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00" yWindow="-15" windowWidth="12045" windowHeight="9795" tabRatio="822" activeTab="6"/>
  </bookViews>
  <sheets>
    <sheet name="Cover" sheetId="22" r:id="rId1"/>
    <sheet name="Abbreviation" sheetId="27" r:id="rId2"/>
    <sheet name="1.Facility Plan" sheetId="10" r:id="rId3"/>
    <sheet name="2.PKG" sheetId="23" r:id="rId4"/>
    <sheet name="3.1Cost by Sub-contractors" sheetId="25" r:id="rId5"/>
    <sheet name="3.2Cost by Packages" sheetId="21" r:id="rId6"/>
    <sheet name="4.1Plan" sheetId="4" r:id="rId7"/>
    <sheet name="4.2.1RD" sheetId="12" r:id="rId8"/>
    <sheet name="4.2.2TN" sheetId="14" r:id="rId9"/>
    <sheet name="4.2.3BR" sheetId="7" r:id="rId10"/>
    <sheet name="4.2.4CB" sheetId="15" r:id="rId11"/>
    <sheet name="4.2.5CP" sheetId="16" r:id="rId12"/>
    <sheet name="4.2.6IC" sheetId="20" r:id="rId13"/>
    <sheet name="4.2.7BL" sheetId="17" r:id="rId14"/>
    <sheet name="4.2.8IS" sheetId="19" r:id="rId15"/>
    <sheet name="4.2.9CN" sheetId="26" r:id="rId16"/>
  </sheets>
  <externalReferences>
    <externalReference r:id="rId17"/>
  </externalReferences>
  <definedNames>
    <definedName name="becoc" localSheetId="1">#REF!</definedName>
    <definedName name="becoc">#REF!</definedName>
    <definedName name="bemo" localSheetId="1">#REF!</definedName>
    <definedName name="bemo">#REF!</definedName>
    <definedName name="Caungang">'[1]Cau Vuot ngang'!$B$9:$AF$27</definedName>
    <definedName name="CHT" localSheetId="1">#REF!</definedName>
    <definedName name="CHT">#REF!</definedName>
    <definedName name="DGDAM" localSheetId="1">#REF!</definedName>
    <definedName name="DGDAM">#REF!</definedName>
    <definedName name="DT" localSheetId="1">#REF!</definedName>
    <definedName name="DT">#REF!</definedName>
    <definedName name="KL" localSheetId="1">#REF!</definedName>
    <definedName name="KL">#REF!</definedName>
    <definedName name="_xlnm.Print_Area" localSheetId="2">'1.Facility Plan'!$A$1:$V$53</definedName>
    <definedName name="_xlnm.Print_Area" localSheetId="3">'2.PKG'!$A$1:$AI$44</definedName>
    <definedName name="_xlnm.Print_Area" localSheetId="4">'3.1Cost by Sub-contractors'!$A$1:$AV$74</definedName>
    <definedName name="_xlnm.Print_Area" localSheetId="5">'3.2Cost by Packages'!$A$1:$DX$76</definedName>
    <definedName name="_xlnm.Print_Area" localSheetId="6">'4.1Plan'!$A$1:$AK$702</definedName>
    <definedName name="_xlnm.Print_Area" localSheetId="7">'4.2.1RD'!$A$1:$AH$164</definedName>
    <definedName name="_xlnm.Print_Area" localSheetId="8">'4.2.2TN'!$A$1:$AO$7</definedName>
    <definedName name="_xlnm.Print_Area" localSheetId="9">'4.2.3BR'!$A$1:$CE$210</definedName>
    <definedName name="_xlnm.Print_Area" localSheetId="10">'4.2.4CB'!$A$1:$AF$238</definedName>
    <definedName name="_xlnm.Print_Area" localSheetId="11">'4.2.5CP'!$A$1:$S$237</definedName>
    <definedName name="_xlnm.Print_Area" localSheetId="12">'4.2.6IC'!$A$1:$AN$28</definedName>
    <definedName name="_xlnm.Print_Area" localSheetId="13">'4.2.7BL'!$A$1:$O$19</definedName>
    <definedName name="_xlnm.Print_Area" localSheetId="14">'4.2.8IS'!$A$1:$AC$36</definedName>
    <definedName name="_xlnm.Print_Area" localSheetId="15">'4.2.9CN'!$A$1:$V$32</definedName>
    <definedName name="_xlnm.Print_Area" localSheetId="1">Abbreviation!$A$1:$BZ$28</definedName>
    <definedName name="_xlnm.Print_Area" localSheetId="0">Cover!$A$1:$BZ$54</definedName>
    <definedName name="_xlnm.Print_Titles" localSheetId="5">'3.2Cost by Packages'!$A:$L</definedName>
    <definedName name="_xlnm.Print_Titles" localSheetId="6">'4.1Plan'!$1:$5</definedName>
    <definedName name="_xlnm.Print_Titles" localSheetId="7">'4.2.1RD'!$7:$10</definedName>
    <definedName name="_xlnm.Print_Titles" localSheetId="8">'4.2.2TN'!$1:$4</definedName>
    <definedName name="_xlnm.Print_Titles" localSheetId="9">'4.2.3BR'!$17:$21</definedName>
    <definedName name="_xlnm.Print_Titles" localSheetId="10">'4.2.4CB'!$8:$11</definedName>
    <definedName name="_xlnm.Print_Titles" localSheetId="11">'4.2.5CP'!$5:$8</definedName>
    <definedName name="_xlnm.Print_Titles" localSheetId="12">'4.2.6IC'!$6:$9</definedName>
    <definedName name="_xlnm.Print_Titles" localSheetId="13">'4.2.7BL'!$1:$4</definedName>
    <definedName name="_xlnm.Print_Titles" localSheetId="14">'4.2.8IS'!$7:$10</definedName>
    <definedName name="_xlnm.Print_Titles" localSheetId="15">'4.2.9CN'!$5:$8</definedName>
    <definedName name="Rong" localSheetId="1">#REF!</definedName>
    <definedName name="Rong">#REF!</definedName>
    <definedName name="SLmo" localSheetId="1">#REF!</definedName>
    <definedName name="SLmo">#REF!</definedName>
    <definedName name="TONGHOP" localSheetId="1">#REF!</definedName>
    <definedName name="TONGHOP">#REF!</definedName>
    <definedName name="trcan" localSheetId="1">#REF!</definedName>
    <definedName name="trcan">#REF!</definedName>
    <definedName name="Trunuoc" localSheetId="1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BZ110" i="7"/>
  <c r="BT110"/>
  <c r="BN110"/>
  <c r="BH110"/>
  <c r="BB110"/>
  <c r="AV110"/>
  <c r="AP110"/>
  <c r="AJ110"/>
  <c r="AF110"/>
  <c r="I110"/>
  <c r="AF106"/>
  <c r="I106"/>
  <c r="E107"/>
  <c r="Q107" i="12"/>
  <c r="J103"/>
  <c r="G103"/>
  <c r="E103"/>
  <c r="AB400" i="4"/>
  <c r="H103" i="12" s="1"/>
  <c r="AD382" i="4"/>
  <c r="P32" i="23"/>
  <c r="I30" s="1"/>
  <c r="P28"/>
  <c r="I27" s="1"/>
  <c r="O40"/>
  <c r="M40"/>
  <c r="O39"/>
  <c r="M39"/>
  <c r="O38"/>
  <c r="M38"/>
  <c r="O37"/>
  <c r="M37"/>
  <c r="O36"/>
  <c r="M36"/>
  <c r="O35"/>
  <c r="M35"/>
  <c r="O34"/>
  <c r="M34"/>
  <c r="O33"/>
  <c r="M33"/>
  <c r="O32"/>
  <c r="M32"/>
  <c r="O31"/>
  <c r="M31"/>
  <c r="O30"/>
  <c r="M30"/>
  <c r="O29"/>
  <c r="M29"/>
  <c r="O28"/>
  <c r="M28"/>
  <c r="O27"/>
  <c r="M27"/>
  <c r="O26"/>
  <c r="M26"/>
  <c r="O25"/>
  <c r="M25"/>
  <c r="O24"/>
  <c r="M24"/>
  <c r="O23"/>
  <c r="M23"/>
  <c r="O22"/>
  <c r="M22"/>
  <c r="O21"/>
  <c r="M21"/>
  <c r="O20"/>
  <c r="M20"/>
  <c r="O19"/>
  <c r="M19"/>
  <c r="O18"/>
  <c r="M18"/>
  <c r="O17"/>
  <c r="M17"/>
  <c r="O16"/>
  <c r="M16"/>
  <c r="O15"/>
  <c r="M15"/>
  <c r="O14"/>
  <c r="M14"/>
  <c r="M13"/>
  <c r="L40"/>
  <c r="L39"/>
  <c r="L38"/>
  <c r="L37"/>
  <c r="L36"/>
  <c r="L35"/>
  <c r="L34"/>
  <c r="L33"/>
  <c r="L32"/>
  <c r="L31"/>
  <c r="L29"/>
  <c r="L28"/>
  <c r="L27"/>
  <c r="L26"/>
  <c r="L25"/>
  <c r="L24"/>
  <c r="I38"/>
  <c r="I35"/>
  <c r="I24"/>
  <c r="I22"/>
  <c r="I20"/>
  <c r="I18"/>
  <c r="I15"/>
  <c r="I13"/>
  <c r="S18" i="25" l="1"/>
  <c r="S17"/>
  <c r="Q13"/>
  <c r="Q17"/>
  <c r="Q18"/>
  <c r="Q19"/>
  <c r="Q28"/>
  <c r="Q32"/>
  <c r="Q34"/>
  <c r="Q37"/>
  <c r="Q43"/>
  <c r="Q45"/>
  <c r="Q46"/>
  <c r="Q50"/>
  <c r="Q59"/>
  <c r="Q63"/>
  <c r="Q65"/>
  <c r="Q12"/>
  <c r="AI68" l="1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2"/>
  <c r="AI41"/>
  <c r="AI40"/>
  <c r="AI39"/>
  <c r="AI38"/>
  <c r="AI37"/>
  <c r="AI36"/>
  <c r="AI35"/>
  <c r="AI34"/>
  <c r="AG13"/>
  <c r="AG17"/>
  <c r="AG19"/>
  <c r="AG28"/>
  <c r="AG32"/>
  <c r="AG34"/>
  <c r="AG35"/>
  <c r="AG36"/>
  <c r="AG37"/>
  <c r="AG38"/>
  <c r="AG39"/>
  <c r="AG40"/>
  <c r="AG41"/>
  <c r="AG42"/>
  <c r="AG43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12"/>
  <c r="AE64"/>
  <c r="AE63"/>
  <c r="AE62"/>
  <c r="AE61"/>
  <c r="AE60"/>
  <c r="AE59"/>
  <c r="AE58"/>
  <c r="AE57"/>
  <c r="AE56"/>
  <c r="AE55"/>
  <c r="AE54"/>
  <c r="AE53"/>
  <c r="AE52"/>
  <c r="AE51"/>
  <c r="AE50"/>
  <c r="AE49"/>
  <c r="AE48"/>
  <c r="AE47"/>
  <c r="AE46"/>
  <c r="AE18"/>
  <c r="AE17"/>
  <c r="AC13"/>
  <c r="AC17"/>
  <c r="AC18"/>
  <c r="AC19"/>
  <c r="AC28"/>
  <c r="AC32"/>
  <c r="AC34"/>
  <c r="AC37"/>
  <c r="AC43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12"/>
  <c r="AA74"/>
  <c r="AA73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18"/>
  <c r="AA17"/>
  <c r="Y13"/>
  <c r="Y17"/>
  <c r="Y18"/>
  <c r="Y19"/>
  <c r="Y28"/>
  <c r="Y32"/>
  <c r="Y34"/>
  <c r="Y37"/>
  <c r="Y43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73"/>
  <c r="Y74"/>
  <c r="Y12"/>
  <c r="W17"/>
  <c r="W18"/>
  <c r="W43"/>
  <c r="W44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V14"/>
  <c r="U13"/>
  <c r="U17"/>
  <c r="U18"/>
  <c r="U19"/>
  <c r="U28"/>
  <c r="U32"/>
  <c r="U34"/>
  <c r="U37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12"/>
  <c r="L55" i="16"/>
  <c r="Y88" i="15"/>
  <c r="S88"/>
  <c r="L88"/>
  <c r="Y81"/>
  <c r="S81"/>
  <c r="L81"/>
  <c r="I76" i="7"/>
  <c r="I67"/>
  <c r="AH216" i="4"/>
  <c r="R21" i="23" s="1"/>
  <c r="V21" s="1"/>
  <c r="AD208" i="4"/>
  <c r="M12" i="21"/>
  <c r="M9"/>
  <c r="Q7" i="25" s="1"/>
  <c r="M7" s="1"/>
  <c r="BH67" i="7"/>
  <c r="AX67"/>
  <c r="AV67"/>
  <c r="DA2" i="21"/>
  <c r="BU2"/>
  <c r="BI2"/>
  <c r="DO35"/>
  <c r="DO34" s="1"/>
  <c r="DM35"/>
  <c r="DK35"/>
  <c r="DK34" s="1"/>
  <c r="DI35"/>
  <c r="DK33"/>
  <c r="DK31"/>
  <c r="DI33"/>
  <c r="DI31"/>
  <c r="DG35"/>
  <c r="DG34" s="1"/>
  <c r="DE35"/>
  <c r="DC35"/>
  <c r="DC34" s="1"/>
  <c r="DA35"/>
  <c r="CY35"/>
  <c r="CY34" s="1"/>
  <c r="CW35"/>
  <c r="CQ29"/>
  <c r="CU29"/>
  <c r="CO29"/>
  <c r="CS29"/>
  <c r="CQ28"/>
  <c r="CU28"/>
  <c r="CO28"/>
  <c r="CS28"/>
  <c r="CI31"/>
  <c r="CG31"/>
  <c r="CE31"/>
  <c r="CC31"/>
  <c r="BY38"/>
  <c r="BY37"/>
  <c r="BW39"/>
  <c r="I32" i="26"/>
  <c r="E31"/>
  <c r="C23"/>
  <c r="D28" i="19"/>
  <c r="C28"/>
  <c r="D26"/>
  <c r="D24"/>
  <c r="C24"/>
  <c r="D20"/>
  <c r="D18"/>
  <c r="C18"/>
  <c r="D16"/>
  <c r="E18" i="17"/>
  <c r="C18"/>
  <c r="B18"/>
  <c r="E16"/>
  <c r="C16"/>
  <c r="E14"/>
  <c r="C14"/>
  <c r="E12"/>
  <c r="C12"/>
  <c r="E27" i="20"/>
  <c r="C27"/>
  <c r="E25"/>
  <c r="C23"/>
  <c r="E23"/>
  <c r="E19"/>
  <c r="E17"/>
  <c r="C17"/>
  <c r="E15"/>
  <c r="C217" i="16"/>
  <c r="C87"/>
  <c r="E208"/>
  <c r="E205"/>
  <c r="C205"/>
  <c r="E199"/>
  <c r="E187"/>
  <c r="C187"/>
  <c r="B187"/>
  <c r="E161"/>
  <c r="C161"/>
  <c r="E129"/>
  <c r="C106"/>
  <c r="L13"/>
  <c r="L12"/>
  <c r="L20"/>
  <c r="C181" i="15"/>
  <c r="C126"/>
  <c r="B126"/>
  <c r="C102"/>
  <c r="E204"/>
  <c r="C204"/>
  <c r="E202"/>
  <c r="C202"/>
  <c r="E192"/>
  <c r="C192"/>
  <c r="E189"/>
  <c r="C189"/>
  <c r="B189"/>
  <c r="U160"/>
  <c r="E150"/>
  <c r="C150"/>
  <c r="E147"/>
  <c r="E137"/>
  <c r="B162" i="7"/>
  <c r="C206"/>
  <c r="C162"/>
  <c r="C133"/>
  <c r="C104"/>
  <c r="C91"/>
  <c r="B77"/>
  <c r="E196"/>
  <c r="C194"/>
  <c r="E194"/>
  <c r="I193"/>
  <c r="E187"/>
  <c r="C185"/>
  <c r="E185"/>
  <c r="E183"/>
  <c r="I176"/>
  <c r="E175"/>
  <c r="C175"/>
  <c r="I174"/>
  <c r="I171"/>
  <c r="C164"/>
  <c r="E164"/>
  <c r="I166"/>
  <c r="E162"/>
  <c r="E160"/>
  <c r="E156"/>
  <c r="C156"/>
  <c r="E153"/>
  <c r="C151"/>
  <c r="I208"/>
  <c r="I210" s="1"/>
  <c r="BV144"/>
  <c r="I144"/>
  <c r="E141"/>
  <c r="C141"/>
  <c r="I140"/>
  <c r="E139"/>
  <c r="I138"/>
  <c r="I135"/>
  <c r="BZ135"/>
  <c r="DA29" i="21" s="1"/>
  <c r="BT135" i="7"/>
  <c r="DA28" i="21" s="1"/>
  <c r="BH135" i="7"/>
  <c r="DA26" i="21" s="1"/>
  <c r="AV135" i="7"/>
  <c r="DA24" i="21" s="1"/>
  <c r="I132" i="7"/>
  <c r="BJ132"/>
  <c r="I127"/>
  <c r="I124"/>
  <c r="I121"/>
  <c r="I116"/>
  <c r="C113"/>
  <c r="E113"/>
  <c r="AV113"/>
  <c r="I112"/>
  <c r="E111"/>
  <c r="I103"/>
  <c r="I101"/>
  <c r="I94"/>
  <c r="I90"/>
  <c r="I85"/>
  <c r="I64"/>
  <c r="I58"/>
  <c r="I52"/>
  <c r="I43"/>
  <c r="I36"/>
  <c r="I30"/>
  <c r="I26"/>
  <c r="E68"/>
  <c r="A158" i="12"/>
  <c r="C158"/>
  <c r="C146"/>
  <c r="B146"/>
  <c r="B135"/>
  <c r="C135"/>
  <c r="B99"/>
  <c r="C99"/>
  <c r="B84"/>
  <c r="C84"/>
  <c r="E21"/>
  <c r="C21"/>
  <c r="B21"/>
  <c r="G149"/>
  <c r="J149"/>
  <c r="G148"/>
  <c r="J148"/>
  <c r="G144"/>
  <c r="J144"/>
  <c r="G137"/>
  <c r="J137"/>
  <c r="G133"/>
  <c r="J133"/>
  <c r="G124"/>
  <c r="J124"/>
  <c r="G119"/>
  <c r="J119"/>
  <c r="G120"/>
  <c r="J120"/>
  <c r="G111"/>
  <c r="J111"/>
  <c r="G112"/>
  <c r="J112"/>
  <c r="G113"/>
  <c r="J113"/>
  <c r="G114"/>
  <c r="J114"/>
  <c r="G109"/>
  <c r="J109"/>
  <c r="G105"/>
  <c r="J105"/>
  <c r="G106"/>
  <c r="J106"/>
  <c r="G101"/>
  <c r="J101"/>
  <c r="G94"/>
  <c r="J94"/>
  <c r="G87"/>
  <c r="J87"/>
  <c r="G82"/>
  <c r="J82"/>
  <c r="G76"/>
  <c r="J76"/>
  <c r="G68"/>
  <c r="J68"/>
  <c r="G60"/>
  <c r="J60"/>
  <c r="G64"/>
  <c r="J64"/>
  <c r="G65"/>
  <c r="J65"/>
  <c r="G66"/>
  <c r="J66"/>
  <c r="G67"/>
  <c r="J67"/>
  <c r="G61"/>
  <c r="J61"/>
  <c r="G62"/>
  <c r="J62"/>
  <c r="G63"/>
  <c r="J63"/>
  <c r="E56"/>
  <c r="C56"/>
  <c r="G54"/>
  <c r="J54"/>
  <c r="E41"/>
  <c r="C41"/>
  <c r="J39"/>
  <c r="G39"/>
  <c r="J21"/>
  <c r="G21"/>
  <c r="G22"/>
  <c r="AB620" i="4"/>
  <c r="AF127"/>
  <c r="AF402"/>
  <c r="AH399"/>
  <c r="R28" i="23" s="1"/>
  <c r="AH431" i="4"/>
  <c r="R29" i="23" s="1"/>
  <c r="T29" s="1"/>
  <c r="AB356" i="4"/>
  <c r="AD677"/>
  <c r="AB675"/>
  <c r="AD650"/>
  <c r="AD626"/>
  <c r="K149" i="12" s="1"/>
  <c r="AD598" i="4"/>
  <c r="K144" i="12" s="1"/>
  <c r="AD560" i="4"/>
  <c r="K137" i="12" s="1"/>
  <c r="AB556" i="4"/>
  <c r="AD547"/>
  <c r="K133" i="12" s="1"/>
  <c r="AF495" i="4"/>
  <c r="AD495"/>
  <c r="K124" i="12" s="1"/>
  <c r="AB491" i="4"/>
  <c r="AD477"/>
  <c r="K120" i="12" s="1"/>
  <c r="AD452" i="4"/>
  <c r="K114" i="12" s="1"/>
  <c r="AB446" i="4"/>
  <c r="H111" i="12" s="1"/>
  <c r="AD434" i="4"/>
  <c r="K109" i="12" s="1"/>
  <c r="AD406" i="4"/>
  <c r="K106" i="12" s="1"/>
  <c r="AD343" i="4"/>
  <c r="K94" i="12" s="1"/>
  <c r="AB332" i="4"/>
  <c r="AD316"/>
  <c r="K87" i="12" s="1"/>
  <c r="AB310" i="4"/>
  <c r="AD288"/>
  <c r="K82" i="12" s="1"/>
  <c r="AB280" i="4"/>
  <c r="AD267"/>
  <c r="K76" i="12" s="1"/>
  <c r="AD233" i="4"/>
  <c r="K68" i="12" s="1"/>
  <c r="AB217" i="4"/>
  <c r="H60" i="12" s="1"/>
  <c r="AB204" i="4"/>
  <c r="AD184"/>
  <c r="K54" i="12" s="1"/>
  <c r="AB150" i="4"/>
  <c r="AD133"/>
  <c r="K39" i="12" s="1"/>
  <c r="AB90" i="4"/>
  <c r="H28" i="12" s="1"/>
  <c r="AB54" i="4"/>
  <c r="H21" i="12" s="1"/>
  <c r="AD39" i="4"/>
  <c r="M13" i="21"/>
  <c r="Q11" i="25" s="1"/>
  <c r="M11" s="1"/>
  <c r="Q10"/>
  <c r="M10" s="1"/>
  <c r="L30" i="23"/>
  <c r="L23"/>
  <c r="L22"/>
  <c r="L21"/>
  <c r="L20"/>
  <c r="L19"/>
  <c r="L18"/>
  <c r="P17"/>
  <c r="I17" s="1"/>
  <c r="L17"/>
  <c r="L16"/>
  <c r="L15"/>
  <c r="L14"/>
  <c r="O13"/>
  <c r="L13"/>
  <c r="T8"/>
  <c r="L36" i="19"/>
  <c r="K66" i="21"/>
  <c r="K64"/>
  <c r="K62"/>
  <c r="CB210" i="7"/>
  <c r="BJ208"/>
  <c r="AC161" i="12"/>
  <c r="J11" i="17"/>
  <c r="Q28" i="20"/>
  <c r="K18"/>
  <c r="N128" i="16"/>
  <c r="AA180" i="15"/>
  <c r="U188"/>
  <c r="CB132" i="7"/>
  <c r="BV106"/>
  <c r="BJ52"/>
  <c r="BD103"/>
  <c r="AX101"/>
  <c r="AC59" i="12"/>
  <c r="P12" i="25"/>
  <c r="K12" i="21"/>
  <c r="K9"/>
  <c r="E76"/>
  <c r="D76"/>
  <c r="A76"/>
  <c r="G75"/>
  <c r="F75"/>
  <c r="E75"/>
  <c r="D75"/>
  <c r="A75"/>
  <c r="J72"/>
  <c r="I72"/>
  <c r="H72"/>
  <c r="C72"/>
  <c r="A72"/>
  <c r="J71"/>
  <c r="I71"/>
  <c r="H71"/>
  <c r="C71"/>
  <c r="A71"/>
  <c r="W32"/>
  <c r="U32"/>
  <c r="DO65"/>
  <c r="DK65"/>
  <c r="DG65"/>
  <c r="DC65"/>
  <c r="CY65"/>
  <c r="CU65"/>
  <c r="CQ65"/>
  <c r="CM65"/>
  <c r="CI65"/>
  <c r="CE65"/>
  <c r="CA65"/>
  <c r="BW65"/>
  <c r="BS65"/>
  <c r="BO65"/>
  <c r="BK65"/>
  <c r="BG65"/>
  <c r="BC65"/>
  <c r="AY65"/>
  <c r="AU65"/>
  <c r="AQ65"/>
  <c r="AM65"/>
  <c r="AI65"/>
  <c r="AE65"/>
  <c r="AA65"/>
  <c r="W65"/>
  <c r="S65"/>
  <c r="S61"/>
  <c r="S52"/>
  <c r="S48"/>
  <c r="DW34"/>
  <c r="DS34"/>
  <c r="K34"/>
  <c r="J34"/>
  <c r="H34"/>
  <c r="C34"/>
  <c r="A34"/>
  <c r="M4"/>
  <c r="DU3"/>
  <c r="DQ3"/>
  <c r="DM3"/>
  <c r="DM2"/>
  <c r="DI3"/>
  <c r="DE3"/>
  <c r="DA3"/>
  <c r="CW3"/>
  <c r="CS3"/>
  <c r="CS2"/>
  <c r="CO3"/>
  <c r="CK3"/>
  <c r="CG3"/>
  <c r="CG2"/>
  <c r="CC3"/>
  <c r="BY3"/>
  <c r="BU3"/>
  <c r="BQ3"/>
  <c r="BM3"/>
  <c r="BI3"/>
  <c r="BE3"/>
  <c r="BA3"/>
  <c r="BA2"/>
  <c r="AW3"/>
  <c r="AS3"/>
  <c r="AS2"/>
  <c r="AO3"/>
  <c r="AK3"/>
  <c r="AK2"/>
  <c r="AG3"/>
  <c r="AG2"/>
  <c r="AC3"/>
  <c r="Y3"/>
  <c r="Y2"/>
  <c r="U3"/>
  <c r="Q3"/>
  <c r="Q2"/>
  <c r="Q32" i="26"/>
  <c r="K32"/>
  <c r="O31"/>
  <c r="O32" s="1"/>
  <c r="I31"/>
  <c r="O29"/>
  <c r="I29"/>
  <c r="Q30"/>
  <c r="K30"/>
  <c r="O28"/>
  <c r="I28"/>
  <c r="O27"/>
  <c r="O30" s="1"/>
  <c r="I27"/>
  <c r="O26"/>
  <c r="I26"/>
  <c r="E26"/>
  <c r="K25"/>
  <c r="O24"/>
  <c r="I24"/>
  <c r="O23"/>
  <c r="I23"/>
  <c r="E23"/>
  <c r="K22"/>
  <c r="O21"/>
  <c r="O22" s="1"/>
  <c r="I21"/>
  <c r="I22" s="1"/>
  <c r="E21"/>
  <c r="C21"/>
  <c r="K20"/>
  <c r="O19"/>
  <c r="I19"/>
  <c r="O18"/>
  <c r="I18"/>
  <c r="O17"/>
  <c r="I17"/>
  <c r="E17"/>
  <c r="K16"/>
  <c r="O15"/>
  <c r="I15"/>
  <c r="O14"/>
  <c r="I14"/>
  <c r="O13"/>
  <c r="I13"/>
  <c r="O12"/>
  <c r="I12"/>
  <c r="E12"/>
  <c r="C12"/>
  <c r="B12"/>
  <c r="Q11"/>
  <c r="K11"/>
  <c r="O10"/>
  <c r="O11" s="1"/>
  <c r="I10"/>
  <c r="I11" s="1"/>
  <c r="E10"/>
  <c r="C10"/>
  <c r="B10"/>
  <c r="S8"/>
  <c r="Q8"/>
  <c r="O8"/>
  <c r="M8"/>
  <c r="K8"/>
  <c r="I8"/>
  <c r="S7"/>
  <c r="Q7"/>
  <c r="O7"/>
  <c r="M7"/>
  <c r="K7"/>
  <c r="I7"/>
  <c r="X36" i="19"/>
  <c r="R36"/>
  <c r="J36"/>
  <c r="V35"/>
  <c r="P35"/>
  <c r="J35"/>
  <c r="V34"/>
  <c r="V36" s="1"/>
  <c r="P34"/>
  <c r="P36" s="1"/>
  <c r="J34"/>
  <c r="D34"/>
  <c r="R33"/>
  <c r="J33"/>
  <c r="V32"/>
  <c r="P32"/>
  <c r="J32"/>
  <c r="V31"/>
  <c r="P31"/>
  <c r="J31"/>
  <c r="V30"/>
  <c r="V33" s="1"/>
  <c r="P30"/>
  <c r="P33" s="1"/>
  <c r="J30"/>
  <c r="D30"/>
  <c r="R29"/>
  <c r="V28"/>
  <c r="V29" s="1"/>
  <c r="DM70" i="21" s="1"/>
  <c r="P28" i="19"/>
  <c r="P29" s="1"/>
  <c r="DM69" i="21" s="1"/>
  <c r="J28" i="19"/>
  <c r="J29" s="1"/>
  <c r="DM68" i="21" s="1"/>
  <c r="X27" i="19"/>
  <c r="R27"/>
  <c r="V26"/>
  <c r="V27" s="1"/>
  <c r="DI70" i="21" s="1"/>
  <c r="P26" i="19"/>
  <c r="P27" s="1"/>
  <c r="DI69" i="21" s="1"/>
  <c r="J26" i="19"/>
  <c r="J27" s="1"/>
  <c r="DI68" i="21" s="1"/>
  <c r="R25" i="19"/>
  <c r="V24"/>
  <c r="V25" s="1"/>
  <c r="DA70" i="21" s="1"/>
  <c r="P24" i="19"/>
  <c r="P25" s="1"/>
  <c r="DA69" i="21" s="1"/>
  <c r="J24" i="19"/>
  <c r="J25" s="1"/>
  <c r="DA68" i="21" s="1"/>
  <c r="R23" i="19"/>
  <c r="P23"/>
  <c r="V22"/>
  <c r="V23" s="1"/>
  <c r="P22"/>
  <c r="J22"/>
  <c r="J23" s="1"/>
  <c r="CS68" i="21" s="1"/>
  <c r="D22" i="19"/>
  <c r="C22"/>
  <c r="B22"/>
  <c r="X21"/>
  <c r="R21"/>
  <c r="V20"/>
  <c r="V21" s="1"/>
  <c r="P20"/>
  <c r="P21" s="1"/>
  <c r="J20"/>
  <c r="J21" s="1"/>
  <c r="CG68" i="21" s="1"/>
  <c r="C20" i="19"/>
  <c r="R19"/>
  <c r="V18"/>
  <c r="V19" s="1"/>
  <c r="BQ70" i="21" s="1"/>
  <c r="Y68" i="25" s="1"/>
  <c r="P18" i="19"/>
  <c r="P19" s="1"/>
  <c r="BQ69" i="21" s="1"/>
  <c r="Y67" i="25" s="1"/>
  <c r="J18" i="19"/>
  <c r="J19" s="1"/>
  <c r="BQ68" i="21" s="1"/>
  <c r="Y66" i="25" s="1"/>
  <c r="X17" i="19"/>
  <c r="R17"/>
  <c r="V16"/>
  <c r="V17" s="1"/>
  <c r="AW70" i="21" s="1"/>
  <c r="U68" i="25" s="1"/>
  <c r="P16" i="19"/>
  <c r="P17" s="1"/>
  <c r="AW69" i="21" s="1"/>
  <c r="U67" i="25" s="1"/>
  <c r="J16" i="19"/>
  <c r="J17" s="1"/>
  <c r="AW68" i="21" s="1"/>
  <c r="U66" i="25" s="1"/>
  <c r="C16" i="19"/>
  <c r="X15"/>
  <c r="R15"/>
  <c r="V14"/>
  <c r="V15" s="1"/>
  <c r="P14"/>
  <c r="P15" s="1"/>
  <c r="J14"/>
  <c r="J15" s="1"/>
  <c r="D14"/>
  <c r="C14"/>
  <c r="B14"/>
  <c r="R13"/>
  <c r="V12"/>
  <c r="V13" s="1"/>
  <c r="P12"/>
  <c r="P13" s="1"/>
  <c r="J12"/>
  <c r="J13" s="1"/>
  <c r="D12"/>
  <c r="C12"/>
  <c r="B12"/>
  <c r="Z10"/>
  <c r="X10"/>
  <c r="V10"/>
  <c r="T10"/>
  <c r="R10"/>
  <c r="P10"/>
  <c r="N10"/>
  <c r="L10"/>
  <c r="J10"/>
  <c r="V9"/>
  <c r="T9"/>
  <c r="R9"/>
  <c r="P9"/>
  <c r="N9"/>
  <c r="L9"/>
  <c r="J9"/>
  <c r="B10" i="17"/>
  <c r="L131" i="16"/>
  <c r="L130"/>
  <c r="L127"/>
  <c r="L128" s="1"/>
  <c r="CC35" i="21" s="1"/>
  <c r="L106" i="16"/>
  <c r="L110" s="1"/>
  <c r="L91"/>
  <c r="L87"/>
  <c r="L81"/>
  <c r="L86" s="1"/>
  <c r="BE35" i="21" s="1"/>
  <c r="L51" i="16"/>
  <c r="L41"/>
  <c r="L40"/>
  <c r="U238" i="15"/>
  <c r="U225"/>
  <c r="L10" i="16"/>
  <c r="S237" i="15"/>
  <c r="S236"/>
  <c r="S235"/>
  <c r="S234"/>
  <c r="S233"/>
  <c r="S232"/>
  <c r="S231"/>
  <c r="S230"/>
  <c r="E226"/>
  <c r="S229"/>
  <c r="S228"/>
  <c r="S227"/>
  <c r="S226"/>
  <c r="S224"/>
  <c r="S223"/>
  <c r="S222"/>
  <c r="S221"/>
  <c r="S220"/>
  <c r="S219"/>
  <c r="S218"/>
  <c r="S217"/>
  <c r="S216"/>
  <c r="S215"/>
  <c r="S214"/>
  <c r="S213"/>
  <c r="S225" s="1"/>
  <c r="E213"/>
  <c r="C213"/>
  <c r="B213"/>
  <c r="AC211"/>
  <c r="AA211"/>
  <c r="Y211"/>
  <c r="W211"/>
  <c r="U211"/>
  <c r="S211"/>
  <c r="Q211"/>
  <c r="O211"/>
  <c r="L211"/>
  <c r="AC210"/>
  <c r="AA210"/>
  <c r="Y210"/>
  <c r="W210"/>
  <c r="U210"/>
  <c r="S210"/>
  <c r="Q210"/>
  <c r="O210"/>
  <c r="L210"/>
  <c r="S204"/>
  <c r="S205" s="1"/>
  <c r="S202"/>
  <c r="S203" s="1"/>
  <c r="B202"/>
  <c r="U200"/>
  <c r="S199"/>
  <c r="S198"/>
  <c r="S197"/>
  <c r="S195"/>
  <c r="S194"/>
  <c r="S193"/>
  <c r="S192"/>
  <c r="S190"/>
  <c r="S189"/>
  <c r="S187"/>
  <c r="E186"/>
  <c r="S184"/>
  <c r="S183"/>
  <c r="S182"/>
  <c r="S181"/>
  <c r="S179"/>
  <c r="S180" s="1"/>
  <c r="CW32" i="21" s="1"/>
  <c r="E181" i="15"/>
  <c r="E178"/>
  <c r="S175"/>
  <c r="S177" s="1"/>
  <c r="E174"/>
  <c r="C174"/>
  <c r="B174"/>
  <c r="S172"/>
  <c r="S170"/>
  <c r="S169"/>
  <c r="S168"/>
  <c r="S166"/>
  <c r="S165"/>
  <c r="S164"/>
  <c r="S163"/>
  <c r="S162"/>
  <c r="S157"/>
  <c r="S160" s="1"/>
  <c r="E161"/>
  <c r="E156"/>
  <c r="S154"/>
  <c r="S153"/>
  <c r="S152"/>
  <c r="S151"/>
  <c r="S150"/>
  <c r="S148"/>
  <c r="S147"/>
  <c r="S143"/>
  <c r="S142"/>
  <c r="S141"/>
  <c r="S139"/>
  <c r="S133"/>
  <c r="S136" s="1"/>
  <c r="S124"/>
  <c r="S122"/>
  <c r="E126"/>
  <c r="Y117"/>
  <c r="S117"/>
  <c r="E115"/>
  <c r="E110"/>
  <c r="E102"/>
  <c r="E94"/>
  <c r="Y90"/>
  <c r="S90"/>
  <c r="S93" s="1"/>
  <c r="E89"/>
  <c r="C89"/>
  <c r="S82"/>
  <c r="E82"/>
  <c r="S80"/>
  <c r="E80"/>
  <c r="C80"/>
  <c r="S71"/>
  <c r="S79" s="1"/>
  <c r="S69"/>
  <c r="S68"/>
  <c r="E71"/>
  <c r="E61"/>
  <c r="C61"/>
  <c r="B61"/>
  <c r="S52"/>
  <c r="S60" s="1"/>
  <c r="E50"/>
  <c r="C50"/>
  <c r="U49"/>
  <c r="S45"/>
  <c r="Y44"/>
  <c r="S44"/>
  <c r="S41"/>
  <c r="Y39"/>
  <c r="S39"/>
  <c r="E39"/>
  <c r="U38"/>
  <c r="Y34"/>
  <c r="S34"/>
  <c r="Y30"/>
  <c r="S30"/>
  <c r="E28"/>
  <c r="C28"/>
  <c r="B28"/>
  <c r="B196" i="16" s="1"/>
  <c r="E19" i="15"/>
  <c r="S14"/>
  <c r="S13"/>
  <c r="E13"/>
  <c r="C13"/>
  <c r="B13"/>
  <c r="AC11"/>
  <c r="AA11"/>
  <c r="Y11"/>
  <c r="W11"/>
  <c r="U11"/>
  <c r="S11"/>
  <c r="Q11"/>
  <c r="O11"/>
  <c r="L11"/>
  <c r="AC10"/>
  <c r="AA10"/>
  <c r="Y10"/>
  <c r="W10"/>
  <c r="U10"/>
  <c r="S10"/>
  <c r="Q10"/>
  <c r="O10"/>
  <c r="L10"/>
  <c r="K5"/>
  <c r="K4"/>
  <c r="L135" s="1"/>
  <c r="B70" i="12"/>
  <c r="AB378" i="4"/>
  <c r="H99" i="12" s="1"/>
  <c r="AB34" i="4"/>
  <c r="H17" i="12" s="1"/>
  <c r="AH619" i="4"/>
  <c r="R38" i="23" s="1"/>
  <c r="T38" s="1"/>
  <c r="AH377" i="4"/>
  <c r="R27" i="23" s="1"/>
  <c r="T27" s="1"/>
  <c r="AH33" i="4"/>
  <c r="DS15" i="21"/>
  <c r="DS19"/>
  <c r="DS21"/>
  <c r="DS30"/>
  <c r="DS36"/>
  <c r="DS39"/>
  <c r="DS45"/>
  <c r="Q161" i="12"/>
  <c r="W161"/>
  <c r="AR210" i="7"/>
  <c r="K55" i="21"/>
  <c r="K56"/>
  <c r="BP210" i="7"/>
  <c r="BV208"/>
  <c r="K60" i="21"/>
  <c r="DS62"/>
  <c r="S60" i="25" s="1"/>
  <c r="DS64" i="21"/>
  <c r="DS66"/>
  <c r="K13"/>
  <c r="K10"/>
  <c r="M10"/>
  <c r="Q8" i="25" s="1"/>
  <c r="M8" s="1"/>
  <c r="W121" i="12"/>
  <c r="AC40"/>
  <c r="AI19" i="21"/>
  <c r="AR52" i="7"/>
  <c r="BP52"/>
  <c r="BV52"/>
  <c r="O200" i="15"/>
  <c r="AI35" i="21"/>
  <c r="AI36"/>
  <c r="W24" i="20"/>
  <c r="AC26"/>
  <c r="K44" i="21"/>
  <c r="AI45"/>
  <c r="AI48"/>
  <c r="AI52"/>
  <c r="AI61"/>
  <c r="AU19"/>
  <c r="AU36"/>
  <c r="AU39"/>
  <c r="AU45"/>
  <c r="AU48"/>
  <c r="AU52"/>
  <c r="AU61"/>
  <c r="AU67"/>
  <c r="BO19"/>
  <c r="AR101" i="7"/>
  <c r="BP101"/>
  <c r="BV101"/>
  <c r="BO32" i="21"/>
  <c r="BO35"/>
  <c r="BO34" s="1"/>
  <c r="BO36"/>
  <c r="BO39"/>
  <c r="BO45"/>
  <c r="BO48"/>
  <c r="BO52"/>
  <c r="BO61"/>
  <c r="BO67"/>
  <c r="BS19"/>
  <c r="AR103" i="7"/>
  <c r="AX103"/>
  <c r="U205" i="15"/>
  <c r="L103" i="16"/>
  <c r="L105" s="1"/>
  <c r="BS48" i="21"/>
  <c r="BS52"/>
  <c r="BS61"/>
  <c r="BW19"/>
  <c r="AR106" i="7"/>
  <c r="AR152"/>
  <c r="AX106"/>
  <c r="BP106"/>
  <c r="BW48" i="21"/>
  <c r="BW52"/>
  <c r="BW61"/>
  <c r="AC102" i="12"/>
  <c r="CQ19" i="21"/>
  <c r="AX124" i="7"/>
  <c r="CQ35" i="21"/>
  <c r="CQ34" s="1"/>
  <c r="CQ36"/>
  <c r="CQ39"/>
  <c r="CQ48"/>
  <c r="CQ52"/>
  <c r="CQ61"/>
  <c r="CQ67"/>
  <c r="Q129" i="12"/>
  <c r="AC129"/>
  <c r="CU19" i="21"/>
  <c r="BD127" i="7"/>
  <c r="BP161"/>
  <c r="CU35" i="21"/>
  <c r="CU34" s="1"/>
  <c r="CU36"/>
  <c r="Q22" i="20"/>
  <c r="CU45" i="21"/>
  <c r="CU48"/>
  <c r="CU52"/>
  <c r="CU61"/>
  <c r="AC134" i="12"/>
  <c r="CY19" i="21"/>
  <c r="CY36"/>
  <c r="CY39"/>
  <c r="CY45"/>
  <c r="CY48"/>
  <c r="CY52"/>
  <c r="CY61"/>
  <c r="CY67"/>
  <c r="DC19"/>
  <c r="AX135" i="7"/>
  <c r="BP163"/>
  <c r="DC31" i="21"/>
  <c r="DC33"/>
  <c r="DC36"/>
  <c r="DC45"/>
  <c r="DC48"/>
  <c r="DC52"/>
  <c r="DC61"/>
  <c r="DO19"/>
  <c r="DO36"/>
  <c r="DO48"/>
  <c r="DO52"/>
  <c r="DO61"/>
  <c r="AX140" i="7"/>
  <c r="BP140"/>
  <c r="AR144"/>
  <c r="BP176"/>
  <c r="AC69" i="12"/>
  <c r="AY19" i="21"/>
  <c r="AY35"/>
  <c r="AY34" s="1"/>
  <c r="AY36"/>
  <c r="AY45"/>
  <c r="AY48"/>
  <c r="AY52"/>
  <c r="AY61"/>
  <c r="AX76" i="7"/>
  <c r="BP76"/>
  <c r="Q16" i="20"/>
  <c r="AC77" i="12"/>
  <c r="BC19" i="21"/>
  <c r="AR85" i="7"/>
  <c r="AX85"/>
  <c r="BV85"/>
  <c r="BC35" i="21"/>
  <c r="BC34" s="1"/>
  <c r="BC39"/>
  <c r="BC45"/>
  <c r="BC48"/>
  <c r="BC52"/>
  <c r="BC61"/>
  <c r="BC67"/>
  <c r="Q83" i="12"/>
  <c r="BG19" i="21"/>
  <c r="AX90" i="7"/>
  <c r="BG32" i="21"/>
  <c r="BG36"/>
  <c r="BG39"/>
  <c r="BG45"/>
  <c r="BG48"/>
  <c r="BG52"/>
  <c r="BG61"/>
  <c r="BG67"/>
  <c r="Q88" i="12"/>
  <c r="AC88"/>
  <c r="BK19" i="21"/>
  <c r="AR94" i="7"/>
  <c r="AX94"/>
  <c r="BP94"/>
  <c r="BK32" i="21"/>
  <c r="BK36"/>
  <c r="BK39"/>
  <c r="BK45"/>
  <c r="BK48"/>
  <c r="BK52"/>
  <c r="BK61"/>
  <c r="BK67"/>
  <c r="AC115" i="12"/>
  <c r="CI19" i="21"/>
  <c r="BP155" i="7"/>
  <c r="CI33" i="21"/>
  <c r="CI36"/>
  <c r="CI45"/>
  <c r="CI48"/>
  <c r="CI52"/>
  <c r="CI61"/>
  <c r="AR157" i="7"/>
  <c r="AX116"/>
  <c r="BP116"/>
  <c r="BP157"/>
  <c r="K20" i="20"/>
  <c r="CM19" i="21"/>
  <c r="AX121" i="7"/>
  <c r="BP121"/>
  <c r="BP159"/>
  <c r="CM36" i="21"/>
  <c r="CM39"/>
  <c r="CM45"/>
  <c r="CM48"/>
  <c r="CM52"/>
  <c r="CM61"/>
  <c r="CM67"/>
  <c r="S19"/>
  <c r="AR26" i="7"/>
  <c r="AR148"/>
  <c r="BP26"/>
  <c r="BV26"/>
  <c r="S36" i="21"/>
  <c r="AC12" i="20"/>
  <c r="W19" i="21"/>
  <c r="AR30" i="7"/>
  <c r="AX30"/>
  <c r="BV30"/>
  <c r="W39" i="21"/>
  <c r="J9" i="17"/>
  <c r="W48" i="21"/>
  <c r="W52"/>
  <c r="W61"/>
  <c r="W67"/>
  <c r="AC20" i="12"/>
  <c r="AA19" i="21"/>
  <c r="AX36" i="7"/>
  <c r="BP150"/>
  <c r="L21" i="16"/>
  <c r="L29"/>
  <c r="AA39" i="21"/>
  <c r="AA45"/>
  <c r="AA48"/>
  <c r="AA52"/>
  <c r="AA61"/>
  <c r="AA67"/>
  <c r="AE19"/>
  <c r="AR43" i="7"/>
  <c r="BP43"/>
  <c r="BV43"/>
  <c r="L35" i="16"/>
  <c r="L36" s="1"/>
  <c r="AE39" i="21"/>
  <c r="AE45"/>
  <c r="AE48"/>
  <c r="AE52"/>
  <c r="AE61"/>
  <c r="AE67"/>
  <c r="AC48" i="12"/>
  <c r="AR58" i="7"/>
  <c r="BP58"/>
  <c r="BV58"/>
  <c r="AM35" i="21"/>
  <c r="AM34" s="1"/>
  <c r="AM36"/>
  <c r="AM39"/>
  <c r="AM45"/>
  <c r="AM48"/>
  <c r="AM52"/>
  <c r="AM61"/>
  <c r="AM67"/>
  <c r="AQ19"/>
  <c r="AR64" i="7"/>
  <c r="AX64"/>
  <c r="AQ28" i="21"/>
  <c r="AQ29"/>
  <c r="AQ36"/>
  <c r="AQ39"/>
  <c r="AQ48"/>
  <c r="AQ52"/>
  <c r="AQ61"/>
  <c r="AQ67"/>
  <c r="AR166" i="7"/>
  <c r="Q24" i="20"/>
  <c r="AC142" i="12"/>
  <c r="DG19" i="21"/>
  <c r="AR171" i="7"/>
  <c r="AX138"/>
  <c r="BP138"/>
  <c r="BP171"/>
  <c r="DG28" i="21"/>
  <c r="DG29"/>
  <c r="DG36"/>
  <c r="DG39"/>
  <c r="DG45"/>
  <c r="DG48"/>
  <c r="DG52"/>
  <c r="DG61"/>
  <c r="DG67"/>
  <c r="AC145" i="12"/>
  <c r="DK19" i="21"/>
  <c r="AR174" i="7"/>
  <c r="BP174"/>
  <c r="DK36" i="21"/>
  <c r="DK45"/>
  <c r="DK48"/>
  <c r="DK52"/>
  <c r="DK61"/>
  <c r="AC107" i="12"/>
  <c r="CA19" i="21"/>
  <c r="CA39"/>
  <c r="J15" i="17"/>
  <c r="CA48" i="21"/>
  <c r="CA52"/>
  <c r="CA61"/>
  <c r="CA67"/>
  <c r="AB432" i="4"/>
  <c r="H108" i="12" s="1"/>
  <c r="W110"/>
  <c r="CE19" i="21"/>
  <c r="L112" i="16"/>
  <c r="L121" s="1"/>
  <c r="BY35" i="21" s="1"/>
  <c r="CE39"/>
  <c r="CE45"/>
  <c r="CE48"/>
  <c r="CE52"/>
  <c r="CE61"/>
  <c r="CE67"/>
  <c r="AX110" i="7"/>
  <c r="BP110"/>
  <c r="DW15" i="21"/>
  <c r="DW19"/>
  <c r="DW21"/>
  <c r="DW30"/>
  <c r="DW36"/>
  <c r="DW39"/>
  <c r="DW45"/>
  <c r="Q164" i="12"/>
  <c r="BD210" i="7"/>
  <c r="BV210"/>
  <c r="DW62" i="21"/>
  <c r="DW64"/>
  <c r="DW66"/>
  <c r="DW65" s="1"/>
  <c r="DQ66"/>
  <c r="Q64" i="25" s="1"/>
  <c r="DU66" i="21"/>
  <c r="DQ64"/>
  <c r="DU64"/>
  <c r="DQ62"/>
  <c r="Q60" i="25" s="1"/>
  <c r="DU62" i="21"/>
  <c r="AK35"/>
  <c r="AW35"/>
  <c r="U33" i="25" s="1"/>
  <c r="BA35" i="21"/>
  <c r="AG35"/>
  <c r="BM35"/>
  <c r="CO35"/>
  <c r="CS35"/>
  <c r="CG33"/>
  <c r="DA33"/>
  <c r="BE32"/>
  <c r="BI32"/>
  <c r="BM32"/>
  <c r="DA31"/>
  <c r="DE29"/>
  <c r="AO29"/>
  <c r="DE28"/>
  <c r="AO28"/>
  <c r="K70"/>
  <c r="J70"/>
  <c r="H70"/>
  <c r="C70"/>
  <c r="A70"/>
  <c r="K69"/>
  <c r="J69"/>
  <c r="H69"/>
  <c r="C69"/>
  <c r="A69"/>
  <c r="J68"/>
  <c r="H68"/>
  <c r="C68"/>
  <c r="A68"/>
  <c r="K67"/>
  <c r="J67"/>
  <c r="H67"/>
  <c r="C67"/>
  <c r="A67"/>
  <c r="J66"/>
  <c r="H66"/>
  <c r="C66"/>
  <c r="A66"/>
  <c r="K65"/>
  <c r="J65"/>
  <c r="H65"/>
  <c r="C65"/>
  <c r="A65"/>
  <c r="J64"/>
  <c r="H64"/>
  <c r="C64"/>
  <c r="A64"/>
  <c r="K63"/>
  <c r="J63"/>
  <c r="H63"/>
  <c r="C63"/>
  <c r="A63"/>
  <c r="J62"/>
  <c r="H62"/>
  <c r="C62"/>
  <c r="A62"/>
  <c r="K61"/>
  <c r="J61"/>
  <c r="H61"/>
  <c r="C61"/>
  <c r="A61"/>
  <c r="J60"/>
  <c r="H60"/>
  <c r="C60"/>
  <c r="A60"/>
  <c r="K59"/>
  <c r="J59"/>
  <c r="H59"/>
  <c r="C59"/>
  <c r="A59"/>
  <c r="J58"/>
  <c r="H58"/>
  <c r="C58"/>
  <c r="A58"/>
  <c r="J57"/>
  <c r="H57"/>
  <c r="C57"/>
  <c r="A57"/>
  <c r="J56"/>
  <c r="H56"/>
  <c r="C56"/>
  <c r="A56"/>
  <c r="J55"/>
  <c r="H55"/>
  <c r="C55"/>
  <c r="A55"/>
  <c r="K54"/>
  <c r="J54"/>
  <c r="H54"/>
  <c r="C54"/>
  <c r="A54"/>
  <c r="J53"/>
  <c r="H53"/>
  <c r="C53"/>
  <c r="A53"/>
  <c r="K52"/>
  <c r="J52"/>
  <c r="H52"/>
  <c r="C52"/>
  <c r="A52"/>
  <c r="J51"/>
  <c r="H51"/>
  <c r="C51"/>
  <c r="A51"/>
  <c r="K50"/>
  <c r="J50"/>
  <c r="H50"/>
  <c r="C50"/>
  <c r="A50"/>
  <c r="K49"/>
  <c r="J49"/>
  <c r="H49"/>
  <c r="C49"/>
  <c r="A49"/>
  <c r="K48"/>
  <c r="J48"/>
  <c r="H48"/>
  <c r="C48"/>
  <c r="A48"/>
  <c r="K47"/>
  <c r="J47"/>
  <c r="H47"/>
  <c r="C47"/>
  <c r="A47"/>
  <c r="J46"/>
  <c r="H46"/>
  <c r="C46"/>
  <c r="A46"/>
  <c r="K45"/>
  <c r="J45"/>
  <c r="H45"/>
  <c r="C45"/>
  <c r="A45"/>
  <c r="J44"/>
  <c r="H44"/>
  <c r="C44"/>
  <c r="A44"/>
  <c r="J43"/>
  <c r="H43"/>
  <c r="C43"/>
  <c r="A43"/>
  <c r="J42"/>
  <c r="H42"/>
  <c r="C42"/>
  <c r="A42"/>
  <c r="J41"/>
  <c r="H41"/>
  <c r="C41"/>
  <c r="A41"/>
  <c r="J40"/>
  <c r="H40"/>
  <c r="C40"/>
  <c r="A40"/>
  <c r="K39"/>
  <c r="J39"/>
  <c r="H39"/>
  <c r="C39"/>
  <c r="A39"/>
  <c r="J38"/>
  <c r="H38"/>
  <c r="C38"/>
  <c r="A38"/>
  <c r="K37"/>
  <c r="J37"/>
  <c r="H37"/>
  <c r="C37"/>
  <c r="A37"/>
  <c r="C36"/>
  <c r="A36"/>
  <c r="J35"/>
  <c r="H35"/>
  <c r="C35"/>
  <c r="A35"/>
  <c r="J33"/>
  <c r="H33"/>
  <c r="C33"/>
  <c r="A33"/>
  <c r="J32"/>
  <c r="H32"/>
  <c r="C32"/>
  <c r="A32"/>
  <c r="J31"/>
  <c r="H31"/>
  <c r="C31"/>
  <c r="A31"/>
  <c r="K30"/>
  <c r="J30"/>
  <c r="H30"/>
  <c r="C30"/>
  <c r="A30"/>
  <c r="J29"/>
  <c r="H29"/>
  <c r="C29"/>
  <c r="A29"/>
  <c r="J28"/>
  <c r="H28"/>
  <c r="C28"/>
  <c r="A28"/>
  <c r="K27"/>
  <c r="J27"/>
  <c r="H27"/>
  <c r="C27"/>
  <c r="A27"/>
  <c r="J26"/>
  <c r="H26"/>
  <c r="C26"/>
  <c r="A26"/>
  <c r="J25"/>
  <c r="H25"/>
  <c r="C25"/>
  <c r="A25"/>
  <c r="K24"/>
  <c r="J24"/>
  <c r="H24"/>
  <c r="C24"/>
  <c r="A24"/>
  <c r="K23"/>
  <c r="J23"/>
  <c r="H23"/>
  <c r="C23"/>
  <c r="A23"/>
  <c r="J22"/>
  <c r="H22"/>
  <c r="C22"/>
  <c r="A22"/>
  <c r="K21"/>
  <c r="J21"/>
  <c r="H21"/>
  <c r="C21"/>
  <c r="A21"/>
  <c r="J20"/>
  <c r="H20"/>
  <c r="C20"/>
  <c r="A20"/>
  <c r="K19"/>
  <c r="J19"/>
  <c r="H19"/>
  <c r="C19"/>
  <c r="A19"/>
  <c r="K18"/>
  <c r="J18"/>
  <c r="H18"/>
  <c r="C18"/>
  <c r="A18"/>
  <c r="J17"/>
  <c r="H17"/>
  <c r="C17"/>
  <c r="A17"/>
  <c r="J16"/>
  <c r="H16"/>
  <c r="C16"/>
  <c r="A16"/>
  <c r="K15"/>
  <c r="J15"/>
  <c r="H15"/>
  <c r="C15"/>
  <c r="A15"/>
  <c r="K14"/>
  <c r="J14"/>
  <c r="H14"/>
  <c r="C14"/>
  <c r="A14"/>
  <c r="J13"/>
  <c r="H13"/>
  <c r="C13"/>
  <c r="A13"/>
  <c r="J12"/>
  <c r="H12"/>
  <c r="C12"/>
  <c r="A12"/>
  <c r="K11"/>
  <c r="J11"/>
  <c r="H11"/>
  <c r="C11"/>
  <c r="A11"/>
  <c r="J10"/>
  <c r="H10"/>
  <c r="C10"/>
  <c r="A10"/>
  <c r="J9"/>
  <c r="H9"/>
  <c r="C9"/>
  <c r="A9"/>
  <c r="K8"/>
  <c r="J8"/>
  <c r="H8"/>
  <c r="C8"/>
  <c r="A8"/>
  <c r="K7"/>
  <c r="J7"/>
  <c r="H7"/>
  <c r="C7"/>
  <c r="A7"/>
  <c r="AA702" i="4"/>
  <c r="AA685"/>
  <c r="AA669"/>
  <c r="AA661"/>
  <c r="AA656"/>
  <c r="AK642"/>
  <c r="AB640"/>
  <c r="H28" i="19" s="1"/>
  <c r="AA642" i="4"/>
  <c r="AK616"/>
  <c r="AB612"/>
  <c r="AA616"/>
  <c r="AK571"/>
  <c r="AB567"/>
  <c r="H24" i="19" s="1"/>
  <c r="AA571" i="4"/>
  <c r="AK532"/>
  <c r="AB531"/>
  <c r="AB530"/>
  <c r="AB525"/>
  <c r="AA532"/>
  <c r="AK460"/>
  <c r="AB456"/>
  <c r="H20" i="19" s="1"/>
  <c r="AA460" i="4"/>
  <c r="AK371"/>
  <c r="AB369"/>
  <c r="H18" i="19" s="1"/>
  <c r="AA371" i="4"/>
  <c r="AK248"/>
  <c r="AB246"/>
  <c r="H16" i="19" s="1"/>
  <c r="AA248" i="4"/>
  <c r="AK145"/>
  <c r="AB141"/>
  <c r="AA145"/>
  <c r="AK19"/>
  <c r="AB19"/>
  <c r="AA19"/>
  <c r="I14" i="20"/>
  <c r="AG40" i="21" s="1"/>
  <c r="O14" i="20"/>
  <c r="U14"/>
  <c r="AA14"/>
  <c r="AG43" i="21" s="1"/>
  <c r="AG13" i="20"/>
  <c r="AG14" s="1"/>
  <c r="I18"/>
  <c r="BQ40" i="21" s="1"/>
  <c r="Y38" i="25" s="1"/>
  <c r="O18" i="20"/>
  <c r="BQ41" i="21" s="1"/>
  <c r="Y39" i="25" s="1"/>
  <c r="U18" i="20"/>
  <c r="BQ42" i="21" s="1"/>
  <c r="Y40" i="25" s="1"/>
  <c r="AA18" i="20"/>
  <c r="BQ43" i="21" s="1"/>
  <c r="Y41" i="25" s="1"/>
  <c r="AG17" i="20"/>
  <c r="AG18" s="1"/>
  <c r="BQ44" i="21" s="1"/>
  <c r="Y42" i="25" s="1"/>
  <c r="H13" i="17"/>
  <c r="BQ46" i="21" s="1"/>
  <c r="Y44" i="25" s="1"/>
  <c r="H17" i="17"/>
  <c r="CO46" i="21" s="1"/>
  <c r="I22" i="20"/>
  <c r="O22"/>
  <c r="U22"/>
  <c r="CS42" i="21" s="1"/>
  <c r="AA22" i="20"/>
  <c r="AG21"/>
  <c r="AG22" s="1"/>
  <c r="I26"/>
  <c r="DI40" i="21" s="1"/>
  <c r="O26" i="20"/>
  <c r="DI41" i="21" s="1"/>
  <c r="U26" i="20"/>
  <c r="DI42" i="21" s="1"/>
  <c r="AA26" i="20"/>
  <c r="DI43" i="21" s="1"/>
  <c r="AG25" i="20"/>
  <c r="AG26" s="1"/>
  <c r="DI44" i="21" s="1"/>
  <c r="I28" i="20"/>
  <c r="DM40" i="21" s="1"/>
  <c r="O28" i="20"/>
  <c r="DM41" i="21" s="1"/>
  <c r="U28" i="20"/>
  <c r="DM42" i="21" s="1"/>
  <c r="AA28" i="20"/>
  <c r="DM43" i="21" s="1"/>
  <c r="AG27" i="20"/>
  <c r="AG28" s="1"/>
  <c r="DM44" i="21" s="1"/>
  <c r="H19" i="17"/>
  <c r="DM46" i="21" s="1"/>
  <c r="I16" i="20"/>
  <c r="AW40" i="21" s="1"/>
  <c r="U38" i="25" s="1"/>
  <c r="O16" i="20"/>
  <c r="AW41" i="21" s="1"/>
  <c r="U39" i="25" s="1"/>
  <c r="U16" i="20"/>
  <c r="AW42" i="21" s="1"/>
  <c r="U40" i="25" s="1"/>
  <c r="AA16" i="20"/>
  <c r="AW43" i="21" s="1"/>
  <c r="U41" i="25" s="1"/>
  <c r="AG15" i="20"/>
  <c r="AG16" s="1"/>
  <c r="AW44" i="21" s="1"/>
  <c r="U42" i="25" s="1"/>
  <c r="I20" i="20"/>
  <c r="CG40" i="21" s="1"/>
  <c r="O20" i="20"/>
  <c r="CG41" i="21" s="1"/>
  <c r="U20" i="20"/>
  <c r="CG42" i="21" s="1"/>
  <c r="AA20" i="20"/>
  <c r="CG43" i="21" s="1"/>
  <c r="AG19" i="20"/>
  <c r="AG20" s="1"/>
  <c r="CG44" i="21" s="1"/>
  <c r="I12" i="20"/>
  <c r="O12"/>
  <c r="U12"/>
  <c r="Q42" i="21" s="1"/>
  <c r="AC40" i="25" s="1"/>
  <c r="AA12" i="20"/>
  <c r="AG11"/>
  <c r="AG12" s="1"/>
  <c r="H7" i="17"/>
  <c r="H9"/>
  <c r="V6" i="14"/>
  <c r="V7" s="1"/>
  <c r="H11" i="17"/>
  <c r="I24" i="20"/>
  <c r="DA40" i="21" s="1"/>
  <c r="O24" i="20"/>
  <c r="DA41" i="21" s="1"/>
  <c r="U24" i="20"/>
  <c r="DA42" i="21" s="1"/>
  <c r="AA24" i="20"/>
  <c r="DA43" i="21" s="1"/>
  <c r="AG23" i="20"/>
  <c r="AG24" s="1"/>
  <c r="DA44" i="21" s="1"/>
  <c r="H15" i="17"/>
  <c r="BU46" i="21" s="1"/>
  <c r="Q44" i="25" s="1"/>
  <c r="E226" i="16"/>
  <c r="E217"/>
  <c r="B217"/>
  <c r="P215"/>
  <c r="N215"/>
  <c r="L215"/>
  <c r="P214"/>
  <c r="N214"/>
  <c r="L214"/>
  <c r="E202"/>
  <c r="C202"/>
  <c r="B202"/>
  <c r="C199"/>
  <c r="E196"/>
  <c r="C196"/>
  <c r="E194"/>
  <c r="C194"/>
  <c r="B194"/>
  <c r="E174"/>
  <c r="E166"/>
  <c r="E156"/>
  <c r="E148"/>
  <c r="C148"/>
  <c r="B148"/>
  <c r="E142"/>
  <c r="E134"/>
  <c r="C129"/>
  <c r="B129"/>
  <c r="E122"/>
  <c r="E111"/>
  <c r="E106"/>
  <c r="E103"/>
  <c r="E95"/>
  <c r="E87"/>
  <c r="E73"/>
  <c r="E66"/>
  <c r="C66"/>
  <c r="B66"/>
  <c r="E56"/>
  <c r="E49"/>
  <c r="C49"/>
  <c r="E39"/>
  <c r="E37"/>
  <c r="C37"/>
  <c r="E31"/>
  <c r="E21"/>
  <c r="C21"/>
  <c r="B21"/>
  <c r="E16"/>
  <c r="E10"/>
  <c r="C10"/>
  <c r="B10"/>
  <c r="P8"/>
  <c r="N8"/>
  <c r="L8"/>
  <c r="P7"/>
  <c r="N7"/>
  <c r="L7"/>
  <c r="G163" i="12"/>
  <c r="G162"/>
  <c r="E162"/>
  <c r="J160"/>
  <c r="G160"/>
  <c r="J159"/>
  <c r="G159"/>
  <c r="J158"/>
  <c r="G158"/>
  <c r="E158"/>
  <c r="AE156"/>
  <c r="AC156"/>
  <c r="AA156"/>
  <c r="Y156"/>
  <c r="W156"/>
  <c r="U156"/>
  <c r="S156"/>
  <c r="Q156"/>
  <c r="O156"/>
  <c r="AE155"/>
  <c r="AC155"/>
  <c r="AA155"/>
  <c r="Y155"/>
  <c r="W155"/>
  <c r="U155"/>
  <c r="S155"/>
  <c r="Q155"/>
  <c r="O155"/>
  <c r="J147"/>
  <c r="G147"/>
  <c r="J146"/>
  <c r="G146"/>
  <c r="E146"/>
  <c r="J143"/>
  <c r="G143"/>
  <c r="E143"/>
  <c r="J141"/>
  <c r="G141"/>
  <c r="J140"/>
  <c r="G140"/>
  <c r="J139"/>
  <c r="G139"/>
  <c r="E139"/>
  <c r="J136"/>
  <c r="G136"/>
  <c r="J135"/>
  <c r="G135"/>
  <c r="E135"/>
  <c r="J132"/>
  <c r="G132"/>
  <c r="J131"/>
  <c r="G131"/>
  <c r="J130"/>
  <c r="G130"/>
  <c r="E130"/>
  <c r="J128"/>
  <c r="G128"/>
  <c r="J127"/>
  <c r="G127"/>
  <c r="J126"/>
  <c r="G126"/>
  <c r="E126"/>
  <c r="C126"/>
  <c r="B126"/>
  <c r="J123"/>
  <c r="G123"/>
  <c r="J122"/>
  <c r="G122"/>
  <c r="E122"/>
  <c r="J118"/>
  <c r="G118"/>
  <c r="J117"/>
  <c r="G117"/>
  <c r="J116"/>
  <c r="G116"/>
  <c r="E116"/>
  <c r="E111"/>
  <c r="C111"/>
  <c r="J108"/>
  <c r="G108"/>
  <c r="E108"/>
  <c r="J104"/>
  <c r="G104"/>
  <c r="J100"/>
  <c r="G100"/>
  <c r="J99"/>
  <c r="G99"/>
  <c r="E99"/>
  <c r="J97"/>
  <c r="G97"/>
  <c r="J96"/>
  <c r="G96"/>
  <c r="E96"/>
  <c r="J93"/>
  <c r="G93"/>
  <c r="J92"/>
  <c r="G92"/>
  <c r="J91"/>
  <c r="G91"/>
  <c r="J90"/>
  <c r="G90"/>
  <c r="J89"/>
  <c r="G89"/>
  <c r="E89"/>
  <c r="J86"/>
  <c r="G86"/>
  <c r="J85"/>
  <c r="G85"/>
  <c r="J84"/>
  <c r="G84"/>
  <c r="E84"/>
  <c r="J81"/>
  <c r="G81"/>
  <c r="J80"/>
  <c r="G80"/>
  <c r="J79"/>
  <c r="G79"/>
  <c r="J78"/>
  <c r="G78"/>
  <c r="E78"/>
  <c r="J75"/>
  <c r="G75"/>
  <c r="G74"/>
  <c r="J73"/>
  <c r="G73"/>
  <c r="J72"/>
  <c r="G72"/>
  <c r="J71"/>
  <c r="G71"/>
  <c r="J70"/>
  <c r="G70"/>
  <c r="E70"/>
  <c r="C70"/>
  <c r="E60"/>
  <c r="J58"/>
  <c r="G58"/>
  <c r="J57"/>
  <c r="G57"/>
  <c r="J56"/>
  <c r="G56"/>
  <c r="J53"/>
  <c r="G53"/>
  <c r="J52"/>
  <c r="G52"/>
  <c r="J51"/>
  <c r="G51"/>
  <c r="J50"/>
  <c r="G50"/>
  <c r="J49"/>
  <c r="G49"/>
  <c r="E49"/>
  <c r="J47"/>
  <c r="G47"/>
  <c r="J46"/>
  <c r="G46"/>
  <c r="J45"/>
  <c r="G45"/>
  <c r="G44"/>
  <c r="J43"/>
  <c r="G43"/>
  <c r="J42"/>
  <c r="G42"/>
  <c r="J41"/>
  <c r="G41"/>
  <c r="J38"/>
  <c r="G38"/>
  <c r="J37"/>
  <c r="G37"/>
  <c r="J36"/>
  <c r="G36"/>
  <c r="J35"/>
  <c r="G35"/>
  <c r="E35"/>
  <c r="C35"/>
  <c r="J33"/>
  <c r="G33"/>
  <c r="J32"/>
  <c r="G32"/>
  <c r="J31"/>
  <c r="G31"/>
  <c r="J30"/>
  <c r="G30"/>
  <c r="J29"/>
  <c r="G29"/>
  <c r="J28"/>
  <c r="G28"/>
  <c r="E28"/>
  <c r="J26"/>
  <c r="G26"/>
  <c r="J25"/>
  <c r="G25"/>
  <c r="J24"/>
  <c r="G24"/>
  <c r="J23"/>
  <c r="G23"/>
  <c r="J22"/>
  <c r="J19"/>
  <c r="G19"/>
  <c r="J18"/>
  <c r="G18"/>
  <c r="J17"/>
  <c r="G17"/>
  <c r="E17"/>
  <c r="J15"/>
  <c r="G15"/>
  <c r="J14"/>
  <c r="G14"/>
  <c r="J13"/>
  <c r="G13"/>
  <c r="J12"/>
  <c r="G12"/>
  <c r="E12"/>
  <c r="C12"/>
  <c r="B12"/>
  <c r="AE10"/>
  <c r="AC10"/>
  <c r="AA10"/>
  <c r="Y10"/>
  <c r="W10"/>
  <c r="U10"/>
  <c r="S10"/>
  <c r="Q10"/>
  <c r="O10"/>
  <c r="AE9"/>
  <c r="AC9"/>
  <c r="AA9"/>
  <c r="Y9"/>
  <c r="W9"/>
  <c r="U9"/>
  <c r="S9"/>
  <c r="Q9"/>
  <c r="O9"/>
  <c r="BZ73" i="7"/>
  <c r="BT73"/>
  <c r="R73"/>
  <c r="AA73" s="1"/>
  <c r="N73"/>
  <c r="W73" s="1"/>
  <c r="AB228" i="4" s="1"/>
  <c r="AD227" s="1"/>
  <c r="K65" i="12" s="1"/>
  <c r="BH73" i="7"/>
  <c r="AV73"/>
  <c r="AJ73"/>
  <c r="R72"/>
  <c r="AA72" s="1"/>
  <c r="N72"/>
  <c r="W72" s="1"/>
  <c r="AB226" i="4" s="1"/>
  <c r="AD225" s="1"/>
  <c r="K64" i="12" s="1"/>
  <c r="AJ72" i="7"/>
  <c r="BZ71"/>
  <c r="BT71"/>
  <c r="R71"/>
  <c r="AA71" s="1"/>
  <c r="N71"/>
  <c r="W71" s="1"/>
  <c r="AB224" i="4" s="1"/>
  <c r="AD223" s="1"/>
  <c r="K63" i="12" s="1"/>
  <c r="BH71" i="7"/>
  <c r="AV71"/>
  <c r="AJ71"/>
  <c r="BZ69"/>
  <c r="BZ67" s="1"/>
  <c r="BT69"/>
  <c r="BT67" s="1"/>
  <c r="R68"/>
  <c r="AA68" s="1"/>
  <c r="N68"/>
  <c r="W68" s="1"/>
  <c r="AB218" i="4" s="1"/>
  <c r="AD217" s="1"/>
  <c r="R69" i="7"/>
  <c r="AA69" s="1"/>
  <c r="N69"/>
  <c r="W69" s="1"/>
  <c r="AB220" i="4" s="1"/>
  <c r="AD219" s="1"/>
  <c r="K61" i="12" s="1"/>
  <c r="R70" i="7"/>
  <c r="AA70" s="1"/>
  <c r="AD222" i="4" s="1"/>
  <c r="AB223" s="1"/>
  <c r="H63" i="12" s="1"/>
  <c r="N70" i="7"/>
  <c r="W70" s="1"/>
  <c r="AB222" i="4" s="1"/>
  <c r="AD221" s="1"/>
  <c r="K62" i="12" s="1"/>
  <c r="BH69" i="7"/>
  <c r="BH70"/>
  <c r="AV69"/>
  <c r="AV70"/>
  <c r="AJ68"/>
  <c r="AJ69"/>
  <c r="AJ70"/>
  <c r="R63"/>
  <c r="AA63" s="1"/>
  <c r="N63"/>
  <c r="W63" s="1"/>
  <c r="AB183" i="4" s="1"/>
  <c r="AD182" s="1"/>
  <c r="R65" i="7"/>
  <c r="AA65" s="1"/>
  <c r="N65"/>
  <c r="W65" s="1"/>
  <c r="AB205" i="4" s="1"/>
  <c r="AD204" s="1"/>
  <c r="K56" i="12" s="1"/>
  <c r="R66" i="7"/>
  <c r="AA66" s="1"/>
  <c r="AD207" i="4" s="1"/>
  <c r="AB208" s="1"/>
  <c r="H58" i="12" s="1"/>
  <c r="N66" i="7"/>
  <c r="W66" s="1"/>
  <c r="AB207" i="4" s="1"/>
  <c r="AD206" s="1"/>
  <c r="K57" i="12" s="1"/>
  <c r="AJ63" i="7"/>
  <c r="AJ65"/>
  <c r="AJ66"/>
  <c r="E65"/>
  <c r="C65"/>
  <c r="R59"/>
  <c r="AA59" s="1"/>
  <c r="N59"/>
  <c r="W59" s="1"/>
  <c r="AB175" i="4" s="1"/>
  <c r="AD174" s="1"/>
  <c r="R60" i="7"/>
  <c r="AA60" s="1"/>
  <c r="N60"/>
  <c r="W60" s="1"/>
  <c r="AB177" i="4" s="1"/>
  <c r="AD176" s="1"/>
  <c r="K50" i="12" s="1"/>
  <c r="R61" i="7"/>
  <c r="AA61" s="1"/>
  <c r="AD179" i="4" s="1"/>
  <c r="AB180" s="1"/>
  <c r="H52" i="12" s="1"/>
  <c r="N61" i="7"/>
  <c r="W61" s="1"/>
  <c r="AB179" i="4" s="1"/>
  <c r="AD178" s="1"/>
  <c r="R62" i="7"/>
  <c r="AA62" s="1"/>
  <c r="N62"/>
  <c r="W62" s="1"/>
  <c r="AB181" i="4" s="1"/>
  <c r="AD180" s="1"/>
  <c r="K52" i="12" s="1"/>
  <c r="BH62" i="7"/>
  <c r="BH64" s="1"/>
  <c r="AV62"/>
  <c r="AV64" s="1"/>
  <c r="AJ59"/>
  <c r="AJ60"/>
  <c r="AJ61"/>
  <c r="AJ62"/>
  <c r="E59"/>
  <c r="BZ55"/>
  <c r="BZ58" s="1"/>
  <c r="AK29" i="21" s="1"/>
  <c r="AG27" i="25" s="1"/>
  <c r="BT55" i="7"/>
  <c r="BT58" s="1"/>
  <c r="AK28" i="21" s="1"/>
  <c r="R51" i="7"/>
  <c r="AA51" s="1"/>
  <c r="AD132" i="4" s="1"/>
  <c r="N51" i="7"/>
  <c r="W51" s="1"/>
  <c r="AB132" i="4" s="1"/>
  <c r="AD131" s="1"/>
  <c r="K38" i="12" s="1"/>
  <c r="R53" i="7"/>
  <c r="AA53" s="1"/>
  <c r="N53"/>
  <c r="W53" s="1"/>
  <c r="AB153" i="4" s="1"/>
  <c r="AD152" s="1"/>
  <c r="R54" i="7"/>
  <c r="AA54" s="1"/>
  <c r="N54"/>
  <c r="W54" s="1"/>
  <c r="AB155" i="4" s="1"/>
  <c r="AD154" s="1"/>
  <c r="R55" i="7"/>
  <c r="AA55" s="1"/>
  <c r="N55"/>
  <c r="W55" s="1"/>
  <c r="AB157" i="4" s="1"/>
  <c r="AD156" s="1"/>
  <c r="R56" i="7"/>
  <c r="AA56" s="1"/>
  <c r="AD159" i="4" s="1"/>
  <c r="AB160" s="1"/>
  <c r="H46" i="12" s="1"/>
  <c r="N56" i="7"/>
  <c r="W56" s="1"/>
  <c r="AB159" i="4" s="1"/>
  <c r="AD158" s="1"/>
  <c r="R57" i="7"/>
  <c r="AA57" s="1"/>
  <c r="N57"/>
  <c r="W57" s="1"/>
  <c r="AB161" i="4" s="1"/>
  <c r="AD160" s="1"/>
  <c r="BH53" i="7"/>
  <c r="BH55"/>
  <c r="BH57"/>
  <c r="AV53"/>
  <c r="AV55"/>
  <c r="AV57"/>
  <c r="AJ51"/>
  <c r="AJ53"/>
  <c r="AJ54"/>
  <c r="AJ55"/>
  <c r="AJ56"/>
  <c r="AJ57"/>
  <c r="E53"/>
  <c r="C53"/>
  <c r="BZ44"/>
  <c r="BZ50"/>
  <c r="BT44"/>
  <c r="BT50"/>
  <c r="N45"/>
  <c r="R44"/>
  <c r="R45"/>
  <c r="AA45" s="1"/>
  <c r="N47"/>
  <c r="R46"/>
  <c r="N46"/>
  <c r="W46" s="1"/>
  <c r="AB124" i="4" s="1"/>
  <c r="AD123" s="1"/>
  <c r="R47" i="7"/>
  <c r="AA47" s="1"/>
  <c r="N49"/>
  <c r="R48"/>
  <c r="N48"/>
  <c r="W48" s="1"/>
  <c r="AB127" i="4" s="1"/>
  <c r="AD126" s="1"/>
  <c r="R49" i="7"/>
  <c r="AA49" s="1"/>
  <c r="R50"/>
  <c r="AA50" s="1"/>
  <c r="AD130" i="4" s="1"/>
  <c r="AB131" s="1"/>
  <c r="N50" i="7"/>
  <c r="W50" s="1"/>
  <c r="AB130" i="4" s="1"/>
  <c r="AD129" s="1"/>
  <c r="K37" i="12" s="1"/>
  <c r="BH44" i="7"/>
  <c r="BH50"/>
  <c r="AV44"/>
  <c r="AV50"/>
  <c r="AJ44"/>
  <c r="AJ45"/>
  <c r="AJ46"/>
  <c r="AJ47"/>
  <c r="AJ48"/>
  <c r="AJ49"/>
  <c r="AJ50"/>
  <c r="N44"/>
  <c r="E44"/>
  <c r="C44"/>
  <c r="BZ39"/>
  <c r="BZ42"/>
  <c r="BT39"/>
  <c r="BT42"/>
  <c r="R37"/>
  <c r="AA37" s="1"/>
  <c r="N37"/>
  <c r="W37" s="1"/>
  <c r="AB91" i="4" s="1"/>
  <c r="AD90" s="1"/>
  <c r="R38" i="7"/>
  <c r="AA38" s="1"/>
  <c r="N38"/>
  <c r="W38" s="1"/>
  <c r="AB93" i="4" s="1"/>
  <c r="AD92" s="1"/>
  <c r="R39" i="7"/>
  <c r="AA39" s="1"/>
  <c r="AD95" i="4" s="1"/>
  <c r="AB96" s="1"/>
  <c r="H31" i="12" s="1"/>
  <c r="N39" i="7"/>
  <c r="W39" s="1"/>
  <c r="AB95" i="4" s="1"/>
  <c r="AD94" s="1"/>
  <c r="N41" i="7"/>
  <c r="R40"/>
  <c r="N40"/>
  <c r="W40" s="1"/>
  <c r="AB97" i="4" s="1"/>
  <c r="AD96" s="1"/>
  <c r="R41" i="7"/>
  <c r="AA41" s="1"/>
  <c r="R42"/>
  <c r="AA42" s="1"/>
  <c r="N42"/>
  <c r="W42" s="1"/>
  <c r="AB100" i="4" s="1"/>
  <c r="AD99" s="1"/>
  <c r="BH39" i="7"/>
  <c r="BH42"/>
  <c r="AV39"/>
  <c r="AV42"/>
  <c r="AJ37"/>
  <c r="AJ38"/>
  <c r="AJ39"/>
  <c r="AJ40"/>
  <c r="AJ41"/>
  <c r="AJ42"/>
  <c r="E37"/>
  <c r="BZ31"/>
  <c r="BZ33"/>
  <c r="BZ35"/>
  <c r="BT31"/>
  <c r="BT33"/>
  <c r="BT35"/>
  <c r="R29"/>
  <c r="AA29" s="1"/>
  <c r="N29"/>
  <c r="W29" s="1"/>
  <c r="AB38" i="4" s="1"/>
  <c r="AD37" s="1"/>
  <c r="K18" i="12" s="1"/>
  <c r="R31" i="7"/>
  <c r="AA31" s="1"/>
  <c r="N31"/>
  <c r="W31" s="1"/>
  <c r="AB55" i="4" s="1"/>
  <c r="R32" i="7"/>
  <c r="AA32" s="1"/>
  <c r="AD57" i="4" s="1"/>
  <c r="AB58" s="1"/>
  <c r="H23" i="12" s="1"/>
  <c r="N32" i="7"/>
  <c r="W32" s="1"/>
  <c r="AB57" i="4" s="1"/>
  <c r="AD56" s="1"/>
  <c r="R33" i="7"/>
  <c r="AA33" s="1"/>
  <c r="N33"/>
  <c r="W33" s="1"/>
  <c r="AB59" i="4" s="1"/>
  <c r="AD58" s="1"/>
  <c r="R34" i="7"/>
  <c r="AA34" s="1"/>
  <c r="N34"/>
  <c r="W34" s="1"/>
  <c r="AB61" i="4" s="1"/>
  <c r="AD60" s="1"/>
  <c r="R35" i="7"/>
  <c r="AA35" s="1"/>
  <c r="N35"/>
  <c r="W35" s="1"/>
  <c r="AB63" i="4" s="1"/>
  <c r="AD62" s="1"/>
  <c r="BH31" i="7"/>
  <c r="BH33"/>
  <c r="BH35"/>
  <c r="AV31"/>
  <c r="AV33"/>
  <c r="AV35"/>
  <c r="AJ29"/>
  <c r="AJ31"/>
  <c r="AJ32"/>
  <c r="AJ33"/>
  <c r="AJ34"/>
  <c r="AJ35"/>
  <c r="E31"/>
  <c r="C31"/>
  <c r="B31"/>
  <c r="BZ27"/>
  <c r="BZ30" s="1"/>
  <c r="BT27"/>
  <c r="BT30" s="1"/>
  <c r="N28"/>
  <c r="R27"/>
  <c r="N27"/>
  <c r="W27" s="1"/>
  <c r="AB35" i="4" s="1"/>
  <c r="AD34" s="1"/>
  <c r="R28" i="7"/>
  <c r="AA28" s="1"/>
  <c r="BH27"/>
  <c r="BH30" s="1"/>
  <c r="AV27"/>
  <c r="AV30" s="1"/>
  <c r="AJ27"/>
  <c r="AJ28"/>
  <c r="E27"/>
  <c r="BZ24"/>
  <c r="BZ25"/>
  <c r="BT24"/>
  <c r="BT25"/>
  <c r="R23"/>
  <c r="AA23" s="1"/>
  <c r="N23"/>
  <c r="W23" s="1"/>
  <c r="AB8" i="4" s="1"/>
  <c r="AD7" s="1"/>
  <c r="R24" i="7"/>
  <c r="AA24" s="1"/>
  <c r="N24"/>
  <c r="W24" s="1"/>
  <c r="AB10" i="4" s="1"/>
  <c r="AD9" s="1"/>
  <c r="R25" i="7"/>
  <c r="AA25" s="1"/>
  <c r="AD12" i="4" s="1"/>
  <c r="AB13" s="1"/>
  <c r="H15" i="12" s="1"/>
  <c r="N25" i="7"/>
  <c r="W25" s="1"/>
  <c r="AB12" i="4" s="1"/>
  <c r="AD11" s="1"/>
  <c r="K14" i="12" s="1"/>
  <c r="BH24" i="7"/>
  <c r="BH25"/>
  <c r="AV24"/>
  <c r="AV25"/>
  <c r="AJ23"/>
  <c r="AJ24"/>
  <c r="AJ25"/>
  <c r="E23"/>
  <c r="C23"/>
  <c r="B23"/>
  <c r="CD21"/>
  <c r="CB21"/>
  <c r="BZ21"/>
  <c r="BX21"/>
  <c r="BV21"/>
  <c r="BT21"/>
  <c r="BR21"/>
  <c r="BP21"/>
  <c r="BN21"/>
  <c r="BL21"/>
  <c r="BJ21"/>
  <c r="BH21"/>
  <c r="BF21"/>
  <c r="BD21"/>
  <c r="BB21"/>
  <c r="AZ21"/>
  <c r="AX21"/>
  <c r="AV21"/>
  <c r="AT21"/>
  <c r="AR21"/>
  <c r="AP21"/>
  <c r="AN21"/>
  <c r="AL21"/>
  <c r="AJ21"/>
  <c r="CD20"/>
  <c r="CB20"/>
  <c r="BZ20"/>
  <c r="BX20"/>
  <c r="BV20"/>
  <c r="BT20"/>
  <c r="BR20"/>
  <c r="BP20"/>
  <c r="BN20"/>
  <c r="BL20"/>
  <c r="BJ20"/>
  <c r="BH20"/>
  <c r="BF20"/>
  <c r="BD20"/>
  <c r="BB20"/>
  <c r="AZ20"/>
  <c r="AX20"/>
  <c r="AV20"/>
  <c r="AT20"/>
  <c r="AR20"/>
  <c r="AP20"/>
  <c r="AN20"/>
  <c r="AL20"/>
  <c r="AJ20"/>
  <c r="E21" i="20"/>
  <c r="C21"/>
  <c r="B21"/>
  <c r="C19"/>
  <c r="C15"/>
  <c r="E13"/>
  <c r="C13"/>
  <c r="B13"/>
  <c r="E11"/>
  <c r="C11"/>
  <c r="B11"/>
  <c r="AK9"/>
  <c r="AI9"/>
  <c r="AG9"/>
  <c r="AE9"/>
  <c r="AC9"/>
  <c r="AA9"/>
  <c r="Y9"/>
  <c r="W9"/>
  <c r="U9"/>
  <c r="S9"/>
  <c r="Q9"/>
  <c r="O9"/>
  <c r="M9"/>
  <c r="K9"/>
  <c r="I9"/>
  <c r="AK8"/>
  <c r="AI8"/>
  <c r="AG8"/>
  <c r="AE8"/>
  <c r="AC8"/>
  <c r="AA8"/>
  <c r="Y8"/>
  <c r="W8"/>
  <c r="U8"/>
  <c r="S8"/>
  <c r="Q8"/>
  <c r="O8"/>
  <c r="M8"/>
  <c r="K8"/>
  <c r="I8"/>
  <c r="E10" i="17"/>
  <c r="C10"/>
  <c r="E8"/>
  <c r="E6"/>
  <c r="C6"/>
  <c r="B6"/>
  <c r="L4"/>
  <c r="J4"/>
  <c r="H4"/>
  <c r="AH6" i="4"/>
  <c r="R13" i="23" s="1"/>
  <c r="Z13" s="1"/>
  <c r="AH53" i="4"/>
  <c r="O6" i="14"/>
  <c r="AB151" i="4" s="1"/>
  <c r="AD150" s="1"/>
  <c r="K41" i="12" s="1"/>
  <c r="R6" i="14"/>
  <c r="AD151" i="4" s="1"/>
  <c r="AB152" s="1"/>
  <c r="H42" i="12" s="1"/>
  <c r="AB7" i="4"/>
  <c r="H12" i="12" s="1"/>
  <c r="AD13" i="4"/>
  <c r="AD64"/>
  <c r="P73"/>
  <c r="AB72"/>
  <c r="M72"/>
  <c r="AK71"/>
  <c r="AB71"/>
  <c r="O71"/>
  <c r="AK70"/>
  <c r="AB70"/>
  <c r="L70"/>
  <c r="AB69"/>
  <c r="M69"/>
  <c r="AB68"/>
  <c r="M68"/>
  <c r="AB67"/>
  <c r="N67"/>
  <c r="AK66"/>
  <c r="AB66"/>
  <c r="O66"/>
  <c r="AK65"/>
  <c r="AB65"/>
  <c r="N65"/>
  <c r="G63"/>
  <c r="J61"/>
  <c r="F59"/>
  <c r="J57"/>
  <c r="F55"/>
  <c r="K38"/>
  <c r="AB52"/>
  <c r="M52"/>
  <c r="AB51"/>
  <c r="M51"/>
  <c r="AB50"/>
  <c r="N50"/>
  <c r="AB49"/>
  <c r="N49"/>
  <c r="AB48"/>
  <c r="M48"/>
  <c r="AB47"/>
  <c r="N47"/>
  <c r="AB46"/>
  <c r="M46"/>
  <c r="AB45"/>
  <c r="M45"/>
  <c r="AB44"/>
  <c r="M44"/>
  <c r="AB43"/>
  <c r="N43"/>
  <c r="AK42"/>
  <c r="AB42"/>
  <c r="U42"/>
  <c r="AB41"/>
  <c r="M41"/>
  <c r="AB40"/>
  <c r="M40"/>
  <c r="AB32"/>
  <c r="M32"/>
  <c r="AB31"/>
  <c r="N31"/>
  <c r="AK30"/>
  <c r="AB30"/>
  <c r="O30"/>
  <c r="AK29"/>
  <c r="AB29"/>
  <c r="N29"/>
  <c r="AB28"/>
  <c r="M28"/>
  <c r="K36"/>
  <c r="F35"/>
  <c r="AB27"/>
  <c r="M27"/>
  <c r="AB26"/>
  <c r="L26"/>
  <c r="AK25"/>
  <c r="AB25"/>
  <c r="U25"/>
  <c r="AB24"/>
  <c r="N24"/>
  <c r="P23"/>
  <c r="AB22"/>
  <c r="N22"/>
  <c r="AB21"/>
  <c r="N21"/>
  <c r="P20"/>
  <c r="AK18"/>
  <c r="AB18"/>
  <c r="T18"/>
  <c r="R17"/>
  <c r="R16"/>
  <c r="AK15"/>
  <c r="AB15"/>
  <c r="Q15"/>
  <c r="AK14"/>
  <c r="AB14"/>
  <c r="L14"/>
  <c r="F12"/>
  <c r="F10"/>
  <c r="J8"/>
  <c r="L6" i="14"/>
  <c r="L7" s="1"/>
  <c r="E6"/>
  <c r="C6"/>
  <c r="B6"/>
  <c r="Z4"/>
  <c r="X4"/>
  <c r="V4"/>
  <c r="N209" i="7"/>
  <c r="W209" s="1"/>
  <c r="AB676" i="4" s="1"/>
  <c r="AD675" s="1"/>
  <c r="H162" i="12"/>
  <c r="R209" i="7"/>
  <c r="AA209" s="1"/>
  <c r="N206"/>
  <c r="W206" s="1"/>
  <c r="AB647" i="4" s="1"/>
  <c r="AD646" s="1"/>
  <c r="AB646"/>
  <c r="H158" i="12" s="1"/>
  <c r="N207" i="7"/>
  <c r="W207" s="1"/>
  <c r="AB649" i="4" s="1"/>
  <c r="AD648" s="1"/>
  <c r="R206" i="7"/>
  <c r="AA206" s="1"/>
  <c r="AD647" i="4" s="1"/>
  <c r="AB648" s="1"/>
  <c r="H159" i="12" s="1"/>
  <c r="R207" i="7"/>
  <c r="AA207" s="1"/>
  <c r="N142"/>
  <c r="W142" s="1"/>
  <c r="AB623" i="4" s="1"/>
  <c r="AD622" s="1"/>
  <c r="K147" i="12" s="1"/>
  <c r="N143" i="7"/>
  <c r="W143" s="1"/>
  <c r="AB625" i="4" s="1"/>
  <c r="AD624" s="1"/>
  <c r="K148" i="12" s="1"/>
  <c r="R142" i="7"/>
  <c r="AA142" s="1"/>
  <c r="R143"/>
  <c r="AA143" s="1"/>
  <c r="N139"/>
  <c r="W139" s="1"/>
  <c r="AB597" i="4" s="1"/>
  <c r="AD596" s="1"/>
  <c r="K143" i="12" s="1"/>
  <c r="N141" i="7"/>
  <c r="W141" s="1"/>
  <c r="AB621" i="4" s="1"/>
  <c r="AD620" s="1"/>
  <c r="R139" i="7"/>
  <c r="AA139" s="1"/>
  <c r="AD597" i="4" s="1"/>
  <c r="R141" i="7"/>
  <c r="AA141" s="1"/>
  <c r="AB596" i="4"/>
  <c r="H143" i="12" s="1"/>
  <c r="N136" i="7"/>
  <c r="W136" s="1"/>
  <c r="AB578" i="4" s="1"/>
  <c r="AD577" s="1"/>
  <c r="AB577"/>
  <c r="H139" i="12" s="1"/>
  <c r="N137" i="7"/>
  <c r="W137" s="1"/>
  <c r="AB580" i="4" s="1"/>
  <c r="AD579" s="1"/>
  <c r="R136" i="7"/>
  <c r="AA136" s="1"/>
  <c r="AD581" i="4"/>
  <c r="R137" i="7"/>
  <c r="AA137" s="1"/>
  <c r="AD580" i="4" s="1"/>
  <c r="AB581" s="1"/>
  <c r="H141" i="12" s="1"/>
  <c r="N134" i="7"/>
  <c r="W134" s="1"/>
  <c r="AB559" i="4" s="1"/>
  <c r="AD558" s="1"/>
  <c r="R134" i="7"/>
  <c r="AA134" s="1"/>
  <c r="N130"/>
  <c r="W130" s="1"/>
  <c r="AB545" i="4" s="1"/>
  <c r="AD544" s="1"/>
  <c r="N133" i="7"/>
  <c r="W133" s="1"/>
  <c r="AB557" i="4" s="1"/>
  <c r="AD556" s="1"/>
  <c r="K135" i="12" s="1"/>
  <c r="R131" i="7"/>
  <c r="AA131" s="1"/>
  <c r="R133"/>
  <c r="AA133" s="1"/>
  <c r="AD557" i="4" s="1"/>
  <c r="AB558" s="1"/>
  <c r="H136" i="12" s="1"/>
  <c r="N128" i="7"/>
  <c r="W128" s="1"/>
  <c r="AB541" i="4" s="1"/>
  <c r="AD540" s="1"/>
  <c r="AB540"/>
  <c r="H130" i="12" s="1"/>
  <c r="N129" i="7"/>
  <c r="W129" s="1"/>
  <c r="AB543" i="4" s="1"/>
  <c r="AD542" s="1"/>
  <c r="R128" i="7"/>
  <c r="AA128" s="1"/>
  <c r="R129"/>
  <c r="AA129" s="1"/>
  <c r="N125"/>
  <c r="W125" s="1"/>
  <c r="AB517" i="4" s="1"/>
  <c r="AD516" s="1"/>
  <c r="AB516"/>
  <c r="H126" i="12" s="1"/>
  <c r="N126" i="7"/>
  <c r="W126" s="1"/>
  <c r="AB519" i="4" s="1"/>
  <c r="AD518" s="1"/>
  <c r="R125" i="7"/>
  <c r="AA125" s="1"/>
  <c r="AD517" i="4" s="1"/>
  <c r="AB518" s="1"/>
  <c r="H127" i="12" s="1"/>
  <c r="AF515" i="4"/>
  <c r="P33" i="23" s="1"/>
  <c r="I33" s="1"/>
  <c r="AD520" i="4"/>
  <c r="K128" i="12" s="1"/>
  <c r="R126" i="7"/>
  <c r="AA126" s="1"/>
  <c r="N123"/>
  <c r="W123" s="1"/>
  <c r="AB494" i="4" s="1"/>
  <c r="AD493" s="1"/>
  <c r="R123" i="7"/>
  <c r="AA123" s="1"/>
  <c r="AD494" i="4" s="1"/>
  <c r="AB495" s="1"/>
  <c r="H124" i="12" s="1"/>
  <c r="N119" i="7"/>
  <c r="W119" s="1"/>
  <c r="AB474" i="4" s="1"/>
  <c r="AD473" s="1"/>
  <c r="N120" i="7"/>
  <c r="W120" s="1"/>
  <c r="AB476" i="4" s="1"/>
  <c r="AD475" s="1"/>
  <c r="K119" i="12" s="1"/>
  <c r="R119" i="7"/>
  <c r="AA119" s="1"/>
  <c r="N122"/>
  <c r="W122" s="1"/>
  <c r="AB492" i="4" s="1"/>
  <c r="AD491" s="1"/>
  <c r="R120" i="7"/>
  <c r="AA120" s="1"/>
  <c r="R122"/>
  <c r="AA122" s="1"/>
  <c r="AD492" i="4" s="1"/>
  <c r="AB493" s="1"/>
  <c r="H123" i="12" s="1"/>
  <c r="N117" i="7"/>
  <c r="W117" s="1"/>
  <c r="AB470" i="4" s="1"/>
  <c r="AD469" s="1"/>
  <c r="AB469"/>
  <c r="H116" i="12" s="1"/>
  <c r="N118" i="7"/>
  <c r="W118" s="1"/>
  <c r="AB472" i="4" s="1"/>
  <c r="AD471" s="1"/>
  <c r="R117" i="7"/>
  <c r="AA117" s="1"/>
  <c r="R118"/>
  <c r="AA118" s="1"/>
  <c r="N114"/>
  <c r="W114" s="1"/>
  <c r="AB449" i="4" s="1"/>
  <c r="AD448" s="1"/>
  <c r="K112" i="12" s="1"/>
  <c r="N115" i="7"/>
  <c r="W115" s="1"/>
  <c r="AB451" i="4" s="1"/>
  <c r="AD450" s="1"/>
  <c r="K113" i="12" s="1"/>
  <c r="R114" i="7"/>
  <c r="AA114" s="1"/>
  <c r="R115"/>
  <c r="AA115" s="1"/>
  <c r="N111"/>
  <c r="W111" s="1"/>
  <c r="AB433" i="4" s="1"/>
  <c r="AD432" s="1"/>
  <c r="K108" i="12" s="1"/>
  <c r="N113" i="7"/>
  <c r="W113" s="1"/>
  <c r="AB447" i="4" s="1"/>
  <c r="AD446" s="1"/>
  <c r="K111" i="12" s="1"/>
  <c r="R111" i="7"/>
  <c r="AA111" s="1"/>
  <c r="R113"/>
  <c r="AA113" s="1"/>
  <c r="N108"/>
  <c r="W108" s="1"/>
  <c r="AB403" i="4" s="1"/>
  <c r="AD402" s="1"/>
  <c r="N109" i="7"/>
  <c r="W109" s="1"/>
  <c r="AB405" i="4" s="1"/>
  <c r="AD404" s="1"/>
  <c r="K105" i="12" s="1"/>
  <c r="R108" i="7"/>
  <c r="AA108" s="1"/>
  <c r="R109"/>
  <c r="AA109" s="1"/>
  <c r="AD405" i="4" s="1"/>
  <c r="N105" i="7"/>
  <c r="W105" s="1"/>
  <c r="AB381" i="4" s="1"/>
  <c r="AD380" s="1"/>
  <c r="K100" i="12" s="1"/>
  <c r="N107" i="7"/>
  <c r="R105"/>
  <c r="AA105" s="1"/>
  <c r="R107"/>
  <c r="AA107" s="1"/>
  <c r="AD401" i="4" s="1"/>
  <c r="AB402" s="1"/>
  <c r="N104" i="7"/>
  <c r="W104" s="1"/>
  <c r="AB379" i="4" s="1"/>
  <c r="AD378" s="1"/>
  <c r="R104" i="7"/>
  <c r="AA104" s="1"/>
  <c r="AD379" i="4" s="1"/>
  <c r="AB380" s="1"/>
  <c r="H100" i="12" s="1"/>
  <c r="N100" i="7"/>
  <c r="W100" s="1"/>
  <c r="AB342" i="4" s="1"/>
  <c r="AD341" s="1"/>
  <c r="N102" i="7"/>
  <c r="W102" s="1"/>
  <c r="AB357" i="4" s="1"/>
  <c r="AD356" s="1"/>
  <c r="R100" i="7"/>
  <c r="AA100" s="1"/>
  <c r="AD358" i="4"/>
  <c r="K97" i="12" s="1"/>
  <c r="R102" i="7"/>
  <c r="AA102" s="1"/>
  <c r="N93"/>
  <c r="W93" s="1"/>
  <c r="AB315" i="4" s="1"/>
  <c r="N95" i="7"/>
  <c r="W95" s="1"/>
  <c r="AB333" i="4" s="1"/>
  <c r="AD332" s="1"/>
  <c r="R93" i="7"/>
  <c r="AA93" s="1"/>
  <c r="AD315" i="4" s="1"/>
  <c r="N97" i="7"/>
  <c r="W97" s="1"/>
  <c r="AB336" i="4" s="1"/>
  <c r="AD335" s="1"/>
  <c r="R96" i="7"/>
  <c r="AA96" s="1"/>
  <c r="N98"/>
  <c r="W98" s="1"/>
  <c r="AB338" i="4" s="1"/>
  <c r="AD337" s="1"/>
  <c r="R97" i="7"/>
  <c r="AA97" s="1"/>
  <c r="N99"/>
  <c r="W99" s="1"/>
  <c r="AB340" i="4" s="1"/>
  <c r="AD339" s="1"/>
  <c r="R98" i="7"/>
  <c r="AA98" s="1"/>
  <c r="R99"/>
  <c r="AA99" s="1"/>
  <c r="N89"/>
  <c r="W89" s="1"/>
  <c r="AB287" i="4" s="1"/>
  <c r="N91" i="7"/>
  <c r="W91" s="1"/>
  <c r="AB311" i="4" s="1"/>
  <c r="AD310" s="1"/>
  <c r="R89" i="7"/>
  <c r="AA89" s="1"/>
  <c r="N92"/>
  <c r="W92" s="1"/>
  <c r="AB313" i="4" s="1"/>
  <c r="AD312" s="1"/>
  <c r="K85" i="12" s="1"/>
  <c r="R91" i="7"/>
  <c r="AA91" s="1"/>
  <c r="R92"/>
  <c r="AA92" s="1"/>
  <c r="N84"/>
  <c r="W84" s="1"/>
  <c r="AB266" i="4" s="1"/>
  <c r="AD265" s="1"/>
  <c r="N86" i="7"/>
  <c r="W86" s="1"/>
  <c r="AB281" i="4" s="1"/>
  <c r="AD280" s="1"/>
  <c r="K78" i="12" s="1"/>
  <c r="R84" i="7"/>
  <c r="AA84" s="1"/>
  <c r="N87"/>
  <c r="W87" s="1"/>
  <c r="AB283" i="4" s="1"/>
  <c r="AD282" s="1"/>
  <c r="R86" i="7"/>
  <c r="AA86" s="1"/>
  <c r="N88"/>
  <c r="W88" s="1"/>
  <c r="AB285" i="4" s="1"/>
  <c r="AD284" s="1"/>
  <c r="R87" i="7"/>
  <c r="AA87" s="1"/>
  <c r="R88"/>
  <c r="AA88" s="1"/>
  <c r="N78"/>
  <c r="W78" s="1"/>
  <c r="AB255" i="4" s="1"/>
  <c r="AD254" s="1"/>
  <c r="R77" i="7"/>
  <c r="AA77" s="1"/>
  <c r="AD253" i="4" s="1"/>
  <c r="N79" i="7"/>
  <c r="W79" s="1"/>
  <c r="AB257" i="4" s="1"/>
  <c r="AD256" s="1"/>
  <c r="R78" i="7"/>
  <c r="AA78" s="1"/>
  <c r="N80"/>
  <c r="W80" s="1"/>
  <c r="AB259" i="4" s="1"/>
  <c r="AD258" s="1"/>
  <c r="R79" i="7"/>
  <c r="AA79" s="1"/>
  <c r="N81"/>
  <c r="W81" s="1"/>
  <c r="AB261" i="4" s="1"/>
  <c r="AD260" s="1"/>
  <c r="R80" i="7"/>
  <c r="AA80" s="1"/>
  <c r="N82"/>
  <c r="W82" s="1"/>
  <c r="AB263" i="4" s="1"/>
  <c r="AD262" s="1"/>
  <c r="R81" i="7"/>
  <c r="AA81" s="1"/>
  <c r="AD261" i="4" s="1"/>
  <c r="AB262" s="1"/>
  <c r="H74" i="12" s="1"/>
  <c r="R83" i="7"/>
  <c r="AA83" s="1"/>
  <c r="N74"/>
  <c r="W74" s="1"/>
  <c r="AB230" i="4" s="1"/>
  <c r="AD229" s="1"/>
  <c r="K66" i="12" s="1"/>
  <c r="N75" i="7"/>
  <c r="W75" s="1"/>
  <c r="AB232" i="4" s="1"/>
  <c r="AD231" s="1"/>
  <c r="K67" i="12" s="1"/>
  <c r="R74" i="7"/>
  <c r="AA74" s="1"/>
  <c r="R75"/>
  <c r="AA75" s="1"/>
  <c r="AB174" i="4"/>
  <c r="H49" i="12" s="1"/>
  <c r="AD162" i="4"/>
  <c r="AD101"/>
  <c r="Z3" i="14"/>
  <c r="X3"/>
  <c r="V3"/>
  <c r="BZ209" i="7"/>
  <c r="BZ210" s="1"/>
  <c r="BT209"/>
  <c r="BT210" s="1"/>
  <c r="BH209"/>
  <c r="BH210" s="1"/>
  <c r="AV209"/>
  <c r="AV210" s="1"/>
  <c r="AJ209"/>
  <c r="AJ210" s="1"/>
  <c r="E209"/>
  <c r="BZ206"/>
  <c r="BZ208" s="1"/>
  <c r="BT206"/>
  <c r="BT208" s="1"/>
  <c r="BH206"/>
  <c r="BH208" s="1"/>
  <c r="AV206"/>
  <c r="AV208" s="1"/>
  <c r="AJ206"/>
  <c r="AJ207"/>
  <c r="E206"/>
  <c r="B206"/>
  <c r="CD204"/>
  <c r="CB204"/>
  <c r="BZ204"/>
  <c r="BX204"/>
  <c r="BV204"/>
  <c r="BT204"/>
  <c r="BR204"/>
  <c r="BP204"/>
  <c r="BN204"/>
  <c r="BL204"/>
  <c r="BJ204"/>
  <c r="BH204"/>
  <c r="BF204"/>
  <c r="BD204"/>
  <c r="BB204"/>
  <c r="AZ204"/>
  <c r="AX204"/>
  <c r="AV204"/>
  <c r="AT204"/>
  <c r="AR204"/>
  <c r="AP204"/>
  <c r="AN204"/>
  <c r="AL204"/>
  <c r="AJ204"/>
  <c r="CD203"/>
  <c r="CB203"/>
  <c r="BZ203"/>
  <c r="BX203"/>
  <c r="BV203"/>
  <c r="BT203"/>
  <c r="BR203"/>
  <c r="BP203"/>
  <c r="BN203"/>
  <c r="BL203"/>
  <c r="BJ203"/>
  <c r="BH203"/>
  <c r="BF203"/>
  <c r="BD203"/>
  <c r="BB203"/>
  <c r="AZ203"/>
  <c r="AX203"/>
  <c r="AV203"/>
  <c r="AT203"/>
  <c r="AR203"/>
  <c r="AP203"/>
  <c r="AN203"/>
  <c r="AL203"/>
  <c r="AJ203"/>
  <c r="I197"/>
  <c r="W196"/>
  <c r="AB613" i="4" s="1"/>
  <c r="I195" i="7"/>
  <c r="W194"/>
  <c r="AB568" i="4" s="1"/>
  <c r="W192" i="7"/>
  <c r="AB529" i="4" s="1"/>
  <c r="W191" i="7"/>
  <c r="AB528" i="4" s="1"/>
  <c r="W190" i="7"/>
  <c r="AB527" i="4" s="1"/>
  <c r="W189" i="7"/>
  <c r="AB526" i="4" s="1"/>
  <c r="E189" i="7"/>
  <c r="C189"/>
  <c r="B189"/>
  <c r="I188"/>
  <c r="W187"/>
  <c r="AB457" i="4" s="1"/>
  <c r="C187" i="7"/>
  <c r="I186"/>
  <c r="W185"/>
  <c r="AB370" i="4" s="1"/>
  <c r="I184" i="7"/>
  <c r="W183"/>
  <c r="AB247" i="4" s="1"/>
  <c r="C183" i="7"/>
  <c r="I182"/>
  <c r="W181"/>
  <c r="AB142" i="4" s="1"/>
  <c r="E181" i="7"/>
  <c r="C181"/>
  <c r="B181"/>
  <c r="I180"/>
  <c r="W179"/>
  <c r="AB17" i="4" s="1"/>
  <c r="W178" i="7"/>
  <c r="AB16" i="4" s="1"/>
  <c r="E178" i="7"/>
  <c r="C178"/>
  <c r="B178"/>
  <c r="BN175"/>
  <c r="BN176" s="1"/>
  <c r="BB175"/>
  <c r="BB176" s="1"/>
  <c r="AP175"/>
  <c r="AP176" s="1"/>
  <c r="AJ175"/>
  <c r="AJ176" s="1"/>
  <c r="W175"/>
  <c r="AB630" i="4" s="1"/>
  <c r="BN173" i="7"/>
  <c r="BB173"/>
  <c r="AP173"/>
  <c r="AJ173"/>
  <c r="W173"/>
  <c r="BN170"/>
  <c r="BN172"/>
  <c r="BB170"/>
  <c r="BB172"/>
  <c r="AP170"/>
  <c r="AP172"/>
  <c r="AP174" s="1"/>
  <c r="AJ170"/>
  <c r="AJ172"/>
  <c r="W172"/>
  <c r="AB599" i="4" s="1"/>
  <c r="W170" i="7"/>
  <c r="AB593" i="4" s="1"/>
  <c r="E172" i="7"/>
  <c r="BN165"/>
  <c r="BN167"/>
  <c r="BN168"/>
  <c r="BN169"/>
  <c r="BB165"/>
  <c r="BB167"/>
  <c r="BB168"/>
  <c r="BB169"/>
  <c r="AP165"/>
  <c r="AP167"/>
  <c r="AP168"/>
  <c r="AP169"/>
  <c r="AJ165"/>
  <c r="AJ167"/>
  <c r="AJ168"/>
  <c r="AJ169"/>
  <c r="W169"/>
  <c r="AB588" i="4" s="1"/>
  <c r="W168" i="7"/>
  <c r="AB585" i="4" s="1"/>
  <c r="W167" i="7"/>
  <c r="AB582" i="4" s="1"/>
  <c r="W165" i="7"/>
  <c r="AB574" i="4" s="1"/>
  <c r="E167" i="7"/>
  <c r="BN164"/>
  <c r="BB164"/>
  <c r="AP164"/>
  <c r="AJ164"/>
  <c r="W164"/>
  <c r="AB565" i="4" s="1"/>
  <c r="BN162" i="7"/>
  <c r="BN163" s="1"/>
  <c r="BB162"/>
  <c r="BB163" s="1"/>
  <c r="AP162"/>
  <c r="AP163" s="1"/>
  <c r="AJ162"/>
  <c r="AJ163" s="1"/>
  <c r="I163"/>
  <c r="W162"/>
  <c r="AB553" i="4" s="1"/>
  <c r="BN160" i="7"/>
  <c r="BN161" s="1"/>
  <c r="BB160"/>
  <c r="BB161" s="1"/>
  <c r="AP160"/>
  <c r="AP161" s="1"/>
  <c r="AJ160"/>
  <c r="AJ161" s="1"/>
  <c r="I161"/>
  <c r="W160"/>
  <c r="AB513" i="4" s="1"/>
  <c r="BN158" i="7"/>
  <c r="BN159" s="1"/>
  <c r="BB158"/>
  <c r="BB159" s="1"/>
  <c r="AP158"/>
  <c r="AP159" s="1"/>
  <c r="AJ158"/>
  <c r="AJ159" s="1"/>
  <c r="I159"/>
  <c r="W158"/>
  <c r="AB482" i="4" s="1"/>
  <c r="E158" i="7"/>
  <c r="BN156"/>
  <c r="BN157" s="1"/>
  <c r="BB156"/>
  <c r="BB157" s="1"/>
  <c r="AP156"/>
  <c r="AP157" s="1"/>
  <c r="AJ156"/>
  <c r="AJ157" s="1"/>
  <c r="I157"/>
  <c r="W156"/>
  <c r="AB464" i="4" s="1"/>
  <c r="BN153" i="7"/>
  <c r="BN154"/>
  <c r="BB153"/>
  <c r="BB154"/>
  <c r="AP153"/>
  <c r="AP154"/>
  <c r="AJ153"/>
  <c r="AJ154"/>
  <c r="I155"/>
  <c r="W154"/>
  <c r="AB442" i="4" s="1"/>
  <c r="W153" i="7"/>
  <c r="AB439" i="4" s="1"/>
  <c r="BN151" i="7"/>
  <c r="BN152" s="1"/>
  <c r="BB151"/>
  <c r="BB152" s="1"/>
  <c r="AP151"/>
  <c r="AP152" s="1"/>
  <c r="AJ151"/>
  <c r="AJ152" s="1"/>
  <c r="I152"/>
  <c r="W151"/>
  <c r="AB387" i="4" s="1"/>
  <c r="E151" i="7"/>
  <c r="BN149"/>
  <c r="BN150" s="1"/>
  <c r="BB149"/>
  <c r="BB150" s="1"/>
  <c r="AP149"/>
  <c r="AP150" s="1"/>
  <c r="AJ149"/>
  <c r="AJ150" s="1"/>
  <c r="I150"/>
  <c r="W149"/>
  <c r="AB73" i="4" s="1"/>
  <c r="E149" i="7"/>
  <c r="C149"/>
  <c r="B149"/>
  <c r="BN146"/>
  <c r="BN147"/>
  <c r="BB146"/>
  <c r="BB147"/>
  <c r="AP146"/>
  <c r="AP147"/>
  <c r="AJ146"/>
  <c r="AJ147"/>
  <c r="I148"/>
  <c r="W147"/>
  <c r="AB23" i="4" s="1"/>
  <c r="W146" i="7"/>
  <c r="AB20" i="4" s="1"/>
  <c r="E146" i="7"/>
  <c r="C146"/>
  <c r="B146"/>
  <c r="AJ142"/>
  <c r="AJ143"/>
  <c r="BZ141"/>
  <c r="BZ140" s="1"/>
  <c r="DI29" i="21" s="1"/>
  <c r="BT141" i="7"/>
  <c r="BT140" s="1"/>
  <c r="DI28" i="21" s="1"/>
  <c r="BH141" i="7"/>
  <c r="BH140" s="1"/>
  <c r="DI26" i="21" s="1"/>
  <c r="AV141" i="7"/>
  <c r="AV140" s="1"/>
  <c r="DI24" i="21" s="1"/>
  <c r="AJ139" i="7"/>
  <c r="AJ141"/>
  <c r="BH136"/>
  <c r="BH137"/>
  <c r="AV136"/>
  <c r="AV137"/>
  <c r="AJ136"/>
  <c r="AJ137"/>
  <c r="E136"/>
  <c r="AJ134"/>
  <c r="BZ131"/>
  <c r="BZ132" s="1"/>
  <c r="CW29" i="21" s="1"/>
  <c r="BT131" i="7"/>
  <c r="N131"/>
  <c r="R130"/>
  <c r="BH130"/>
  <c r="BH131"/>
  <c r="AV130"/>
  <c r="AV131"/>
  <c r="AJ130"/>
  <c r="AJ131"/>
  <c r="AJ133"/>
  <c r="E133"/>
  <c r="AJ128"/>
  <c r="AJ129"/>
  <c r="E128"/>
  <c r="BH125"/>
  <c r="BH127" s="1"/>
  <c r="CS26" i="21" s="1"/>
  <c r="AV125" i="7"/>
  <c r="AV127" s="1"/>
  <c r="CS24" i="21" s="1"/>
  <c r="AJ125" i="7"/>
  <c r="AJ126"/>
  <c r="E125"/>
  <c r="C125"/>
  <c r="B125"/>
  <c r="BH123"/>
  <c r="AV123"/>
  <c r="AJ123"/>
  <c r="BH119"/>
  <c r="BH120"/>
  <c r="BH122"/>
  <c r="AV119"/>
  <c r="AV120"/>
  <c r="AV122"/>
  <c r="AJ119"/>
  <c r="AJ120"/>
  <c r="AJ122"/>
  <c r="E122"/>
  <c r="BZ118"/>
  <c r="BZ121" s="1"/>
  <c r="BT118"/>
  <c r="BT121" s="1"/>
  <c r="BH117"/>
  <c r="BH118"/>
  <c r="AV117"/>
  <c r="AV118"/>
  <c r="AJ117"/>
  <c r="AJ118"/>
  <c r="E117"/>
  <c r="BZ114"/>
  <c r="BZ116" s="1"/>
  <c r="CG29" i="21" s="1"/>
  <c r="BT114" i="7"/>
  <c r="BT116" s="1"/>
  <c r="CG28" i="21" s="1"/>
  <c r="BH114" i="7"/>
  <c r="BH115"/>
  <c r="AV114"/>
  <c r="AV115"/>
  <c r="AJ114"/>
  <c r="AJ115"/>
  <c r="BH111"/>
  <c r="BH112" s="1"/>
  <c r="CC26" i="21" s="1"/>
  <c r="BH113" i="7"/>
  <c r="AV111"/>
  <c r="AV112" s="1"/>
  <c r="CC24" i="21" s="1"/>
  <c r="AJ111" i="7"/>
  <c r="AJ112" s="1"/>
  <c r="AJ113"/>
  <c r="BZ108"/>
  <c r="BY29" i="21" s="1"/>
  <c r="BT108" i="7"/>
  <c r="BY28" i="21" s="1"/>
  <c r="BH108" i="7"/>
  <c r="BH109"/>
  <c r="AV108"/>
  <c r="AV109"/>
  <c r="AJ108"/>
  <c r="AJ109"/>
  <c r="BZ105"/>
  <c r="BZ106" s="1"/>
  <c r="BU29" i="21" s="1"/>
  <c r="BT105" i="7"/>
  <c r="BT106" s="1"/>
  <c r="BU28" i="21" s="1"/>
  <c r="BH105" i="7"/>
  <c r="BH107"/>
  <c r="AV105"/>
  <c r="AV107"/>
  <c r="AJ105"/>
  <c r="AJ107"/>
  <c r="BH104"/>
  <c r="AV104"/>
  <c r="AJ104"/>
  <c r="E104"/>
  <c r="BZ102"/>
  <c r="BZ103" s="1"/>
  <c r="BT102"/>
  <c r="BT103" s="1"/>
  <c r="BH102"/>
  <c r="BH103" s="1"/>
  <c r="AV102"/>
  <c r="AV103" s="1"/>
  <c r="AJ100"/>
  <c r="AJ102"/>
  <c r="AJ103" s="1"/>
  <c r="E102"/>
  <c r="BZ93"/>
  <c r="BZ97"/>
  <c r="BZ99"/>
  <c r="BT93"/>
  <c r="BT97"/>
  <c r="BT99"/>
  <c r="N96"/>
  <c r="R95"/>
  <c r="BH93"/>
  <c r="BH95"/>
  <c r="BH97"/>
  <c r="BH99"/>
  <c r="AV93"/>
  <c r="AV95"/>
  <c r="AV97"/>
  <c r="AV99"/>
  <c r="AJ93"/>
  <c r="AJ95"/>
  <c r="AJ96"/>
  <c r="AJ97"/>
  <c r="AJ98"/>
  <c r="AJ99"/>
  <c r="E95"/>
  <c r="BZ92"/>
  <c r="BT92"/>
  <c r="BH92"/>
  <c r="AV92"/>
  <c r="AJ89"/>
  <c r="AJ91"/>
  <c r="AJ92"/>
  <c r="E91"/>
  <c r="BZ88"/>
  <c r="BZ90" s="1"/>
  <c r="BT88"/>
  <c r="BT90" s="1"/>
  <c r="BH86"/>
  <c r="BH88"/>
  <c r="AV86"/>
  <c r="AV88"/>
  <c r="AJ84"/>
  <c r="AJ86"/>
  <c r="AJ87"/>
  <c r="E86"/>
  <c r="BZ80"/>
  <c r="BZ83"/>
  <c r="BT80"/>
  <c r="BT83"/>
  <c r="AB253" i="4"/>
  <c r="N83" i="7"/>
  <c r="R82"/>
  <c r="BH77"/>
  <c r="BH79"/>
  <c r="BH80"/>
  <c r="BH81"/>
  <c r="BH82"/>
  <c r="BH83"/>
  <c r="AV77"/>
  <c r="AV79"/>
  <c r="AV80"/>
  <c r="AV81"/>
  <c r="AV82"/>
  <c r="AV83"/>
  <c r="AJ77"/>
  <c r="AJ78"/>
  <c r="AJ79"/>
  <c r="AJ80"/>
  <c r="AJ81"/>
  <c r="AJ82"/>
  <c r="AJ83"/>
  <c r="W77"/>
  <c r="N77"/>
  <c r="E77"/>
  <c r="C77"/>
  <c r="BH74"/>
  <c r="AV74"/>
  <c r="AJ74"/>
  <c r="AJ75"/>
  <c r="AB121" i="4"/>
  <c r="W44" i="7" s="1"/>
  <c r="L3" i="17"/>
  <c r="J3"/>
  <c r="H3"/>
  <c r="AH645" i="4"/>
  <c r="R39" i="23" s="1"/>
  <c r="T39" s="1"/>
  <c r="AH89" i="4"/>
  <c r="AH120"/>
  <c r="AH149"/>
  <c r="AH173"/>
  <c r="AH203"/>
  <c r="AH252"/>
  <c r="AH279"/>
  <c r="AH309"/>
  <c r="R24" i="23" s="1"/>
  <c r="X24" s="1"/>
  <c r="AH331" i="4"/>
  <c r="R25" i="23" s="1"/>
  <c r="X25" s="1"/>
  <c r="AH355" i="4"/>
  <c r="R26" i="23" s="1"/>
  <c r="X26" s="1"/>
  <c r="AH445" i="4"/>
  <c r="R30" i="23" s="1"/>
  <c r="T30" s="1"/>
  <c r="AH468" i="4"/>
  <c r="R31" i="23" s="1"/>
  <c r="T31" s="1"/>
  <c r="AH490" i="4"/>
  <c r="AH539"/>
  <c r="AH555"/>
  <c r="AH576"/>
  <c r="R36" i="23" s="1"/>
  <c r="AH595" i="4"/>
  <c r="R37" i="23" s="1"/>
  <c r="AH674" i="4"/>
  <c r="R40" i="23" s="1"/>
  <c r="T40" s="1"/>
  <c r="AK702" i="4"/>
  <c r="AB702"/>
  <c r="AB701"/>
  <c r="Y701"/>
  <c r="AB700"/>
  <c r="Z700"/>
  <c r="AB699"/>
  <c r="Z699"/>
  <c r="AB698"/>
  <c r="Z698"/>
  <c r="AB697"/>
  <c r="Z697"/>
  <c r="AB696"/>
  <c r="Z696"/>
  <c r="AB695"/>
  <c r="Z695"/>
  <c r="AB694"/>
  <c r="Y694"/>
  <c r="AB693"/>
  <c r="Y693"/>
  <c r="AB692"/>
  <c r="Z692"/>
  <c r="AB691"/>
  <c r="Z691"/>
  <c r="AB690"/>
  <c r="Y690"/>
  <c r="AB689"/>
  <c r="Z689"/>
  <c r="AB688"/>
  <c r="Z688"/>
  <c r="AB687"/>
  <c r="Z687"/>
  <c r="AB686"/>
  <c r="Y686"/>
  <c r="AB685"/>
  <c r="AB684"/>
  <c r="Y684"/>
  <c r="AB683"/>
  <c r="Y683"/>
  <c r="AB682"/>
  <c r="Y682"/>
  <c r="W676"/>
  <c r="AB681"/>
  <c r="Y681"/>
  <c r="AB680"/>
  <c r="Y680"/>
  <c r="AB679"/>
  <c r="Y679"/>
  <c r="AB678"/>
  <c r="Y678"/>
  <c r="AB673"/>
  <c r="Y673"/>
  <c r="AB672"/>
  <c r="Y672"/>
  <c r="AB671"/>
  <c r="Y671"/>
  <c r="AB670"/>
  <c r="Z670"/>
  <c r="AB669"/>
  <c r="AB668"/>
  <c r="Y668"/>
  <c r="AB667"/>
  <c r="Z667"/>
  <c r="AB666"/>
  <c r="Z666"/>
  <c r="AB665"/>
  <c r="Y665"/>
  <c r="AB664"/>
  <c r="Z664"/>
  <c r="AB663"/>
  <c r="Y663"/>
  <c r="AB662"/>
  <c r="Y662"/>
  <c r="AB661"/>
  <c r="AB660"/>
  <c r="Z660"/>
  <c r="AB659"/>
  <c r="Y659"/>
  <c r="AB658"/>
  <c r="Y658"/>
  <c r="AB657"/>
  <c r="Z657"/>
  <c r="AB656"/>
  <c r="AB655"/>
  <c r="Y655"/>
  <c r="AB654"/>
  <c r="Z654"/>
  <c r="AB653"/>
  <c r="Y653"/>
  <c r="AB652"/>
  <c r="Y652"/>
  <c r="AB651"/>
  <c r="Z651"/>
  <c r="X649"/>
  <c r="W647"/>
  <c r="AB644"/>
  <c r="L644"/>
  <c r="AB643"/>
  <c r="N643"/>
  <c r="AK641"/>
  <c r="AB641"/>
  <c r="S641"/>
  <c r="AK640"/>
  <c r="Q640"/>
  <c r="AB639"/>
  <c r="L639"/>
  <c r="AB638"/>
  <c r="L638"/>
  <c r="AB637"/>
  <c r="N637"/>
  <c r="AB636"/>
  <c r="N636"/>
  <c r="AB635"/>
  <c r="M635"/>
  <c r="AB634"/>
  <c r="N634"/>
  <c r="AK633"/>
  <c r="AB633"/>
  <c r="U633"/>
  <c r="AB632"/>
  <c r="L632"/>
  <c r="AB631"/>
  <c r="N631"/>
  <c r="P630"/>
  <c r="AB629"/>
  <c r="L629"/>
  <c r="AB628"/>
  <c r="L628"/>
  <c r="AB627"/>
  <c r="L627"/>
  <c r="J625"/>
  <c r="J623"/>
  <c r="AB618"/>
  <c r="N618"/>
  <c r="AB617"/>
  <c r="N617"/>
  <c r="AK615"/>
  <c r="AB615"/>
  <c r="T615"/>
  <c r="AK614"/>
  <c r="AB614"/>
  <c r="S614"/>
  <c r="R613"/>
  <c r="AK612"/>
  <c r="Q612"/>
  <c r="AB611"/>
  <c r="N611"/>
  <c r="AB610"/>
  <c r="L610"/>
  <c r="AB609"/>
  <c r="N609"/>
  <c r="AB608"/>
  <c r="L608"/>
  <c r="AB607"/>
  <c r="N607"/>
  <c r="F621"/>
  <c r="J597"/>
  <c r="AB606"/>
  <c r="N606"/>
  <c r="AB605"/>
  <c r="N605"/>
  <c r="AB604"/>
  <c r="N604"/>
  <c r="AB603"/>
  <c r="N603"/>
  <c r="AB602"/>
  <c r="N602"/>
  <c r="AB601"/>
  <c r="N601"/>
  <c r="AB600"/>
  <c r="N600"/>
  <c r="P599"/>
  <c r="AB594"/>
  <c r="N594"/>
  <c r="P593"/>
  <c r="AB592"/>
  <c r="L592"/>
  <c r="AB591"/>
  <c r="N591"/>
  <c r="AB590"/>
  <c r="N590"/>
  <c r="AB589"/>
  <c r="N589"/>
  <c r="P588"/>
  <c r="AB587"/>
  <c r="N587"/>
  <c r="AB586"/>
  <c r="N586"/>
  <c r="P585"/>
  <c r="AB584"/>
  <c r="N584"/>
  <c r="AB583"/>
  <c r="M583"/>
  <c r="P582"/>
  <c r="AB575"/>
  <c r="N575"/>
  <c r="P574"/>
  <c r="I580"/>
  <c r="I578"/>
  <c r="AB573"/>
  <c r="N573"/>
  <c r="AB572"/>
  <c r="N572"/>
  <c r="AK570"/>
  <c r="AB570"/>
  <c r="T570"/>
  <c r="AK569"/>
  <c r="AB569"/>
  <c r="T569"/>
  <c r="R568"/>
  <c r="AK567"/>
  <c r="Q567"/>
  <c r="AB566"/>
  <c r="N566"/>
  <c r="P565"/>
  <c r="AB564"/>
  <c r="L564"/>
  <c r="AB563"/>
  <c r="L563"/>
  <c r="J559"/>
  <c r="AB562"/>
  <c r="L562"/>
  <c r="AB561"/>
  <c r="L561"/>
  <c r="AB554"/>
  <c r="L554"/>
  <c r="P553"/>
  <c r="AB552"/>
  <c r="N552"/>
  <c r="K557"/>
  <c r="F546"/>
  <c r="H545"/>
  <c r="AB551"/>
  <c r="N551"/>
  <c r="AB550"/>
  <c r="N550"/>
  <c r="AB549"/>
  <c r="M549"/>
  <c r="AB548"/>
  <c r="N548"/>
  <c r="AB538"/>
  <c r="N538"/>
  <c r="AB537"/>
  <c r="M537"/>
  <c r="AB536"/>
  <c r="N536"/>
  <c r="K543"/>
  <c r="J541"/>
  <c r="AB535"/>
  <c r="N535"/>
  <c r="AB534"/>
  <c r="N534"/>
  <c r="AB533"/>
  <c r="L533"/>
  <c r="AK531"/>
  <c r="T531"/>
  <c r="AK530"/>
  <c r="T530"/>
  <c r="R529"/>
  <c r="R528"/>
  <c r="R527"/>
  <c r="R526"/>
  <c r="AK525"/>
  <c r="Q525"/>
  <c r="AB524"/>
  <c r="M524"/>
  <c r="AB523"/>
  <c r="N523"/>
  <c r="AB522"/>
  <c r="N522"/>
  <c r="AB521"/>
  <c r="N521"/>
  <c r="AB514"/>
  <c r="N514"/>
  <c r="P513"/>
  <c r="K519"/>
  <c r="I517"/>
  <c r="AB512"/>
  <c r="N512"/>
  <c r="AB511"/>
  <c r="L511"/>
  <c r="AB510"/>
  <c r="M510"/>
  <c r="AK509"/>
  <c r="AB509"/>
  <c r="U509"/>
  <c r="AB508"/>
  <c r="L508"/>
  <c r="AB507"/>
  <c r="L507"/>
  <c r="AB506"/>
  <c r="L506"/>
  <c r="AB505"/>
  <c r="M505"/>
  <c r="AB504"/>
  <c r="L504"/>
  <c r="AB503"/>
  <c r="N503"/>
  <c r="AB502"/>
  <c r="N502"/>
  <c r="I494"/>
  <c r="AB501"/>
  <c r="L501"/>
  <c r="AB500"/>
  <c r="L500"/>
  <c r="AB499"/>
  <c r="L499"/>
  <c r="AB498"/>
  <c r="L498"/>
  <c r="AB497"/>
  <c r="M497"/>
  <c r="AB496"/>
  <c r="N496"/>
  <c r="AB489"/>
  <c r="M489"/>
  <c r="AB488"/>
  <c r="N488"/>
  <c r="AB487"/>
  <c r="N487"/>
  <c r="AB486"/>
  <c r="N486"/>
  <c r="AB485"/>
  <c r="M485"/>
  <c r="AB484"/>
  <c r="L484"/>
  <c r="I492"/>
  <c r="I476"/>
  <c r="I474"/>
  <c r="AB483"/>
  <c r="N483"/>
  <c r="P482"/>
  <c r="AB481"/>
  <c r="N481"/>
  <c r="AB480"/>
  <c r="N480"/>
  <c r="AB479"/>
  <c r="M479"/>
  <c r="AB478"/>
  <c r="N478"/>
  <c r="AB467"/>
  <c r="N467"/>
  <c r="AB466"/>
  <c r="N466"/>
  <c r="AB465"/>
  <c r="N465"/>
  <c r="F472"/>
  <c r="I470"/>
  <c r="P464"/>
  <c r="AB463"/>
  <c r="N463"/>
  <c r="AB462"/>
  <c r="L462"/>
  <c r="AB461"/>
  <c r="L461"/>
  <c r="AK459"/>
  <c r="AB459"/>
  <c r="T459"/>
  <c r="AK458"/>
  <c r="AB458"/>
  <c r="T458"/>
  <c r="R457"/>
  <c r="AK456"/>
  <c r="Q456"/>
  <c r="AB455"/>
  <c r="L455"/>
  <c r="AB454"/>
  <c r="L454"/>
  <c r="AB453"/>
  <c r="L453"/>
  <c r="I451"/>
  <c r="G449"/>
  <c r="AB444"/>
  <c r="L444"/>
  <c r="AB443"/>
  <c r="L443"/>
  <c r="P442"/>
  <c r="AB441"/>
  <c r="N441"/>
  <c r="AB440"/>
  <c r="N440"/>
  <c r="P439"/>
  <c r="AB438"/>
  <c r="N438"/>
  <c r="I447"/>
  <c r="I433"/>
  <c r="AB437"/>
  <c r="N437"/>
  <c r="AB436"/>
  <c r="N436"/>
  <c r="AB435"/>
  <c r="N435"/>
  <c r="AB430"/>
  <c r="N430"/>
  <c r="AB429"/>
  <c r="N429"/>
  <c r="AB428"/>
  <c r="M428"/>
  <c r="AB427"/>
  <c r="M427"/>
  <c r="AB426"/>
  <c r="L426"/>
  <c r="AB425"/>
  <c r="L425"/>
  <c r="I405"/>
  <c r="F403"/>
  <c r="AB424"/>
  <c r="L424"/>
  <c r="AB423"/>
  <c r="M423"/>
  <c r="AB422"/>
  <c r="L422"/>
  <c r="AB421"/>
  <c r="N421"/>
  <c r="AB420"/>
  <c r="N420"/>
  <c r="AB419"/>
  <c r="N419"/>
  <c r="AB418"/>
  <c r="M418"/>
  <c r="AB417"/>
  <c r="N417"/>
  <c r="AB416"/>
  <c r="N416"/>
  <c r="AB415"/>
  <c r="N415"/>
  <c r="AB414"/>
  <c r="M414"/>
  <c r="AK413"/>
  <c r="AB413"/>
  <c r="O413"/>
  <c r="AK412"/>
  <c r="AB412"/>
  <c r="N412"/>
  <c r="AB411"/>
  <c r="N411"/>
  <c r="AK410"/>
  <c r="AB410"/>
  <c r="O410"/>
  <c r="AB409"/>
  <c r="M409"/>
  <c r="AB408"/>
  <c r="M408"/>
  <c r="AB407"/>
  <c r="L407"/>
  <c r="AK398"/>
  <c r="AB398"/>
  <c r="U398"/>
  <c r="AB397"/>
  <c r="N397"/>
  <c r="AB396"/>
  <c r="M396"/>
  <c r="AB395"/>
  <c r="N395"/>
  <c r="AB394"/>
  <c r="M394"/>
  <c r="AB393"/>
  <c r="M393"/>
  <c r="AB392"/>
  <c r="M392"/>
  <c r="I401"/>
  <c r="F381"/>
  <c r="AB391"/>
  <c r="N391"/>
  <c r="AK390"/>
  <c r="AB390"/>
  <c r="O390"/>
  <c r="AK389"/>
  <c r="AB389"/>
  <c r="O389"/>
  <c r="AB388"/>
  <c r="M388"/>
  <c r="P387"/>
  <c r="AK386"/>
  <c r="AB386"/>
  <c r="O386"/>
  <c r="AB385"/>
  <c r="M385"/>
  <c r="AB384"/>
  <c r="N384"/>
  <c r="AB383"/>
  <c r="M383"/>
  <c r="AB376"/>
  <c r="L376"/>
  <c r="AK375"/>
  <c r="AB375"/>
  <c r="U375"/>
  <c r="AB374"/>
  <c r="M374"/>
  <c r="AB373"/>
  <c r="L373"/>
  <c r="AB372"/>
  <c r="M372"/>
  <c r="R370"/>
  <c r="AK369"/>
  <c r="Q369"/>
  <c r="AB368"/>
  <c r="M368"/>
  <c r="AB367"/>
  <c r="M367"/>
  <c r="H379"/>
  <c r="AB366"/>
  <c r="M366"/>
  <c r="AK365"/>
  <c r="AB365"/>
  <c r="O365"/>
  <c r="AK364"/>
  <c r="AB364"/>
  <c r="L364"/>
  <c r="AB363"/>
  <c r="N363"/>
  <c r="AK362"/>
  <c r="AB362"/>
  <c r="O362"/>
  <c r="AK361"/>
  <c r="AB361"/>
  <c r="N361"/>
  <c r="AB360"/>
  <c r="M360"/>
  <c r="AB359"/>
  <c r="M359"/>
  <c r="AB354"/>
  <c r="M354"/>
  <c r="AB353"/>
  <c r="N353"/>
  <c r="AB352"/>
  <c r="N352"/>
  <c r="AB351"/>
  <c r="N351"/>
  <c r="G357"/>
  <c r="K342"/>
  <c r="AB350"/>
  <c r="M350"/>
  <c r="AB349"/>
  <c r="M349"/>
  <c r="AB348"/>
  <c r="N348"/>
  <c r="AB347"/>
  <c r="N347"/>
  <c r="AB346"/>
  <c r="M346"/>
  <c r="AB345"/>
  <c r="N345"/>
  <c r="AB344"/>
  <c r="N344"/>
  <c r="AB330"/>
  <c r="M330"/>
  <c r="AB329"/>
  <c r="N329"/>
  <c r="AB328"/>
  <c r="M328"/>
  <c r="AB327"/>
  <c r="N327"/>
  <c r="F340"/>
  <c r="K338"/>
  <c r="G336"/>
  <c r="K334"/>
  <c r="I333"/>
  <c r="F315"/>
  <c r="AB326"/>
  <c r="M326"/>
  <c r="AB325"/>
  <c r="N325"/>
  <c r="AB324"/>
  <c r="N324"/>
  <c r="AB323"/>
  <c r="M323"/>
  <c r="AB322"/>
  <c r="N322"/>
  <c r="AB321"/>
  <c r="M321"/>
  <c r="AB320"/>
  <c r="M320"/>
  <c r="AB319"/>
  <c r="N319"/>
  <c r="AB318"/>
  <c r="M318"/>
  <c r="AB317"/>
  <c r="N317"/>
  <c r="AB308"/>
  <c r="M308"/>
  <c r="AB307"/>
  <c r="N307"/>
  <c r="AB306"/>
  <c r="N306"/>
  <c r="AB305"/>
  <c r="N305"/>
  <c r="AB304"/>
  <c r="M304"/>
  <c r="AB303"/>
  <c r="N303"/>
  <c r="AB302"/>
  <c r="N302"/>
  <c r="AB301"/>
  <c r="M301"/>
  <c r="AB300"/>
  <c r="N300"/>
  <c r="G313"/>
  <c r="K311"/>
  <c r="K287"/>
  <c r="AB299"/>
  <c r="N299"/>
  <c r="AB298"/>
  <c r="M298"/>
  <c r="AB297"/>
  <c r="N297"/>
  <c r="AB296"/>
  <c r="M296"/>
  <c r="AB295"/>
  <c r="N295"/>
  <c r="AB294"/>
  <c r="M294"/>
  <c r="AB293"/>
  <c r="N293"/>
  <c r="AB292"/>
  <c r="N292"/>
  <c r="AB291"/>
  <c r="M291"/>
  <c r="AB290"/>
  <c r="N290"/>
  <c r="AB289"/>
  <c r="N289"/>
  <c r="AB278"/>
  <c r="N278"/>
  <c r="AB277"/>
  <c r="M277"/>
  <c r="AB276"/>
  <c r="N276"/>
  <c r="F285"/>
  <c r="K283"/>
  <c r="H281"/>
  <c r="K266"/>
  <c r="AB275"/>
  <c r="M275"/>
  <c r="AK274"/>
  <c r="AB274"/>
  <c r="O274"/>
  <c r="AK273"/>
  <c r="AB273"/>
  <c r="L273"/>
  <c r="AB272"/>
  <c r="N272"/>
  <c r="AB271"/>
  <c r="N271"/>
  <c r="AB270"/>
  <c r="N270"/>
  <c r="AB269"/>
  <c r="N269"/>
  <c r="AB268"/>
  <c r="M268"/>
  <c r="F264"/>
  <c r="I263"/>
  <c r="H261"/>
  <c r="G259"/>
  <c r="I257"/>
  <c r="K255"/>
  <c r="I253"/>
  <c r="AB251"/>
  <c r="N251"/>
  <c r="AB250"/>
  <c r="M250"/>
  <c r="AB249"/>
  <c r="N249"/>
  <c r="R247"/>
  <c r="AK246"/>
  <c r="Q246"/>
  <c r="AB245"/>
  <c r="N245"/>
  <c r="AB244"/>
  <c r="M244"/>
  <c r="AB243"/>
  <c r="N243"/>
  <c r="AB242"/>
  <c r="M242"/>
  <c r="K232"/>
  <c r="I230"/>
  <c r="F228"/>
  <c r="K226"/>
  <c r="F224"/>
  <c r="AB241"/>
  <c r="N241"/>
  <c r="AB240"/>
  <c r="N240"/>
  <c r="AB239"/>
  <c r="M239"/>
  <c r="AB238"/>
  <c r="N238"/>
  <c r="AB237"/>
  <c r="M237"/>
  <c r="AB236"/>
  <c r="L236"/>
  <c r="AB235"/>
  <c r="N235"/>
  <c r="AB234"/>
  <c r="N234"/>
  <c r="H222"/>
  <c r="G220"/>
  <c r="K218"/>
  <c r="AB215"/>
  <c r="N215"/>
  <c r="AB214"/>
  <c r="L214"/>
  <c r="AB213"/>
  <c r="N213"/>
  <c r="AB212"/>
  <c r="N212"/>
  <c r="AB211"/>
  <c r="N211"/>
  <c r="AB210"/>
  <c r="N210"/>
  <c r="AB209"/>
  <c r="N209"/>
  <c r="AB202"/>
  <c r="M202"/>
  <c r="AB201"/>
  <c r="M201"/>
  <c r="AB200"/>
  <c r="N200"/>
  <c r="AB199"/>
  <c r="M199"/>
  <c r="AB198"/>
  <c r="N198"/>
  <c r="AB197"/>
  <c r="M197"/>
  <c r="AB196"/>
  <c r="M196"/>
  <c r="AB195"/>
  <c r="N195"/>
  <c r="AB194"/>
  <c r="M194"/>
  <c r="J207"/>
  <c r="J205"/>
  <c r="K183"/>
  <c r="AB193"/>
  <c r="M193"/>
  <c r="AB192"/>
  <c r="N192"/>
  <c r="AK191"/>
  <c r="AB191"/>
  <c r="U191"/>
  <c r="AB190"/>
  <c r="N190"/>
  <c r="AB189"/>
  <c r="N189"/>
  <c r="AB188"/>
  <c r="N188"/>
  <c r="AB187"/>
  <c r="N187"/>
  <c r="AB186"/>
  <c r="N186"/>
  <c r="AB185"/>
  <c r="L185"/>
  <c r="AB172"/>
  <c r="L172"/>
  <c r="AB171"/>
  <c r="L171"/>
  <c r="H181"/>
  <c r="K179"/>
  <c r="J177"/>
  <c r="J175"/>
  <c r="AB170"/>
  <c r="M170"/>
  <c r="AB169"/>
  <c r="M169"/>
  <c r="AB168"/>
  <c r="M168"/>
  <c r="AB167"/>
  <c r="M167"/>
  <c r="AB166"/>
  <c r="N166"/>
  <c r="AB165"/>
  <c r="M165"/>
  <c r="AB164"/>
  <c r="M164"/>
  <c r="AB163"/>
  <c r="M163"/>
  <c r="H161"/>
  <c r="K159"/>
  <c r="G157"/>
  <c r="K155"/>
  <c r="H153"/>
  <c r="AK151"/>
  <c r="E151"/>
  <c r="J132"/>
  <c r="AB148"/>
  <c r="M148"/>
  <c r="AB147"/>
  <c r="M147"/>
  <c r="AB146"/>
  <c r="M146"/>
  <c r="AK144"/>
  <c r="AB144"/>
  <c r="T144"/>
  <c r="AK143"/>
  <c r="AB143"/>
  <c r="T143"/>
  <c r="R142"/>
  <c r="AK141"/>
  <c r="Q141"/>
  <c r="AB140"/>
  <c r="M140"/>
  <c r="AB139"/>
  <c r="M139"/>
  <c r="AB138"/>
  <c r="M138"/>
  <c r="AB137"/>
  <c r="M137"/>
  <c r="AB136"/>
  <c r="L136"/>
  <c r="AB135"/>
  <c r="M135"/>
  <c r="AB134"/>
  <c r="M134"/>
  <c r="F130"/>
  <c r="J128"/>
  <c r="K127"/>
  <c r="J125"/>
  <c r="J124"/>
  <c r="J122"/>
  <c r="AB119"/>
  <c r="M119"/>
  <c r="AB118"/>
  <c r="M118"/>
  <c r="AB117"/>
  <c r="M117"/>
  <c r="AK116"/>
  <c r="AB116"/>
  <c r="O116"/>
  <c r="AK115"/>
  <c r="AB115"/>
  <c r="N115"/>
  <c r="AB114"/>
  <c r="N114"/>
  <c r="AB113"/>
  <c r="N113"/>
  <c r="AB112"/>
  <c r="L112"/>
  <c r="AK111"/>
  <c r="AB111"/>
  <c r="O111"/>
  <c r="AK110"/>
  <c r="AB110"/>
  <c r="L110"/>
  <c r="AB109"/>
  <c r="M109"/>
  <c r="AB108"/>
  <c r="M108"/>
  <c r="AB107"/>
  <c r="L107"/>
  <c r="AB106"/>
  <c r="M106"/>
  <c r="AB105"/>
  <c r="N105"/>
  <c r="AB104"/>
  <c r="N104"/>
  <c r="AK103"/>
  <c r="AB103"/>
  <c r="O103"/>
  <c r="AK102"/>
  <c r="AB102"/>
  <c r="L102"/>
  <c r="F100"/>
  <c r="J98"/>
  <c r="J97"/>
  <c r="F95"/>
  <c r="K93"/>
  <c r="J91"/>
  <c r="AK88"/>
  <c r="AB88"/>
  <c r="O88"/>
  <c r="AK87"/>
  <c r="AB87"/>
  <c r="N87"/>
  <c r="AB86"/>
  <c r="N86"/>
  <c r="AB85"/>
  <c r="N85"/>
  <c r="AB84"/>
  <c r="M84"/>
  <c r="AB83"/>
  <c r="N83"/>
  <c r="AB82"/>
  <c r="M82"/>
  <c r="AB81"/>
  <c r="N81"/>
  <c r="AB80"/>
  <c r="M80"/>
  <c r="AK79"/>
  <c r="AB79"/>
  <c r="O79"/>
  <c r="AK78"/>
  <c r="AB78"/>
  <c r="L78"/>
  <c r="AB77"/>
  <c r="M77"/>
  <c r="AB76"/>
  <c r="N76"/>
  <c r="AB75"/>
  <c r="N75"/>
  <c r="AB74"/>
  <c r="M74"/>
  <c r="BZ94" i="7" l="1"/>
  <c r="AG26" i="25"/>
  <c r="AJ76" i="7"/>
  <c r="AW22" i="21" s="1"/>
  <c r="BH76" i="7"/>
  <c r="AW26" i="21" s="1"/>
  <c r="AV76" i="7"/>
  <c r="AW24" i="21" s="1"/>
  <c r="W107" i="7"/>
  <c r="AF107" s="1"/>
  <c r="BZ76"/>
  <c r="AW29" i="21" s="1"/>
  <c r="AJ144" i="7"/>
  <c r="BT76"/>
  <c r="BB174"/>
  <c r="K101" i="12"/>
  <c r="I41" i="23"/>
  <c r="T37"/>
  <c r="R35"/>
  <c r="T36"/>
  <c r="R34"/>
  <c r="T34" s="1"/>
  <c r="R32"/>
  <c r="T32" s="1"/>
  <c r="R23"/>
  <c r="V23" s="1"/>
  <c r="R22"/>
  <c r="V22" s="1"/>
  <c r="R20"/>
  <c r="T20" s="1"/>
  <c r="R19"/>
  <c r="AB19" s="1"/>
  <c r="R18"/>
  <c r="AB18" s="1"/>
  <c r="R17"/>
  <c r="T17" s="1"/>
  <c r="R16"/>
  <c r="Z16" s="1"/>
  <c r="R15"/>
  <c r="R14"/>
  <c r="Z14" s="1"/>
  <c r="Y30" i="25"/>
  <c r="AI34" i="21"/>
  <c r="S62" i="25"/>
  <c r="T23" i="19"/>
  <c r="DS65" i="21"/>
  <c r="S63" i="25" s="1"/>
  <c r="S64"/>
  <c r="Q62"/>
  <c r="Z21" i="19"/>
  <c r="CI70" i="21" s="1"/>
  <c r="CG70"/>
  <c r="T28" i="23"/>
  <c r="CB67" i="7"/>
  <c r="CD67" s="1"/>
  <c r="AU29" i="21" s="1"/>
  <c r="N133" i="16"/>
  <c r="BJ210" i="7"/>
  <c r="BL210" s="1"/>
  <c r="DW57" i="21" s="1"/>
  <c r="J7" i="17"/>
  <c r="Q20" i="20"/>
  <c r="S20" s="1"/>
  <c r="CI41" i="21" s="1"/>
  <c r="BV67" i="7"/>
  <c r="BX67" s="1"/>
  <c r="AU28" i="21" s="1"/>
  <c r="CB106" i="7"/>
  <c r="CD106" s="1"/>
  <c r="BW29" i="21" s="1"/>
  <c r="AX144" i="7"/>
  <c r="AA70" i="15"/>
  <c r="K57" i="21"/>
  <c r="CB110" i="7"/>
  <c r="CD110" s="1"/>
  <c r="CA29" i="21" s="1"/>
  <c r="AC110" i="12"/>
  <c r="AX58" i="7"/>
  <c r="BD43"/>
  <c r="AC34" i="12"/>
  <c r="Q12" i="20"/>
  <c r="AX26" i="7"/>
  <c r="AC16" i="12"/>
  <c r="BV121" i="7"/>
  <c r="BX121" s="1"/>
  <c r="CM28" i="21" s="1"/>
  <c r="BV116" i="7"/>
  <c r="BX116" s="1"/>
  <c r="CI28" i="21" s="1"/>
  <c r="BD155" i="7"/>
  <c r="CB94"/>
  <c r="BV90"/>
  <c r="BX90" s="1"/>
  <c r="BG28" i="21" s="1"/>
  <c r="AC83" i="12"/>
  <c r="CB76" i="7"/>
  <c r="CB140"/>
  <c r="CD140" s="1"/>
  <c r="DK29" i="21" s="1"/>
  <c r="AC150" i="12"/>
  <c r="AX127" i="7"/>
  <c r="AZ127" s="1"/>
  <c r="CU24" i="21" s="1"/>
  <c r="BV103" i="7"/>
  <c r="BX103" s="1"/>
  <c r="BS28" i="21" s="1"/>
  <c r="AC95" i="12"/>
  <c r="AX52" i="7"/>
  <c r="BV132"/>
  <c r="CB144"/>
  <c r="U60" i="15"/>
  <c r="W60" s="1"/>
  <c r="AI32" i="21" s="1"/>
  <c r="U180" i="15"/>
  <c r="W180" s="1"/>
  <c r="CY32" i="21" s="1"/>
  <c r="N121" i="16"/>
  <c r="K29" i="21"/>
  <c r="BD144" i="7"/>
  <c r="AX132"/>
  <c r="N86" i="16"/>
  <c r="K28" i="21"/>
  <c r="K46"/>
  <c r="BV110" i="7"/>
  <c r="BX110" s="1"/>
  <c r="CA28" i="21" s="1"/>
  <c r="AC55" i="12"/>
  <c r="AX43" i="7"/>
  <c r="BV36"/>
  <c r="AC27" i="12"/>
  <c r="CB30" i="7"/>
  <c r="AC121" i="12"/>
  <c r="AX112" i="7"/>
  <c r="BV94"/>
  <c r="BD90"/>
  <c r="CB85"/>
  <c r="BV76"/>
  <c r="BV140"/>
  <c r="BX140" s="1"/>
  <c r="DK28" i="21" s="1"/>
  <c r="BV135" i="7"/>
  <c r="BX135" s="1"/>
  <c r="DC28" i="21" s="1"/>
  <c r="AC138" i="12"/>
  <c r="AC125"/>
  <c r="AC98"/>
  <c r="BJ144" i="7"/>
  <c r="U70" i="15"/>
  <c r="BJ67" i="7"/>
  <c r="BL67" s="1"/>
  <c r="AU26" i="21" s="1"/>
  <c r="T21" i="19"/>
  <c r="CI69" i="21" s="1"/>
  <c r="CG69"/>
  <c r="M64" i="25"/>
  <c r="O64"/>
  <c r="S238" i="15"/>
  <c r="M62" i="25"/>
  <c r="O62"/>
  <c r="M60"/>
  <c r="DM22" i="21"/>
  <c r="AZ67" i="7"/>
  <c r="AU24" i="21" s="1"/>
  <c r="BN174" i="7"/>
  <c r="AJ174"/>
  <c r="AS26" i="21"/>
  <c r="K60" i="12"/>
  <c r="AH402" i="4"/>
  <c r="M104" i="12" s="1"/>
  <c r="AS24" i="21"/>
  <c r="O12"/>
  <c r="S10" i="25" s="1"/>
  <c r="O10" s="1"/>
  <c r="O10" i="21"/>
  <c r="S8" i="25" s="1"/>
  <c r="O8" s="1"/>
  <c r="M46"/>
  <c r="O9" i="21"/>
  <c r="S7" i="25" s="1"/>
  <c r="O7" s="1"/>
  <c r="M50"/>
  <c r="M63"/>
  <c r="M43"/>
  <c r="M17"/>
  <c r="M28"/>
  <c r="M65"/>
  <c r="I30" i="26"/>
  <c r="BU37" i="21" s="1"/>
  <c r="Q35" i="25" s="1"/>
  <c r="I20" i="26"/>
  <c r="M20" s="1"/>
  <c r="AE37" i="21" s="1"/>
  <c r="BU38"/>
  <c r="Q36" i="25" s="1"/>
  <c r="O16" i="26"/>
  <c r="Y38" i="21" s="1"/>
  <c r="O20" i="26"/>
  <c r="AC38" i="21" s="1"/>
  <c r="O25" i="26"/>
  <c r="BQ38" i="21" s="1"/>
  <c r="Y36" i="25" s="1"/>
  <c r="I16" i="26"/>
  <c r="I25"/>
  <c r="BQ37" i="21" s="1"/>
  <c r="Y35" i="25" s="1"/>
  <c r="L133" i="16"/>
  <c r="P128"/>
  <c r="CE35" i="21" s="1"/>
  <c r="P121" i="16"/>
  <c r="CA35" i="21" s="1"/>
  <c r="CA34" s="1"/>
  <c r="BU35"/>
  <c r="P86" i="16"/>
  <c r="BG35" i="21" s="1"/>
  <c r="L15" i="16"/>
  <c r="Q35" i="21" s="1"/>
  <c r="AC33" i="25" s="1"/>
  <c r="L30" i="16"/>
  <c r="Y35" i="21" s="1"/>
  <c r="L48" i="16"/>
  <c r="AO35" i="21" s="1"/>
  <c r="AG33" i="25" s="1"/>
  <c r="AC35" i="21"/>
  <c r="CM35"/>
  <c r="CM34" s="1"/>
  <c r="L94" i="16"/>
  <c r="S191" i="15"/>
  <c r="DI32" i="21" s="1"/>
  <c r="S200" i="15"/>
  <c r="DM32" i="21" s="1"/>
  <c r="S185" i="15"/>
  <c r="DA32" i="21" s="1"/>
  <c r="S188" i="15"/>
  <c r="S173"/>
  <c r="CO32" i="21" s="1"/>
  <c r="W160" i="15"/>
  <c r="CM32" i="21" s="1"/>
  <c r="CK32"/>
  <c r="S149" i="15"/>
  <c r="CC32" i="21" s="1"/>
  <c r="S155" i="15"/>
  <c r="CG32" i="21" s="1"/>
  <c r="S146" i="15"/>
  <c r="BY32" i="21" s="1"/>
  <c r="S125" i="15"/>
  <c r="BQ32" i="21" s="1"/>
  <c r="AS32"/>
  <c r="S70" i="15"/>
  <c r="AK32" i="21" s="1"/>
  <c r="S18" i="15"/>
  <c r="Q32" i="21" s="1"/>
  <c r="S49" i="15"/>
  <c r="W49" s="1"/>
  <c r="AE32" i="21" s="1"/>
  <c r="Y196" i="15"/>
  <c r="Y200" s="1"/>
  <c r="DM33" i="21" s="1"/>
  <c r="L77" i="15"/>
  <c r="L83"/>
  <c r="L97"/>
  <c r="L21"/>
  <c r="L95"/>
  <c r="L137"/>
  <c r="L15"/>
  <c r="L42"/>
  <c r="AO32" i="21"/>
  <c r="L126" i="15"/>
  <c r="L23"/>
  <c r="S38"/>
  <c r="Y32" i="21" s="1"/>
  <c r="L91" i="15"/>
  <c r="L186"/>
  <c r="W238"/>
  <c r="DW63" i="21" s="1"/>
  <c r="DQ63"/>
  <c r="L16" i="15"/>
  <c r="L25"/>
  <c r="L73"/>
  <c r="L89"/>
  <c r="L115"/>
  <c r="L120"/>
  <c r="L128"/>
  <c r="Y178"/>
  <c r="Y180" s="1"/>
  <c r="L19"/>
  <c r="L50"/>
  <c r="L75"/>
  <c r="L86"/>
  <c r="L92"/>
  <c r="BU32" i="21"/>
  <c r="L144" i="15"/>
  <c r="W200"/>
  <c r="O60" i="25"/>
  <c r="AJ171" i="7"/>
  <c r="AP171"/>
  <c r="AT171" s="1"/>
  <c r="AP166"/>
  <c r="AT166" s="1"/>
  <c r="BB171"/>
  <c r="BN171"/>
  <c r="BR171" s="1"/>
  <c r="BN166"/>
  <c r="AJ166"/>
  <c r="BB166"/>
  <c r="AV144"/>
  <c r="DM24" i="21" s="1"/>
  <c r="BZ144" i="7"/>
  <c r="DM29" i="21" s="1"/>
  <c r="BT144" i="7"/>
  <c r="DM28" i="21" s="1"/>
  <c r="BH144" i="7"/>
  <c r="DM26" i="21" s="1"/>
  <c r="CD132" i="7"/>
  <c r="CY29" i="21" s="1"/>
  <c r="AJ135" i="7"/>
  <c r="AJ90"/>
  <c r="BE22" i="21" s="1"/>
  <c r="AV94" i="7"/>
  <c r="BI24" i="21" s="1"/>
  <c r="AV124" i="7"/>
  <c r="AV132"/>
  <c r="CW24" i="21" s="1"/>
  <c r="AV121" i="7"/>
  <c r="AZ121" s="1"/>
  <c r="CM24" i="21" s="1"/>
  <c r="AJ124" i="7"/>
  <c r="CO22" i="21" s="1"/>
  <c r="BH116" i="7"/>
  <c r="CG26" i="21" s="1"/>
  <c r="AJ121" i="7"/>
  <c r="CK22" i="21" s="1"/>
  <c r="BH132" i="7"/>
  <c r="CW26" i="21" s="1"/>
  <c r="AJ132" i="7"/>
  <c r="CW22" i="21" s="1"/>
  <c r="BT132" i="7"/>
  <c r="AJ127"/>
  <c r="CS22" i="21" s="1"/>
  <c r="BH124" i="7"/>
  <c r="CO26" i="21" s="1"/>
  <c r="BH121" i="7"/>
  <c r="AJ116"/>
  <c r="CG22" i="21" s="1"/>
  <c r="AV116" i="7"/>
  <c r="CG24" i="21" s="1"/>
  <c r="BT101" i="7"/>
  <c r="BX101" s="1"/>
  <c r="BO28" i="21" s="1"/>
  <c r="BH106" i="7"/>
  <c r="BU26" i="21" s="1"/>
  <c r="BH90" i="7"/>
  <c r="BE26" i="21" s="1"/>
  <c r="AJ94" i="7"/>
  <c r="BI22" i="21" s="1"/>
  <c r="BH94" i="7"/>
  <c r="BI26" i="21" s="1"/>
  <c r="AV101" i="7"/>
  <c r="AZ101" s="1"/>
  <c r="BO24" i="21" s="1"/>
  <c r="AV90" i="7"/>
  <c r="BE24" i="21" s="1"/>
  <c r="AJ101" i="7"/>
  <c r="BM22" i="21" s="1"/>
  <c r="AJ106" i="7"/>
  <c r="BU22" i="21" s="1"/>
  <c r="AV106" i="7"/>
  <c r="BU24" i="21" s="1"/>
  <c r="BT94" i="7"/>
  <c r="BH101"/>
  <c r="BM26" i="21" s="1"/>
  <c r="BZ101" i="7"/>
  <c r="BX106"/>
  <c r="BW28" i="21" s="1"/>
  <c r="BT85" i="7"/>
  <c r="AV85"/>
  <c r="BA24" i="21" s="1"/>
  <c r="AJ85" i="7"/>
  <c r="BA22" i="21" s="1"/>
  <c r="BH85" i="7"/>
  <c r="BZ85"/>
  <c r="BA29" i="21" s="1"/>
  <c r="AJ67" i="7"/>
  <c r="AS22" i="21" s="1"/>
  <c r="AS29"/>
  <c r="AS28"/>
  <c r="BT52" i="7"/>
  <c r="BX52" s="1"/>
  <c r="AI28" i="21" s="1"/>
  <c r="BH58" i="7"/>
  <c r="AK26" i="21" s="1"/>
  <c r="AJ64" i="7"/>
  <c r="AO22" i="21" s="1"/>
  <c r="AW28"/>
  <c r="BR163" i="7"/>
  <c r="AJ155"/>
  <c r="CC22" i="21" s="1"/>
  <c r="AJ30" i="7"/>
  <c r="U22" i="21" s="1"/>
  <c r="BH36" i="7"/>
  <c r="Y26" i="21" s="1"/>
  <c r="W41" i="7"/>
  <c r="AB98" i="4" s="1"/>
  <c r="BH52" i="7"/>
  <c r="BL52" s="1"/>
  <c r="AI26" i="21" s="1"/>
  <c r="BB148" i="7"/>
  <c r="W28"/>
  <c r="AB36" i="4" s="1"/>
  <c r="AJ36" i="7"/>
  <c r="BZ36"/>
  <c r="AJ58"/>
  <c r="AK22" i="21" s="1"/>
  <c r="AG20" i="25" s="1"/>
  <c r="AA46" i="7"/>
  <c r="AD124" i="4" s="1"/>
  <c r="AJ52" i="7"/>
  <c r="BZ43"/>
  <c r="AC29" i="21" s="1"/>
  <c r="AV52" i="7"/>
  <c r="AG24" i="21" s="1"/>
  <c r="BT36" i="7"/>
  <c r="BZ52"/>
  <c r="AP155"/>
  <c r="AV36"/>
  <c r="AZ36" s="1"/>
  <c r="AA24" i="21" s="1"/>
  <c r="AV58" i="7"/>
  <c r="AK24" i="21" s="1"/>
  <c r="W96" i="7"/>
  <c r="AB334" i="4" s="1"/>
  <c r="BY24" i="21"/>
  <c r="AD338" i="4"/>
  <c r="AB339" s="1"/>
  <c r="H92" i="12" s="1"/>
  <c r="AF98" i="7"/>
  <c r="BB98" s="1"/>
  <c r="BQ22" i="21"/>
  <c r="AA130" i="7"/>
  <c r="AF130" s="1"/>
  <c r="AV43"/>
  <c r="AC24" i="21" s="1"/>
  <c r="AF137" i="7"/>
  <c r="AP137" s="1"/>
  <c r="BZ26"/>
  <c r="Q29" i="21" s="1"/>
  <c r="AD232" i="4"/>
  <c r="AB233" s="1"/>
  <c r="H68" i="12" s="1"/>
  <c r="AF75" i="7"/>
  <c r="BN75" s="1"/>
  <c r="AF111"/>
  <c r="AD433" i="4"/>
  <c r="AB434" s="1"/>
  <c r="H109" i="12" s="1"/>
  <c r="AD281" i="4"/>
  <c r="AB282" s="1"/>
  <c r="H79" i="12" s="1"/>
  <c r="AF86" i="7"/>
  <c r="AF104"/>
  <c r="BB104" s="1"/>
  <c r="AV138"/>
  <c r="DE24" i="21" s="1"/>
  <c r="AF81" i="7"/>
  <c r="BN81" s="1"/>
  <c r="AF118"/>
  <c r="AP118" s="1"/>
  <c r="AA27"/>
  <c r="AD35" i="4" s="1"/>
  <c r="BT43" i="7"/>
  <c r="BX43" s="1"/>
  <c r="AE28" i="21" s="1"/>
  <c r="AF93" i="7"/>
  <c r="BB93" s="1"/>
  <c r="W131"/>
  <c r="AB546" i="4" s="1"/>
  <c r="AT174" i="7"/>
  <c r="AF123"/>
  <c r="AH494" i="4" s="1"/>
  <c r="AF50" i="7"/>
  <c r="AP50" s="1"/>
  <c r="AH432" i="4"/>
  <c r="H146" i="12"/>
  <c r="H41"/>
  <c r="AB598" i="4"/>
  <c r="AH446"/>
  <c r="AB406"/>
  <c r="H89" i="12"/>
  <c r="H104"/>
  <c r="AB316" i="4"/>
  <c r="AD314"/>
  <c r="K86" i="12" s="1"/>
  <c r="AD286" i="4"/>
  <c r="K81" i="12" s="1"/>
  <c r="AH223" i="4"/>
  <c r="M63" i="12" s="1"/>
  <c r="K53"/>
  <c r="AF41" i="23"/>
  <c r="AB133" i="4"/>
  <c r="H39" i="12" s="1"/>
  <c r="AH90" i="4"/>
  <c r="AD54"/>
  <c r="K21" i="12" s="1"/>
  <c r="X41" i="23"/>
  <c r="AH516" i="4"/>
  <c r="AH34"/>
  <c r="AB248"/>
  <c r="AB642"/>
  <c r="M59" i="25"/>
  <c r="AH41" i="23"/>
  <c r="M16" i="26"/>
  <c r="AA37" i="21" s="1"/>
  <c r="AD41" i="23"/>
  <c r="BR157" i="7"/>
  <c r="H14" i="19"/>
  <c r="AB145" i="4" s="1"/>
  <c r="H22" i="19"/>
  <c r="AB532" i="4" s="1"/>
  <c r="H26" i="19"/>
  <c r="AB616" i="4" s="1"/>
  <c r="M37" i="25"/>
  <c r="AB371" i="4"/>
  <c r="T13" i="19"/>
  <c r="S69" i="21" s="1"/>
  <c r="AE67" i="25" s="1"/>
  <c r="T27" i="19"/>
  <c r="DK69" i="21" s="1"/>
  <c r="T33" i="19"/>
  <c r="M34" i="25"/>
  <c r="M45"/>
  <c r="Q40" i="12"/>
  <c r="Q59"/>
  <c r="Q115"/>
  <c r="Q34"/>
  <c r="Q125"/>
  <c r="Q95"/>
  <c r="Q138"/>
  <c r="Q121"/>
  <c r="Q27"/>
  <c r="Q142"/>
  <c r="Q145"/>
  <c r="Q110"/>
  <c r="K16" i="21"/>
  <c r="BD67" i="7"/>
  <c r="BD101"/>
  <c r="BD163"/>
  <c r="BF163" s="1"/>
  <c r="BD112"/>
  <c r="BD157"/>
  <c r="BF157" s="1"/>
  <c r="BD159"/>
  <c r="BF159" s="1"/>
  <c r="BD148"/>
  <c r="BD150"/>
  <c r="BF150" s="1"/>
  <c r="BD138"/>
  <c r="BD174"/>
  <c r="BD52"/>
  <c r="BD152"/>
  <c r="BF152" s="1"/>
  <c r="BD124"/>
  <c r="BD161"/>
  <c r="BF161" s="1"/>
  <c r="BD135"/>
  <c r="BD176"/>
  <c r="BF176" s="1"/>
  <c r="BD85"/>
  <c r="BD94"/>
  <c r="BD116"/>
  <c r="BD121"/>
  <c r="BD26"/>
  <c r="BD30"/>
  <c r="BD36"/>
  <c r="BD64"/>
  <c r="BD110"/>
  <c r="AA49" i="15"/>
  <c r="AA93"/>
  <c r="N48" i="16"/>
  <c r="N110"/>
  <c r="P110" s="1"/>
  <c r="BW35" i="21" s="1"/>
  <c r="BW34" s="1"/>
  <c r="CB103" i="7"/>
  <c r="CD103" s="1"/>
  <c r="BS29" i="21" s="1"/>
  <c r="CB116" i="7"/>
  <c r="CD116" s="1"/>
  <c r="CI29" i="21" s="1"/>
  <c r="CB121" i="7"/>
  <c r="CD121" s="1"/>
  <c r="CM29" i="21" s="1"/>
  <c r="CB43" i="7"/>
  <c r="CB58"/>
  <c r="CD58" s="1"/>
  <c r="AM29" i="21" s="1"/>
  <c r="AI27" i="25" s="1"/>
  <c r="CB52" i="7"/>
  <c r="CB101"/>
  <c r="CB135"/>
  <c r="CD135" s="1"/>
  <c r="DC29" i="21" s="1"/>
  <c r="CB90" i="7"/>
  <c r="CD90" s="1"/>
  <c r="BG29" i="21" s="1"/>
  <c r="CB26" i="7"/>
  <c r="CB36"/>
  <c r="Q25" i="26"/>
  <c r="Q22"/>
  <c r="S22" s="1"/>
  <c r="BC38" i="21" s="1"/>
  <c r="W36" i="25" s="1"/>
  <c r="Q16" i="26"/>
  <c r="Q20"/>
  <c r="X29" i="19"/>
  <c r="Z29" s="1"/>
  <c r="DO70" i="21" s="1"/>
  <c r="X19" i="19"/>
  <c r="Z19" s="1"/>
  <c r="BS70" i="21" s="1"/>
  <c r="AA68" i="25" s="1"/>
  <c r="X33" i="19"/>
  <c r="Z33" s="1"/>
  <c r="X25"/>
  <c r="Z25" s="1"/>
  <c r="DC70" i="21" s="1"/>
  <c r="X23" i="19"/>
  <c r="Z23" s="1"/>
  <c r="CU70" i="21" s="1"/>
  <c r="X13" i="19"/>
  <c r="Z13" s="1"/>
  <c r="S70" i="21" s="1"/>
  <c r="AE68" i="25" s="1"/>
  <c r="Q20" i="12"/>
  <c r="T29" i="19"/>
  <c r="DO69" i="21" s="1"/>
  <c r="M12" i="25"/>
  <c r="BD166" i="7"/>
  <c r="Q77" i="12"/>
  <c r="BD76" i="7"/>
  <c r="BD140"/>
  <c r="Q102" i="12"/>
  <c r="AA125" i="15"/>
  <c r="AA200"/>
  <c r="Z17" i="19"/>
  <c r="AY70" i="21" s="1"/>
  <c r="W68" i="25" s="1"/>
  <c r="S30" i="26"/>
  <c r="BW38" i="21" s="1"/>
  <c r="AL127" i="7"/>
  <c r="AL176"/>
  <c r="AN176" s="1"/>
  <c r="U191" i="15"/>
  <c r="U185"/>
  <c r="U149"/>
  <c r="U93"/>
  <c r="W93" s="1"/>
  <c r="BC32" i="21" s="1"/>
  <c r="U81" i="15"/>
  <c r="K32" i="21"/>
  <c r="U136" i="15"/>
  <c r="U125"/>
  <c r="Q26" i="20"/>
  <c r="S26" s="1"/>
  <c r="DK41" i="21" s="1"/>
  <c r="K41"/>
  <c r="AL208" i="7"/>
  <c r="AL210"/>
  <c r="AN210" s="1"/>
  <c r="DW53" i="21" s="1"/>
  <c r="K53"/>
  <c r="Q16" i="12"/>
  <c r="M22" i="26"/>
  <c r="BC37" i="21" s="1"/>
  <c r="W35" i="25" s="1"/>
  <c r="M13"/>
  <c r="M19"/>
  <c r="M32"/>
  <c r="K25" i="21"/>
  <c r="BD171" i="7"/>
  <c r="Q55" i="12"/>
  <c r="BD58" i="7"/>
  <c r="Q48" i="12"/>
  <c r="N36" i="16"/>
  <c r="P36" s="1"/>
  <c r="AE35" i="21" s="1"/>
  <c r="AE34" s="1"/>
  <c r="Q69" i="12"/>
  <c r="Q150"/>
  <c r="BD132" i="7"/>
  <c r="Q134" i="12"/>
  <c r="BD106" i="7"/>
  <c r="N15" i="16"/>
  <c r="Q98" i="12"/>
  <c r="N55" i="16"/>
  <c r="P55" s="1"/>
  <c r="AU35" i="21" s="1"/>
  <c r="N94" i="16"/>
  <c r="S32" i="26"/>
  <c r="CA38" i="21" s="1"/>
  <c r="BR159" i="7"/>
  <c r="Z36" i="19"/>
  <c r="DW70" i="21" s="1"/>
  <c r="M11" i="26"/>
  <c r="W37" i="21" s="1"/>
  <c r="S24" i="20"/>
  <c r="DC41" i="21" s="1"/>
  <c r="Z15" i="19"/>
  <c r="AI70" i="21" s="1"/>
  <c r="T36" i="19"/>
  <c r="DW69" i="21" s="1"/>
  <c r="S11" i="26"/>
  <c r="W38" i="21" s="1"/>
  <c r="M32" i="26"/>
  <c r="CA37" i="21" s="1"/>
  <c r="AU47"/>
  <c r="CA47"/>
  <c r="CQ47"/>
  <c r="AE47"/>
  <c r="DW14"/>
  <c r="AG68"/>
  <c r="T25" i="19"/>
  <c r="DC69" i="21" s="1"/>
  <c r="CS70"/>
  <c r="AG69"/>
  <c r="T15" i="19"/>
  <c r="AI69" i="21" s="1"/>
  <c r="T17" i="19"/>
  <c r="AY69" i="21" s="1"/>
  <c r="W67" i="25" s="1"/>
  <c r="N36" i="19"/>
  <c r="DW68" i="21" s="1"/>
  <c r="L13" i="19"/>
  <c r="N13" s="1"/>
  <c r="S68" i="21" s="1"/>
  <c r="AE66" i="25" s="1"/>
  <c r="L15" i="19"/>
  <c r="N15" s="1"/>
  <c r="AI68" i="21" s="1"/>
  <c r="K68"/>
  <c r="L17" i="19"/>
  <c r="N17" s="1"/>
  <c r="AY68" i="21" s="1"/>
  <c r="W66" i="25" s="1"/>
  <c r="DU68" i="21"/>
  <c r="CS69"/>
  <c r="L19" i="19"/>
  <c r="N19" s="1"/>
  <c r="BS68" i="21" s="1"/>
  <c r="AA66" i="25" s="1"/>
  <c r="T19" i="19"/>
  <c r="BS69" i="21" s="1"/>
  <c r="AA67" i="25" s="1"/>
  <c r="Z27" i="19"/>
  <c r="DK70" i="21" s="1"/>
  <c r="L29" i="19"/>
  <c r="N29" s="1"/>
  <c r="DO68" i="21" s="1"/>
  <c r="L25" i="19"/>
  <c r="N25" s="1"/>
  <c r="DC68" i="21" s="1"/>
  <c r="L27" i="19"/>
  <c r="N27" s="1"/>
  <c r="DK68" i="21" s="1"/>
  <c r="AB460" i="4"/>
  <c r="AB571"/>
  <c r="L21" i="19"/>
  <c r="N21" s="1"/>
  <c r="CI68" i="21" s="1"/>
  <c r="CI67" s="1"/>
  <c r="CI47" s="1"/>
  <c r="L23" i="19"/>
  <c r="N23" s="1"/>
  <c r="CU68" i="21" s="1"/>
  <c r="L33" i="19"/>
  <c r="N33" s="1"/>
  <c r="BQ35" i="21"/>
  <c r="O114" i="15"/>
  <c r="O188"/>
  <c r="K26" i="21"/>
  <c r="K38"/>
  <c r="K58"/>
  <c r="AX210" i="7"/>
  <c r="AZ210" s="1"/>
  <c r="DW55" i="21" s="1"/>
  <c r="AL112" i="7"/>
  <c r="BJ124"/>
  <c r="AL124"/>
  <c r="AC18" i="20"/>
  <c r="AE18" s="1"/>
  <c r="BS43" i="21" s="1"/>
  <c r="AA41" i="25" s="1"/>
  <c r="AX208" i="7"/>
  <c r="AZ208" s="1"/>
  <c r="DS55" i="21" s="1"/>
  <c r="AA60" i="15"/>
  <c r="AA79"/>
  <c r="BR161" i="7"/>
  <c r="K33" i="21"/>
  <c r="K51"/>
  <c r="AS35"/>
  <c r="AC164" i="12"/>
  <c r="AR138" i="7"/>
  <c r="AC24" i="20"/>
  <c r="BP64" i="7"/>
  <c r="BP36"/>
  <c r="AR150"/>
  <c r="AT150" s="1"/>
  <c r="BP30"/>
  <c r="AL148"/>
  <c r="BJ121"/>
  <c r="AR159"/>
  <c r="AT159" s="1"/>
  <c r="AC20" i="20"/>
  <c r="AE20" s="1"/>
  <c r="CI43" i="21" s="1"/>
  <c r="AR116" i="7"/>
  <c r="BP112"/>
  <c r="AR155"/>
  <c r="BJ94"/>
  <c r="AL94"/>
  <c r="AR90"/>
  <c r="BP85"/>
  <c r="AI16" i="20"/>
  <c r="AC28"/>
  <c r="AE28" s="1"/>
  <c r="DO43" i="21" s="1"/>
  <c r="BP144" i="7"/>
  <c r="BJ140"/>
  <c r="BL140" s="1"/>
  <c r="DK26" i="21" s="1"/>
  <c r="BP135" i="7"/>
  <c r="AR163"/>
  <c r="AT163" s="1"/>
  <c r="BP127"/>
  <c r="AR161"/>
  <c r="AT161" s="1"/>
  <c r="BP103"/>
  <c r="U18" i="15"/>
  <c r="O27"/>
  <c r="AA38"/>
  <c r="O60"/>
  <c r="O79"/>
  <c r="AA81"/>
  <c r="O88"/>
  <c r="O101"/>
  <c r="AA109"/>
  <c r="AA114"/>
  <c r="AA136"/>
  <c r="O146"/>
  <c r="AA160"/>
  <c r="O173"/>
  <c r="O177"/>
  <c r="O180"/>
  <c r="AA188"/>
  <c r="U203"/>
  <c r="W203" s="1"/>
  <c r="W205"/>
  <c r="O18"/>
  <c r="O109"/>
  <c r="O160"/>
  <c r="K22" i="21"/>
  <c r="AL150" i="7"/>
  <c r="AN150" s="1"/>
  <c r="O70" i="15"/>
  <c r="AA88"/>
  <c r="O136"/>
  <c r="AA146"/>
  <c r="AA173"/>
  <c r="AA177"/>
  <c r="AT157" i="7"/>
  <c r="K43" i="21"/>
  <c r="AR110" i="7"/>
  <c r="AL138"/>
  <c r="BP166"/>
  <c r="AR36"/>
  <c r="BP148"/>
  <c r="AR121"/>
  <c r="AR112"/>
  <c r="BP90"/>
  <c r="AC16" i="20"/>
  <c r="AE16" s="1"/>
  <c r="AY43" i="21" s="1"/>
  <c r="W41" i="25" s="1"/>
  <c r="AR76" i="7"/>
  <c r="AR176"/>
  <c r="AT176" s="1"/>
  <c r="AR140"/>
  <c r="AR135"/>
  <c r="BP132"/>
  <c r="AR132"/>
  <c r="AR127"/>
  <c r="BP124"/>
  <c r="AR124"/>
  <c r="BP152"/>
  <c r="BR152" s="1"/>
  <c r="BP67"/>
  <c r="AR67"/>
  <c r="AA18" i="15"/>
  <c r="AA27"/>
  <c r="O38"/>
  <c r="O49"/>
  <c r="U79"/>
  <c r="O81"/>
  <c r="U88"/>
  <c r="W88" s="1"/>
  <c r="AY32" i="21" s="1"/>
  <c r="O93" i="15"/>
  <c r="AA101"/>
  <c r="O125"/>
  <c r="U146"/>
  <c r="U155"/>
  <c r="U173"/>
  <c r="U177"/>
  <c r="W177" s="1"/>
  <c r="CU32" i="21" s="1"/>
  <c r="AG32"/>
  <c r="Y31" i="15"/>
  <c r="Y33"/>
  <c r="Y37"/>
  <c r="Y46"/>
  <c r="Y56"/>
  <c r="Y61"/>
  <c r="Y65"/>
  <c r="Y102"/>
  <c r="Y106"/>
  <c r="Y108"/>
  <c r="Y132"/>
  <c r="Y171"/>
  <c r="Y176"/>
  <c r="Y17"/>
  <c r="Y24"/>
  <c r="L31"/>
  <c r="L35"/>
  <c r="L46"/>
  <c r="Y51"/>
  <c r="L56"/>
  <c r="L58"/>
  <c r="L61"/>
  <c r="L65"/>
  <c r="L67"/>
  <c r="L72"/>
  <c r="Y74"/>
  <c r="Y78"/>
  <c r="Y85"/>
  <c r="Y96"/>
  <c r="L99"/>
  <c r="L104"/>
  <c r="L106"/>
  <c r="L108"/>
  <c r="Y113"/>
  <c r="Y116"/>
  <c r="Y118"/>
  <c r="Y119"/>
  <c r="Y127"/>
  <c r="L130"/>
  <c r="L132"/>
  <c r="Y134"/>
  <c r="Y138"/>
  <c r="Y156"/>
  <c r="L159"/>
  <c r="Y167"/>
  <c r="Y15"/>
  <c r="Y16"/>
  <c r="Y19"/>
  <c r="Y21"/>
  <c r="Y23"/>
  <c r="Y25"/>
  <c r="L28"/>
  <c r="L32"/>
  <c r="L36"/>
  <c r="L40"/>
  <c r="Y42"/>
  <c r="L47"/>
  <c r="Y50"/>
  <c r="L53"/>
  <c r="L55"/>
  <c r="L57"/>
  <c r="L59"/>
  <c r="L62"/>
  <c r="L64"/>
  <c r="L66"/>
  <c r="Y73"/>
  <c r="Y75"/>
  <c r="Y77"/>
  <c r="Y83"/>
  <c r="Y86"/>
  <c r="Y89"/>
  <c r="Y91"/>
  <c r="Y92"/>
  <c r="Y95"/>
  <c r="Y97"/>
  <c r="L98"/>
  <c r="L100"/>
  <c r="L103"/>
  <c r="L105"/>
  <c r="L107"/>
  <c r="L110"/>
  <c r="L112"/>
  <c r="Y115"/>
  <c r="Y120"/>
  <c r="L123"/>
  <c r="Y126"/>
  <c r="Y128"/>
  <c r="L129"/>
  <c r="L131"/>
  <c r="Y135"/>
  <c r="Y137"/>
  <c r="L140"/>
  <c r="Y144"/>
  <c r="L158"/>
  <c r="L161"/>
  <c r="L178"/>
  <c r="L180" s="1"/>
  <c r="Y186"/>
  <c r="Y29"/>
  <c r="Y35"/>
  <c r="Y48"/>
  <c r="Y54"/>
  <c r="Y58"/>
  <c r="Y63"/>
  <c r="Y67"/>
  <c r="Y72"/>
  <c r="Y99"/>
  <c r="Y104"/>
  <c r="Y111"/>
  <c r="Y130"/>
  <c r="Y159"/>
  <c r="Y20"/>
  <c r="Y22"/>
  <c r="Y26"/>
  <c r="L29"/>
  <c r="L33"/>
  <c r="L37"/>
  <c r="Y43"/>
  <c r="L48"/>
  <c r="L54"/>
  <c r="L63"/>
  <c r="Y76"/>
  <c r="Y84"/>
  <c r="Y87"/>
  <c r="Y94"/>
  <c r="L102"/>
  <c r="L111"/>
  <c r="Y121"/>
  <c r="Y145"/>
  <c r="L171"/>
  <c r="Y174"/>
  <c r="L176"/>
  <c r="L196"/>
  <c r="L200" s="1"/>
  <c r="L17"/>
  <c r="L20"/>
  <c r="L22"/>
  <c r="L24"/>
  <c r="L26"/>
  <c r="Y28"/>
  <c r="Y32"/>
  <c r="Y36"/>
  <c r="Y40"/>
  <c r="L43"/>
  <c r="Y47"/>
  <c r="L51"/>
  <c r="Y53"/>
  <c r="Y55"/>
  <c r="Y57"/>
  <c r="Y59"/>
  <c r="Y62"/>
  <c r="Y64"/>
  <c r="Y66"/>
  <c r="L74"/>
  <c r="L76"/>
  <c r="L78"/>
  <c r="L84"/>
  <c r="L85"/>
  <c r="L87"/>
  <c r="L94"/>
  <c r="L96"/>
  <c r="Y98"/>
  <c r="Y100"/>
  <c r="Y103"/>
  <c r="Y105"/>
  <c r="Y107"/>
  <c r="Y110"/>
  <c r="Y112"/>
  <c r="L113"/>
  <c r="L116"/>
  <c r="L118"/>
  <c r="L119"/>
  <c r="L121"/>
  <c r="Y123"/>
  <c r="L127"/>
  <c r="Y129"/>
  <c r="Y131"/>
  <c r="L134"/>
  <c r="L138"/>
  <c r="Y140"/>
  <c r="L145"/>
  <c r="L156"/>
  <c r="Y158"/>
  <c r="Y161"/>
  <c r="L167"/>
  <c r="L174"/>
  <c r="CS32" i="21"/>
  <c r="AW32"/>
  <c r="W83" i="7"/>
  <c r="AB264" i="4" s="1"/>
  <c r="AA95" i="7"/>
  <c r="AD333" i="4" s="1"/>
  <c r="AH333" s="1"/>
  <c r="AJ138" i="7"/>
  <c r="BH138"/>
  <c r="DE26" i="21" s="1"/>
  <c r="AJ140" i="7"/>
  <c r="AP148"/>
  <c r="AT148" s="1"/>
  <c r="BN148"/>
  <c r="BN155"/>
  <c r="BR155" s="1"/>
  <c r="AJ208"/>
  <c r="DQ53" i="21" s="1"/>
  <c r="BH26" i="7"/>
  <c r="Q26" i="21" s="1"/>
  <c r="BT26" i="7"/>
  <c r="BX26" s="1"/>
  <c r="S28" i="21" s="1"/>
  <c r="AF32" i="7"/>
  <c r="AH57" i="4" s="1"/>
  <c r="W45" i="7"/>
  <c r="AB122" i="4" s="1"/>
  <c r="AF66" i="7"/>
  <c r="BB66" s="1"/>
  <c r="K40" i="21"/>
  <c r="BJ110" i="7"/>
  <c r="AL110"/>
  <c r="AL171"/>
  <c r="AL166"/>
  <c r="AM47" i="21"/>
  <c r="BJ58" i="7"/>
  <c r="AL58"/>
  <c r="W47" i="21"/>
  <c r="BJ30" i="7"/>
  <c r="BL30" s="1"/>
  <c r="W26" i="21" s="1"/>
  <c r="AL30" i="7"/>
  <c r="AL121"/>
  <c r="BJ116"/>
  <c r="AL155"/>
  <c r="BK47" i="21"/>
  <c r="K16" i="20"/>
  <c r="M16" s="1"/>
  <c r="AY40" i="21" s="1"/>
  <c r="W38" i="25" s="1"/>
  <c r="BJ76" i="7"/>
  <c r="AL76"/>
  <c r="BJ135"/>
  <c r="AL132"/>
  <c r="BJ127"/>
  <c r="BL127" s="1"/>
  <c r="CU26" i="21" s="1"/>
  <c r="BJ106" i="7"/>
  <c r="AL67"/>
  <c r="CB208"/>
  <c r="CD208" s="1"/>
  <c r="DS60" i="21" s="1"/>
  <c r="BP208" i="7"/>
  <c r="BD208"/>
  <c r="AR208"/>
  <c r="AJ26"/>
  <c r="AA40"/>
  <c r="AD97" i="4" s="1"/>
  <c r="BA32" i="21"/>
  <c r="AL174" i="7"/>
  <c r="K24" i="20"/>
  <c r="M24" s="1"/>
  <c r="DC40" i="21" s="1"/>
  <c r="BJ64" i="7"/>
  <c r="BL64" s="1"/>
  <c r="AQ26" i="21" s="1"/>
  <c r="AL64" i="7"/>
  <c r="BJ43"/>
  <c r="AL43"/>
  <c r="AA47" i="21"/>
  <c r="BJ36" i="7"/>
  <c r="K12" i="20"/>
  <c r="M12" s="1"/>
  <c r="S40" i="21" s="1"/>
  <c r="AE38" i="25" s="1"/>
  <c r="BJ26" i="7"/>
  <c r="AL159"/>
  <c r="AN159" s="1"/>
  <c r="AL116"/>
  <c r="BJ90"/>
  <c r="AL90"/>
  <c r="BC47" i="21"/>
  <c r="BY22"/>
  <c r="BY26"/>
  <c r="AJ148" i="7"/>
  <c r="BR150"/>
  <c r="BB155"/>
  <c r="AV26"/>
  <c r="Q24" i="21" s="1"/>
  <c r="BH43" i="7"/>
  <c r="AC26" i="21" s="1"/>
  <c r="K31"/>
  <c r="DU70"/>
  <c r="W164" i="12"/>
  <c r="CE47" i="21"/>
  <c r="BJ138" i="7"/>
  <c r="AL36"/>
  <c r="AL26"/>
  <c r="AL157"/>
  <c r="AN157" s="1"/>
  <c r="BJ112"/>
  <c r="BG47" i="21"/>
  <c r="BJ85" i="7"/>
  <c r="AL85"/>
  <c r="K26" i="20"/>
  <c r="M26" s="1"/>
  <c r="DK40" i="21" s="1"/>
  <c r="BJ103" i="7"/>
  <c r="BL103" s="1"/>
  <c r="BS26" i="21" s="1"/>
  <c r="BJ101" i="7"/>
  <c r="AH208" i="4"/>
  <c r="M58" i="12" s="1"/>
  <c r="AA58" s="1"/>
  <c r="AH174" i="4"/>
  <c r="AH596"/>
  <c r="Q70" i="21"/>
  <c r="AC68" i="25" s="1"/>
  <c r="S22" i="20"/>
  <c r="CU41" i="21" s="1"/>
  <c r="CS41"/>
  <c r="AT152" i="7"/>
  <c r="BR176"/>
  <c r="AH495" i="4"/>
  <c r="M124" i="12" s="1"/>
  <c r="AA124" s="1"/>
  <c r="AH558" i="4"/>
  <c r="M136" i="12" s="1"/>
  <c r="U136" s="1"/>
  <c r="K22"/>
  <c r="AH577" i="4"/>
  <c r="K139" i="12"/>
  <c r="AH7" i="4"/>
  <c r="K12" i="12"/>
  <c r="AH160" i="4"/>
  <c r="M46" i="12" s="1"/>
  <c r="K46"/>
  <c r="CK29" i="21"/>
  <c r="BX210" i="7"/>
  <c r="DW59" i="21" s="1"/>
  <c r="DU59"/>
  <c r="AD264" i="4"/>
  <c r="AH332"/>
  <c r="K89" i="12"/>
  <c r="AD449" i="4"/>
  <c r="AB450" s="1"/>
  <c r="H113" i="12" s="1"/>
  <c r="AF114" i="7"/>
  <c r="Y37" i="21"/>
  <c r="AD36" i="4"/>
  <c r="AB37" s="1"/>
  <c r="H18" i="12" s="1"/>
  <c r="K25"/>
  <c r="AD61" i="4"/>
  <c r="AB62" s="1"/>
  <c r="H25" i="12" s="1"/>
  <c r="AF34" i="7"/>
  <c r="AD55" i="4"/>
  <c r="AB56" s="1"/>
  <c r="AF31" i="7"/>
  <c r="AH96" i="4"/>
  <c r="M31" i="12" s="1"/>
  <c r="K31"/>
  <c r="AD125" i="4"/>
  <c r="AB126" s="1"/>
  <c r="H36" i="12" s="1"/>
  <c r="AK16" i="20"/>
  <c r="AY44" i="21" s="1"/>
  <c r="W42" i="25" s="1"/>
  <c r="S16" i="20"/>
  <c r="AY41" i="21" s="1"/>
  <c r="W39" i="25" s="1"/>
  <c r="M18" i="20"/>
  <c r="BS40" i="21" s="1"/>
  <c r="AA38" i="25" s="1"/>
  <c r="CK28" i="21"/>
  <c r="AH262" i="4"/>
  <c r="M74" i="12" s="1"/>
  <c r="K74"/>
  <c r="K70"/>
  <c r="AD311" i="4"/>
  <c r="AB312" s="1"/>
  <c r="H85" i="12" s="1"/>
  <c r="AF91" i="7"/>
  <c r="AD340" i="4"/>
  <c r="AB341" s="1"/>
  <c r="H93" i="12" s="1"/>
  <c r="AF99" i="7"/>
  <c r="AD334" i="4"/>
  <c r="AD470"/>
  <c r="AB471" s="1"/>
  <c r="H117" i="12" s="1"/>
  <c r="AF117" i="7"/>
  <c r="K122" i="12"/>
  <c r="K131"/>
  <c r="AD623" i="4"/>
  <c r="AB624" s="1"/>
  <c r="H148" i="12" s="1"/>
  <c r="AF142" i="7"/>
  <c r="AD649" i="4"/>
  <c r="AB650" s="1"/>
  <c r="H160" i="12" s="1"/>
  <c r="AF207" i="7"/>
  <c r="AD676" i="4"/>
  <c r="AB677" s="1"/>
  <c r="H163" i="12" s="1"/>
  <c r="AF209" i="7"/>
  <c r="AD59" i="4"/>
  <c r="AB60" s="1"/>
  <c r="H24" i="12" s="1"/>
  <c r="AF33" i="7"/>
  <c r="AD157" i="4"/>
  <c r="AB158" s="1"/>
  <c r="H45" i="12" s="1"/>
  <c r="AF55" i="7"/>
  <c r="AZ64"/>
  <c r="AQ24" i="21" s="1"/>
  <c r="AO24"/>
  <c r="K20"/>
  <c r="X7" i="14"/>
  <c r="Z7" s="1"/>
  <c r="AM20" i="21" s="1"/>
  <c r="Q68"/>
  <c r="AC66" i="25" s="1"/>
  <c r="BE28" i="21"/>
  <c r="AZ103" i="7"/>
  <c r="BS24" i="21" s="1"/>
  <c r="BQ24"/>
  <c r="BQ29"/>
  <c r="AZ140" i="7"/>
  <c r="DK24" i="21" s="1"/>
  <c r="BL208" i="7"/>
  <c r="DS57" i="21" s="1"/>
  <c r="DQ57"/>
  <c r="DU53"/>
  <c r="DU57"/>
  <c r="AF79" i="7"/>
  <c r="AD257" i="4"/>
  <c r="AB258" s="1"/>
  <c r="H72" i="12" s="1"/>
  <c r="AH253" i="4"/>
  <c r="AB254"/>
  <c r="H70" i="12" s="1"/>
  <c r="AD283" i="4"/>
  <c r="AB284" s="1"/>
  <c r="H80" i="12" s="1"/>
  <c r="AF87" i="7"/>
  <c r="AD287" i="4"/>
  <c r="AF89" i="7"/>
  <c r="K91" i="12"/>
  <c r="K96"/>
  <c r="AD381" i="4"/>
  <c r="AB382" s="1"/>
  <c r="H101" i="12" s="1"/>
  <c r="AF105" i="7"/>
  <c r="AD403" i="4"/>
  <c r="AB404" s="1"/>
  <c r="H105" i="12" s="1"/>
  <c r="AF108" i="7"/>
  <c r="AD451" i="4"/>
  <c r="AB452" s="1"/>
  <c r="H114" i="12" s="1"/>
  <c r="AF115" i="7"/>
  <c r="AD476" i="4"/>
  <c r="AF120" i="7"/>
  <c r="AH515" i="4"/>
  <c r="AF518"/>
  <c r="AH518" s="1"/>
  <c r="M127" i="12" s="1"/>
  <c r="AD541" i="4"/>
  <c r="AB542" s="1"/>
  <c r="H131" i="12" s="1"/>
  <c r="AF128" i="7"/>
  <c r="K140" i="12"/>
  <c r="AH675" i="4"/>
  <c r="K162" i="12"/>
  <c r="BA37" i="21"/>
  <c r="U35" i="25" s="1"/>
  <c r="AD10" i="4"/>
  <c r="AB11" s="1"/>
  <c r="H14" i="12" s="1"/>
  <c r="AF24" i="7"/>
  <c r="U26" i="21"/>
  <c r="CD30" i="7"/>
  <c r="W29" i="21" s="1"/>
  <c r="U29"/>
  <c r="K32" i="12"/>
  <c r="AD98" i="4"/>
  <c r="AB99" s="1"/>
  <c r="H32" i="12" s="1"/>
  <c r="K29"/>
  <c r="AD91" i="4"/>
  <c r="AB92" s="1"/>
  <c r="H29" i="12" s="1"/>
  <c r="AF37" i="7"/>
  <c r="H38" i="12"/>
  <c r="AH131" i="4"/>
  <c r="M38" i="12" s="1"/>
  <c r="AD161" i="4"/>
  <c r="AB162" s="1"/>
  <c r="H47" i="12" s="1"/>
  <c r="AF57" i="7"/>
  <c r="K44" i="12"/>
  <c r="AD155" i="4"/>
  <c r="AB156" s="1"/>
  <c r="H44" i="12" s="1"/>
  <c r="AF54" i="7"/>
  <c r="AO26" i="21"/>
  <c r="AD177" i="4"/>
  <c r="AB178" s="1"/>
  <c r="H51" i="12" s="1"/>
  <c r="AF60" i="7"/>
  <c r="AD218" i="4"/>
  <c r="AB219" s="1"/>
  <c r="H61" i="12" s="1"/>
  <c r="AF68" i="7"/>
  <c r="AD224" i="4"/>
  <c r="AB225" s="1"/>
  <c r="H64" i="12" s="1"/>
  <c r="AF71" i="7"/>
  <c r="AD228" i="4"/>
  <c r="AB229" s="1"/>
  <c r="H66" i="12" s="1"/>
  <c r="AF73" i="7"/>
  <c r="U38" i="21"/>
  <c r="AC36" i="25" s="1"/>
  <c r="K127" i="12"/>
  <c r="AF122" i="7"/>
  <c r="K49" i="12"/>
  <c r="K136"/>
  <c r="AF109" i="7"/>
  <c r="AF125"/>
  <c r="AF139"/>
  <c r="AF25"/>
  <c r="AF51"/>
  <c r="AF61"/>
  <c r="K17" i="12"/>
  <c r="K58"/>
  <c r="K79"/>
  <c r="AD472" i="4"/>
  <c r="AB473" s="1"/>
  <c r="H118" i="12" s="1"/>
  <c r="BQ26" i="21"/>
  <c r="BX208" i="7"/>
  <c r="DS59" i="21" s="1"/>
  <c r="DQ59"/>
  <c r="DU55"/>
  <c r="AD230" i="4"/>
  <c r="AB231" s="1"/>
  <c r="H67" i="12" s="1"/>
  <c r="AF74" i="7"/>
  <c r="AD259" i="4"/>
  <c r="AB260" s="1"/>
  <c r="H73" i="12" s="1"/>
  <c r="AF80" i="7"/>
  <c r="AD255" i="4"/>
  <c r="AB256" s="1"/>
  <c r="H71" i="12" s="1"/>
  <c r="AF78" i="7"/>
  <c r="AD285" i="4"/>
  <c r="AB286" s="1"/>
  <c r="H81" i="12" s="1"/>
  <c r="AF88" i="7"/>
  <c r="AD266" i="4"/>
  <c r="AF84" i="7"/>
  <c r="AD336" i="4"/>
  <c r="AB337" s="1"/>
  <c r="H91" i="12" s="1"/>
  <c r="AF97" i="7"/>
  <c r="AH581" i="4"/>
  <c r="M141" i="12" s="1"/>
  <c r="K141"/>
  <c r="K163"/>
  <c r="AZ30" i="7"/>
  <c r="W24" i="21" s="1"/>
  <c r="U24"/>
  <c r="K30" i="12"/>
  <c r="K45"/>
  <c r="AD205" i="4"/>
  <c r="AB206" s="1"/>
  <c r="H57" i="12" s="1"/>
  <c r="AF65" i="7"/>
  <c r="AF67" s="1"/>
  <c r="L15" i="17"/>
  <c r="BW46" i="21" s="1"/>
  <c r="BE29"/>
  <c r="DQ55"/>
  <c r="K72" i="12"/>
  <c r="K84"/>
  <c r="K92"/>
  <c r="AD357" i="4"/>
  <c r="AB358" s="1"/>
  <c r="H97" i="12" s="1"/>
  <c r="AF102" i="7"/>
  <c r="AF103" s="1"/>
  <c r="AD447" i="4"/>
  <c r="AB448" s="1"/>
  <c r="H112" i="12" s="1"/>
  <c r="AF113" i="7"/>
  <c r="AH469" i="4"/>
  <c r="K116" i="12"/>
  <c r="AD519" i="4"/>
  <c r="AB520" s="1"/>
  <c r="H128" i="12" s="1"/>
  <c r="AF126" i="7"/>
  <c r="AD543" i="4"/>
  <c r="AB544" s="1"/>
  <c r="H132" i="12" s="1"/>
  <c r="AF129" i="7"/>
  <c r="AH648" i="4"/>
  <c r="M159" i="12" s="1"/>
  <c r="K159"/>
  <c r="K24"/>
  <c r="K19"/>
  <c r="AD38" i="4"/>
  <c r="AF29" i="7"/>
  <c r="AD100" i="4"/>
  <c r="AB101" s="1"/>
  <c r="H33" i="12" s="1"/>
  <c r="AF42" i="7"/>
  <c r="AD93" i="4"/>
  <c r="AB94" s="1"/>
  <c r="H30" i="12" s="1"/>
  <c r="AF38" i="7"/>
  <c r="AD128" i="4"/>
  <c r="AB129" s="1"/>
  <c r="H37" i="12" s="1"/>
  <c r="AH152" i="4"/>
  <c r="M42" i="12" s="1"/>
  <c r="K42"/>
  <c r="AD183" i="4"/>
  <c r="AB184" s="1"/>
  <c r="H54" i="12" s="1"/>
  <c r="AF63" i="7"/>
  <c r="AD220" i="4"/>
  <c r="AB221" s="1"/>
  <c r="H62" i="12" s="1"/>
  <c r="AF69" i="7"/>
  <c r="Y24" i="20"/>
  <c r="DC42" i="21" s="1"/>
  <c r="AK20"/>
  <c r="U37"/>
  <c r="AG42"/>
  <c r="Q40" i="25" s="1"/>
  <c r="BI29" i="21"/>
  <c r="BQ28"/>
  <c r="DQ60"/>
  <c r="CD210" i="7"/>
  <c r="DW60" i="21" s="1"/>
  <c r="DU60"/>
  <c r="K47" i="12"/>
  <c r="K75"/>
  <c r="K73"/>
  <c r="K71"/>
  <c r="AF92" i="7"/>
  <c r="AD313" i="4"/>
  <c r="AB314" s="1"/>
  <c r="H86" i="12" s="1"/>
  <c r="K90"/>
  <c r="AF100" i="7"/>
  <c r="AD342" i="4"/>
  <c r="AH378"/>
  <c r="K99" i="12"/>
  <c r="K104"/>
  <c r="K117"/>
  <c r="AD474" i="4"/>
  <c r="AB475" s="1"/>
  <c r="H119" i="12" s="1"/>
  <c r="AF119" i="7"/>
  <c r="AH540" i="4"/>
  <c r="K130" i="12"/>
  <c r="AD546" i="4"/>
  <c r="AD559"/>
  <c r="AB560" s="1"/>
  <c r="H137" i="12" s="1"/>
  <c r="AF134" i="7"/>
  <c r="AD578" i="4"/>
  <c r="AB579" s="1"/>
  <c r="H140" i="12" s="1"/>
  <c r="AF136" i="7"/>
  <c r="AD621" i="4"/>
  <c r="AB622" s="1"/>
  <c r="H147" i="12" s="1"/>
  <c r="AF141" i="7"/>
  <c r="AH620" i="4"/>
  <c r="K146" i="12"/>
  <c r="AD625" i="4"/>
  <c r="AB626" s="1"/>
  <c r="H149" i="12" s="1"/>
  <c r="AF143" i="7"/>
  <c r="AH646" i="4"/>
  <c r="K158" i="12"/>
  <c r="K26"/>
  <c r="K13"/>
  <c r="AD8" i="4"/>
  <c r="AB9" s="1"/>
  <c r="H13" i="12" s="1"/>
  <c r="AF23" i="7"/>
  <c r="BX30"/>
  <c r="W28" i="21" s="1"/>
  <c r="U28"/>
  <c r="AD63" i="4"/>
  <c r="AB64" s="1"/>
  <c r="H26" i="12" s="1"/>
  <c r="AF35" i="7"/>
  <c r="AH58" i="4"/>
  <c r="M23" i="12" s="1"/>
  <c r="K23"/>
  <c r="K28"/>
  <c r="AD122" i="4"/>
  <c r="AB123" s="1"/>
  <c r="H35" i="12" s="1"/>
  <c r="K43"/>
  <c r="AD153" i="4"/>
  <c r="AB154" s="1"/>
  <c r="H43" i="12" s="1"/>
  <c r="AF53" i="7"/>
  <c r="BX58"/>
  <c r="AM28" i="21" s="1"/>
  <c r="AI26" i="25" s="1"/>
  <c r="AD181" i="4"/>
  <c r="AB182" s="1"/>
  <c r="H53" i="12" s="1"/>
  <c r="AF62" i="7"/>
  <c r="AD175" i="4"/>
  <c r="AB176" s="1"/>
  <c r="H50" i="12" s="1"/>
  <c r="AF59" i="7"/>
  <c r="AF72"/>
  <c r="AD226" i="4"/>
  <c r="AB227" s="1"/>
  <c r="H65" i="12" s="1"/>
  <c r="Q44" i="21"/>
  <c r="AC42" i="25" s="1"/>
  <c r="S12" i="20"/>
  <c r="S41" i="21" s="1"/>
  <c r="AE39" i="25" s="1"/>
  <c r="Q41" i="21"/>
  <c r="AC39" i="25" s="1"/>
  <c r="CS44" i="21"/>
  <c r="CS40"/>
  <c r="Q38" i="25" s="1"/>
  <c r="AG44" i="21"/>
  <c r="K36" i="12"/>
  <c r="AF39" i="7"/>
  <c r="W47"/>
  <c r="AB125" i="4" s="1"/>
  <c r="AF56" i="7"/>
  <c r="AH180" i="4"/>
  <c r="M52" i="12" s="1"/>
  <c r="AF70" i="7"/>
  <c r="BA38" i="21"/>
  <c r="U36" i="25" s="1"/>
  <c r="AF133" i="7"/>
  <c r="AF206"/>
  <c r="AJ43"/>
  <c r="K35" i="12"/>
  <c r="K51"/>
  <c r="K80"/>
  <c r="K126"/>
  <c r="U35" i="21"/>
  <c r="AH150" i="4"/>
  <c r="W40" i="12"/>
  <c r="W95"/>
  <c r="W98"/>
  <c r="W125"/>
  <c r="W138"/>
  <c r="W59"/>
  <c r="W150"/>
  <c r="W83"/>
  <c r="W88"/>
  <c r="W115"/>
  <c r="W20"/>
  <c r="W34"/>
  <c r="W145"/>
  <c r="W129"/>
  <c r="W77"/>
  <c r="W55"/>
  <c r="W107"/>
  <c r="W69"/>
  <c r="W27"/>
  <c r="W142"/>
  <c r="W102"/>
  <c r="W134"/>
  <c r="AE24" i="20"/>
  <c r="DC43" i="21" s="1"/>
  <c r="L11" i="17"/>
  <c r="AQ46" i="21" s="1"/>
  <c r="AI44" i="25" s="1"/>
  <c r="AO46" i="21"/>
  <c r="AG44" i="25" s="1"/>
  <c r="L7" i="17"/>
  <c r="S46" i="21" s="1"/>
  <c r="Q46"/>
  <c r="S28" i="20"/>
  <c r="DO41" i="21" s="1"/>
  <c r="CS43"/>
  <c r="Q41" i="25" s="1"/>
  <c r="AG41" i="21"/>
  <c r="Q39" i="25" s="1"/>
  <c r="DG47" i="21"/>
  <c r="Q69"/>
  <c r="AC67" i="25" s="1"/>
  <c r="W16" i="12"/>
  <c r="AA82" i="7"/>
  <c r="AH493" i="4"/>
  <c r="M123" i="12" s="1"/>
  <c r="T6" i="14"/>
  <c r="AA44" i="7"/>
  <c r="K33" i="12"/>
  <c r="K93"/>
  <c r="K17" i="21"/>
  <c r="Q40"/>
  <c r="AC38" i="25" s="1"/>
  <c r="W48" i="12"/>
  <c r="W14" i="20"/>
  <c r="Y14" s="1"/>
  <c r="AI42" i="21" s="1"/>
  <c r="W18" i="20"/>
  <c r="Y18" s="1"/>
  <c r="BS42" i="21" s="1"/>
  <c r="AA40" i="25" s="1"/>
  <c r="W22" i="20"/>
  <c r="Y22" s="1"/>
  <c r="CU42" i="21" s="1"/>
  <c r="W26" i="20"/>
  <c r="Y26" s="1"/>
  <c r="DK42" i="21" s="1"/>
  <c r="W28" i="20"/>
  <c r="Y28" s="1"/>
  <c r="DO42" i="21" s="1"/>
  <c r="W20" i="20"/>
  <c r="Y20" s="1"/>
  <c r="CI42" i="21" s="1"/>
  <c r="M20" i="20"/>
  <c r="CI40" i="21" s="1"/>
  <c r="AE26" i="20"/>
  <c r="DK43" i="21" s="1"/>
  <c r="N105" i="16"/>
  <c r="P105" s="1"/>
  <c r="BS35" i="21" s="1"/>
  <c r="BS34" s="1"/>
  <c r="N20" i="16"/>
  <c r="P20" s="1"/>
  <c r="W35" i="21" s="1"/>
  <c r="W34" s="1"/>
  <c r="N30" i="16"/>
  <c r="K35" i="21"/>
  <c r="DQ70"/>
  <c r="W49" i="7"/>
  <c r="AB128" i="4" s="1"/>
  <c r="AA48" i="7"/>
  <c r="AF48" s="1"/>
  <c r="L9" i="17"/>
  <c r="W46" i="21" s="1"/>
  <c r="W45" s="1"/>
  <c r="U46"/>
  <c r="AE12" i="20"/>
  <c r="S43" i="21" s="1"/>
  <c r="AE41" i="25" s="1"/>
  <c r="Q43" i="21"/>
  <c r="AC41" i="25" s="1"/>
  <c r="DU69" i="21"/>
  <c r="AH380" i="4"/>
  <c r="AH13"/>
  <c r="M15" i="12" s="1"/>
  <c r="K118"/>
  <c r="K42" i="21"/>
  <c r="W12" i="20"/>
  <c r="Y12" s="1"/>
  <c r="S42" i="21" s="1"/>
  <c r="AE40" i="25" s="1"/>
  <c r="W16" i="20"/>
  <c r="Y16" s="1"/>
  <c r="AY42" i="21" s="1"/>
  <c r="W40" i="25" s="1"/>
  <c r="K15" i="12"/>
  <c r="K123"/>
  <c r="K132"/>
  <c r="K160"/>
  <c r="AI14" i="20"/>
  <c r="AK14" s="1"/>
  <c r="AI44" i="21" s="1"/>
  <c r="AI22" i="20"/>
  <c r="AK22" s="1"/>
  <c r="CU44" i="21" s="1"/>
  <c r="AI18" i="20"/>
  <c r="AK18" s="1"/>
  <c r="BS44" i="21" s="1"/>
  <c r="AA42" i="25" s="1"/>
  <c r="AI28" i="20"/>
  <c r="AK28" s="1"/>
  <c r="DO44" i="21" s="1"/>
  <c r="AI12" i="20"/>
  <c r="AK12" s="1"/>
  <c r="S44" i="21" s="1"/>
  <c r="AE42" i="25" s="1"/>
  <c r="AI26" i="20"/>
  <c r="AK26" s="1"/>
  <c r="DK44" i="21" s="1"/>
  <c r="AI20" i="20"/>
  <c r="AK20" s="1"/>
  <c r="CI44" i="21" s="1"/>
  <c r="AI24" i="20"/>
  <c r="AK24" s="1"/>
  <c r="DC44" i="21" s="1"/>
  <c r="AQ47"/>
  <c r="CM47"/>
  <c r="AG70"/>
  <c r="J17" i="17"/>
  <c r="L17" s="1"/>
  <c r="CQ46" i="21" s="1"/>
  <c r="CQ45" s="1"/>
  <c r="J19" i="17"/>
  <c r="L19" s="1"/>
  <c r="DO46" i="21" s="1"/>
  <c r="DO45" s="1"/>
  <c r="J13" i="17"/>
  <c r="L13" s="1"/>
  <c r="BS46" i="21" s="1"/>
  <c r="BO47"/>
  <c r="K14" i="20"/>
  <c r="M14" s="1"/>
  <c r="AI40" i="21" s="1"/>
  <c r="K22" i="20"/>
  <c r="M22" s="1"/>
  <c r="CU40" i="21" s="1"/>
  <c r="K28" i="20"/>
  <c r="M28" s="1"/>
  <c r="DO40" i="21" s="1"/>
  <c r="AL161" i="7"/>
  <c r="AN161" s="1"/>
  <c r="AL163"/>
  <c r="AN163" s="1"/>
  <c r="AL103"/>
  <c r="AL152"/>
  <c r="AN152" s="1"/>
  <c r="AL101"/>
  <c r="AL106"/>
  <c r="AL135"/>
  <c r="AL144"/>
  <c r="AL52"/>
  <c r="AL140"/>
  <c r="AC14" i="20"/>
  <c r="AE14" s="1"/>
  <c r="AI43" i="21" s="1"/>
  <c r="AC22" i="20"/>
  <c r="AE22" s="1"/>
  <c r="CU43" i="21" s="1"/>
  <c r="Q14" i="20"/>
  <c r="S14" s="1"/>
  <c r="AI41" i="21" s="1"/>
  <c r="Q18" i="20"/>
  <c r="S18" s="1"/>
  <c r="BS41" i="21" s="1"/>
  <c r="AA39" i="25" s="1"/>
  <c r="CY47" i="21"/>
  <c r="CU69"/>
  <c r="O13"/>
  <c r="S11" i="25" s="1"/>
  <c r="O11" s="1"/>
  <c r="DS14" i="21"/>
  <c r="S39" i="25" l="1"/>
  <c r="O39" s="1"/>
  <c r="CD94" i="7"/>
  <c r="BK29" i="21" s="1"/>
  <c r="DI22"/>
  <c r="AB401" i="4"/>
  <c r="AD400" s="1"/>
  <c r="K103" i="12" s="1"/>
  <c r="AF76" i="7"/>
  <c r="BF155"/>
  <c r="U20" i="25"/>
  <c r="S53"/>
  <c r="O53" s="1"/>
  <c r="Q57"/>
  <c r="M57" s="1"/>
  <c r="Q53"/>
  <c r="M53" s="1"/>
  <c r="S57"/>
  <c r="U22"/>
  <c r="BX94" i="7"/>
  <c r="BK28" i="21" s="1"/>
  <c r="AA26" i="25" s="1"/>
  <c r="T35" i="23"/>
  <c r="R33"/>
  <c r="T33" s="1"/>
  <c r="V41"/>
  <c r="AB41"/>
  <c r="Z15"/>
  <c r="Z41" s="1"/>
  <c r="U30" i="25"/>
  <c r="S36"/>
  <c r="S41"/>
  <c r="O41" s="1"/>
  <c r="S42"/>
  <c r="Y20"/>
  <c r="Q68"/>
  <c r="S40"/>
  <c r="S44"/>
  <c r="S55"/>
  <c r="O55" s="1"/>
  <c r="Q51"/>
  <c r="M51" s="1"/>
  <c r="AG22"/>
  <c r="BX36" i="7"/>
  <c r="AA28" i="21" s="1"/>
  <c r="U27" i="25"/>
  <c r="Y24"/>
  <c r="S38"/>
  <c r="Q42"/>
  <c r="M42" s="1"/>
  <c r="Q58"/>
  <c r="M58" s="1"/>
  <c r="Q55"/>
  <c r="M55" s="1"/>
  <c r="S58"/>
  <c r="O58" s="1"/>
  <c r="AC24"/>
  <c r="AG24"/>
  <c r="AG30"/>
  <c r="DC39" i="21"/>
  <c r="AY67"/>
  <c r="W65" i="25" s="1"/>
  <c r="DC67" i="21"/>
  <c r="DC47" s="1"/>
  <c r="CI39"/>
  <c r="AE35" i="25"/>
  <c r="DK67" i="21"/>
  <c r="DK47" s="1"/>
  <c r="AG18" i="25"/>
  <c r="M18" s="1"/>
  <c r="BW45" i="21"/>
  <c r="S43" i="25" s="1"/>
  <c r="AI18"/>
  <c r="O18" s="1"/>
  <c r="AE26"/>
  <c r="W30"/>
  <c r="BS67" i="21"/>
  <c r="BS45"/>
  <c r="AA43" i="25" s="1"/>
  <c r="AA44"/>
  <c r="BG34" i="21"/>
  <c r="W32" i="25" s="1"/>
  <c r="W33"/>
  <c r="AE44"/>
  <c r="DK39" i="21"/>
  <c r="BS39"/>
  <c r="AA37" i="25" s="1"/>
  <c r="AC44"/>
  <c r="M44" s="1"/>
  <c r="AY39" i="21"/>
  <c r="W37" i="25" s="1"/>
  <c r="P133" i="16"/>
  <c r="CI35" i="21" s="1"/>
  <c r="CI34" s="1"/>
  <c r="CG35"/>
  <c r="DO32"/>
  <c r="Q200" i="15"/>
  <c r="DO31" i="21" s="1"/>
  <c r="DM31"/>
  <c r="DA22"/>
  <c r="O57" i="25"/>
  <c r="BX132" i="7"/>
  <c r="CY28" i="21" s="1"/>
  <c r="CW28"/>
  <c r="AZ124" i="7"/>
  <c r="CQ24" i="21" s="1"/>
  <c r="CO24"/>
  <c r="AA63" i="12"/>
  <c r="O8" i="21"/>
  <c r="S6" i="25" s="1"/>
  <c r="O6" s="1"/>
  <c r="M38"/>
  <c r="S67" i="21"/>
  <c r="AE65" i="25" s="1"/>
  <c r="O63"/>
  <c r="M39"/>
  <c r="AC37" i="21"/>
  <c r="AC35" i="25" s="1"/>
  <c r="M30" i="26"/>
  <c r="BW37" i="21" s="1"/>
  <c r="S35" i="25" s="1"/>
  <c r="M25" i="26"/>
  <c r="BS37" i="21" s="1"/>
  <c r="AA35" i="25" s="1"/>
  <c r="S16" i="26"/>
  <c r="AA38" i="21" s="1"/>
  <c r="AA36" s="1"/>
  <c r="S20" i="26"/>
  <c r="AE38" i="21" s="1"/>
  <c r="AE36" s="1"/>
  <c r="S25" i="26"/>
  <c r="BS38" i="21" s="1"/>
  <c r="AA36" i="25" s="1"/>
  <c r="CK35" i="21"/>
  <c r="P94" i="16"/>
  <c r="BK35" i="21" s="1"/>
  <c r="AA33" i="25" s="1"/>
  <c r="BI35" i="21"/>
  <c r="Y33" i="25" s="1"/>
  <c r="P48" i="16"/>
  <c r="AQ35" i="21" s="1"/>
  <c r="AI33" i="25" s="1"/>
  <c r="P30" i="16"/>
  <c r="AA35" i="21" s="1"/>
  <c r="AA34" s="1"/>
  <c r="L188" i="15"/>
  <c r="Q188" s="1"/>
  <c r="DG31" i="21" s="1"/>
  <c r="Y188" i="15"/>
  <c r="DE33" i="21" s="1"/>
  <c r="DE32"/>
  <c r="Q30" i="25" s="1"/>
  <c r="W188" i="15"/>
  <c r="DG32" i="21" s="1"/>
  <c r="L177" i="15"/>
  <c r="Q177" s="1"/>
  <c r="CU31" i="21" s="1"/>
  <c r="W81" i="15"/>
  <c r="AU32" i="21" s="1"/>
  <c r="Y177" i="15"/>
  <c r="CS33" i="21" s="1"/>
  <c r="Y173" i="15"/>
  <c r="AC173" s="1"/>
  <c r="CQ33" i="21" s="1"/>
  <c r="L173" i="15"/>
  <c r="Q173" s="1"/>
  <c r="CQ31" i="21" s="1"/>
  <c r="L160" i="15"/>
  <c r="Q160" s="1"/>
  <c r="CM31" i="21" s="1"/>
  <c r="Y160" i="15"/>
  <c r="AC160" s="1"/>
  <c r="CM33" i="21" s="1"/>
  <c r="L146" i="15"/>
  <c r="Y146"/>
  <c r="Y136"/>
  <c r="L136"/>
  <c r="W125"/>
  <c r="BS32" i="21" s="1"/>
  <c r="AA30" i="25" s="1"/>
  <c r="L125" i="15"/>
  <c r="Q125" s="1"/>
  <c r="BS31" i="21" s="1"/>
  <c r="Y125" i="15"/>
  <c r="AC125" s="1"/>
  <c r="BS33" i="21" s="1"/>
  <c r="Y114" i="15"/>
  <c r="AC114" s="1"/>
  <c r="L114"/>
  <c r="Q114" s="1"/>
  <c r="Y109"/>
  <c r="BI33" i="21" s="1"/>
  <c r="L109" i="15"/>
  <c r="Q109" s="1"/>
  <c r="BK31" i="21" s="1"/>
  <c r="Y101" i="15"/>
  <c r="AC101" s="1"/>
  <c r="BG33" i="21" s="1"/>
  <c r="L101" i="15"/>
  <c r="Q101" s="1"/>
  <c r="BG31" i="21" s="1"/>
  <c r="DU63"/>
  <c r="Q61" i="25" s="1"/>
  <c r="Y93" i="15"/>
  <c r="L93"/>
  <c r="BA31" i="21" s="1"/>
  <c r="AW31"/>
  <c r="AC88" i="15"/>
  <c r="AY33" i="21" s="1"/>
  <c r="W70" i="15"/>
  <c r="AM32" i="21" s="1"/>
  <c r="AC32"/>
  <c r="AC30" i="25" s="1"/>
  <c r="Y79" i="15"/>
  <c r="AC79" s="1"/>
  <c r="AQ33" i="21" s="1"/>
  <c r="L79" i="15"/>
  <c r="AO31" i="21" s="1"/>
  <c r="W136" i="15"/>
  <c r="BW32" i="21" s="1"/>
  <c r="W149" i="15"/>
  <c r="L70"/>
  <c r="AK31" i="21" s="1"/>
  <c r="AG29" i="25" s="1"/>
  <c r="Y70" i="15"/>
  <c r="AC70" s="1"/>
  <c r="AM33" i="21" s="1"/>
  <c r="L49" i="15"/>
  <c r="Q49" s="1"/>
  <c r="AC200"/>
  <c r="DO33" i="21" s="1"/>
  <c r="L27" i="15"/>
  <c r="Q27" s="1"/>
  <c r="W31" i="21" s="1"/>
  <c r="L38" i="15"/>
  <c r="Q38" s="1"/>
  <c r="AA31" i="21" s="1"/>
  <c r="L60" i="15"/>
  <c r="Q60" s="1"/>
  <c r="Y18"/>
  <c r="AC18" s="1"/>
  <c r="S33" i="21" s="1"/>
  <c r="L18" i="15"/>
  <c r="Q31" i="21" s="1"/>
  <c r="W191" i="15"/>
  <c r="W155"/>
  <c r="CI32" i="21" s="1"/>
  <c r="W38" i="15"/>
  <c r="AA32" i="21" s="1"/>
  <c r="W173" i="15"/>
  <c r="CQ32" i="21" s="1"/>
  <c r="W146" i="15"/>
  <c r="CA32" i="21" s="1"/>
  <c r="W79" i="15"/>
  <c r="AQ32" i="21" s="1"/>
  <c r="W225" i="15"/>
  <c r="DS63" i="21" s="1"/>
  <c r="S61" i="25" s="1"/>
  <c r="AS31" i="21"/>
  <c r="W18" i="15"/>
  <c r="S32" i="21" s="1"/>
  <c r="W185" i="15"/>
  <c r="DC32" i="21" s="1"/>
  <c r="DC30" s="1"/>
  <c r="Y49" i="15"/>
  <c r="AC49" s="1"/>
  <c r="AC180"/>
  <c r="BF166" i="7"/>
  <c r="AN166"/>
  <c r="BR166"/>
  <c r="CD144"/>
  <c r="DO29" i="21" s="1"/>
  <c r="AZ144" i="7"/>
  <c r="DO24" i="21" s="1"/>
  <c r="BX144" i="7"/>
  <c r="DO28" i="21" s="1"/>
  <c r="BL144" i="7"/>
  <c r="DO26" i="21" s="1"/>
  <c r="AF144" i="7"/>
  <c r="AZ94"/>
  <c r="BK24" i="21" s="1"/>
  <c r="AA22" i="25" s="1"/>
  <c r="AF138" i="7"/>
  <c r="AZ132"/>
  <c r="CY24" i="21" s="1"/>
  <c r="AF135" i="7"/>
  <c r="BL132"/>
  <c r="CY26" i="21" s="1"/>
  <c r="AF127" i="7"/>
  <c r="AF124"/>
  <c r="BL94"/>
  <c r="BK26" i="21" s="1"/>
  <c r="BL106" i="7"/>
  <c r="BW26" i="21" s="1"/>
  <c r="AF121" i="7"/>
  <c r="BB111"/>
  <c r="BB112" s="1"/>
  <c r="CC25" i="21" s="1"/>
  <c r="AF112" i="7"/>
  <c r="AN106"/>
  <c r="BW22" i="21" s="1"/>
  <c r="AF116" i="7"/>
  <c r="AF36"/>
  <c r="BI28" i="21"/>
  <c r="AZ106" i="7"/>
  <c r="BW24" i="21" s="1"/>
  <c r="AH281" i="4"/>
  <c r="AF90" i="7"/>
  <c r="AF58"/>
  <c r="AF64"/>
  <c r="AF94"/>
  <c r="CD85"/>
  <c r="BC29" i="21" s="1"/>
  <c r="AF46" i="7"/>
  <c r="BN46" s="1"/>
  <c r="AN101"/>
  <c r="BO22" i="21" s="1"/>
  <c r="BB86" i="7"/>
  <c r="AT155"/>
  <c r="BX76"/>
  <c r="AY28" i="21" s="1"/>
  <c r="AG28"/>
  <c r="AF28" i="7"/>
  <c r="AP28" s="1"/>
  <c r="BL36"/>
  <c r="AA26" i="21" s="1"/>
  <c r="AZ112" i="7"/>
  <c r="CE24" i="21" s="1"/>
  <c r="AZ90" i="7"/>
  <c r="BG24" i="21" s="1"/>
  <c r="AN155" i="7"/>
  <c r="AN30"/>
  <c r="W22" i="21" s="1"/>
  <c r="AG26"/>
  <c r="AD545" i="4"/>
  <c r="AN90" i="7"/>
  <c r="BG22" i="21" s="1"/>
  <c r="AN67" i="7"/>
  <c r="AU22" i="21" s="1"/>
  <c r="BF148" i="7"/>
  <c r="AZ58"/>
  <c r="AM24" i="21" s="1"/>
  <c r="AI22" i="25" s="1"/>
  <c r="AF41" i="7"/>
  <c r="AH98" i="4" s="1"/>
  <c r="CD76" i="7"/>
  <c r="AY29" i="21" s="1"/>
  <c r="W27" i="25" s="1"/>
  <c r="AZ110" i="7"/>
  <c r="CA24" i="21" s="1"/>
  <c r="AN64" i="7"/>
  <c r="AQ22" i="21" s="1"/>
  <c r="BL124" i="7"/>
  <c r="CQ26" i="21" s="1"/>
  <c r="AH282" i="4"/>
  <c r="M79" i="12" s="1"/>
  <c r="U79" s="1"/>
  <c r="AN85" i="7"/>
  <c r="BC22" i="21" s="1"/>
  <c r="BL90" i="7"/>
  <c r="BG26" i="21" s="1"/>
  <c r="BB123" i="7"/>
  <c r="Y28" i="21"/>
  <c r="Y24"/>
  <c r="AC22" i="25" s="1"/>
  <c r="AF131" i="7"/>
  <c r="BN131" s="1"/>
  <c r="AZ135"/>
  <c r="DC24" i="21" s="1"/>
  <c r="AF27" i="7"/>
  <c r="BN27" s="1"/>
  <c r="AZ138"/>
  <c r="DG24" i="21" s="1"/>
  <c r="AN148" i="7"/>
  <c r="AH315" i="4"/>
  <c r="Q28" i="21"/>
  <c r="AZ116" i="7"/>
  <c r="CI24" i="21" s="1"/>
  <c r="BB50" i="7"/>
  <c r="AP66"/>
  <c r="AN112"/>
  <c r="AF26"/>
  <c r="AN103"/>
  <c r="BS22" i="21" s="1"/>
  <c r="BN93" i="7"/>
  <c r="AH379" i="4"/>
  <c r="BN104" i="7"/>
  <c r="CD36"/>
  <c r="AA29" i="21" s="1"/>
  <c r="Y29"/>
  <c r="AC27" i="25" s="1"/>
  <c r="BN118" i="7"/>
  <c r="CK24" i="21"/>
  <c r="Q22" i="25" s="1"/>
  <c r="AP93" i="7"/>
  <c r="AZ43"/>
  <c r="AE24" i="21" s="1"/>
  <c r="BM24"/>
  <c r="Y22" i="25" s="1"/>
  <c r="AH434" i="4"/>
  <c r="M109" i="12" s="1"/>
  <c r="AA109" s="1"/>
  <c r="AH580" i="4"/>
  <c r="BL138" i="7"/>
  <c r="DG26" i="21" s="1"/>
  <c r="Q22"/>
  <c r="BL58" i="7"/>
  <c r="AM26" i="21" s="1"/>
  <c r="AI24" i="25" s="1"/>
  <c r="CD26" i="7"/>
  <c r="S29" i="21" s="1"/>
  <c r="AN135" i="7"/>
  <c r="AH338" i="4"/>
  <c r="AP81" i="7"/>
  <c r="AF96"/>
  <c r="BN96" s="1"/>
  <c r="BN137"/>
  <c r="AP98"/>
  <c r="BL26"/>
  <c r="S26" i="21" s="1"/>
  <c r="CD101" i="7"/>
  <c r="BO29" i="21" s="1"/>
  <c r="AN124" i="7"/>
  <c r="CQ22" i="21" s="1"/>
  <c r="BF174" i="7"/>
  <c r="AN36"/>
  <c r="AA22" i="21" s="1"/>
  <c r="AN127" i="7"/>
  <c r="CU22" i="21" s="1"/>
  <c r="BN32" i="7"/>
  <c r="AH207" i="4"/>
  <c r="DE22" i="21"/>
  <c r="BN50" i="7"/>
  <c r="AZ52"/>
  <c r="AI24" i="21" s="1"/>
  <c r="BB32" i="7"/>
  <c r="BR174"/>
  <c r="Y22" i="21"/>
  <c r="BN66" i="7"/>
  <c r="BB137"/>
  <c r="BN98"/>
  <c r="AZ85"/>
  <c r="BC24" i="21" s="1"/>
  <c r="AN171" i="7"/>
  <c r="AP123"/>
  <c r="AH130" i="4"/>
  <c r="AH233"/>
  <c r="M68" i="12" s="1"/>
  <c r="AA68" s="1"/>
  <c r="AH339" i="4"/>
  <c r="M92" i="12" s="1"/>
  <c r="O92" s="1"/>
  <c r="BN123" i="7"/>
  <c r="AH232" i="4"/>
  <c r="AP32" i="7"/>
  <c r="BM28" i="21"/>
  <c r="AN94" i="7"/>
  <c r="BK22" i="21" s="1"/>
  <c r="BR148" i="7"/>
  <c r="AP75"/>
  <c r="AH261" i="4"/>
  <c r="BB75" i="7"/>
  <c r="AP104"/>
  <c r="AN110"/>
  <c r="CA22" i="21" s="1"/>
  <c r="BM29"/>
  <c r="Y27" i="25" s="1"/>
  <c r="AN26" i="7"/>
  <c r="AN174"/>
  <c r="AN132"/>
  <c r="CY22" i="21" s="1"/>
  <c r="BL76" i="7"/>
  <c r="AY26" i="21" s="1"/>
  <c r="BL116" i="7"/>
  <c r="CI26" i="21" s="1"/>
  <c r="AZ76" i="7"/>
  <c r="AY24" i="21" s="1"/>
  <c r="BN111" i="7"/>
  <c r="BN112" s="1"/>
  <c r="CC27" i="21" s="1"/>
  <c r="AH433" i="4"/>
  <c r="BB118" i="7"/>
  <c r="AH472" i="4"/>
  <c r="AN138" i="7"/>
  <c r="AN208"/>
  <c r="DS53" i="21" s="1"/>
  <c r="S51" i="25" s="1"/>
  <c r="BN86" i="7"/>
  <c r="AP86"/>
  <c r="AZ26"/>
  <c r="S24" i="21" s="1"/>
  <c r="AC28"/>
  <c r="AF83" i="7"/>
  <c r="AP83" s="1"/>
  <c r="BL101"/>
  <c r="BO26" i="21" s="1"/>
  <c r="BL112" i="7"/>
  <c r="CE26" i="21" s="1"/>
  <c r="U124" i="12"/>
  <c r="AF45" i="7"/>
  <c r="AH122" i="4" s="1"/>
  <c r="AP111" i="7"/>
  <c r="AP112" s="1"/>
  <c r="CC23" i="21" s="1"/>
  <c r="BB81" i="7"/>
  <c r="AN116"/>
  <c r="CI22" i="21" s="1"/>
  <c r="BL135" i="7"/>
  <c r="DC26" i="21" s="1"/>
  <c r="AN121" i="7"/>
  <c r="CM22" i="21" s="1"/>
  <c r="BF171" i="7"/>
  <c r="U63" i="12"/>
  <c r="O63"/>
  <c r="M130"/>
  <c r="U130" s="1"/>
  <c r="M162"/>
  <c r="AA162" s="1"/>
  <c r="AH316" i="4"/>
  <c r="M87" i="12" s="1"/>
  <c r="H87"/>
  <c r="M111"/>
  <c r="M99"/>
  <c r="AA99" s="1"/>
  <c r="M126"/>
  <c r="AA126" s="1"/>
  <c r="AH406" i="4"/>
  <c r="M106" i="12" s="1"/>
  <c r="H106"/>
  <c r="M158"/>
  <c r="U158" s="1"/>
  <c r="M116"/>
  <c r="U116" s="1"/>
  <c r="M143"/>
  <c r="U143" s="1"/>
  <c r="M139"/>
  <c r="U139" s="1"/>
  <c r="AH598" i="4"/>
  <c r="M144" i="12" s="1"/>
  <c r="H144"/>
  <c r="CD52" i="7"/>
  <c r="AI29" i="21" s="1"/>
  <c r="O124" i="12"/>
  <c r="O58"/>
  <c r="M146"/>
  <c r="M108"/>
  <c r="M41"/>
  <c r="U41" s="1"/>
  <c r="M49"/>
  <c r="M17"/>
  <c r="M89"/>
  <c r="M12"/>
  <c r="AA12" s="1"/>
  <c r="M28"/>
  <c r="U28" s="1"/>
  <c r="AF77" i="7"/>
  <c r="M100" i="12"/>
  <c r="U100" s="1"/>
  <c r="AH556" i="4"/>
  <c r="AB547"/>
  <c r="H122" i="12"/>
  <c r="AB477" i="4"/>
  <c r="H96" i="12"/>
  <c r="AB343" i="4"/>
  <c r="AH310"/>
  <c r="AB288"/>
  <c r="H78" i="12"/>
  <c r="AB267" i="4"/>
  <c r="AH217"/>
  <c r="AH204"/>
  <c r="AH184"/>
  <c r="M54" i="12" s="1"/>
  <c r="AH133" i="4"/>
  <c r="M39" i="12" s="1"/>
  <c r="AB39" i="4"/>
  <c r="H19" i="12" s="1"/>
  <c r="AH54" i="4"/>
  <c r="M21" i="12" s="1"/>
  <c r="H22"/>
  <c r="AH358" i="4"/>
  <c r="M97" i="12" s="1"/>
  <c r="AA97" s="1"/>
  <c r="U58"/>
  <c r="AH225" i="4"/>
  <c r="M64" i="12" s="1"/>
  <c r="AH471" i="4"/>
  <c r="M117" i="12" s="1"/>
  <c r="O117" s="1"/>
  <c r="M41" i="25"/>
  <c r="AH129" i="4"/>
  <c r="M37" i="12" s="1"/>
  <c r="U37" s="1"/>
  <c r="P15" i="16"/>
  <c r="S35" i="21" s="1"/>
  <c r="M40" i="25"/>
  <c r="AH450" i="4"/>
  <c r="M113" i="12" s="1"/>
  <c r="AH677" i="4"/>
  <c r="M163" i="12" s="1"/>
  <c r="O163" s="1"/>
  <c r="AH624" i="4"/>
  <c r="M148" i="12" s="1"/>
  <c r="AH622" i="4"/>
  <c r="M147" i="12" s="1"/>
  <c r="AA147" s="1"/>
  <c r="AU34" i="21"/>
  <c r="CA36"/>
  <c r="CE34"/>
  <c r="S39"/>
  <c r="AE37" i="25" s="1"/>
  <c r="O40"/>
  <c r="CD43" i="7"/>
  <c r="AE29" i="21" s="1"/>
  <c r="DO39"/>
  <c r="O42" i="25"/>
  <c r="DO67" i="21"/>
  <c r="DO47" s="1"/>
  <c r="CE36"/>
  <c r="DS70"/>
  <c r="S68" i="25" s="1"/>
  <c r="Y38" i="15"/>
  <c r="AC38" s="1"/>
  <c r="AA33" i="21" s="1"/>
  <c r="AC81" i="15"/>
  <c r="Y60"/>
  <c r="AC60" s="1"/>
  <c r="AI33" i="21" s="1"/>
  <c r="Q180" i="15"/>
  <c r="Y27"/>
  <c r="CK26" i="21"/>
  <c r="BL121" i="7"/>
  <c r="CM26" i="21" s="1"/>
  <c r="BW67"/>
  <c r="BW47" s="1"/>
  <c r="DW67"/>
  <c r="AG29"/>
  <c r="Q27" i="25" s="1"/>
  <c r="BL110" i="7"/>
  <c r="CA26" i="21" s="1"/>
  <c r="AH314" i="4"/>
  <c r="M86" i="12" s="1"/>
  <c r="AA86" s="1"/>
  <c r="AF95" i="7"/>
  <c r="BX85"/>
  <c r="BC28" i="21" s="1"/>
  <c r="BA28"/>
  <c r="U26" i="25" s="1"/>
  <c r="AN140" i="7"/>
  <c r="AN144"/>
  <c r="DO22" i="21" s="1"/>
  <c r="AF40" i="7"/>
  <c r="AH97" i="4" s="1"/>
  <c r="BL43" i="7"/>
  <c r="AE26" i="21" s="1"/>
  <c r="AH227" i="4"/>
  <c r="M65" i="12" s="1"/>
  <c r="AH11" i="4"/>
  <c r="M14" i="12" s="1"/>
  <c r="AA14" s="1"/>
  <c r="AH92" i="4"/>
  <c r="M29" i="12" s="1"/>
  <c r="O29" s="1"/>
  <c r="AH99" i="4"/>
  <c r="M32" i="12" s="1"/>
  <c r="O32" s="1"/>
  <c r="AH520" i="4"/>
  <c r="M128" i="12" s="1"/>
  <c r="O128" s="1"/>
  <c r="AH475" i="4"/>
  <c r="M119" i="12" s="1"/>
  <c r="AH560" i="4"/>
  <c r="M137" i="12" s="1"/>
  <c r="AH448" i="4"/>
  <c r="M112" i="12" s="1"/>
  <c r="AH162" i="4"/>
  <c r="M47" i="12" s="1"/>
  <c r="AA47" s="1"/>
  <c r="AA136"/>
  <c r="AH229" i="4"/>
  <c r="M66" i="12" s="1"/>
  <c r="AH219" i="4"/>
  <c r="M61" i="12" s="1"/>
  <c r="AH473" i="4"/>
  <c r="M118" i="12" s="1"/>
  <c r="U118" s="1"/>
  <c r="AH256" i="4"/>
  <c r="M71" i="12" s="1"/>
  <c r="O71" s="1"/>
  <c r="CU39" i="21"/>
  <c r="AH64" i="4"/>
  <c r="M26" i="12" s="1"/>
  <c r="U26" s="1"/>
  <c r="AH312" i="4"/>
  <c r="M85" i="12" s="1"/>
  <c r="U85" s="1"/>
  <c r="AH206" i="4"/>
  <c r="M57" i="12" s="1"/>
  <c r="AA57" s="1"/>
  <c r="AH258" i="4"/>
  <c r="M72" i="12" s="1"/>
  <c r="U72" s="1"/>
  <c r="AH158" i="4"/>
  <c r="M45" i="12" s="1"/>
  <c r="AA45" s="1"/>
  <c r="O136"/>
  <c r="AH101" i="4"/>
  <c r="M33" i="12" s="1"/>
  <c r="AA33" s="1"/>
  <c r="AH178" i="4"/>
  <c r="M51" i="12" s="1"/>
  <c r="AA51" s="1"/>
  <c r="AH650" i="4"/>
  <c r="M160" i="12" s="1"/>
  <c r="U160" s="1"/>
  <c r="AH626" i="4"/>
  <c r="M149" i="12" s="1"/>
  <c r="AH176" i="4"/>
  <c r="M50" i="12" s="1"/>
  <c r="O50" s="1"/>
  <c r="AH231" i="4"/>
  <c r="M67" i="12" s="1"/>
  <c r="AH154" i="4"/>
  <c r="M43" i="12" s="1"/>
  <c r="O43" s="1"/>
  <c r="AF49" i="7"/>
  <c r="AP49" s="1"/>
  <c r="AH94" i="4"/>
  <c r="M30" i="12" s="1"/>
  <c r="O30" s="1"/>
  <c r="AH126" i="4"/>
  <c r="M36" i="12" s="1"/>
  <c r="O36" s="1"/>
  <c r="AH284" i="4"/>
  <c r="M80" i="12" s="1"/>
  <c r="AA80" s="1"/>
  <c r="AH382" i="4"/>
  <c r="M101" i="12" s="1"/>
  <c r="AI39" i="21"/>
  <c r="AN43" i="7"/>
  <c r="AE22" i="21" s="1"/>
  <c r="AC22"/>
  <c r="BN56" i="7"/>
  <c r="BB56"/>
  <c r="AH159" i="4"/>
  <c r="AP56" i="7"/>
  <c r="AH175" i="4"/>
  <c r="BN59" i="7"/>
  <c r="AP59"/>
  <c r="BB59"/>
  <c r="AP53"/>
  <c r="BN53"/>
  <c r="BB53"/>
  <c r="AH153" i="4"/>
  <c r="AH63"/>
  <c r="BB35" i="7"/>
  <c r="BN35"/>
  <c r="AP35"/>
  <c r="AP42"/>
  <c r="AH100" i="4"/>
  <c r="BB42" i="7"/>
  <c r="BN42"/>
  <c r="BB102"/>
  <c r="BN102"/>
  <c r="AP102"/>
  <c r="AH357" i="4"/>
  <c r="BB78" i="7"/>
  <c r="AH255" i="4"/>
  <c r="AP78" i="7"/>
  <c r="BN78"/>
  <c r="BN51"/>
  <c r="BB51"/>
  <c r="AP51"/>
  <c r="AH132" i="4"/>
  <c r="BN122" i="7"/>
  <c r="BB122"/>
  <c r="AP122"/>
  <c r="AH492" i="4"/>
  <c r="BB71" i="7"/>
  <c r="BN71"/>
  <c r="AP71"/>
  <c r="AH224" i="4"/>
  <c r="BN60" i="7"/>
  <c r="BB60"/>
  <c r="AP60"/>
  <c r="AH177" i="4"/>
  <c r="O38" i="12"/>
  <c r="U38"/>
  <c r="AA38"/>
  <c r="AP142" i="7"/>
  <c r="AH623" i="4"/>
  <c r="BB142" i="7"/>
  <c r="BN142"/>
  <c r="DS68" i="21"/>
  <c r="S66" i="25" s="1"/>
  <c r="DQ68" i="21"/>
  <c r="Q66" i="25" s="1"/>
  <c r="AH151" i="4"/>
  <c r="T7" i="14"/>
  <c r="O52" i="12"/>
  <c r="AA52"/>
  <c r="U52"/>
  <c r="BB72" i="7"/>
  <c r="AH226" i="4"/>
  <c r="AP72" i="7"/>
  <c r="BN72"/>
  <c r="AP136"/>
  <c r="AP138" s="1"/>
  <c r="AH578" i="4"/>
  <c r="BB136" i="7"/>
  <c r="BN136"/>
  <c r="BB100"/>
  <c r="AH342" i="4"/>
  <c r="AP100" i="7"/>
  <c r="BN100"/>
  <c r="BB61"/>
  <c r="AH179" i="4"/>
  <c r="AP61" i="7"/>
  <c r="BN61"/>
  <c r="AP34"/>
  <c r="BN34"/>
  <c r="BB34"/>
  <c r="AH61" i="4"/>
  <c r="AI67" i="21"/>
  <c r="AF44" i="7"/>
  <c r="AD121" i="4"/>
  <c r="AP62" i="7"/>
  <c r="BB62"/>
  <c r="BN62"/>
  <c r="AH181" i="4"/>
  <c r="AP143" i="7"/>
  <c r="AH625" i="4"/>
  <c r="BN143" i="7"/>
  <c r="BB143"/>
  <c r="BN141"/>
  <c r="AP141"/>
  <c r="BB141"/>
  <c r="AH621" i="4"/>
  <c r="BB69" i="7"/>
  <c r="AH220" i="4"/>
  <c r="BN69" i="7"/>
  <c r="AP69"/>
  <c r="BB63"/>
  <c r="AH183" i="4"/>
  <c r="BN63" i="7"/>
  <c r="AP63"/>
  <c r="AP38"/>
  <c r="BN38"/>
  <c r="AH93" i="4"/>
  <c r="BB38" i="7"/>
  <c r="BN129"/>
  <c r="AH543" i="4"/>
  <c r="BB129" i="7"/>
  <c r="AP129"/>
  <c r="BB97"/>
  <c r="AP97"/>
  <c r="AH336" i="4"/>
  <c r="BN97" i="7"/>
  <c r="BN88"/>
  <c r="BB88"/>
  <c r="AP88"/>
  <c r="AH285" i="4"/>
  <c r="AH259"/>
  <c r="BN80" i="7"/>
  <c r="AP80"/>
  <c r="BB80"/>
  <c r="AH517" i="4"/>
  <c r="BN125" i="7"/>
  <c r="AP125"/>
  <c r="BB125"/>
  <c r="AN52"/>
  <c r="AI22" i="21" s="1"/>
  <c r="AG22"/>
  <c r="BB73" i="7"/>
  <c r="AP73"/>
  <c r="AH228" i="4"/>
  <c r="BN73" i="7"/>
  <c r="AH218" i="4"/>
  <c r="BN68" i="7"/>
  <c r="AP68"/>
  <c r="BB68"/>
  <c r="AH155" i="4"/>
  <c r="AP54" i="7"/>
  <c r="BN54"/>
  <c r="BB54"/>
  <c r="AP57"/>
  <c r="BN57"/>
  <c r="BB57"/>
  <c r="AH161" i="4"/>
  <c r="BC36" i="21"/>
  <c r="W34" i="25" s="1"/>
  <c r="BN128" i="7"/>
  <c r="AP128"/>
  <c r="AH541" i="4"/>
  <c r="BB128" i="7"/>
  <c r="BN79"/>
  <c r="BB79"/>
  <c r="AP79"/>
  <c r="AH257" i="4"/>
  <c r="BN55" i="7"/>
  <c r="BB55"/>
  <c r="AH157" i="4"/>
  <c r="AP55" i="7"/>
  <c r="AP33"/>
  <c r="AH59" i="4"/>
  <c r="BN33" i="7"/>
  <c r="BB33"/>
  <c r="AP207"/>
  <c r="BB207"/>
  <c r="AH649" i="4"/>
  <c r="BN207" i="7"/>
  <c r="BN117"/>
  <c r="AH470" i="4"/>
  <c r="AP117" i="7"/>
  <c r="BB117"/>
  <c r="BN99"/>
  <c r="AH340" i="4"/>
  <c r="BB99" i="7"/>
  <c r="AP99"/>
  <c r="AH37" i="4"/>
  <c r="M18" i="12" s="1"/>
  <c r="AH404" i="4"/>
  <c r="M105" i="12" s="1"/>
  <c r="AH254" i="4"/>
  <c r="M70" i="12" s="1"/>
  <c r="AH544" i="4"/>
  <c r="M132" i="12" s="1"/>
  <c r="AH123" i="4"/>
  <c r="M35" i="12" s="1"/>
  <c r="AH9" i="4"/>
  <c r="M13" i="12" s="1"/>
  <c r="AH260" i="4"/>
  <c r="M73" i="12" s="1"/>
  <c r="AH337" i="4"/>
  <c r="M91" i="12" s="1"/>
  <c r="AH542" i="4"/>
  <c r="M131" i="12" s="1"/>
  <c r="AH221" i="4"/>
  <c r="M62" i="12" s="1"/>
  <c r="AH62" i="4"/>
  <c r="M25" i="12" s="1"/>
  <c r="AH56" i="4"/>
  <c r="M22" i="12" s="1"/>
  <c r="DS69" i="21"/>
  <c r="S67" i="25" s="1"/>
  <c r="DQ69" i="21"/>
  <c r="Q67" i="25" s="1"/>
  <c r="AD127" i="4"/>
  <c r="O123" i="12"/>
  <c r="U123"/>
  <c r="AA123"/>
  <c r="AH8" i="4"/>
  <c r="AP23" i="7"/>
  <c r="BN23"/>
  <c r="BB23"/>
  <c r="AP29"/>
  <c r="AH38" i="4"/>
  <c r="BB29" i="7"/>
  <c r="BN29"/>
  <c r="AP126"/>
  <c r="BB126"/>
  <c r="AH519" i="4"/>
  <c r="BN126" i="7"/>
  <c r="AP113"/>
  <c r="AH447" i="4"/>
  <c r="BN113" i="7"/>
  <c r="BB113"/>
  <c r="BN65"/>
  <c r="BB65"/>
  <c r="BB67" s="1"/>
  <c r="AP65"/>
  <c r="AH205" i="4"/>
  <c r="BB84" i="7"/>
  <c r="AP84"/>
  <c r="AH266" i="4"/>
  <c r="BN84" i="7"/>
  <c r="BN74"/>
  <c r="BB74"/>
  <c r="AH230" i="4"/>
  <c r="AP74" i="7"/>
  <c r="O127" i="12"/>
  <c r="U127"/>
  <c r="AA127"/>
  <c r="AP37" i="7"/>
  <c r="BN37"/>
  <c r="BB37"/>
  <c r="AH91" i="4"/>
  <c r="BN24" i="7"/>
  <c r="BB24"/>
  <c r="AH10" i="4"/>
  <c r="AP24" i="7"/>
  <c r="AH676" i="4"/>
  <c r="BB209" i="7"/>
  <c r="BB210" s="1"/>
  <c r="AP209"/>
  <c r="AP210" s="1"/>
  <c r="BN209"/>
  <c r="BN210" s="1"/>
  <c r="BN91"/>
  <c r="AP91"/>
  <c r="BB91"/>
  <c r="AH311" i="4"/>
  <c r="O31" i="12"/>
  <c r="U31"/>
  <c r="AA31"/>
  <c r="O46"/>
  <c r="U46"/>
  <c r="AA46"/>
  <c r="S45" i="21"/>
  <c r="AE43" i="25" s="1"/>
  <c r="AF208" i="7"/>
  <c r="AF210" s="1"/>
  <c r="AH647" i="4"/>
  <c r="BN206" i="7"/>
  <c r="AP206"/>
  <c r="BB206"/>
  <c r="BN39"/>
  <c r="BB39"/>
  <c r="AP39"/>
  <c r="AH95" i="4"/>
  <c r="AA23" i="12"/>
  <c r="U23"/>
  <c r="O23"/>
  <c r="BN92" i="7"/>
  <c r="AP92"/>
  <c r="AH313" i="4"/>
  <c r="BB92" i="7"/>
  <c r="W36" i="21"/>
  <c r="O159" i="12"/>
  <c r="U159"/>
  <c r="AA159"/>
  <c r="BB25" i="7"/>
  <c r="AP25"/>
  <c r="AH12" i="4"/>
  <c r="BN25" i="7"/>
  <c r="BB109"/>
  <c r="BN109"/>
  <c r="AP109"/>
  <c r="AH405" i="4"/>
  <c r="AP115" i="7"/>
  <c r="BB115"/>
  <c r="BN115"/>
  <c r="AH451" i="4"/>
  <c r="BN108" i="7"/>
  <c r="AP108"/>
  <c r="AH403" i="4"/>
  <c r="BB108" i="7"/>
  <c r="BB89"/>
  <c r="AH287" i="4"/>
  <c r="AP89" i="7"/>
  <c r="BN89"/>
  <c r="O15" i="12"/>
  <c r="U15"/>
  <c r="AA15"/>
  <c r="AD263" i="4"/>
  <c r="AH263" s="1"/>
  <c r="AF82" i="7"/>
  <c r="DW61" i="21"/>
  <c r="AQ45"/>
  <c r="AI43" i="25" s="1"/>
  <c r="AN58" i="7"/>
  <c r="AM22" i="21" s="1"/>
  <c r="BB133" i="7"/>
  <c r="AP133"/>
  <c r="BN133"/>
  <c r="AH557" i="4"/>
  <c r="BB70" i="7"/>
  <c r="BN70"/>
  <c r="AP70"/>
  <c r="AH222" i="4"/>
  <c r="BN134" i="7"/>
  <c r="AP134"/>
  <c r="AH559" i="4"/>
  <c r="BB134" i="7"/>
  <c r="BN119"/>
  <c r="BB119"/>
  <c r="AP119"/>
  <c r="AH474" i="4"/>
  <c r="O104" i="12"/>
  <c r="AA104"/>
  <c r="U104"/>
  <c r="AM19" i="21"/>
  <c r="AA42" i="12"/>
  <c r="U42"/>
  <c r="O42"/>
  <c r="AH545" i="4"/>
  <c r="AP130" i="7"/>
  <c r="BN130"/>
  <c r="BB130"/>
  <c r="CA45" i="21"/>
  <c r="AA141" i="12"/>
  <c r="U141"/>
  <c r="O141"/>
  <c r="AN76" i="7"/>
  <c r="AY22" i="21" s="1"/>
  <c r="BN139" i="7"/>
  <c r="AF140"/>
  <c r="AH597" i="4"/>
  <c r="AP139" i="7"/>
  <c r="BB139"/>
  <c r="BL85"/>
  <c r="BC26" i="21" s="1"/>
  <c r="BA26"/>
  <c r="U24" i="25" s="1"/>
  <c r="AH401" i="4"/>
  <c r="BB107" i="7"/>
  <c r="AP107"/>
  <c r="BN107"/>
  <c r="BN120"/>
  <c r="BB120"/>
  <c r="AP120"/>
  <c r="AH476" i="4"/>
  <c r="AP105" i="7"/>
  <c r="BN105"/>
  <c r="BB105"/>
  <c r="AH381" i="4"/>
  <c r="AH283"/>
  <c r="BN87" i="7"/>
  <c r="AP87"/>
  <c r="BB87"/>
  <c r="AB335" i="4"/>
  <c r="AH334"/>
  <c r="O74" i="12"/>
  <c r="AA74"/>
  <c r="U74"/>
  <c r="AH55" i="4"/>
  <c r="BN31" i="7"/>
  <c r="BB31"/>
  <c r="AP31"/>
  <c r="AH449" i="4"/>
  <c r="AP114" i="7"/>
  <c r="BN114"/>
  <c r="BB114"/>
  <c r="AB265" i="4"/>
  <c r="AH264"/>
  <c r="CU67" i="21"/>
  <c r="CU47" s="1"/>
  <c r="AH182" i="4"/>
  <c r="M53" i="12" s="1"/>
  <c r="O11" i="21"/>
  <c r="S9" i="25" s="1"/>
  <c r="O9" s="1"/>
  <c r="AH452" i="4"/>
  <c r="M114" i="12" s="1"/>
  <c r="AH286" i="4"/>
  <c r="M81" i="12" s="1"/>
  <c r="AH60" i="4"/>
  <c r="M24" i="12" s="1"/>
  <c r="AH341" i="4"/>
  <c r="M93" i="12" s="1"/>
  <c r="AH156" i="4"/>
  <c r="M44" i="12" s="1"/>
  <c r="AH579" i="4"/>
  <c r="M140" i="12" s="1"/>
  <c r="AF47" i="7"/>
  <c r="AE34" i="25" l="1"/>
  <c r="S32"/>
  <c r="AA27"/>
  <c r="BB76" i="7"/>
  <c r="BN76"/>
  <c r="AW27" i="21" s="1"/>
  <c r="AH400" i="4"/>
  <c r="M103" i="12" s="1"/>
  <c r="AA103" s="1"/>
  <c r="AP76" i="7"/>
  <c r="AW23" i="21" s="1"/>
  <c r="BN67" i="7"/>
  <c r="Q20" i="25"/>
  <c r="U103" i="12"/>
  <c r="S26" i="25"/>
  <c r="S22"/>
  <c r="DC22" i="21"/>
  <c r="AA24" i="25"/>
  <c r="S24"/>
  <c r="R41" i="23"/>
  <c r="X42" s="1"/>
  <c r="T41"/>
  <c r="AC29" i="25"/>
  <c r="AC20"/>
  <c r="AC26"/>
  <c r="Y26"/>
  <c r="Q33"/>
  <c r="S33"/>
  <c r="S37"/>
  <c r="Q24"/>
  <c r="S27"/>
  <c r="AE22"/>
  <c r="AE27"/>
  <c r="Q26"/>
  <c r="AY47" i="21"/>
  <c r="W45" i="25" s="1"/>
  <c r="W20"/>
  <c r="AI20"/>
  <c r="AI17"/>
  <c r="O17" s="1"/>
  <c r="BW36" i="21"/>
  <c r="S34" i="25" s="1"/>
  <c r="BS47" i="21"/>
  <c r="AA45" i="25" s="1"/>
  <c r="AA65"/>
  <c r="W24"/>
  <c r="W22"/>
  <c r="AE24"/>
  <c r="W26"/>
  <c r="AI30"/>
  <c r="AE33"/>
  <c r="AA20"/>
  <c r="AE30"/>
  <c r="AI31"/>
  <c r="AE36"/>
  <c r="M33"/>
  <c r="S34" i="21"/>
  <c r="AE32" i="25" s="1"/>
  <c r="O61"/>
  <c r="CI30" i="21"/>
  <c r="CE32"/>
  <c r="Q146" i="15"/>
  <c r="CA31" i="21" s="1"/>
  <c r="BY31"/>
  <c r="DO30"/>
  <c r="DK32"/>
  <c r="DK30" s="1"/>
  <c r="AC146" i="15"/>
  <c r="CA33" i="21" s="1"/>
  <c r="BY33"/>
  <c r="M61" i="25"/>
  <c r="DK22" i="21"/>
  <c r="M22" i="25"/>
  <c r="M24"/>
  <c r="M27"/>
  <c r="O51"/>
  <c r="AL233" i="4"/>
  <c r="CE22" i="21"/>
  <c r="AP144" i="7"/>
  <c r="DM23" i="21" s="1"/>
  <c r="M55" i="12"/>
  <c r="M60"/>
  <c r="AL208" i="4"/>
  <c r="O44" i="25"/>
  <c r="M68"/>
  <c r="O35"/>
  <c r="M36"/>
  <c r="O67"/>
  <c r="BS36" i="21"/>
  <c r="AA34" i="25" s="1"/>
  <c r="O66"/>
  <c r="M67"/>
  <c r="O68"/>
  <c r="M35"/>
  <c r="AQ34" i="21"/>
  <c r="AI32" i="25" s="1"/>
  <c r="BK34" i="21"/>
  <c r="AA32" i="25" s="1"/>
  <c r="AC188" i="15"/>
  <c r="DG33" i="21" s="1"/>
  <c r="DE31"/>
  <c r="CS31"/>
  <c r="AC177" i="15"/>
  <c r="CU33" i="21" s="1"/>
  <c r="CU30" s="1"/>
  <c r="CK31"/>
  <c r="CK33"/>
  <c r="Q79" i="15"/>
  <c r="AQ31" i="21" s="1"/>
  <c r="AQ30" s="1"/>
  <c r="AO33"/>
  <c r="BI31"/>
  <c r="Q70" i="15"/>
  <c r="AM31" i="21" s="1"/>
  <c r="Q93" i="15"/>
  <c r="BC31" i="21" s="1"/>
  <c r="Q33"/>
  <c r="U31"/>
  <c r="DS61"/>
  <c r="S59" i="25" s="1"/>
  <c r="Q18" i="15"/>
  <c r="S31" i="21" s="1"/>
  <c r="AW33"/>
  <c r="BE31"/>
  <c r="U29" i="25" s="1"/>
  <c r="Q88" i="15"/>
  <c r="AY31" i="21" s="1"/>
  <c r="CO33"/>
  <c r="AC109" i="15"/>
  <c r="BK33" i="21" s="1"/>
  <c r="BE33"/>
  <c r="AK33"/>
  <c r="AG31" i="25" s="1"/>
  <c r="Q136" i="15"/>
  <c r="BW31" i="21" s="1"/>
  <c r="BU31"/>
  <c r="AC27" i="15"/>
  <c r="W33" i="21" s="1"/>
  <c r="W30" s="1"/>
  <c r="U33"/>
  <c r="AC136" i="15"/>
  <c r="BW33" i="21" s="1"/>
  <c r="BU33"/>
  <c r="Q81" i="15"/>
  <c r="AU31" i="21" s="1"/>
  <c r="AG33"/>
  <c r="BN144" i="7"/>
  <c r="DM27" i="21" s="1"/>
  <c r="BB144" i="7"/>
  <c r="DM25" i="21" s="1"/>
  <c r="AP135" i="7"/>
  <c r="DA23" i="21" s="1"/>
  <c r="BN135" i="7"/>
  <c r="BB135"/>
  <c r="DA25" i="21" s="1"/>
  <c r="BN132" i="7"/>
  <c r="CW27" i="21" s="1"/>
  <c r="AF132" i="7"/>
  <c r="AP124"/>
  <c r="CO23" i="21" s="1"/>
  <c r="BN127" i="7"/>
  <c r="CS27" i="21" s="1"/>
  <c r="BN124" i="7"/>
  <c r="CO27" i="21" s="1"/>
  <c r="BB124" i="7"/>
  <c r="CO25" i="21" s="1"/>
  <c r="AP121" i="7"/>
  <c r="AT121" s="1"/>
  <c r="CM23" i="21" s="1"/>
  <c r="BB121" i="7"/>
  <c r="BF121" s="1"/>
  <c r="CM25" i="21" s="1"/>
  <c r="BN121" i="7"/>
  <c r="CK27" i="21" s="1"/>
  <c r="BB116" i="7"/>
  <c r="CG25" i="21" s="1"/>
  <c r="AP116" i="7"/>
  <c r="CG23" i="21" s="1"/>
  <c r="BN116" i="7"/>
  <c r="CG27" i="21" s="1"/>
  <c r="AP94" i="7"/>
  <c r="AP90"/>
  <c r="BB106"/>
  <c r="BN94"/>
  <c r="BI27" i="21" s="1"/>
  <c r="BB95" i="7"/>
  <c r="AF101"/>
  <c r="BB90"/>
  <c r="BN106"/>
  <c r="BU27" i="21" s="1"/>
  <c r="BB94" i="7"/>
  <c r="BI25" i="21" s="1"/>
  <c r="AF52" i="7"/>
  <c r="AF85"/>
  <c r="AF43"/>
  <c r="AP106"/>
  <c r="AT106" s="1"/>
  <c r="BW23" i="21" s="1"/>
  <c r="O109" i="12"/>
  <c r="BN90" i="7"/>
  <c r="BN103"/>
  <c r="BR103" s="1"/>
  <c r="BS27" i="21" s="1"/>
  <c r="BB46" i="7"/>
  <c r="AH124" i="4"/>
  <c r="AP46" i="7"/>
  <c r="BB77"/>
  <c r="BB28"/>
  <c r="BN28"/>
  <c r="BN30" s="1"/>
  <c r="BR30" s="1"/>
  <c r="W27" i="21" s="1"/>
  <c r="AP95" i="7"/>
  <c r="AS25" i="21"/>
  <c r="AH546" i="4"/>
  <c r="AP67" i="7"/>
  <c r="BN41"/>
  <c r="BN64"/>
  <c r="AH36" i="4"/>
  <c r="AF30" i="7"/>
  <c r="BB64"/>
  <c r="AP27"/>
  <c r="AP30" s="1"/>
  <c r="AT30" s="1"/>
  <c r="W23" i="21" s="1"/>
  <c r="AP208" i="7"/>
  <c r="DQ54" i="21" s="1"/>
  <c r="AP64" i="7"/>
  <c r="AH35" i="4"/>
  <c r="AA79" i="12"/>
  <c r="BB27" i="7"/>
  <c r="BB96"/>
  <c r="BN138"/>
  <c r="BR138" s="1"/>
  <c r="DG27" i="21" s="1"/>
  <c r="BN40" i="7"/>
  <c r="BB131"/>
  <c r="BB41"/>
  <c r="AP41"/>
  <c r="AP131"/>
  <c r="AL434" i="4"/>
  <c r="AA92" i="12"/>
  <c r="AP96" i="7"/>
  <c r="O79" i="12"/>
  <c r="BN140" i="7"/>
  <c r="DI27" i="21" s="1"/>
  <c r="DG22"/>
  <c r="BB36" i="7"/>
  <c r="BF36" s="1"/>
  <c r="AA25" i="21" s="1"/>
  <c r="U92" i="12"/>
  <c r="BB83" i="7"/>
  <c r="BN45"/>
  <c r="AA143" i="12"/>
  <c r="S22" i="21"/>
  <c r="AE20" i="25" s="1"/>
  <c r="AP36" i="7"/>
  <c r="AP58"/>
  <c r="AK23" i="21" s="1"/>
  <c r="BN36" i="7"/>
  <c r="BB58"/>
  <c r="AK25" i="21" s="1"/>
  <c r="O126" i="12"/>
  <c r="O129" s="1"/>
  <c r="S129" s="1"/>
  <c r="CU16" i="21" s="1"/>
  <c r="BN58" i="7"/>
  <c r="AK27" i="21" s="1"/>
  <c r="U126" i="12"/>
  <c r="O116"/>
  <c r="BN95" i="7"/>
  <c r="U109" i="12"/>
  <c r="U68"/>
  <c r="AT112" i="7"/>
  <c r="CE23" i="21" s="1"/>
  <c r="O68" i="12"/>
  <c r="O158"/>
  <c r="U99"/>
  <c r="U162"/>
  <c r="AL598" i="4"/>
  <c r="O162" i="12"/>
  <c r="O164" s="1"/>
  <c r="DU49" i="21" s="1"/>
  <c r="BB103" i="7"/>
  <c r="BF103" s="1"/>
  <c r="BS25" i="21" s="1"/>
  <c r="AA158" i="12"/>
  <c r="BB138" i="7"/>
  <c r="DE25" i="21" s="1"/>
  <c r="BB40" i="7"/>
  <c r="AP40"/>
  <c r="BN83"/>
  <c r="AL520" i="4"/>
  <c r="BB45" i="7"/>
  <c r="BB208"/>
  <c r="DQ56" i="21" s="1"/>
  <c r="AP45" i="7"/>
  <c r="AL626" i="4"/>
  <c r="AL452"/>
  <c r="O143" i="12"/>
  <c r="AL581" i="4"/>
  <c r="AL650"/>
  <c r="AL677"/>
  <c r="AL13"/>
  <c r="AA114" i="12"/>
  <c r="U114"/>
  <c r="O114"/>
  <c r="AA119"/>
  <c r="O119"/>
  <c r="U119"/>
  <c r="AA106"/>
  <c r="U106"/>
  <c r="O106"/>
  <c r="AA87"/>
  <c r="U87"/>
  <c r="O87"/>
  <c r="AA67"/>
  <c r="O67"/>
  <c r="U67"/>
  <c r="AA66"/>
  <c r="O66"/>
  <c r="U66"/>
  <c r="AA137"/>
  <c r="O137"/>
  <c r="U137"/>
  <c r="AA148"/>
  <c r="O148"/>
  <c r="U148"/>
  <c r="AA113"/>
  <c r="U113"/>
  <c r="O113"/>
  <c r="AA21"/>
  <c r="U21"/>
  <c r="O21"/>
  <c r="AH288" i="4"/>
  <c r="M82" i="12" s="1"/>
  <c r="H82"/>
  <c r="AH477" i="4"/>
  <c r="M120" i="12" s="1"/>
  <c r="M121" s="1"/>
  <c r="H120"/>
  <c r="AA105"/>
  <c r="O105"/>
  <c r="U105"/>
  <c r="AA61"/>
  <c r="U61"/>
  <c r="O61"/>
  <c r="AA112"/>
  <c r="U112"/>
  <c r="O112"/>
  <c r="AA54"/>
  <c r="O54"/>
  <c r="U54"/>
  <c r="M135"/>
  <c r="M138" s="1"/>
  <c r="AL560" i="4"/>
  <c r="AA144" i="12"/>
  <c r="O144"/>
  <c r="U144"/>
  <c r="U145" s="1"/>
  <c r="Y145" s="1"/>
  <c r="DK17" i="21" s="1"/>
  <c r="AA111" i="12"/>
  <c r="M115"/>
  <c r="U111"/>
  <c r="O111"/>
  <c r="O115" s="1"/>
  <c r="AA62"/>
  <c r="O62"/>
  <c r="U62"/>
  <c r="AA101"/>
  <c r="U101"/>
  <c r="O101"/>
  <c r="AA149"/>
  <c r="O149"/>
  <c r="U149"/>
  <c r="AA65"/>
  <c r="O65"/>
  <c r="U65"/>
  <c r="AA64"/>
  <c r="O64"/>
  <c r="U64"/>
  <c r="AA39"/>
  <c r="U39"/>
  <c r="O39"/>
  <c r="AH267" i="4"/>
  <c r="M76" i="12" s="1"/>
  <c r="H76"/>
  <c r="AH343" i="4"/>
  <c r="M94" i="12" s="1"/>
  <c r="H94"/>
  <c r="AH547" i="4"/>
  <c r="M133" i="12" s="1"/>
  <c r="M134" s="1"/>
  <c r="H133"/>
  <c r="AA116"/>
  <c r="O99"/>
  <c r="O139"/>
  <c r="O130"/>
  <c r="AL162" i="4"/>
  <c r="BN77" i="7"/>
  <c r="AL184" i="4"/>
  <c r="M142" i="12"/>
  <c r="AA139"/>
  <c r="AL101" i="4"/>
  <c r="AA130" i="12"/>
  <c r="M145"/>
  <c r="AA146"/>
  <c r="M150"/>
  <c r="M129"/>
  <c r="O108"/>
  <c r="M110"/>
  <c r="M102"/>
  <c r="U89"/>
  <c r="O49"/>
  <c r="AA89"/>
  <c r="M27"/>
  <c r="M40"/>
  <c r="AA17"/>
  <c r="AA28"/>
  <c r="O89"/>
  <c r="O28"/>
  <c r="O146"/>
  <c r="U49"/>
  <c r="AA49"/>
  <c r="U146"/>
  <c r="U108"/>
  <c r="AA108"/>
  <c r="M84"/>
  <c r="O84" s="1"/>
  <c r="AL316" i="4"/>
  <c r="O12" i="12"/>
  <c r="O17"/>
  <c r="U17"/>
  <c r="U12"/>
  <c r="AA41"/>
  <c r="M56"/>
  <c r="M59" s="1"/>
  <c r="O41"/>
  <c r="AP77" i="7"/>
  <c r="AL64" i="4"/>
  <c r="AA100" i="12"/>
  <c r="O100"/>
  <c r="H135"/>
  <c r="AH491" i="4"/>
  <c r="AH356"/>
  <c r="H84" i="12"/>
  <c r="AH280" i="4"/>
  <c r="H56" i="12"/>
  <c r="AH39" i="4"/>
  <c r="M19" i="12" s="1"/>
  <c r="M20" s="1"/>
  <c r="AA85"/>
  <c r="U33"/>
  <c r="AA32"/>
  <c r="U97"/>
  <c r="AA160"/>
  <c r="O14"/>
  <c r="O97"/>
  <c r="U14"/>
  <c r="O86"/>
  <c r="AA30"/>
  <c r="U57"/>
  <c r="U86"/>
  <c r="AA117"/>
  <c r="O47"/>
  <c r="U50"/>
  <c r="M16"/>
  <c r="M164"/>
  <c r="AA163"/>
  <c r="AA164" s="1"/>
  <c r="O147"/>
  <c r="O72"/>
  <c r="U43"/>
  <c r="U117"/>
  <c r="AA37"/>
  <c r="AA72"/>
  <c r="BB49" i="7"/>
  <c r="U128" i="12"/>
  <c r="U163"/>
  <c r="O37"/>
  <c r="O57"/>
  <c r="U80"/>
  <c r="O118"/>
  <c r="U147"/>
  <c r="M66" i="25"/>
  <c r="M30"/>
  <c r="S47" i="21"/>
  <c r="AE45" i="25" s="1"/>
  <c r="O37"/>
  <c r="O43"/>
  <c r="O38"/>
  <c r="O7" i="21"/>
  <c r="CM30"/>
  <c r="AC93" i="15"/>
  <c r="BC33" i="21" s="1"/>
  <c r="W31" i="25" s="1"/>
  <c r="BA33" i="21"/>
  <c r="Y33"/>
  <c r="BQ33"/>
  <c r="CE30"/>
  <c r="BG30"/>
  <c r="CO31"/>
  <c r="BQ31"/>
  <c r="AA30"/>
  <c r="O45" i="12"/>
  <c r="U30"/>
  <c r="M161"/>
  <c r="Y31" i="21"/>
  <c r="AP26" i="7"/>
  <c r="AT26" s="1"/>
  <c r="S23" i="21" s="1"/>
  <c r="AP127" i="7"/>
  <c r="CS23" i="21" s="1"/>
  <c r="AE31"/>
  <c r="AC31"/>
  <c r="AE33"/>
  <c r="AC33"/>
  <c r="AA71" i="12"/>
  <c r="AA29"/>
  <c r="U45"/>
  <c r="AA50"/>
  <c r="O51"/>
  <c r="U71"/>
  <c r="U29"/>
  <c r="U32"/>
  <c r="AH128" i="4"/>
  <c r="O33" i="12"/>
  <c r="BN49" i="7"/>
  <c r="U36" i="12"/>
  <c r="AA26"/>
  <c r="AA43"/>
  <c r="U47"/>
  <c r="O85"/>
  <c r="AA128"/>
  <c r="AA129" s="1"/>
  <c r="CS18" i="21" s="1"/>
  <c r="AA118" i="12"/>
  <c r="M34"/>
  <c r="O80"/>
  <c r="AA36"/>
  <c r="U51"/>
  <c r="U161"/>
  <c r="DQ50" i="21" s="1"/>
  <c r="O26" i="12"/>
  <c r="O160"/>
  <c r="BS30" i="21"/>
  <c r="BF112" i="7"/>
  <c r="CE25" i="21" s="1"/>
  <c r="H90" i="12"/>
  <c r="AH335" i="4"/>
  <c r="M90" i="12" s="1"/>
  <c r="U22"/>
  <c r="O22"/>
  <c r="AA22"/>
  <c r="CA30" i="21"/>
  <c r="AI47"/>
  <c r="BB47" i="7"/>
  <c r="BN47"/>
  <c r="AP47"/>
  <c r="AH125" i="4"/>
  <c r="AA53" i="12"/>
  <c r="U53"/>
  <c r="O53"/>
  <c r="O131"/>
  <c r="U131"/>
  <c r="AA131"/>
  <c r="BO33" i="21"/>
  <c r="BM33"/>
  <c r="Y31" i="25" s="1"/>
  <c r="AP44" i="7"/>
  <c r="BB44"/>
  <c r="BN44"/>
  <c r="AH121" i="4"/>
  <c r="U140" i="12"/>
  <c r="U142" s="1"/>
  <c r="O140"/>
  <c r="AA140"/>
  <c r="O24"/>
  <c r="AA24"/>
  <c r="U24"/>
  <c r="H75"/>
  <c r="AH265" i="4"/>
  <c r="M75" i="12" s="1"/>
  <c r="BB82" i="7"/>
  <c r="BN82"/>
  <c r="AP82"/>
  <c r="DU54" i="21"/>
  <c r="AT210" i="7"/>
  <c r="DW54" i="21" s="1"/>
  <c r="O91" i="12"/>
  <c r="U91"/>
  <c r="AA91"/>
  <c r="AI31" i="21"/>
  <c r="AG31"/>
  <c r="AT138" i="7"/>
  <c r="DG23" i="21" s="1"/>
  <c r="DE23"/>
  <c r="DS67"/>
  <c r="S65" i="25" s="1"/>
  <c r="BB26" i="7"/>
  <c r="AP140"/>
  <c r="DI23" i="21" s="1"/>
  <c r="AP103" i="7"/>
  <c r="BB140"/>
  <c r="DI25" i="21" s="1"/>
  <c r="BN208" i="7"/>
  <c r="BB127"/>
  <c r="CS25" i="21" s="1"/>
  <c r="CQ30"/>
  <c r="O44" i="12"/>
  <c r="U44"/>
  <c r="AA44"/>
  <c r="O93"/>
  <c r="AA93"/>
  <c r="U93"/>
  <c r="CY33" i="21"/>
  <c r="CW33"/>
  <c r="O25" i="12"/>
  <c r="AA25"/>
  <c r="U25"/>
  <c r="O13"/>
  <c r="U13"/>
  <c r="AA13"/>
  <c r="AA16" s="1"/>
  <c r="O35"/>
  <c r="AA35"/>
  <c r="U35"/>
  <c r="CY31" i="21"/>
  <c r="CW31"/>
  <c r="BO31"/>
  <c r="AA29" i="25" s="1"/>
  <c r="BM31" i="21"/>
  <c r="O81" i="12"/>
  <c r="U81"/>
  <c r="AA81"/>
  <c r="BF210" i="7"/>
  <c r="DW56" i="21" s="1"/>
  <c r="DU56"/>
  <c r="BB48" i="7"/>
  <c r="BN48"/>
  <c r="AP48"/>
  <c r="AH127" i="4"/>
  <c r="O73" i="12"/>
  <c r="U73"/>
  <c r="AA73"/>
  <c r="U132"/>
  <c r="O132"/>
  <c r="AA132"/>
  <c r="O70"/>
  <c r="AA70"/>
  <c r="U70"/>
  <c r="U18"/>
  <c r="O18"/>
  <c r="AA18"/>
  <c r="DU58" i="21"/>
  <c r="BR210" i="7"/>
  <c r="DW58" i="21" s="1"/>
  <c r="AU33"/>
  <c r="S31" i="25" s="1"/>
  <c r="AS33" i="21"/>
  <c r="M48" i="12"/>
  <c r="AW25" i="21"/>
  <c r="BN26" i="7"/>
  <c r="AA107" i="12" l="1"/>
  <c r="AE107" s="1"/>
  <c r="CA18" i="21" s="1"/>
  <c r="M107" i="12"/>
  <c r="O103"/>
  <c r="O107" s="1"/>
  <c r="S107" s="1"/>
  <c r="CA16" i="21" s="1"/>
  <c r="M20" i="25"/>
  <c r="O26"/>
  <c r="S20"/>
  <c r="O20" s="1"/>
  <c r="U107" i="12"/>
  <c r="BY17" i="21" s="1"/>
  <c r="V42" i="23"/>
  <c r="AF42"/>
  <c r="AH42"/>
  <c r="T42"/>
  <c r="AD42"/>
  <c r="Z42"/>
  <c r="AB42"/>
  <c r="Q54" i="25"/>
  <c r="M54" s="1"/>
  <c r="U31"/>
  <c r="AC31"/>
  <c r="S29"/>
  <c r="Q52"/>
  <c r="Y29"/>
  <c r="S30"/>
  <c r="O30" s="1"/>
  <c r="Q29"/>
  <c r="Q31"/>
  <c r="O33"/>
  <c r="AY30" i="21"/>
  <c r="W29" i="25"/>
  <c r="AI29"/>
  <c r="AE31"/>
  <c r="BK30" i="21"/>
  <c r="AA31" i="25"/>
  <c r="AE29"/>
  <c r="O32"/>
  <c r="S30" i="21"/>
  <c r="O59" i="25"/>
  <c r="BR110" i="7"/>
  <c r="CA27" i="21" s="1"/>
  <c r="BY27"/>
  <c r="O60" i="12"/>
  <c r="O69" s="1"/>
  <c r="AW16" i="21" s="1"/>
  <c r="M69" i="12"/>
  <c r="BR135" i="7"/>
  <c r="DC27" i="21" s="1"/>
  <c r="DA27"/>
  <c r="AT110" i="7"/>
  <c r="CA23" i="21" s="1"/>
  <c r="BY23"/>
  <c r="BF110" i="7"/>
  <c r="CA25" i="21" s="1"/>
  <c r="BY25"/>
  <c r="M52" i="25"/>
  <c r="U115" i="12"/>
  <c r="CG17" i="21" s="1"/>
  <c r="U60" i="12"/>
  <c r="U69" s="1"/>
  <c r="AA60"/>
  <c r="AA69" s="1"/>
  <c r="AW18" i="21" s="1"/>
  <c r="O36" i="25"/>
  <c r="DG30" i="21"/>
  <c r="BC30"/>
  <c r="AM30"/>
  <c r="AI28" i="25" s="1"/>
  <c r="BW30" i="21"/>
  <c r="AU30"/>
  <c r="BR106" i="7"/>
  <c r="BW27" i="21" s="1"/>
  <c r="AP132" i="7"/>
  <c r="CW23" i="21" s="1"/>
  <c r="BB132" i="7"/>
  <c r="CK23" i="21"/>
  <c r="BB101" i="7"/>
  <c r="BM25" i="21" s="1"/>
  <c r="BU25"/>
  <c r="BF106" i="7"/>
  <c r="BW25" i="21" s="1"/>
  <c r="M26" i="25"/>
  <c r="BU23" i="21"/>
  <c r="BN101" i="7"/>
  <c r="BM27" i="21" s="1"/>
  <c r="AP101" i="7"/>
  <c r="BM23" i="21" s="1"/>
  <c r="BQ27"/>
  <c r="BN85" i="7"/>
  <c r="BA27" i="21" s="1"/>
  <c r="BB85" i="7"/>
  <c r="BA25" i="21" s="1"/>
  <c r="AP85" i="7"/>
  <c r="AT85" s="1"/>
  <c r="BC23" i="21" s="1"/>
  <c r="BB30" i="7"/>
  <c r="BF30" s="1"/>
  <c r="W25" i="21" s="1"/>
  <c r="W21" s="1"/>
  <c r="AT208" i="7"/>
  <c r="DS54" i="21" s="1"/>
  <c r="S52" i="25" s="1"/>
  <c r="BN43" i="7"/>
  <c r="AC27" i="21" s="1"/>
  <c r="O145" i="12"/>
  <c r="DI16" i="21" s="1"/>
  <c r="BF208" i="7"/>
  <c r="DS56" i="21" s="1"/>
  <c r="S54" i="25" s="1"/>
  <c r="BQ25" i="21"/>
  <c r="AA161" i="12"/>
  <c r="DQ51" i="21" s="1"/>
  <c r="AP43" i="7"/>
  <c r="AT43" s="1"/>
  <c r="AE23" i="21" s="1"/>
  <c r="O22" i="25"/>
  <c r="BR112" i="7"/>
  <c r="DE27" i="21"/>
  <c r="CK25"/>
  <c r="BB43" i="7"/>
  <c r="BF43" s="1"/>
  <c r="AE25" i="21" s="1"/>
  <c r="U23"/>
  <c r="AA145" i="12"/>
  <c r="AE145" s="1"/>
  <c r="DK18" i="21" s="1"/>
  <c r="AT127" i="7"/>
  <c r="CU23" i="21" s="1"/>
  <c r="BR121" i="7"/>
  <c r="CM27" i="21" s="1"/>
  <c r="CM21" s="1"/>
  <c r="BF116" i="7"/>
  <c r="CI25" i="21" s="1"/>
  <c r="BR140" i="7"/>
  <c r="DK27" i="21" s="1"/>
  <c r="AP52" i="7"/>
  <c r="U27" i="21"/>
  <c r="BN52" i="7"/>
  <c r="BB52"/>
  <c r="BR144"/>
  <c r="DO27" i="21" s="1"/>
  <c r="O27" i="25"/>
  <c r="U129" i="12"/>
  <c r="Y129" s="1"/>
  <c r="CU17" i="21" s="1"/>
  <c r="O161" i="12"/>
  <c r="S161" s="1"/>
  <c r="DS49" i="21" s="1"/>
  <c r="O24" i="25"/>
  <c r="Y27" i="21"/>
  <c r="U102" i="12"/>
  <c r="BU17" i="21" s="1"/>
  <c r="Q23"/>
  <c r="U164" i="12"/>
  <c r="DU50" i="21" s="1"/>
  <c r="Q48" i="25" s="1"/>
  <c r="O135" i="12"/>
  <c r="M77"/>
  <c r="AL547" i="4"/>
  <c r="U135" i="12"/>
  <c r="BR116" i="7"/>
  <c r="CI27" i="21" s="1"/>
  <c r="BF138" i="7"/>
  <c r="DG25" i="21" s="1"/>
  <c r="DG21" s="1"/>
  <c r="BF94" i="7"/>
  <c r="BK25" i="21" s="1"/>
  <c r="AA115" i="12"/>
  <c r="CG18" i="21" s="1"/>
  <c r="BR94" i="7"/>
  <c r="BK27" i="21" s="1"/>
  <c r="Y25"/>
  <c r="AT144" i="7"/>
  <c r="DO23" i="21" s="1"/>
  <c r="DI17"/>
  <c r="AA142" i="12"/>
  <c r="DE18" i="21" s="1"/>
  <c r="AA135" i="12"/>
  <c r="AA102"/>
  <c r="BU18" i="21" s="1"/>
  <c r="AA150" i="12"/>
  <c r="DM18" i="21" s="1"/>
  <c r="AL477" i="4"/>
  <c r="O102" i="12"/>
  <c r="BU16" i="21" s="1"/>
  <c r="AA94" i="12"/>
  <c r="O94"/>
  <c r="U94"/>
  <c r="AA120"/>
  <c r="AA121" s="1"/>
  <c r="CK18" i="21" s="1"/>
  <c r="U120" i="12"/>
  <c r="U121" s="1"/>
  <c r="O120"/>
  <c r="O121" s="1"/>
  <c r="S121" s="1"/>
  <c r="CM16" i="21" s="1"/>
  <c r="M122" i="12"/>
  <c r="O122" s="1"/>
  <c r="O125" s="1"/>
  <c r="CO16" i="21" s="1"/>
  <c r="AL495" i="4"/>
  <c r="AA133" i="12"/>
  <c r="AA134" s="1"/>
  <c r="CW18" i="21" s="1"/>
  <c r="O133" i="12"/>
  <c r="O134" s="1"/>
  <c r="S134" s="1"/>
  <c r="CY16" i="21" s="1"/>
  <c r="U133" i="12"/>
  <c r="U134" s="1"/>
  <c r="Y134" s="1"/>
  <c r="CY17" i="21" s="1"/>
  <c r="AA76" i="12"/>
  <c r="U76"/>
  <c r="O76"/>
  <c r="AA82"/>
  <c r="O82"/>
  <c r="U82"/>
  <c r="M95"/>
  <c r="AL343" i="4"/>
  <c r="AL133"/>
  <c r="O142" i="12"/>
  <c r="DE16" i="21" s="1"/>
  <c r="U150" i="12"/>
  <c r="DM17" i="21" s="1"/>
  <c r="O150" i="12"/>
  <c r="DM16" i="21" s="1"/>
  <c r="M88" i="12"/>
  <c r="AA110"/>
  <c r="CC18" i="21" s="1"/>
  <c r="O110" i="12"/>
  <c r="S110" s="1"/>
  <c r="CE16" i="21" s="1"/>
  <c r="U110" i="12"/>
  <c r="CC17" i="21" s="1"/>
  <c r="O88" i="12"/>
  <c r="BI16" i="21" s="1"/>
  <c r="U56" i="12"/>
  <c r="U59" s="1"/>
  <c r="U55"/>
  <c r="AO17" i="21" s="1"/>
  <c r="O55" i="12"/>
  <c r="S55" s="1"/>
  <c r="AQ16" i="21" s="1"/>
  <c r="AA55" i="12"/>
  <c r="AE55" s="1"/>
  <c r="AQ18" i="21" s="1"/>
  <c r="O40" i="12"/>
  <c r="AG16" i="21" s="1"/>
  <c r="U40" i="12"/>
  <c r="AG17" i="21" s="1"/>
  <c r="U34" i="12"/>
  <c r="Y34" s="1"/>
  <c r="AE17" i="21" s="1"/>
  <c r="AA40" i="12"/>
  <c r="AG18" i="21" s="1"/>
  <c r="O27" i="12"/>
  <c r="AA27"/>
  <c r="O34"/>
  <c r="S34" s="1"/>
  <c r="AE16" i="21" s="1"/>
  <c r="U27" i="12"/>
  <c r="O19"/>
  <c r="U84"/>
  <c r="U88" s="1"/>
  <c r="Y88" s="1"/>
  <c r="BK17" i="21" s="1"/>
  <c r="O56" i="12"/>
  <c r="O59" s="1"/>
  <c r="AA56"/>
  <c r="AA59" s="1"/>
  <c r="AA84"/>
  <c r="AA88" s="1"/>
  <c r="AE88" s="1"/>
  <c r="BK18" i="21" s="1"/>
  <c r="AL267" i="4"/>
  <c r="M78" i="12"/>
  <c r="M83" s="1"/>
  <c r="AL288" i="4"/>
  <c r="AL39"/>
  <c r="M96" i="12"/>
  <c r="M98" s="1"/>
  <c r="AL358" i="4"/>
  <c r="U19" i="12"/>
  <c r="AA19"/>
  <c r="U16"/>
  <c r="Q17" i="21" s="1"/>
  <c r="O16" i="12"/>
  <c r="AA34"/>
  <c r="AC18" i="21" s="1"/>
  <c r="O48" i="12"/>
  <c r="AK16" i="21" s="1"/>
  <c r="CS16"/>
  <c r="O65" i="25"/>
  <c r="O34"/>
  <c r="S5"/>
  <c r="O5" s="1"/>
  <c r="O72" i="21"/>
  <c r="O71"/>
  <c r="AE30"/>
  <c r="BF67" i="7"/>
  <c r="AU25" i="21" s="1"/>
  <c r="AA48" i="12"/>
  <c r="AK18" i="21" s="1"/>
  <c r="Y161" i="12"/>
  <c r="DS50" i="21" s="1"/>
  <c r="AE129" i="12"/>
  <c r="CU18" i="21" s="1"/>
  <c r="U48" i="12"/>
  <c r="Y48" s="1"/>
  <c r="AM17" i="21" s="1"/>
  <c r="S164" i="12"/>
  <c r="DW49" i="21" s="1"/>
  <c r="BO30"/>
  <c r="Y142" i="12"/>
  <c r="DG17" i="21" s="1"/>
  <c r="DE17"/>
  <c r="BF124" i="7"/>
  <c r="CQ25" i="21" s="1"/>
  <c r="BF58" i="7"/>
  <c r="AM25" i="21" s="1"/>
  <c r="AT116" i="7"/>
  <c r="CI23" i="21" s="1"/>
  <c r="AE164" i="12"/>
  <c r="DW51" i="21" s="1"/>
  <c r="DU51"/>
  <c r="AT94" i="7"/>
  <c r="BK23" i="21" s="1"/>
  <c r="BI23"/>
  <c r="AT135" i="7"/>
  <c r="DC23" i="21" s="1"/>
  <c r="BF90" i="7"/>
  <c r="BG25" i="21" s="1"/>
  <c r="BE25"/>
  <c r="AT103" i="7"/>
  <c r="BS23" i="21" s="1"/>
  <c r="BS21" s="1"/>
  <c r="BQ23"/>
  <c r="O75" i="12"/>
  <c r="U75"/>
  <c r="AA75"/>
  <c r="AO27" i="21"/>
  <c r="AG25" i="25" s="1"/>
  <c r="BR64" i="7"/>
  <c r="AQ27" i="21" s="1"/>
  <c r="BR127" i="7"/>
  <c r="CU27" i="21" s="1"/>
  <c r="AT90" i="7"/>
  <c r="BG23" i="21" s="1"/>
  <c r="BE23"/>
  <c r="AO23"/>
  <c r="AG21" i="25" s="1"/>
  <c r="AT64" i="7"/>
  <c r="AQ23" i="21" s="1"/>
  <c r="BF64" i="7"/>
  <c r="AQ25" i="21" s="1"/>
  <c r="AO25"/>
  <c r="AG23" i="25" s="1"/>
  <c r="BF127" i="7"/>
  <c r="CU25" i="21" s="1"/>
  <c r="AT36" i="7"/>
  <c r="AA23" i="21" s="1"/>
  <c r="Y23"/>
  <c r="AT140" i="7"/>
  <c r="DK23" i="21" s="1"/>
  <c r="AT76" i="7"/>
  <c r="AY23" i="21" s="1"/>
  <c r="CY30"/>
  <c r="DW52"/>
  <c r="BF76" i="7"/>
  <c r="AY25" i="21" s="1"/>
  <c r="CG16"/>
  <c r="S115" i="12"/>
  <c r="CI16" i="21" s="1"/>
  <c r="BR124" i="7"/>
  <c r="CQ27" i="21" s="1"/>
  <c r="BF140" i="7"/>
  <c r="DK25" i="21" s="1"/>
  <c r="AE16" i="12"/>
  <c r="S18" i="21" s="1"/>
  <c r="Q18"/>
  <c r="Q25"/>
  <c r="BF26" i="7"/>
  <c r="S25" i="21" s="1"/>
  <c r="BR132" i="7"/>
  <c r="CY27" i="21" s="1"/>
  <c r="AT124" i="7"/>
  <c r="CQ23" i="21" s="1"/>
  <c r="BR208" i="7"/>
  <c r="DS58" i="21" s="1"/>
  <c r="S56" i="25" s="1"/>
  <c r="DQ58" i="21"/>
  <c r="Q56" i="25" s="1"/>
  <c r="BF135" i="7"/>
  <c r="DC25" i="21" s="1"/>
  <c r="AI30"/>
  <c r="BR76" i="7"/>
  <c r="AY27" i="21" s="1"/>
  <c r="BF144" i="7"/>
  <c r="DO25" i="21" s="1"/>
  <c r="AT67" i="7"/>
  <c r="AU23" i="21" s="1"/>
  <c r="AS23"/>
  <c r="BR26" i="7"/>
  <c r="S27" i="21" s="1"/>
  <c r="Q27"/>
  <c r="BR90" i="7"/>
  <c r="BG27" i="21" s="1"/>
  <c r="BE27"/>
  <c r="BR67" i="7"/>
  <c r="AU27" i="21" s="1"/>
  <c r="AS27"/>
  <c r="O90" i="12"/>
  <c r="AA90"/>
  <c r="U90"/>
  <c r="AT58" i="7"/>
  <c r="AM23" i="21" s="1"/>
  <c r="BR58" i="7"/>
  <c r="AM27" i="21" s="1"/>
  <c r="BY18" l="1"/>
  <c r="AE21" i="25"/>
  <c r="Y21"/>
  <c r="Y25"/>
  <c r="U23"/>
  <c r="AI21"/>
  <c r="U25"/>
  <c r="Y23"/>
  <c r="R42" i="23"/>
  <c r="S28" i="25"/>
  <c r="S47"/>
  <c r="O47" s="1"/>
  <c r="Q49"/>
  <c r="M49" s="1"/>
  <c r="AC25"/>
  <c r="AE23"/>
  <c r="W21"/>
  <c r="AA28"/>
  <c r="W28"/>
  <c r="AI23"/>
  <c r="AI25"/>
  <c r="CA21" i="21"/>
  <c r="AE28" i="25"/>
  <c r="M56"/>
  <c r="CI21" i="21"/>
  <c r="CE27"/>
  <c r="CE21" s="1"/>
  <c r="O52" i="25"/>
  <c r="BF132" i="7"/>
  <c r="CY25" i="21" s="1"/>
  <c r="CW25"/>
  <c r="O56" i="25"/>
  <c r="O54"/>
  <c r="DK21" i="21"/>
  <c r="AY21"/>
  <c r="O95" i="12"/>
  <c r="BM16" i="21" s="1"/>
  <c r="Y115" i="12"/>
  <c r="CI17" i="21" s="1"/>
  <c r="O77" i="12"/>
  <c r="S77" s="1"/>
  <c r="BC16" i="21" s="1"/>
  <c r="S16" i="12"/>
  <c r="S16" i="21" s="1"/>
  <c r="Q16"/>
  <c r="S59" i="12"/>
  <c r="AU16" i="21" s="1"/>
  <c r="AA138" i="12"/>
  <c r="AE138" s="1"/>
  <c r="DC18" i="21" s="1"/>
  <c r="O138" i="12"/>
  <c r="DA16" i="21" s="1"/>
  <c r="AS17"/>
  <c r="U138" i="12"/>
  <c r="Y138" s="1"/>
  <c r="DC17" i="21" s="1"/>
  <c r="M48" i="25"/>
  <c r="O73" i="21"/>
  <c r="O29" i="25"/>
  <c r="M31"/>
  <c r="O31"/>
  <c r="M29"/>
  <c r="BW21" i="21"/>
  <c r="AT132" i="7"/>
  <c r="BR101"/>
  <c r="BO27" i="21" s="1"/>
  <c r="AA25" i="25" s="1"/>
  <c r="AT101" i="7"/>
  <c r="BO23" i="21" s="1"/>
  <c r="AA21" i="25" s="1"/>
  <c r="BF101" i="7"/>
  <c r="BO25" i="21" s="1"/>
  <c r="AA23" i="25" s="1"/>
  <c r="U25" i="21"/>
  <c r="AC23"/>
  <c r="AC21" i="25" s="1"/>
  <c r="DI18" i="21"/>
  <c r="BR43" i="7"/>
  <c r="AE27" i="21" s="1"/>
  <c r="AE21" s="1"/>
  <c r="BF85" i="7"/>
  <c r="BC25" i="21" s="1"/>
  <c r="W23" i="25" s="1"/>
  <c r="S145" i="12"/>
  <c r="DK16" i="21" s="1"/>
  <c r="DK15" s="1"/>
  <c r="AE161" i="12"/>
  <c r="DS51" i="21" s="1"/>
  <c r="S49" i="25" s="1"/>
  <c r="AC25" i="21"/>
  <c r="BR85" i="7"/>
  <c r="BC27" i="21" s="1"/>
  <c r="W25" i="25" s="1"/>
  <c r="S102" i="12"/>
  <c r="BW16" i="21" s="1"/>
  <c r="CK16"/>
  <c r="Y102" i="12"/>
  <c r="BW17" i="21" s="1"/>
  <c r="Y107" i="12"/>
  <c r="CA17" i="21" s="1"/>
  <c r="CS17"/>
  <c r="Y164" i="12"/>
  <c r="DW50" i="21" s="1"/>
  <c r="S48" i="25" s="1"/>
  <c r="CU15" i="21"/>
  <c r="DQ49"/>
  <c r="Q47" i="25" s="1"/>
  <c r="BR36" i="7"/>
  <c r="AA27" i="21" s="1"/>
  <c r="BY16"/>
  <c r="AA95" i="12"/>
  <c r="AE95" s="1"/>
  <c r="BO18" i="21" s="1"/>
  <c r="AE115" i="12"/>
  <c r="CI18" i="21" s="1"/>
  <c r="AE142" i="12"/>
  <c r="DG18" i="21" s="1"/>
  <c r="BK21"/>
  <c r="AA122" i="12"/>
  <c r="AA125" s="1"/>
  <c r="U122"/>
  <c r="U125" s="1"/>
  <c r="CO17" i="21" s="1"/>
  <c r="M125" i="12"/>
  <c r="U95"/>
  <c r="Y95" s="1"/>
  <c r="BO17" i="21" s="1"/>
  <c r="AE150" i="12"/>
  <c r="DO18" i="21" s="1"/>
  <c r="AE102" i="12"/>
  <c r="BW18" i="21" s="1"/>
  <c r="BA23"/>
  <c r="U21" i="25" s="1"/>
  <c r="AA77" i="12"/>
  <c r="BA18" i="21" s="1"/>
  <c r="CK17"/>
  <c r="Y121" i="12"/>
  <c r="CM17" i="21" s="1"/>
  <c r="S142" i="12"/>
  <c r="DG16" i="21" s="1"/>
  <c r="U77" i="12"/>
  <c r="BA17" i="21" s="1"/>
  <c r="S150" i="12"/>
  <c r="DO16" i="21" s="1"/>
  <c r="Y150" i="12"/>
  <c r="DO17" i="21" s="1"/>
  <c r="CC16"/>
  <c r="AE110" i="12"/>
  <c r="CE18" i="21" s="1"/>
  <c r="Y110" i="12"/>
  <c r="CE17" i="21" s="1"/>
  <c r="O96" i="12"/>
  <c r="O78"/>
  <c r="AC16" i="21"/>
  <c r="AW17"/>
  <c r="Y69" i="12"/>
  <c r="AY17" i="21" s="1"/>
  <c r="AS18"/>
  <c r="Y18"/>
  <c r="Y17"/>
  <c r="S27" i="12"/>
  <c r="AA16" i="21" s="1"/>
  <c r="O20" i="12"/>
  <c r="U16" i="21" s="1"/>
  <c r="AA20" i="12"/>
  <c r="U20"/>
  <c r="U78"/>
  <c r="U83" s="1"/>
  <c r="BE17" i="21" s="1"/>
  <c r="AA78" i="12"/>
  <c r="U96"/>
  <c r="U98" s="1"/>
  <c r="AA96"/>
  <c r="Y16"/>
  <c r="S17" i="21" s="1"/>
  <c r="AE34" i="12"/>
  <c r="AE18" i="21" s="1"/>
  <c r="AE15" s="1"/>
  <c r="S125" i="12"/>
  <c r="CQ16" i="21" s="1"/>
  <c r="BI18"/>
  <c r="S40" i="12"/>
  <c r="AI16" i="21" s="1"/>
  <c r="BI17"/>
  <c r="S69" i="12"/>
  <c r="AY16" i="21" s="1"/>
  <c r="AE69" i="12"/>
  <c r="AY18" i="21" s="1"/>
  <c r="AE40" i="12"/>
  <c r="AI18" i="21" s="1"/>
  <c r="AK17"/>
  <c r="AG15" i="25" s="1"/>
  <c r="AC17" i="21"/>
  <c r="AE48" i="12"/>
  <c r="AM18" i="21" s="1"/>
  <c r="AI16" i="25" s="1"/>
  <c r="AO16" i="21"/>
  <c r="AG14" i="25" s="1"/>
  <c r="CW16" i="21"/>
  <c r="AE121" i="12"/>
  <c r="CM18" i="21" s="1"/>
  <c r="S88" i="12"/>
  <c r="BK16" i="21" s="1"/>
  <c r="Y16"/>
  <c r="Y40" i="12"/>
  <c r="AI17" i="21" s="1"/>
  <c r="AO18"/>
  <c r="AG16" i="25" s="1"/>
  <c r="Y55" i="12"/>
  <c r="AQ17" i="21" s="1"/>
  <c r="AI15" i="25" s="1"/>
  <c r="S48" i="12"/>
  <c r="AM16" i="21" s="1"/>
  <c r="AI14" i="25" s="1"/>
  <c r="CW17" i="21"/>
  <c r="DO21"/>
  <c r="S21"/>
  <c r="Y27" i="12"/>
  <c r="AA17" i="21" s="1"/>
  <c r="AE27" i="12"/>
  <c r="AA18" i="21" s="1"/>
  <c r="AE134" i="12"/>
  <c r="CY18" i="21" s="1"/>
  <c r="CY15" s="1"/>
  <c r="CQ21"/>
  <c r="CU21"/>
  <c r="BG21"/>
  <c r="BF52" i="7"/>
  <c r="AI25" i="21" s="1"/>
  <c r="AG25"/>
  <c r="AM21"/>
  <c r="BR52" i="7"/>
  <c r="AI27" i="21" s="1"/>
  <c r="AG27"/>
  <c r="Q25" i="25" s="1"/>
  <c r="AQ21" i="21"/>
  <c r="DC21"/>
  <c r="AT52" i="7"/>
  <c r="AI23" i="21" s="1"/>
  <c r="AG23"/>
  <c r="Q21" i="25" s="1"/>
  <c r="AU21" i="21"/>
  <c r="DS52"/>
  <c r="S50" i="25" s="1"/>
  <c r="S25" l="1"/>
  <c r="Q23"/>
  <c r="AC23"/>
  <c r="AE25"/>
  <c r="S95" i="12"/>
  <c r="BO16" i="21" s="1"/>
  <c r="BO15" s="1"/>
  <c r="S23" i="25"/>
  <c r="O23" s="1"/>
  <c r="U15"/>
  <c r="AC14"/>
  <c r="CA15" i="21"/>
  <c r="BK15"/>
  <c r="BK14" s="1"/>
  <c r="AI19" i="25"/>
  <c r="BA16" i="21"/>
  <c r="DK14"/>
  <c r="DK71" s="1"/>
  <c r="O50" i="25"/>
  <c r="DA17" i="21"/>
  <c r="Q15" i="25" s="1"/>
  <c r="CY23" i="21"/>
  <c r="CY21" s="1"/>
  <c r="CY14" s="1"/>
  <c r="S15"/>
  <c r="CI15"/>
  <c r="CI14" s="1"/>
  <c r="DA18"/>
  <c r="S138" i="12"/>
  <c r="DC16" i="21" s="1"/>
  <c r="DC15" s="1"/>
  <c r="DC14" s="1"/>
  <c r="Y59" i="12"/>
  <c r="AU17" i="21" s="1"/>
  <c r="AS16"/>
  <c r="Q14" i="25" s="1"/>
  <c r="M47"/>
  <c r="O83" i="12"/>
  <c r="S83" s="1"/>
  <c r="BG16" i="21" s="1"/>
  <c r="W14" i="25" s="1"/>
  <c r="O49"/>
  <c r="M21"/>
  <c r="O48"/>
  <c r="O28"/>
  <c r="BO21" i="21"/>
  <c r="AA19" i="25" s="1"/>
  <c r="BC21" i="21"/>
  <c r="W19" i="25" s="1"/>
  <c r="DS48" i="21"/>
  <c r="BW15"/>
  <c r="BW14" s="1"/>
  <c r="BW72" s="1"/>
  <c r="BM18"/>
  <c r="CU14"/>
  <c r="CU72" s="1"/>
  <c r="DW48"/>
  <c r="DW47" s="1"/>
  <c r="DW71" s="1"/>
  <c r="AA21"/>
  <c r="AE19" i="25" s="1"/>
  <c r="AE77" i="12"/>
  <c r="BC18" i="21" s="1"/>
  <c r="Y125" i="12"/>
  <c r="CQ17" i="21" s="1"/>
  <c r="AE125" i="12"/>
  <c r="CQ18" i="21" s="1"/>
  <c r="CO18"/>
  <c r="BM17"/>
  <c r="Y77" i="12"/>
  <c r="BC17" i="21" s="1"/>
  <c r="CM15"/>
  <c r="CM14" s="1"/>
  <c r="CM71" s="1"/>
  <c r="DG15"/>
  <c r="DG14" s="1"/>
  <c r="DG71" s="1"/>
  <c r="DO15"/>
  <c r="DO14" s="1"/>
  <c r="DO71" s="1"/>
  <c r="CE15"/>
  <c r="CE14" s="1"/>
  <c r="CE72" s="1"/>
  <c r="O98" i="12"/>
  <c r="S98" s="1"/>
  <c r="BS16" i="21" s="1"/>
  <c r="Y98" i="12"/>
  <c r="BS17" i="21" s="1"/>
  <c r="AA15" i="25" s="1"/>
  <c r="AA98" i="12"/>
  <c r="AE98" s="1"/>
  <c r="BS18" i="21" s="1"/>
  <c r="AA16" i="25" s="1"/>
  <c r="BQ17" i="21"/>
  <c r="Y83" i="12"/>
  <c r="BG17" i="21" s="1"/>
  <c r="AA83" i="12"/>
  <c r="AE83" s="1"/>
  <c r="BG18" i="21" s="1"/>
  <c r="AE59" i="12"/>
  <c r="AU18" i="21" s="1"/>
  <c r="S20" i="12"/>
  <c r="W16" i="21" s="1"/>
  <c r="AE14" i="25" s="1"/>
  <c r="U18" i="21"/>
  <c r="AC16" i="25" s="1"/>
  <c r="AE20" i="12"/>
  <c r="W18" i="21" s="1"/>
  <c r="AE16" i="25" s="1"/>
  <c r="U17" i="21"/>
  <c r="AC15" i="25" s="1"/>
  <c r="Y20" i="12"/>
  <c r="W17" i="21" s="1"/>
  <c r="AE15" i="25" s="1"/>
  <c r="AE14" i="21"/>
  <c r="AE71" s="1"/>
  <c r="AY15"/>
  <c r="AQ15"/>
  <c r="AQ14" s="1"/>
  <c r="AI15"/>
  <c r="M25" i="25"/>
  <c r="AM15" i="21"/>
  <c r="AA15"/>
  <c r="AI21"/>
  <c r="S19" i="25" s="1"/>
  <c r="S21" l="1"/>
  <c r="Q16"/>
  <c r="Y15"/>
  <c r="M15" s="1"/>
  <c r="AA14"/>
  <c r="S16"/>
  <c r="S15"/>
  <c r="AY14" i="21"/>
  <c r="AY71" s="1"/>
  <c r="W15" i="25"/>
  <c r="S46"/>
  <c r="O46" s="1"/>
  <c r="CA14" i="21"/>
  <c r="CA72" s="1"/>
  <c r="S14" i="25"/>
  <c r="W16"/>
  <c r="BK71" i="21"/>
  <c r="S14"/>
  <c r="S71" s="1"/>
  <c r="AI13" i="25"/>
  <c r="DK72" i="21"/>
  <c r="DK73" s="1"/>
  <c r="O21" i="25"/>
  <c r="O19"/>
  <c r="BE16" i="21"/>
  <c r="U14" i="25" s="1"/>
  <c r="DS47" i="21"/>
  <c r="S45" i="25" s="1"/>
  <c r="AU15" i="21"/>
  <c r="AU14" s="1"/>
  <c r="M23" i="25"/>
  <c r="BO14" i="21"/>
  <c r="BO72" s="1"/>
  <c r="O25" i="25"/>
  <c r="BW71" i="21"/>
  <c r="BW73" s="1"/>
  <c r="DW72"/>
  <c r="DW73" s="1"/>
  <c r="CU71"/>
  <c r="CU73" s="1"/>
  <c r="BK72"/>
  <c r="DO72"/>
  <c r="DO73" s="1"/>
  <c r="AA14"/>
  <c r="AA72" s="1"/>
  <c r="BC15"/>
  <c r="BC14" s="1"/>
  <c r="CQ15"/>
  <c r="CQ14" s="1"/>
  <c r="CQ71" s="1"/>
  <c r="CM72"/>
  <c r="CM73" s="1"/>
  <c r="DG72"/>
  <c r="DG73" s="1"/>
  <c r="BQ18"/>
  <c r="Y16" i="25" s="1"/>
  <c r="CE71" i="21"/>
  <c r="CE73" s="1"/>
  <c r="BQ16"/>
  <c r="Y14" i="25" s="1"/>
  <c r="BS15" i="21"/>
  <c r="BS14" s="1"/>
  <c r="BS71" s="1"/>
  <c r="BE18"/>
  <c r="U16" i="25" s="1"/>
  <c r="BG15" i="21"/>
  <c r="W15"/>
  <c r="W14" s="1"/>
  <c r="AE72"/>
  <c r="AE73" s="1"/>
  <c r="AM14"/>
  <c r="CI72"/>
  <c r="CI71"/>
  <c r="DC72"/>
  <c r="DC71"/>
  <c r="CY71"/>
  <c r="CY72"/>
  <c r="AI14"/>
  <c r="AQ72"/>
  <c r="AQ71"/>
  <c r="O14" i="25" l="1"/>
  <c r="O16"/>
  <c r="O15"/>
  <c r="M14"/>
  <c r="AY72" i="21"/>
  <c r="AY73" s="1"/>
  <c r="S72"/>
  <c r="S73" s="1"/>
  <c r="S12" i="25"/>
  <c r="W13"/>
  <c r="CA71" i="21"/>
  <c r="CA73" s="1"/>
  <c r="S13" i="25"/>
  <c r="AA12"/>
  <c r="AE13"/>
  <c r="BK73" i="21"/>
  <c r="O45" i="25"/>
  <c r="AA13"/>
  <c r="BG14" i="21"/>
  <c r="W12" i="25" s="1"/>
  <c r="AM71" i="21"/>
  <c r="AI69" i="25" s="1"/>
  <c r="AI12"/>
  <c r="AE12"/>
  <c r="DS72" i="21"/>
  <c r="DS71"/>
  <c r="AU72"/>
  <c r="AU71"/>
  <c r="BO71"/>
  <c r="BO73" s="1"/>
  <c r="CQ72"/>
  <c r="CQ73" s="1"/>
  <c r="AA71"/>
  <c r="AA73" s="1"/>
  <c r="M16" i="25"/>
  <c r="BS72" i="21"/>
  <c r="BS73" s="1"/>
  <c r="W71"/>
  <c r="W72"/>
  <c r="AE70" i="25" s="1"/>
  <c r="AM72" i="21"/>
  <c r="AI70" i="25" s="1"/>
  <c r="CY73" i="21"/>
  <c r="DC73"/>
  <c r="AQ73"/>
  <c r="AI72"/>
  <c r="AI71"/>
  <c r="BC72"/>
  <c r="BC71"/>
  <c r="CI73"/>
  <c r="S70" i="25" l="1"/>
  <c r="AE69"/>
  <c r="AA70"/>
  <c r="AA71"/>
  <c r="AA69"/>
  <c r="BG71" i="21"/>
  <c r="W69" i="25" s="1"/>
  <c r="O12"/>
  <c r="O13"/>
  <c r="S69"/>
  <c r="BG72" i="21"/>
  <c r="DS73"/>
  <c r="AU73"/>
  <c r="W73"/>
  <c r="AE71" i="25" s="1"/>
  <c r="AM73" i="21"/>
  <c r="AI71" i="25" s="1"/>
  <c r="AI73" i="21"/>
  <c r="BC73"/>
  <c r="BG73" l="1"/>
  <c r="W71" i="25" s="1"/>
  <c r="O69"/>
  <c r="W70"/>
  <c r="O70" s="1"/>
  <c r="S71"/>
  <c r="O77" i="21" l="1"/>
  <c r="O78"/>
  <c r="O71" i="25"/>
  <c r="BG74" i="21" l="1"/>
  <c r="AQ74"/>
  <c r="CY74"/>
  <c r="AE74"/>
  <c r="AM74"/>
  <c r="CM74"/>
  <c r="O75" i="25"/>
  <c r="CI74" i="21"/>
  <c r="BO74"/>
  <c r="DG74"/>
  <c r="DK74"/>
  <c r="BC74"/>
  <c r="AA74"/>
  <c r="BS74"/>
  <c r="DO74"/>
  <c r="AI74"/>
  <c r="DS74"/>
  <c r="CA74"/>
  <c r="AU74"/>
  <c r="W74"/>
  <c r="DW74"/>
  <c r="CE74"/>
  <c r="O74"/>
  <c r="AY74"/>
  <c r="S74"/>
  <c r="DC74"/>
  <c r="CQ74"/>
  <c r="BK74"/>
  <c r="CU74"/>
  <c r="BW74"/>
  <c r="AI72" i="25" l="1"/>
  <c r="AE72"/>
  <c r="AA72"/>
  <c r="W72"/>
  <c r="S72"/>
  <c r="O72" l="1"/>
</calcChain>
</file>

<file path=xl/sharedStrings.xml><?xml version="1.0" encoding="utf-8"?>
<sst xmlns="http://schemas.openxmlformats.org/spreadsheetml/2006/main" count="2747" uniqueCount="1289">
  <si>
    <t>PKG01</t>
    <phoneticPr fontId="2"/>
  </si>
  <si>
    <t>Total</t>
    <phoneticPr fontId="2"/>
  </si>
  <si>
    <t>3.1 Planimetric</t>
    <phoneticPr fontId="2"/>
  </si>
  <si>
    <t>3.2 Profile</t>
    <phoneticPr fontId="2"/>
  </si>
  <si>
    <t>3.3 Cross-section</t>
    <phoneticPr fontId="2"/>
  </si>
  <si>
    <t>Qty and Price</t>
    <phoneticPr fontId="2"/>
  </si>
  <si>
    <t>B. Expressway, 4. Tunnel (TN)</t>
    <phoneticPr fontId="2"/>
  </si>
  <si>
    <t>4.1 Planimetric</t>
    <phoneticPr fontId="2"/>
  </si>
  <si>
    <t>TN01</t>
    <phoneticPr fontId="2"/>
  </si>
  <si>
    <t>Jurisdiction</t>
    <phoneticPr fontId="2"/>
  </si>
  <si>
    <t>Survey</t>
    <phoneticPr fontId="2"/>
  </si>
  <si>
    <t>Sub-total</t>
    <phoneticPr fontId="2"/>
  </si>
  <si>
    <t>Item</t>
    <phoneticPr fontId="2"/>
  </si>
  <si>
    <t>Jurisdiction</t>
    <phoneticPr fontId="2"/>
  </si>
  <si>
    <t>Construction</t>
    <phoneticPr fontId="2"/>
  </si>
  <si>
    <t>Survey Section</t>
    <phoneticPr fontId="2"/>
  </si>
  <si>
    <t>Sub-total</t>
    <phoneticPr fontId="2"/>
  </si>
  <si>
    <t>List of Facilities</t>
    <phoneticPr fontId="2"/>
  </si>
  <si>
    <t>Expressway</t>
    <phoneticPr fontId="2"/>
  </si>
  <si>
    <t>Linking Road</t>
    <phoneticPr fontId="2"/>
  </si>
  <si>
    <t>Jurisdiction</t>
  </si>
  <si>
    <t>Section</t>
  </si>
  <si>
    <t>No.</t>
    <phoneticPr fontId="2"/>
  </si>
  <si>
    <t>Item</t>
    <phoneticPr fontId="2"/>
  </si>
  <si>
    <t>Remarks</t>
    <phoneticPr fontId="2"/>
  </si>
  <si>
    <t>-</t>
    <phoneticPr fontId="2"/>
  </si>
  <si>
    <t>Planimetric</t>
    <phoneticPr fontId="2"/>
  </si>
  <si>
    <t>Profile</t>
    <phoneticPr fontId="2"/>
  </si>
  <si>
    <t>Length</t>
    <phoneticPr fontId="2"/>
  </si>
  <si>
    <t>Survey</t>
    <phoneticPr fontId="2"/>
  </si>
  <si>
    <t>Cross-section</t>
    <phoneticPr fontId="2"/>
  </si>
  <si>
    <t>(m)</t>
    <phoneticPr fontId="2"/>
  </si>
  <si>
    <t>Expressway</t>
    <phoneticPr fontId="2"/>
  </si>
  <si>
    <t>Construction</t>
    <phoneticPr fontId="2"/>
  </si>
  <si>
    <t>Contract No.</t>
    <phoneticPr fontId="2"/>
  </si>
  <si>
    <t>BL01</t>
    <phoneticPr fontId="2"/>
  </si>
  <si>
    <t>LRB08</t>
    <phoneticPr fontId="2"/>
  </si>
  <si>
    <t>OP02</t>
  </si>
  <si>
    <t>OP03</t>
  </si>
  <si>
    <t>OP04</t>
  </si>
  <si>
    <t>OP05</t>
  </si>
  <si>
    <t>OP06</t>
  </si>
  <si>
    <t>OP07</t>
  </si>
  <si>
    <t>OP08</t>
  </si>
  <si>
    <t>OP09</t>
  </si>
  <si>
    <t>OP10</t>
  </si>
  <si>
    <t>OP11</t>
  </si>
  <si>
    <t>OP12</t>
  </si>
  <si>
    <t>OP13</t>
  </si>
  <si>
    <t>OP14</t>
  </si>
  <si>
    <t>OP15</t>
  </si>
  <si>
    <t>OP16</t>
  </si>
  <si>
    <t>OP17</t>
  </si>
  <si>
    <t>OP18</t>
  </si>
  <si>
    <t>OP19</t>
  </si>
  <si>
    <t>OP20</t>
  </si>
  <si>
    <t>OP21</t>
  </si>
  <si>
    <t>OP22</t>
  </si>
  <si>
    <t>IRB02</t>
  </si>
  <si>
    <t>IRB03</t>
  </si>
  <si>
    <t>IRB04</t>
  </si>
  <si>
    <t>IRB05</t>
  </si>
  <si>
    <t>IRB06</t>
  </si>
  <si>
    <t>IRB07</t>
  </si>
  <si>
    <t>IRB08</t>
  </si>
  <si>
    <t>IRB09</t>
  </si>
  <si>
    <t>IRB10</t>
  </si>
  <si>
    <t>IRB11</t>
  </si>
  <si>
    <t>IRB12</t>
  </si>
  <si>
    <t>FO02</t>
  </si>
  <si>
    <t>FO03</t>
  </si>
  <si>
    <t>FO04</t>
  </si>
  <si>
    <t>FO05</t>
  </si>
  <si>
    <t>FO06</t>
  </si>
  <si>
    <t>FO07</t>
  </si>
  <si>
    <t>FO08</t>
  </si>
  <si>
    <t>FO09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</si>
  <si>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</si>
  <si>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</si>
  <si>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</si>
  <si>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</si>
  <si>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</si>
  <si>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</si>
  <si>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</si>
  <si>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</si>
  <si>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</si>
  <si>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</si>
  <si>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CB13</t>
  </si>
  <si>
    <t>CB14</t>
  </si>
  <si>
    <t>CB15</t>
  </si>
  <si>
    <t>CB16</t>
  </si>
  <si>
    <t>Survey Section</t>
    <phoneticPr fontId="2"/>
  </si>
  <si>
    <t>2D150</t>
  </si>
  <si>
    <t>1D150</t>
  </si>
  <si>
    <t>2(300x300)</t>
  </si>
  <si>
    <t>1(300x300)</t>
  </si>
  <si>
    <t>1(200x200)</t>
  </si>
  <si>
    <t>2(200x200)</t>
  </si>
  <si>
    <t>1D100</t>
  </si>
  <si>
    <t>Station</t>
    <phoneticPr fontId="2"/>
  </si>
  <si>
    <t>Size</t>
    <phoneticPr fontId="2"/>
  </si>
  <si>
    <t>1D150</t>
    <phoneticPr fontId="2"/>
  </si>
  <si>
    <t>1(200x200)</t>
    <phoneticPr fontId="2"/>
  </si>
  <si>
    <t>2(300x320)</t>
    <phoneticPr fontId="2"/>
  </si>
  <si>
    <t>2(300x300)</t>
    <phoneticPr fontId="2"/>
  </si>
  <si>
    <t>2D150</t>
    <phoneticPr fontId="2"/>
  </si>
  <si>
    <t>3(350x350)</t>
    <phoneticPr fontId="2"/>
  </si>
  <si>
    <t>Linking Road</t>
    <phoneticPr fontId="2"/>
  </si>
  <si>
    <t>1(150x150)</t>
    <phoneticPr fontId="2"/>
  </si>
  <si>
    <t>2(250x250)</t>
    <phoneticPr fontId="2"/>
  </si>
  <si>
    <t>2(200x200)</t>
    <phoneticPr fontId="2"/>
  </si>
  <si>
    <t>2(150x150)</t>
    <phoneticPr fontId="2"/>
  </si>
  <si>
    <t>1(100x100)</t>
    <phoneticPr fontId="2"/>
  </si>
  <si>
    <t>2(100x100)</t>
    <phoneticPr fontId="2"/>
  </si>
  <si>
    <t>1(250x250)</t>
    <phoneticPr fontId="2"/>
  </si>
  <si>
    <t>CP001</t>
    <phoneticPr fontId="2"/>
  </si>
  <si>
    <t>CP002</t>
    <phoneticPr fontId="2"/>
  </si>
  <si>
    <t>CP006</t>
  </si>
  <si>
    <t>CP007</t>
  </si>
  <si>
    <t>CP008</t>
  </si>
  <si>
    <t>CP009</t>
  </si>
  <si>
    <t>CP010</t>
  </si>
  <si>
    <t>CP011</t>
  </si>
  <si>
    <t>CP013</t>
  </si>
  <si>
    <t>CP020</t>
  </si>
  <si>
    <t>CP022</t>
  </si>
  <si>
    <t>CP026</t>
  </si>
  <si>
    <t>CP027</t>
  </si>
  <si>
    <t>CP028</t>
  </si>
  <si>
    <t>CP031</t>
  </si>
  <si>
    <t>CP032</t>
  </si>
  <si>
    <t>CP033</t>
  </si>
  <si>
    <t>CP034</t>
  </si>
  <si>
    <t>CP035</t>
  </si>
  <si>
    <t>CP036</t>
  </si>
  <si>
    <t>CP037</t>
  </si>
  <si>
    <t>CP038</t>
  </si>
  <si>
    <t>CP041</t>
  </si>
  <si>
    <t>CP044</t>
  </si>
  <si>
    <t>CP045</t>
  </si>
  <si>
    <t>CP046</t>
  </si>
  <si>
    <t>CP047</t>
  </si>
  <si>
    <t>CP048</t>
  </si>
  <si>
    <t>CP049</t>
  </si>
  <si>
    <t>CP050</t>
  </si>
  <si>
    <t>CP051</t>
  </si>
  <si>
    <t>CP052</t>
  </si>
  <si>
    <t>CP055</t>
  </si>
  <si>
    <t>CP056</t>
  </si>
  <si>
    <t>CP057</t>
  </si>
  <si>
    <t>CP058</t>
  </si>
  <si>
    <t>CP059</t>
  </si>
  <si>
    <t>CP060</t>
  </si>
  <si>
    <t>CP061</t>
  </si>
  <si>
    <t>CP062</t>
  </si>
  <si>
    <t>CP063</t>
  </si>
  <si>
    <t>CP064</t>
  </si>
  <si>
    <t>CP065</t>
  </si>
  <si>
    <t>CP066</t>
  </si>
  <si>
    <t>CP067</t>
  </si>
  <si>
    <t>CP068</t>
  </si>
  <si>
    <t>CP069</t>
  </si>
  <si>
    <t>CP070</t>
  </si>
  <si>
    <t>CP071</t>
  </si>
  <si>
    <t>CP072</t>
  </si>
  <si>
    <t>CP073</t>
  </si>
  <si>
    <t>CP074</t>
  </si>
  <si>
    <t>CP075</t>
  </si>
  <si>
    <t>CP076</t>
  </si>
  <si>
    <t>CP077</t>
  </si>
  <si>
    <t>CP078</t>
  </si>
  <si>
    <t>CP079</t>
  </si>
  <si>
    <t>CP080</t>
  </si>
  <si>
    <t>CP081</t>
  </si>
  <si>
    <t>CP082</t>
  </si>
  <si>
    <t>CP083</t>
  </si>
  <si>
    <t>CP088</t>
    <phoneticPr fontId="2"/>
  </si>
  <si>
    <t>CP090</t>
  </si>
  <si>
    <t>CP091</t>
  </si>
  <si>
    <t>CP092</t>
  </si>
  <si>
    <t>CP093</t>
  </si>
  <si>
    <t>CP094</t>
  </si>
  <si>
    <t>CP098</t>
  </si>
  <si>
    <t>CP099</t>
  </si>
  <si>
    <t>CP100</t>
  </si>
  <si>
    <t>CP107</t>
  </si>
  <si>
    <t>CP108</t>
  </si>
  <si>
    <t>CP109</t>
  </si>
  <si>
    <t>CP110</t>
  </si>
  <si>
    <t>CP117</t>
    <phoneticPr fontId="2"/>
  </si>
  <si>
    <t>CP121</t>
  </si>
  <si>
    <t>CP124</t>
  </si>
  <si>
    <t>CP127</t>
  </si>
  <si>
    <t>CP128</t>
  </si>
  <si>
    <t>CP129</t>
  </si>
  <si>
    <t>CP136</t>
  </si>
  <si>
    <t>CP137</t>
  </si>
  <si>
    <t>CP142</t>
  </si>
  <si>
    <t>CP143</t>
  </si>
  <si>
    <t>CP144</t>
  </si>
  <si>
    <t>CP145</t>
  </si>
  <si>
    <t>CP152</t>
  </si>
  <si>
    <t>CP154</t>
    <phoneticPr fontId="2"/>
  </si>
  <si>
    <t>CP156</t>
  </si>
  <si>
    <t>CP161</t>
    <phoneticPr fontId="2"/>
  </si>
  <si>
    <t>CP163</t>
    <phoneticPr fontId="2"/>
  </si>
  <si>
    <t>CP164</t>
    <phoneticPr fontId="2"/>
  </si>
  <si>
    <t>WT068</t>
  </si>
  <si>
    <t>WT069</t>
  </si>
  <si>
    <t>WT070</t>
  </si>
  <si>
    <t>WT071</t>
  </si>
  <si>
    <t>WT072</t>
  </si>
  <si>
    <t>WT073</t>
  </si>
  <si>
    <t>WT074</t>
  </si>
  <si>
    <t>WT077</t>
  </si>
  <si>
    <t>RD001</t>
  </si>
  <si>
    <t>RD002</t>
  </si>
  <si>
    <t>RD003</t>
  </si>
  <si>
    <t>RD004</t>
  </si>
  <si>
    <t>RD005</t>
  </si>
  <si>
    <t>RD006</t>
  </si>
  <si>
    <t>RD007</t>
  </si>
  <si>
    <t>RD008</t>
  </si>
  <si>
    <t>RD009</t>
  </si>
  <si>
    <t>RD010</t>
  </si>
  <si>
    <t>RD011</t>
  </si>
  <si>
    <t>RD012</t>
  </si>
  <si>
    <t>RD013</t>
  </si>
  <si>
    <t>RD014</t>
  </si>
  <si>
    <t>RD015</t>
  </si>
  <si>
    <t>RD016</t>
  </si>
  <si>
    <t>RD017</t>
  </si>
  <si>
    <t>RD018</t>
  </si>
  <si>
    <t>RD019</t>
  </si>
  <si>
    <t>RD020</t>
  </si>
  <si>
    <t>RD021</t>
  </si>
  <si>
    <t>RD022</t>
  </si>
  <si>
    <t>RD023</t>
  </si>
  <si>
    <t>RD024</t>
  </si>
  <si>
    <t>RD025</t>
  </si>
  <si>
    <t>RD026</t>
  </si>
  <si>
    <t>RD027</t>
  </si>
  <si>
    <t>RD028</t>
  </si>
  <si>
    <t>RD029</t>
  </si>
  <si>
    <t>RD030</t>
  </si>
  <si>
    <t>RD031</t>
  </si>
  <si>
    <t>RD032</t>
  </si>
  <si>
    <t>RD033</t>
  </si>
  <si>
    <t>RD034</t>
  </si>
  <si>
    <t>RD035</t>
  </si>
  <si>
    <t>RD036</t>
  </si>
  <si>
    <t>RD037</t>
  </si>
  <si>
    <t>RD038</t>
  </si>
  <si>
    <t>RD039</t>
  </si>
  <si>
    <t>RD040</t>
  </si>
  <si>
    <t>RD041</t>
  </si>
  <si>
    <t>RD042</t>
  </si>
  <si>
    <t>RD043</t>
  </si>
  <si>
    <t>RD044</t>
  </si>
  <si>
    <t>RD045</t>
  </si>
  <si>
    <t>RD046</t>
  </si>
  <si>
    <t>RD047</t>
  </si>
  <si>
    <t>RD048</t>
  </si>
  <si>
    <t>RD049</t>
  </si>
  <si>
    <t>RD050</t>
  </si>
  <si>
    <t>RD051</t>
  </si>
  <si>
    <t>RD052</t>
  </si>
  <si>
    <t>RD053</t>
  </si>
  <si>
    <t>RD054</t>
  </si>
  <si>
    <t>RD055</t>
  </si>
  <si>
    <t>RD056</t>
  </si>
  <si>
    <t>RD057</t>
  </si>
  <si>
    <t>RD058</t>
  </si>
  <si>
    <t>RD059</t>
  </si>
  <si>
    <t>RD060</t>
  </si>
  <si>
    <t>RD061</t>
  </si>
  <si>
    <t>RD062</t>
  </si>
  <si>
    <t>RD063</t>
  </si>
  <si>
    <t>RD064</t>
  </si>
  <si>
    <t>RD065</t>
  </si>
  <si>
    <t>RD066</t>
  </si>
  <si>
    <t>RD067</t>
  </si>
  <si>
    <t>RD068</t>
  </si>
  <si>
    <t>RD069</t>
  </si>
  <si>
    <t>RD070</t>
  </si>
  <si>
    <t>RD071</t>
  </si>
  <si>
    <t>RD072</t>
  </si>
  <si>
    <t>RD073</t>
  </si>
  <si>
    <t>RD074</t>
  </si>
  <si>
    <t>RD075</t>
  </si>
  <si>
    <t>RD076</t>
  </si>
  <si>
    <t>RD077</t>
  </si>
  <si>
    <t>RD078</t>
  </si>
  <si>
    <t>RD079</t>
  </si>
  <si>
    <t>RD080</t>
  </si>
  <si>
    <t>RD081</t>
  </si>
  <si>
    <t>RD082</t>
  </si>
  <si>
    <t>RD083</t>
  </si>
  <si>
    <t>RD084</t>
  </si>
  <si>
    <t>RD085</t>
  </si>
  <si>
    <t>RD086</t>
  </si>
  <si>
    <t>RD087</t>
  </si>
  <si>
    <t>RD088</t>
  </si>
  <si>
    <t>RD089</t>
  </si>
  <si>
    <t>RD090</t>
  </si>
  <si>
    <t>RD091</t>
  </si>
  <si>
    <t>RD092</t>
  </si>
  <si>
    <t>RD093</t>
  </si>
  <si>
    <t>RD094</t>
  </si>
  <si>
    <t>RD095</t>
  </si>
  <si>
    <t>RD096</t>
  </si>
  <si>
    <t>RD097</t>
  </si>
  <si>
    <t>RD098</t>
  </si>
  <si>
    <t>RD099</t>
  </si>
  <si>
    <t>RD100</t>
  </si>
  <si>
    <t>RD101</t>
  </si>
  <si>
    <t>RD102</t>
  </si>
  <si>
    <t>RD103</t>
  </si>
  <si>
    <t>RD104</t>
  </si>
  <si>
    <t>RD105</t>
  </si>
  <si>
    <t>RD106</t>
  </si>
  <si>
    <t>Equation</t>
    <phoneticPr fontId="2"/>
  </si>
  <si>
    <t>WT002</t>
    <phoneticPr fontId="2"/>
  </si>
  <si>
    <t>WT003</t>
    <phoneticPr fontId="2"/>
  </si>
  <si>
    <t>WT004</t>
    <phoneticPr fontId="2"/>
  </si>
  <si>
    <t>WT005</t>
    <phoneticPr fontId="2"/>
  </si>
  <si>
    <t>WT006</t>
    <phoneticPr fontId="2"/>
  </si>
  <si>
    <t>CP005</t>
  </si>
  <si>
    <t>CP012</t>
    <phoneticPr fontId="2"/>
  </si>
  <si>
    <t>CP014</t>
    <phoneticPr fontId="2"/>
  </si>
  <si>
    <t>CP015</t>
    <phoneticPr fontId="2"/>
  </si>
  <si>
    <t>CP016</t>
  </si>
  <si>
    <t>CP017</t>
  </si>
  <si>
    <t>CP018</t>
  </si>
  <si>
    <t>CP019</t>
    <phoneticPr fontId="2"/>
  </si>
  <si>
    <t>CP021</t>
    <phoneticPr fontId="2"/>
  </si>
  <si>
    <t>CP023</t>
  </si>
  <si>
    <t>CP024</t>
    <phoneticPr fontId="2"/>
  </si>
  <si>
    <t>CP025</t>
    <phoneticPr fontId="2"/>
  </si>
  <si>
    <t>CP029</t>
  </si>
  <si>
    <t>CP030</t>
  </si>
  <si>
    <t>CP039</t>
    <phoneticPr fontId="2"/>
  </si>
  <si>
    <t>CP040</t>
    <phoneticPr fontId="2"/>
  </si>
  <si>
    <t>CP042</t>
    <phoneticPr fontId="2"/>
  </si>
  <si>
    <t>CP043</t>
  </si>
  <si>
    <t>CP053</t>
    <phoneticPr fontId="2"/>
  </si>
  <si>
    <t>CP054</t>
  </si>
  <si>
    <t>CP084</t>
    <phoneticPr fontId="2"/>
  </si>
  <si>
    <t>CP085</t>
  </si>
  <si>
    <t>CP086</t>
  </si>
  <si>
    <t>CP087</t>
  </si>
  <si>
    <t>CP095</t>
    <phoneticPr fontId="2"/>
  </si>
  <si>
    <t>CP103</t>
    <phoneticPr fontId="2"/>
  </si>
  <si>
    <t>CP115</t>
    <phoneticPr fontId="2"/>
  </si>
  <si>
    <t>CP123</t>
  </si>
  <si>
    <t>CP130</t>
    <phoneticPr fontId="2"/>
  </si>
  <si>
    <t>CP141</t>
  </si>
  <si>
    <t>CP149</t>
    <phoneticPr fontId="2"/>
  </si>
  <si>
    <t>CP150</t>
    <phoneticPr fontId="2"/>
  </si>
  <si>
    <t>CP162</t>
    <phoneticPr fontId="2"/>
  </si>
  <si>
    <t>3(300x300)</t>
    <phoneticPr fontId="2"/>
  </si>
  <si>
    <t>CP182</t>
  </si>
  <si>
    <t>CP183</t>
  </si>
  <si>
    <t>CP184</t>
  </si>
  <si>
    <t>CP185</t>
  </si>
  <si>
    <t>CP186</t>
  </si>
  <si>
    <t>WT075</t>
  </si>
  <si>
    <t>WT076</t>
  </si>
  <si>
    <t>BP - EP</t>
    <phoneticPr fontId="2"/>
  </si>
  <si>
    <t>Contract No.</t>
    <phoneticPr fontId="2"/>
  </si>
  <si>
    <t>Package</t>
    <phoneticPr fontId="2"/>
  </si>
  <si>
    <t>Section</t>
    <phoneticPr fontId="2"/>
  </si>
  <si>
    <t>Remarks</t>
    <phoneticPr fontId="2"/>
  </si>
  <si>
    <t>ML</t>
  </si>
  <si>
    <t>ML001</t>
  </si>
  <si>
    <t>ML002</t>
  </si>
  <si>
    <t>ML003</t>
  </si>
  <si>
    <t>ML004</t>
  </si>
  <si>
    <t>ML01-2</t>
  </si>
  <si>
    <t>ML005</t>
  </si>
  <si>
    <t>ML006</t>
  </si>
  <si>
    <t>Main Line</t>
    <phoneticPr fontId="2"/>
  </si>
  <si>
    <t>Flyover</t>
    <phoneticPr fontId="2"/>
  </si>
  <si>
    <t>Interchange</t>
    <phoneticPr fontId="2"/>
  </si>
  <si>
    <t>Building</t>
    <phoneticPr fontId="2"/>
  </si>
  <si>
    <t>Intersection</t>
    <phoneticPr fontId="2"/>
  </si>
  <si>
    <t>ML</t>
    <phoneticPr fontId="2"/>
  </si>
  <si>
    <t>TN</t>
    <phoneticPr fontId="2"/>
  </si>
  <si>
    <t>BR</t>
    <phoneticPr fontId="2"/>
  </si>
  <si>
    <t>CB</t>
    <phoneticPr fontId="2"/>
  </si>
  <si>
    <t>CP</t>
    <phoneticPr fontId="2"/>
  </si>
  <si>
    <t>IC</t>
    <phoneticPr fontId="2"/>
  </si>
  <si>
    <t>BL</t>
    <phoneticPr fontId="2"/>
  </si>
  <si>
    <t>IS</t>
    <phoneticPr fontId="2"/>
  </si>
  <si>
    <t>LRB</t>
    <phoneticPr fontId="2"/>
  </si>
  <si>
    <t>ORB</t>
    <phoneticPr fontId="2"/>
  </si>
  <si>
    <t>SB</t>
    <phoneticPr fontId="2"/>
  </si>
  <si>
    <t>VD</t>
    <phoneticPr fontId="2"/>
  </si>
  <si>
    <t>OP</t>
    <phoneticPr fontId="2"/>
  </si>
  <si>
    <t>WT</t>
    <phoneticPr fontId="2"/>
  </si>
  <si>
    <t>RD</t>
    <phoneticPr fontId="2"/>
  </si>
  <si>
    <t>FO</t>
    <phoneticPr fontId="2"/>
  </si>
  <si>
    <t>IRB</t>
    <phoneticPr fontId="2"/>
  </si>
  <si>
    <t>Danang</t>
    <phoneticPr fontId="2"/>
  </si>
  <si>
    <t>ML01-1</t>
    <phoneticPr fontId="2"/>
  </si>
  <si>
    <t>-</t>
    <phoneticPr fontId="2"/>
  </si>
  <si>
    <t>IR (Tuy Loan IC)</t>
    <phoneticPr fontId="2"/>
  </si>
  <si>
    <t>NH14B</t>
    <phoneticPr fontId="2"/>
  </si>
  <si>
    <t>Quang Nam</t>
    <phoneticPr fontId="2"/>
  </si>
  <si>
    <t>Back: KM019+259.78, Ahead: KM019+200</t>
    <phoneticPr fontId="2"/>
  </si>
  <si>
    <t>IR (My Son IC)</t>
    <phoneticPr fontId="2"/>
  </si>
  <si>
    <t>IR (Ha Lam IC)</t>
    <phoneticPr fontId="2"/>
  </si>
  <si>
    <t>IR (Tam Ky IC)</t>
    <phoneticPr fontId="2"/>
  </si>
  <si>
    <t>IR (Chu Lai IC)</t>
    <phoneticPr fontId="2"/>
  </si>
  <si>
    <t>Back: KM096+700, Ahead: KM097+000</t>
    <phoneticPr fontId="2"/>
  </si>
  <si>
    <t>Quang Ngai</t>
    <phoneticPr fontId="2"/>
  </si>
  <si>
    <t>Back: KM102+294.850, Ahead: KM102+121.630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</si>
  <si>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</si>
  <si>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</si>
  <si>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</si>
  <si>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Package</t>
    <phoneticPr fontId="2"/>
  </si>
  <si>
    <t>Continuous BR Survey Section</t>
    <phoneticPr fontId="2"/>
  </si>
  <si>
    <t>(m)</t>
    <phoneticPr fontId="2"/>
  </si>
  <si>
    <t>-</t>
    <phoneticPr fontId="2"/>
  </si>
  <si>
    <t>-</t>
    <phoneticPr fontId="2"/>
  </si>
  <si>
    <t>CB11</t>
    <phoneticPr fontId="2"/>
  </si>
  <si>
    <t>LRB18</t>
    <phoneticPr fontId="2"/>
  </si>
  <si>
    <t>CB12</t>
    <phoneticPr fontId="2"/>
  </si>
  <si>
    <t>VD16</t>
    <phoneticPr fontId="2"/>
  </si>
  <si>
    <t>SB08</t>
    <phoneticPr fontId="2"/>
  </si>
  <si>
    <t>LRB19</t>
    <phoneticPr fontId="2"/>
  </si>
  <si>
    <t>VD17</t>
    <phoneticPr fontId="2"/>
  </si>
  <si>
    <t>CB17</t>
    <phoneticPr fontId="2"/>
  </si>
  <si>
    <t>CB18</t>
    <phoneticPr fontId="2"/>
  </si>
  <si>
    <t>VD18</t>
    <phoneticPr fontId="2"/>
  </si>
  <si>
    <t>LRB20</t>
    <phoneticPr fontId="2"/>
  </si>
  <si>
    <t>VD19</t>
    <phoneticPr fontId="2"/>
  </si>
  <si>
    <t>VD20</t>
    <phoneticPr fontId="2"/>
  </si>
  <si>
    <t>ORB10</t>
    <phoneticPr fontId="2"/>
  </si>
  <si>
    <t>No.</t>
    <phoneticPr fontId="2"/>
  </si>
  <si>
    <t>500x350</t>
  </si>
  <si>
    <t>WT001</t>
    <phoneticPr fontId="2"/>
  </si>
  <si>
    <t>2(420x360)</t>
    <phoneticPr fontId="2"/>
  </si>
  <si>
    <t>1(300x320)</t>
    <phoneticPr fontId="2"/>
  </si>
  <si>
    <t>WT058</t>
    <phoneticPr fontId="2"/>
  </si>
  <si>
    <t>IR (Quang Ngai IC)</t>
    <phoneticPr fontId="2"/>
  </si>
  <si>
    <t>IR (My Son IC)</t>
    <phoneticPr fontId="2"/>
  </si>
  <si>
    <t>IR (Chu Lai IC)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</si>
  <si>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</si>
  <si>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</si>
  <si>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</si>
  <si>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</si>
  <si>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</si>
  <si>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</si>
  <si>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</si>
  <si>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</si>
  <si>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Station</t>
    <phoneticPr fontId="2"/>
  </si>
  <si>
    <t>Remarks</t>
    <phoneticPr fontId="2"/>
  </si>
  <si>
    <t>Contract No.</t>
    <phoneticPr fontId="2"/>
  </si>
  <si>
    <t>Package</t>
    <phoneticPr fontId="2"/>
  </si>
  <si>
    <t>Unit Cost</t>
    <phoneticPr fontId="2"/>
  </si>
  <si>
    <t>Amount</t>
    <phoneticPr fontId="2"/>
  </si>
  <si>
    <t>Sub-total</t>
    <phoneticPr fontId="2"/>
  </si>
  <si>
    <t>CP003</t>
    <phoneticPr fontId="2"/>
  </si>
  <si>
    <t>CP004</t>
    <phoneticPr fontId="2"/>
  </si>
  <si>
    <t>IR (Tuy Loan IC)</t>
    <phoneticPr fontId="2"/>
  </si>
  <si>
    <t>CP159</t>
    <phoneticPr fontId="2"/>
  </si>
  <si>
    <t>CP160</t>
    <phoneticPr fontId="2"/>
  </si>
  <si>
    <t>CP169</t>
    <phoneticPr fontId="2"/>
  </si>
  <si>
    <t>CP170</t>
    <phoneticPr fontId="2"/>
  </si>
  <si>
    <t>TMC</t>
    <phoneticPr fontId="2"/>
  </si>
  <si>
    <t>BL02</t>
    <phoneticPr fontId="2"/>
  </si>
  <si>
    <t>PA</t>
    <phoneticPr fontId="2"/>
  </si>
  <si>
    <t>BL03</t>
    <phoneticPr fontId="2"/>
  </si>
  <si>
    <t>BL04</t>
    <phoneticPr fontId="2"/>
  </si>
  <si>
    <t>EOO</t>
    <phoneticPr fontId="2"/>
  </si>
  <si>
    <t>SA</t>
    <phoneticPr fontId="2"/>
  </si>
  <si>
    <t>BL05</t>
    <phoneticPr fontId="2"/>
  </si>
  <si>
    <t>BL06</t>
    <phoneticPr fontId="2"/>
  </si>
  <si>
    <t>BL07</t>
    <phoneticPr fontId="2"/>
  </si>
  <si>
    <t>Tuy Loan IC</t>
    <phoneticPr fontId="2"/>
  </si>
  <si>
    <t>IC01</t>
    <phoneticPr fontId="2"/>
  </si>
  <si>
    <t>IC02</t>
    <phoneticPr fontId="2"/>
  </si>
  <si>
    <t>IC03</t>
    <phoneticPr fontId="2"/>
  </si>
  <si>
    <t>My Son IC (Including TG, TP and TPO)</t>
    <phoneticPr fontId="2"/>
  </si>
  <si>
    <t>Ha Lam IC (Including TG, TP and TPO)</t>
    <phoneticPr fontId="2"/>
  </si>
  <si>
    <t>IC04</t>
    <phoneticPr fontId="2"/>
  </si>
  <si>
    <t>Tam Ky IC (Including TG, TP and TPO)</t>
    <phoneticPr fontId="2"/>
  </si>
  <si>
    <t>IC05</t>
    <phoneticPr fontId="2"/>
  </si>
  <si>
    <t>Chu Lai IC (Including TG, TP and TPO)</t>
    <phoneticPr fontId="2"/>
  </si>
  <si>
    <t>IC06</t>
    <phoneticPr fontId="2"/>
  </si>
  <si>
    <t>Dung Quat IC (Including TG, TP and TPO)</t>
    <phoneticPr fontId="2"/>
  </si>
  <si>
    <t>IC07</t>
    <phoneticPr fontId="2"/>
  </si>
  <si>
    <t>Binh Son IC (Including TG, TP and TPO)</t>
    <phoneticPr fontId="2"/>
  </si>
  <si>
    <t>IC08</t>
    <phoneticPr fontId="2"/>
  </si>
  <si>
    <t>Quang Ngai North IC (Including TG, TP and TPO)</t>
    <phoneticPr fontId="2"/>
  </si>
  <si>
    <t>IC09</t>
    <phoneticPr fontId="2"/>
  </si>
  <si>
    <t>Quang Ngai IC</t>
    <phoneticPr fontId="2"/>
  </si>
  <si>
    <t>Topographic Survey Plan</t>
    <phoneticPr fontId="2"/>
  </si>
  <si>
    <t>Detailed Survey Plan</t>
    <phoneticPr fontId="2"/>
  </si>
  <si>
    <t>Survey Plan</t>
    <phoneticPr fontId="2"/>
  </si>
  <si>
    <t>Detailed Survey Plan (Main Line, Road Section)</t>
    <phoneticPr fontId="2"/>
  </si>
  <si>
    <t>Detailed Survey Plan (Tunnel)</t>
    <phoneticPr fontId="2"/>
  </si>
  <si>
    <t>Detailed Survey Plan (Bridge)</t>
    <phoneticPr fontId="2"/>
  </si>
  <si>
    <t>Detailed Survey Plan (Culvert Box)</t>
    <phoneticPr fontId="2"/>
  </si>
  <si>
    <t>Detailed Survey Plan (Culvert Pipe)</t>
    <phoneticPr fontId="2"/>
  </si>
  <si>
    <t>Detailed Survey Plan (Interchange)</t>
    <phoneticPr fontId="2"/>
  </si>
  <si>
    <t>Detailed Survey Plan (Building)</t>
    <phoneticPr fontId="2"/>
  </si>
  <si>
    <t>Detailed Survey Plan (Intersection)</t>
    <phoneticPr fontId="2"/>
  </si>
  <si>
    <t>TEDIS</t>
    <phoneticPr fontId="2"/>
  </si>
  <si>
    <t>EGS</t>
    <phoneticPr fontId="2"/>
  </si>
  <si>
    <t>Tien Khai</t>
    <phoneticPr fontId="2"/>
  </si>
  <si>
    <t>No.</t>
    <phoneticPr fontId="2"/>
  </si>
  <si>
    <t>Item</t>
    <phoneticPr fontId="2"/>
  </si>
  <si>
    <t>Unit</t>
    <phoneticPr fontId="2"/>
  </si>
  <si>
    <t>Total</t>
    <phoneticPr fontId="2"/>
  </si>
  <si>
    <t>Unit Price</t>
    <phoneticPr fontId="2"/>
  </si>
  <si>
    <t>Qty</t>
    <phoneticPr fontId="2"/>
  </si>
  <si>
    <t>Amount</t>
    <phoneticPr fontId="2"/>
  </si>
  <si>
    <t>(USD)</t>
    <phoneticPr fontId="2"/>
  </si>
  <si>
    <t>Exchange Rate</t>
    <phoneticPr fontId="2"/>
  </si>
  <si>
    <t>1 USD</t>
    <phoneticPr fontId="2"/>
  </si>
  <si>
    <t>Discount from Standard Unit Price (Quang Nam Province, 2011)</t>
    <phoneticPr fontId="2"/>
  </si>
  <si>
    <t>Specifications</t>
    <phoneticPr fontId="2"/>
  </si>
  <si>
    <t>By Sub-contractors</t>
    <phoneticPr fontId="2"/>
  </si>
  <si>
    <t>By Survey Packages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</si>
  <si>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</si>
  <si>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</si>
  <si>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</si>
  <si>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Section</t>
    <phoneticPr fontId="2"/>
  </si>
  <si>
    <t>Equation</t>
    <phoneticPr fontId="2"/>
  </si>
  <si>
    <t>Length</t>
    <phoneticPr fontId="2"/>
  </si>
  <si>
    <t>TEDIS</t>
    <phoneticPr fontId="2"/>
  </si>
  <si>
    <t>EGS</t>
    <phoneticPr fontId="2"/>
  </si>
  <si>
    <t>Tien Khai</t>
    <phoneticPr fontId="2"/>
  </si>
  <si>
    <t>A. Control Point and Leveling Network Survey</t>
    <phoneticPr fontId="2"/>
  </si>
  <si>
    <t>CP</t>
    <phoneticPr fontId="2"/>
  </si>
  <si>
    <t>Unit Price</t>
    <phoneticPr fontId="2"/>
  </si>
  <si>
    <t>(USD)</t>
    <phoneticPr fontId="2"/>
  </si>
  <si>
    <t>B. Expressway, 6. Culvert Box (CB, Main Line (ML))</t>
    <phoneticPr fontId="2"/>
  </si>
  <si>
    <t>B. Expressway, 6. Culvert Box (CB, Interchange (IC))</t>
    <phoneticPr fontId="2"/>
  </si>
  <si>
    <t>B. Expressway, 7. Culvert Pipe (CB, Main Line (ML))</t>
    <phoneticPr fontId="2"/>
  </si>
  <si>
    <t>Rampway</t>
    <phoneticPr fontId="2"/>
  </si>
  <si>
    <t>B. Expressway, 7. Culvert Pipe (CB, Interchange (IC))</t>
    <phoneticPr fontId="2"/>
  </si>
  <si>
    <t>Planimetric (Width)</t>
    <phoneticPr fontId="2"/>
  </si>
  <si>
    <t>Cross-section (Width)</t>
    <phoneticPr fontId="2"/>
  </si>
  <si>
    <t>Cross-section (Pitch)</t>
    <phoneticPr fontId="2"/>
  </si>
  <si>
    <t>Cross-section (Transition)</t>
    <phoneticPr fontId="2"/>
  </si>
  <si>
    <t>Profile (Length)</t>
    <phoneticPr fontId="2"/>
  </si>
  <si>
    <t>Cross-section (Width)</t>
    <phoneticPr fontId="2"/>
  </si>
  <si>
    <t>Cross-section (Pitch)</t>
    <phoneticPr fontId="2"/>
  </si>
  <si>
    <t>Planimetric (Width)</t>
    <phoneticPr fontId="2"/>
  </si>
  <si>
    <t>Cross-section (Pitch)</t>
    <phoneticPr fontId="2"/>
  </si>
  <si>
    <t>Detailed Survey Plan (Canal (Re-alignment))</t>
    <phoneticPr fontId="2"/>
  </si>
  <si>
    <t>Project Facility Plan</t>
    <phoneticPr fontId="2"/>
  </si>
  <si>
    <t>Survey Packages and Demarcation among Sub-contractors</t>
    <phoneticPr fontId="2"/>
  </si>
  <si>
    <t>Survey Cost</t>
    <phoneticPr fontId="2"/>
  </si>
  <si>
    <t>Survey Cost by Sub-contractors</t>
    <phoneticPr fontId="2"/>
  </si>
  <si>
    <t>Survey Cost by Survey Packages</t>
    <phoneticPr fontId="2"/>
  </si>
  <si>
    <t>Quang Nam</t>
    <phoneticPr fontId="2"/>
  </si>
  <si>
    <t>Quang Ngai</t>
    <phoneticPr fontId="2"/>
  </si>
  <si>
    <t>Linking Road</t>
    <phoneticPr fontId="2"/>
  </si>
  <si>
    <t>Total</t>
    <phoneticPr fontId="2"/>
  </si>
  <si>
    <t>Quang Nam/</t>
    <phoneticPr fontId="2"/>
  </si>
  <si>
    <t>Expressway</t>
    <phoneticPr fontId="2"/>
  </si>
  <si>
    <t>-</t>
    <phoneticPr fontId="2"/>
  </si>
  <si>
    <t>CP</t>
    <phoneticPr fontId="2"/>
  </si>
  <si>
    <t>Quang Ngai</t>
    <phoneticPr fontId="2"/>
  </si>
  <si>
    <t>Linking Road</t>
    <phoneticPr fontId="2"/>
  </si>
  <si>
    <t>B. Expressway, C. Linking Road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</si>
  <si>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</si>
  <si>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</si>
  <si>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</si>
  <si>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No.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</si>
  <si>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</si>
  <si>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</si>
  <si>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</si>
  <si>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</si>
  <si>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</si>
  <si>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</si>
  <si>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</si>
  <si>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</si>
  <si>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Danang</t>
    <phoneticPr fontId="2"/>
  </si>
  <si>
    <t>Expressway</t>
    <phoneticPr fontId="2"/>
  </si>
  <si>
    <t>PKG01</t>
    <phoneticPr fontId="2"/>
  </si>
  <si>
    <t>Construction Contract Package (Civil Works)</t>
    <phoneticPr fontId="2"/>
  </si>
  <si>
    <t>Classification</t>
    <phoneticPr fontId="2"/>
  </si>
  <si>
    <t>Section</t>
    <phoneticPr fontId="2"/>
  </si>
  <si>
    <t>Road</t>
    <phoneticPr fontId="2"/>
  </si>
  <si>
    <t>Each Survey Section overlaps 100 m with neighboring Survey Sections</t>
    <phoneticPr fontId="2"/>
  </si>
  <si>
    <t>4.2.1</t>
    <phoneticPr fontId="2"/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</si>
  <si>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</si>
  <si>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</si>
  <si>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</si>
  <si>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</si>
  <si>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</si>
  <si>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</si>
  <si>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</si>
  <si>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</si>
  <si>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Section</t>
    <phoneticPr fontId="2"/>
  </si>
  <si>
    <t>Features of Tunnel</t>
    <phoneticPr fontId="2"/>
  </si>
  <si>
    <t>Section</t>
    <phoneticPr fontId="2"/>
  </si>
  <si>
    <t>Length</t>
    <phoneticPr fontId="2"/>
  </si>
  <si>
    <t>Sub-total</t>
    <phoneticPr fontId="2"/>
  </si>
  <si>
    <t>B. Expressway, 5. Bridge (BR, Flyover (FO))</t>
    <phoneticPr fontId="2"/>
  </si>
  <si>
    <t>FO01</t>
    <phoneticPr fontId="2"/>
  </si>
  <si>
    <t>Item</t>
    <phoneticPr fontId="2"/>
  </si>
  <si>
    <t>Secondary Control Point</t>
    <phoneticPr fontId="2"/>
  </si>
  <si>
    <t>Jurisdiction</t>
    <phoneticPr fontId="2"/>
  </si>
  <si>
    <t>Construction</t>
    <phoneticPr fontId="2"/>
  </si>
  <si>
    <t>Survey</t>
    <phoneticPr fontId="2"/>
  </si>
  <si>
    <t>Features of Bridge</t>
    <phoneticPr fontId="2"/>
  </si>
  <si>
    <t>Survey Section</t>
    <phoneticPr fontId="2"/>
  </si>
  <si>
    <t>Qty and Price</t>
    <phoneticPr fontId="2"/>
  </si>
  <si>
    <t>Contract No.</t>
    <phoneticPr fontId="2"/>
  </si>
  <si>
    <t>Package</t>
    <phoneticPr fontId="2"/>
  </si>
  <si>
    <t>Station</t>
    <phoneticPr fontId="2"/>
  </si>
  <si>
    <t>Width</t>
    <phoneticPr fontId="2"/>
  </si>
  <si>
    <t>Section</t>
    <phoneticPr fontId="2"/>
  </si>
  <si>
    <t>5.1 Secondary Control Point</t>
    <phoneticPr fontId="2"/>
  </si>
  <si>
    <t>Planimetric</t>
    <phoneticPr fontId="2"/>
  </si>
  <si>
    <t>Profile</t>
    <phoneticPr fontId="2"/>
  </si>
  <si>
    <t>5.6 Cross-section</t>
    <phoneticPr fontId="2"/>
  </si>
  <si>
    <t>5.7 River Profile</t>
    <phoneticPr fontId="2"/>
  </si>
  <si>
    <t>5.8 River Cross-section</t>
    <phoneticPr fontId="2"/>
  </si>
  <si>
    <t>5.2 On Shore</t>
    <phoneticPr fontId="2"/>
  </si>
  <si>
    <t>5.3 Off Shore</t>
    <phoneticPr fontId="2"/>
  </si>
  <si>
    <t>5.4 On Shore</t>
    <phoneticPr fontId="2"/>
  </si>
  <si>
    <t>5.5 Off Shore</t>
    <phoneticPr fontId="2"/>
  </si>
  <si>
    <t>(Approach Road)</t>
    <phoneticPr fontId="2"/>
  </si>
  <si>
    <t>B. Expressway, 5. Bridge (BR, Main Line (ML))</t>
    <phoneticPr fontId="2"/>
  </si>
  <si>
    <t>VD01</t>
    <phoneticPr fontId="2"/>
  </si>
  <si>
    <t>LRB01</t>
    <phoneticPr fontId="2"/>
  </si>
  <si>
    <t>LRB02</t>
    <phoneticPr fontId="2"/>
  </si>
  <si>
    <t>LRB03</t>
    <phoneticPr fontId="2"/>
  </si>
  <si>
    <t>OP01</t>
    <phoneticPr fontId="2"/>
  </si>
  <si>
    <t>LRB04</t>
    <phoneticPr fontId="2"/>
  </si>
  <si>
    <t>VD02</t>
    <phoneticPr fontId="2"/>
  </si>
  <si>
    <t>LRB05</t>
    <phoneticPr fontId="2"/>
  </si>
  <si>
    <t>VD03</t>
    <phoneticPr fontId="2"/>
  </si>
  <si>
    <t>ORB01</t>
    <phoneticPr fontId="2"/>
  </si>
  <si>
    <t>VD04</t>
    <phoneticPr fontId="2"/>
  </si>
  <si>
    <t>LRB06</t>
    <phoneticPr fontId="2"/>
  </si>
  <si>
    <t>VD05</t>
    <phoneticPr fontId="2"/>
  </si>
  <si>
    <t>VD06</t>
    <phoneticPr fontId="2"/>
  </si>
  <si>
    <t>LRB07</t>
    <phoneticPr fontId="2"/>
  </si>
  <si>
    <t>LRB08</t>
    <phoneticPr fontId="2"/>
  </si>
  <si>
    <t>VD07</t>
    <phoneticPr fontId="2"/>
  </si>
  <si>
    <t>VD08</t>
    <phoneticPr fontId="2"/>
  </si>
  <si>
    <t>VD09</t>
    <phoneticPr fontId="2"/>
  </si>
  <si>
    <t>VD10</t>
    <phoneticPr fontId="2"/>
  </si>
  <si>
    <t>LRB09</t>
    <phoneticPr fontId="2"/>
  </si>
  <si>
    <t>VD11</t>
    <phoneticPr fontId="2"/>
  </si>
  <si>
    <t>SB01</t>
    <phoneticPr fontId="2"/>
  </si>
  <si>
    <t>ORB02</t>
    <phoneticPr fontId="2"/>
  </si>
  <si>
    <t>SB02</t>
    <phoneticPr fontId="2"/>
  </si>
  <si>
    <t>VD12</t>
    <phoneticPr fontId="2"/>
  </si>
  <si>
    <t>VD13</t>
    <phoneticPr fontId="2"/>
  </si>
  <si>
    <t>SB03</t>
    <phoneticPr fontId="2"/>
  </si>
  <si>
    <t>VD14</t>
    <phoneticPr fontId="2"/>
  </si>
  <si>
    <t>VD15</t>
    <phoneticPr fontId="2"/>
  </si>
  <si>
    <t>ORB03</t>
    <phoneticPr fontId="2"/>
  </si>
  <si>
    <t>SB04</t>
    <phoneticPr fontId="2"/>
  </si>
  <si>
    <t>LRB10</t>
    <phoneticPr fontId="2"/>
  </si>
  <si>
    <t>LRB11</t>
    <phoneticPr fontId="2"/>
  </si>
  <si>
    <t>CB01</t>
    <phoneticPr fontId="2"/>
  </si>
  <si>
    <t>CB02</t>
    <phoneticPr fontId="2"/>
  </si>
  <si>
    <t>CB03</t>
    <phoneticPr fontId="2"/>
  </si>
  <si>
    <t>ORB04</t>
    <phoneticPr fontId="2"/>
  </si>
  <si>
    <t>SB05</t>
    <phoneticPr fontId="2"/>
  </si>
  <si>
    <t>CB04</t>
    <phoneticPr fontId="2"/>
  </si>
  <si>
    <t>LRB12</t>
    <phoneticPr fontId="2"/>
  </si>
  <si>
    <t>SB06</t>
    <phoneticPr fontId="2"/>
  </si>
  <si>
    <t>LRB13</t>
    <phoneticPr fontId="2"/>
  </si>
  <si>
    <t>ORB05</t>
    <phoneticPr fontId="2"/>
  </si>
  <si>
    <t>LRB14</t>
    <phoneticPr fontId="2"/>
  </si>
  <si>
    <t>CB05</t>
    <phoneticPr fontId="2"/>
  </si>
  <si>
    <t>ORB06</t>
    <phoneticPr fontId="2"/>
  </si>
  <si>
    <t>LRB15</t>
    <phoneticPr fontId="2"/>
  </si>
  <si>
    <t>ORB07</t>
    <phoneticPr fontId="2"/>
  </si>
  <si>
    <t>SB07</t>
    <phoneticPr fontId="2"/>
  </si>
  <si>
    <t>LRB16</t>
    <phoneticPr fontId="2"/>
  </si>
  <si>
    <t>CB06</t>
    <phoneticPr fontId="2"/>
  </si>
  <si>
    <t>LRB17</t>
    <phoneticPr fontId="2"/>
  </si>
  <si>
    <t>CB07</t>
    <phoneticPr fontId="2"/>
  </si>
  <si>
    <t>CB08</t>
    <phoneticPr fontId="2"/>
  </si>
  <si>
    <t>CB09</t>
    <phoneticPr fontId="2"/>
  </si>
  <si>
    <t>ORB08</t>
    <phoneticPr fontId="2"/>
  </si>
  <si>
    <t>CB10</t>
    <phoneticPr fontId="2"/>
  </si>
  <si>
    <t>B. Expressway, 5. Bridge (BR, Interchange Rampway Bridge (IRB))</t>
    <phoneticPr fontId="2"/>
  </si>
  <si>
    <t>IRB01</t>
    <phoneticPr fontId="2"/>
  </si>
  <si>
    <t>Sub-total</t>
    <phoneticPr fontId="2"/>
  </si>
  <si>
    <t>Construction</t>
    <phoneticPr fontId="2"/>
  </si>
  <si>
    <t>Survey</t>
    <phoneticPr fontId="2"/>
  </si>
  <si>
    <t>Qty and Price</t>
    <phoneticPr fontId="2"/>
  </si>
  <si>
    <t>Contract No.</t>
    <phoneticPr fontId="2"/>
  </si>
  <si>
    <t>Package</t>
    <phoneticPr fontId="2"/>
  </si>
  <si>
    <t>Planimetric</t>
    <phoneticPr fontId="2"/>
  </si>
  <si>
    <t>Profile</t>
    <phoneticPr fontId="2"/>
  </si>
  <si>
    <t>(Approach Road)</t>
    <phoneticPr fontId="2"/>
  </si>
  <si>
    <t>ORB09</t>
    <phoneticPr fontId="2"/>
  </si>
  <si>
    <t>VD21</t>
    <phoneticPr fontId="2"/>
  </si>
  <si>
    <t>2@</t>
    <phoneticPr fontId="2"/>
  </si>
  <si>
    <t>L &lt; 50</t>
    <phoneticPr fontId="2"/>
  </si>
  <si>
    <t>L &lt; 100</t>
    <phoneticPr fontId="2"/>
  </si>
  <si>
    <t>FO</t>
    <phoneticPr fontId="2"/>
  </si>
  <si>
    <t>L &gt; 100</t>
    <phoneticPr fontId="2"/>
  </si>
  <si>
    <t>50 &lt; L &lt; 100</t>
    <phoneticPr fontId="2"/>
  </si>
  <si>
    <t>100 &lt; L &lt; 300</t>
    <phoneticPr fontId="2"/>
  </si>
  <si>
    <t>L &gt; 300</t>
    <phoneticPr fontId="2"/>
  </si>
  <si>
    <t>Approach Road Length</t>
    <phoneticPr fontId="2"/>
  </si>
  <si>
    <t>2@</t>
    <phoneticPr fontId="2"/>
  </si>
  <si>
    <t>L &lt; 50</t>
    <phoneticPr fontId="2"/>
  </si>
  <si>
    <t>BR (excl. IRB)</t>
    <phoneticPr fontId="2"/>
  </si>
  <si>
    <t>ORB, VD</t>
    <phoneticPr fontId="2"/>
  </si>
  <si>
    <t>(Approach Road)</t>
    <phoneticPr fontId="2"/>
  </si>
  <si>
    <t>Pitch</t>
    <phoneticPr fontId="2"/>
  </si>
  <si>
    <t>Width</t>
    <phoneticPr fontId="2"/>
  </si>
  <si>
    <t>Transition</t>
    <phoneticPr fontId="2"/>
  </si>
  <si>
    <t>Other BR</t>
    <phoneticPr fontId="2"/>
  </si>
  <si>
    <t>On Shore/Off Shore</t>
    <phoneticPr fontId="2"/>
  </si>
  <si>
    <t>On Shore</t>
    <phoneticPr fontId="2"/>
  </si>
  <si>
    <t>Off Shore</t>
    <phoneticPr fontId="2"/>
  </si>
  <si>
    <t>Whole Section</t>
    <phoneticPr fontId="2"/>
  </si>
  <si>
    <t>Approach Section</t>
    <phoneticPr fontId="2"/>
  </si>
  <si>
    <t>Bridge Section</t>
    <phoneticPr fontId="2"/>
  </si>
  <si>
    <t>River Profile</t>
    <phoneticPr fontId="2"/>
  </si>
  <si>
    <t>River Cross-section</t>
    <phoneticPr fontId="2"/>
  </si>
  <si>
    <t>Pitch/Nos.</t>
    <phoneticPr fontId="2"/>
  </si>
  <si>
    <t>Nos.</t>
    <phoneticPr fontId="2"/>
  </si>
  <si>
    <t>LRB</t>
    <phoneticPr fontId="2"/>
  </si>
  <si>
    <t>ORB</t>
    <phoneticPr fontId="2"/>
  </si>
  <si>
    <t>VP, OP, FO</t>
    <phoneticPr fontId="2"/>
  </si>
  <si>
    <t>Included in 8. Interchange (IC)</t>
    <phoneticPr fontId="2"/>
  </si>
  <si>
    <t>Widening (Existing BR on Danang Bypass)</t>
    <phoneticPr fontId="2"/>
  </si>
  <si>
    <t>-</t>
    <phoneticPr fontId="2"/>
  </si>
  <si>
    <t>-</t>
    <phoneticPr fontId="2"/>
  </si>
  <si>
    <t>TB including TP and TPO</t>
    <phoneticPr fontId="2"/>
  </si>
  <si>
    <t>TB including TP and TPO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</si>
  <si>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</si>
  <si>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</si>
  <si>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</si>
  <si>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</si>
  <si>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</si>
  <si>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Remarks</t>
    <phoneticPr fontId="2"/>
  </si>
  <si>
    <t>Contract No.</t>
    <phoneticPr fontId="2"/>
  </si>
  <si>
    <t>Package</t>
    <phoneticPr fontId="2"/>
  </si>
  <si>
    <t>Sub-total</t>
    <phoneticPr fontId="2"/>
  </si>
  <si>
    <t>IS01</t>
    <phoneticPr fontId="2"/>
  </si>
  <si>
    <t>IS02</t>
    <phoneticPr fontId="2"/>
  </si>
  <si>
    <t>IS03</t>
    <phoneticPr fontId="2"/>
  </si>
  <si>
    <t>IS04</t>
    <phoneticPr fontId="2"/>
  </si>
  <si>
    <t>Existing NH1A</t>
    <phoneticPr fontId="2"/>
  </si>
  <si>
    <t>Other Roads</t>
    <phoneticPr fontId="2"/>
  </si>
  <si>
    <t>CN01</t>
    <phoneticPr fontId="2"/>
  </si>
  <si>
    <t>CN02</t>
    <phoneticPr fontId="2"/>
  </si>
  <si>
    <t>CN03</t>
    <phoneticPr fontId="2"/>
  </si>
  <si>
    <t>CN04</t>
    <phoneticPr fontId="2"/>
  </si>
  <si>
    <t>CN05</t>
    <phoneticPr fontId="2"/>
  </si>
  <si>
    <t>CN06</t>
    <phoneticPr fontId="2"/>
  </si>
  <si>
    <t>CN07</t>
    <phoneticPr fontId="2"/>
  </si>
  <si>
    <t>CN08</t>
    <phoneticPr fontId="2"/>
  </si>
  <si>
    <t>CN09</t>
    <phoneticPr fontId="2"/>
  </si>
  <si>
    <t>CN10</t>
    <phoneticPr fontId="2"/>
  </si>
  <si>
    <t>CN11</t>
    <phoneticPr fontId="2"/>
  </si>
  <si>
    <t>CN13</t>
    <phoneticPr fontId="2"/>
  </si>
  <si>
    <t>CN12</t>
    <phoneticPr fontId="2"/>
  </si>
  <si>
    <t>CN14</t>
    <phoneticPr fontId="2"/>
  </si>
  <si>
    <t>CN15</t>
    <phoneticPr fontId="2"/>
  </si>
  <si>
    <t>CN16</t>
    <phoneticPr fontId="2"/>
  </si>
  <si>
    <t>CP089</t>
    <phoneticPr fontId="2"/>
  </si>
  <si>
    <t>Canal</t>
    <phoneticPr fontId="2"/>
  </si>
  <si>
    <t>15.1 Planimetric</t>
    <phoneticPr fontId="2"/>
  </si>
  <si>
    <t>15.2 Profile</t>
    <phoneticPr fontId="2"/>
  </si>
  <si>
    <t>C. Linking Road, 15. Intersection (IS)</t>
    <phoneticPr fontId="2"/>
  </si>
  <si>
    <t>Roadside, KM066+750 - KM066+880</t>
    <phoneticPr fontId="2"/>
  </si>
  <si>
    <t>Connect to/from CB06</t>
    <phoneticPr fontId="2"/>
  </si>
  <si>
    <t>Connect to/from CP089</t>
    <phoneticPr fontId="2"/>
  </si>
  <si>
    <t>Connect to/from SB07</t>
    <phoneticPr fontId="2"/>
  </si>
  <si>
    <t>Connect to/from WT016</t>
    <phoneticPr fontId="2"/>
  </si>
  <si>
    <t>Connect to/from CP082</t>
    <phoneticPr fontId="2"/>
  </si>
  <si>
    <t>Connect to/from WT015</t>
    <phoneticPr fontId="2"/>
  </si>
  <si>
    <t>Connect to/from CP023</t>
    <phoneticPr fontId="2"/>
  </si>
  <si>
    <t>Connect to/from WT005</t>
    <phoneticPr fontId="2"/>
  </si>
  <si>
    <t>Connect to/from CP018</t>
    <phoneticPr fontId="2"/>
  </si>
  <si>
    <t>Connect to/from WT004</t>
    <phoneticPr fontId="2"/>
  </si>
  <si>
    <t>Connect to/from WT003</t>
    <phoneticPr fontId="2"/>
  </si>
  <si>
    <t>Connect to/from CP010</t>
    <phoneticPr fontId="2"/>
  </si>
  <si>
    <t>Connect to/from CP004</t>
    <phoneticPr fontId="2"/>
  </si>
  <si>
    <t>Roadside, KM066+980 - KM067+375</t>
    <phoneticPr fontId="2"/>
  </si>
  <si>
    <t>Canal (Re-alignment)</t>
    <phoneticPr fontId="2"/>
  </si>
  <si>
    <t>CP096</t>
    <phoneticPr fontId="2"/>
  </si>
  <si>
    <t>CP097</t>
    <phoneticPr fontId="2"/>
  </si>
  <si>
    <t>CP101</t>
    <phoneticPr fontId="2"/>
  </si>
  <si>
    <t>CP102</t>
    <phoneticPr fontId="2"/>
  </si>
  <si>
    <t>CP104</t>
    <phoneticPr fontId="2"/>
  </si>
  <si>
    <t>CP105</t>
    <phoneticPr fontId="2"/>
  </si>
  <si>
    <t>CP106</t>
    <phoneticPr fontId="2"/>
  </si>
  <si>
    <t>CP111</t>
  </si>
  <si>
    <t>CP112</t>
    <phoneticPr fontId="2"/>
  </si>
  <si>
    <t>CP113</t>
    <phoneticPr fontId="2"/>
  </si>
  <si>
    <t>CP114</t>
    <phoneticPr fontId="2"/>
  </si>
  <si>
    <t>CP116</t>
    <phoneticPr fontId="2"/>
  </si>
  <si>
    <t>CP118</t>
    <phoneticPr fontId="2"/>
  </si>
  <si>
    <t>CP119</t>
    <phoneticPr fontId="2"/>
  </si>
  <si>
    <t>CP120</t>
    <phoneticPr fontId="2"/>
  </si>
  <si>
    <t>CP122</t>
  </si>
  <si>
    <t>CP125</t>
    <phoneticPr fontId="2"/>
  </si>
  <si>
    <t>CP126</t>
    <phoneticPr fontId="2"/>
  </si>
  <si>
    <t>CP131</t>
    <phoneticPr fontId="2"/>
  </si>
  <si>
    <t>CP132</t>
    <phoneticPr fontId="2"/>
  </si>
  <si>
    <t>CP133</t>
    <phoneticPr fontId="2"/>
  </si>
  <si>
    <t>CP134</t>
    <phoneticPr fontId="2"/>
  </si>
  <si>
    <t>CP135</t>
    <phoneticPr fontId="2"/>
  </si>
  <si>
    <t>CP138</t>
    <phoneticPr fontId="2"/>
  </si>
  <si>
    <t>CP139</t>
    <phoneticPr fontId="2"/>
  </si>
  <si>
    <t>CP140</t>
  </si>
  <si>
    <t>CP146</t>
    <phoneticPr fontId="2"/>
  </si>
  <si>
    <t>CP147</t>
    <phoneticPr fontId="2"/>
  </si>
  <si>
    <t>CP148</t>
    <phoneticPr fontId="2"/>
  </si>
  <si>
    <t>CP151</t>
  </si>
  <si>
    <t>CP153</t>
  </si>
  <si>
    <t>CP155</t>
    <phoneticPr fontId="2"/>
  </si>
  <si>
    <t>CP157</t>
  </si>
  <si>
    <t>CP158</t>
  </si>
  <si>
    <t>C. Linking Road, 14. Culvert Pipe (CP)</t>
    <phoneticPr fontId="2"/>
  </si>
  <si>
    <t>CP171</t>
  </si>
  <si>
    <t>CP172</t>
  </si>
  <si>
    <t>CP173</t>
  </si>
  <si>
    <t>CP174</t>
  </si>
  <si>
    <t>CP175</t>
  </si>
  <si>
    <t>CP176</t>
  </si>
  <si>
    <t>CP177</t>
  </si>
  <si>
    <t>CP178</t>
  </si>
  <si>
    <t>CP179</t>
  </si>
  <si>
    <t>CP180</t>
  </si>
  <si>
    <t>CP181</t>
  </si>
  <si>
    <t>CP187</t>
  </si>
  <si>
    <t>Connect to/from CN01</t>
    <phoneticPr fontId="2"/>
  </si>
  <si>
    <t>Connect to/from CN02</t>
    <phoneticPr fontId="2"/>
  </si>
  <si>
    <t>Connect to/from CN05</t>
    <phoneticPr fontId="2"/>
  </si>
  <si>
    <t>Connect to/from CN08</t>
    <phoneticPr fontId="2"/>
  </si>
  <si>
    <t>Connect to/from CN10</t>
    <phoneticPr fontId="2"/>
  </si>
  <si>
    <t>Connect to/from CN16</t>
    <phoneticPr fontId="2"/>
  </si>
  <si>
    <t>Widening (Existing CB(WT) on Danang Bypass)</t>
    <phoneticPr fontId="2"/>
  </si>
  <si>
    <t>Item</t>
    <phoneticPr fontId="2"/>
  </si>
  <si>
    <t>WT</t>
    <phoneticPr fontId="2"/>
  </si>
  <si>
    <t>RD</t>
    <phoneticPr fontId="2"/>
  </si>
  <si>
    <t>Profile</t>
    <phoneticPr fontId="2"/>
  </si>
  <si>
    <t>Length</t>
    <phoneticPr fontId="2"/>
  </si>
  <si>
    <t>Cross-section</t>
    <phoneticPr fontId="2"/>
  </si>
  <si>
    <t>Width</t>
    <phoneticPr fontId="2"/>
  </si>
  <si>
    <t>Other WT</t>
    <phoneticPr fontId="2"/>
  </si>
  <si>
    <t>C. Linking Road, 13. Culvert Box (CB)</t>
    <phoneticPr fontId="2"/>
  </si>
  <si>
    <t>Linking Road</t>
    <phoneticPr fontId="2"/>
  </si>
  <si>
    <t>WT007</t>
    <phoneticPr fontId="2"/>
  </si>
  <si>
    <t>WT008</t>
    <phoneticPr fontId="2"/>
  </si>
  <si>
    <t>WT009</t>
    <phoneticPr fontId="2"/>
  </si>
  <si>
    <t>WT010</t>
    <phoneticPr fontId="2"/>
  </si>
  <si>
    <t>WT011</t>
    <phoneticPr fontId="2"/>
  </si>
  <si>
    <t>WT012</t>
    <phoneticPr fontId="2"/>
  </si>
  <si>
    <t>WT013</t>
    <phoneticPr fontId="2"/>
  </si>
  <si>
    <t>WT014</t>
    <phoneticPr fontId="2"/>
  </si>
  <si>
    <t>WT015</t>
    <phoneticPr fontId="2"/>
  </si>
  <si>
    <t>WT016</t>
    <phoneticPr fontId="2"/>
  </si>
  <si>
    <t>WT017</t>
    <phoneticPr fontId="2"/>
  </si>
  <si>
    <t>WT018</t>
    <phoneticPr fontId="2"/>
  </si>
  <si>
    <t>WT019</t>
    <phoneticPr fontId="2"/>
  </si>
  <si>
    <t>WT020</t>
    <phoneticPr fontId="2"/>
  </si>
  <si>
    <t>WT021</t>
    <phoneticPr fontId="2"/>
  </si>
  <si>
    <t>WT022</t>
    <phoneticPr fontId="2"/>
  </si>
  <si>
    <t>WT023</t>
    <phoneticPr fontId="2"/>
  </si>
  <si>
    <t>WT024</t>
    <phoneticPr fontId="2"/>
  </si>
  <si>
    <t>WT025</t>
    <phoneticPr fontId="2"/>
  </si>
  <si>
    <t>WT026</t>
    <phoneticPr fontId="2"/>
  </si>
  <si>
    <t>WT027</t>
    <phoneticPr fontId="2"/>
  </si>
  <si>
    <t>WT028</t>
    <phoneticPr fontId="2"/>
  </si>
  <si>
    <t>WT029</t>
    <phoneticPr fontId="2"/>
  </si>
  <si>
    <t>WT030</t>
    <phoneticPr fontId="2"/>
  </si>
  <si>
    <t>WT031</t>
    <phoneticPr fontId="2"/>
  </si>
  <si>
    <t>WT032</t>
    <phoneticPr fontId="2"/>
  </si>
  <si>
    <t>WT033</t>
    <phoneticPr fontId="2"/>
  </si>
  <si>
    <t>WT034</t>
    <phoneticPr fontId="2"/>
  </si>
  <si>
    <t>WT035</t>
    <phoneticPr fontId="2"/>
  </si>
  <si>
    <t>WT036</t>
    <phoneticPr fontId="2"/>
  </si>
  <si>
    <t>WT037</t>
    <phoneticPr fontId="2"/>
  </si>
  <si>
    <t>WT038</t>
    <phoneticPr fontId="2"/>
  </si>
  <si>
    <t>WT039</t>
    <phoneticPr fontId="2"/>
  </si>
  <si>
    <t>WT040</t>
    <phoneticPr fontId="2"/>
  </si>
  <si>
    <t>WT041</t>
    <phoneticPr fontId="2"/>
  </si>
  <si>
    <t>WT042</t>
    <phoneticPr fontId="2"/>
  </si>
  <si>
    <t>WT043</t>
    <phoneticPr fontId="2"/>
  </si>
  <si>
    <t>WT044</t>
    <phoneticPr fontId="2"/>
  </si>
  <si>
    <t>WT045</t>
    <phoneticPr fontId="2"/>
  </si>
  <si>
    <t>WT046</t>
    <phoneticPr fontId="2"/>
  </si>
  <si>
    <t>WT047</t>
    <phoneticPr fontId="2"/>
  </si>
  <si>
    <t>WT048</t>
    <phoneticPr fontId="2"/>
  </si>
  <si>
    <t>WT049</t>
    <phoneticPr fontId="2"/>
  </si>
  <si>
    <t>WT050</t>
    <phoneticPr fontId="2"/>
  </si>
  <si>
    <t>WT051</t>
    <phoneticPr fontId="2"/>
  </si>
  <si>
    <t>WT052</t>
    <phoneticPr fontId="2"/>
  </si>
  <si>
    <t>WT053</t>
    <phoneticPr fontId="2"/>
  </si>
  <si>
    <t>WT054</t>
    <phoneticPr fontId="2"/>
  </si>
  <si>
    <t>WT055</t>
    <phoneticPr fontId="2"/>
  </si>
  <si>
    <t>WT056</t>
    <phoneticPr fontId="2"/>
  </si>
  <si>
    <t>WT057</t>
    <phoneticPr fontId="2"/>
  </si>
  <si>
    <t>WT059</t>
    <phoneticPr fontId="2"/>
  </si>
  <si>
    <t>WT060</t>
    <phoneticPr fontId="2"/>
  </si>
  <si>
    <t>WT061</t>
  </si>
  <si>
    <t>WT062</t>
  </si>
  <si>
    <t>WT063</t>
  </si>
  <si>
    <t>WT064</t>
  </si>
  <si>
    <t>WT065</t>
  </si>
  <si>
    <t>WT066</t>
  </si>
  <si>
    <t>WT067</t>
  </si>
  <si>
    <t>WT078</t>
  </si>
  <si>
    <t>WT079</t>
  </si>
  <si>
    <t>WT080</t>
  </si>
  <si>
    <t>WT081</t>
  </si>
  <si>
    <t>WT082</t>
  </si>
  <si>
    <t>Connect to/from CN03</t>
    <phoneticPr fontId="2"/>
  </si>
  <si>
    <t>Connect to/from CN04</t>
    <phoneticPr fontId="2"/>
  </si>
  <si>
    <t>Connect to/from CN06</t>
    <phoneticPr fontId="2"/>
  </si>
  <si>
    <t>Connect to/from WT007</t>
    <phoneticPr fontId="2"/>
  </si>
  <si>
    <t>Connect to/from CN07</t>
    <phoneticPr fontId="2"/>
  </si>
  <si>
    <t>Connect to/from CN09</t>
    <phoneticPr fontId="2"/>
  </si>
  <si>
    <t>Connect to/from CN11</t>
    <phoneticPr fontId="2"/>
  </si>
  <si>
    <t>1(200x200)</t>
    <phoneticPr fontId="2"/>
  </si>
  <si>
    <t>C. Linking Road, 12. Bridge (BR)</t>
    <phoneticPr fontId="2"/>
  </si>
  <si>
    <t>KM***+***</t>
    <phoneticPr fontId="2"/>
  </si>
  <si>
    <t>: Continuous BR Survey Section (Length between BR Survey Sections &lt; 50 m)</t>
    <phoneticPr fontId="2"/>
  </si>
  <si>
    <t>: Including Equation</t>
    <phoneticPr fontId="2"/>
  </si>
  <si>
    <r>
      <t>***.**</t>
    </r>
    <r>
      <rPr>
        <sz val="4.5"/>
        <color indexed="10"/>
        <rFont val="Arial Narrow"/>
        <family val="2"/>
      </rPr>
      <t xml:space="preserve"> (m)</t>
    </r>
    <phoneticPr fontId="2"/>
  </si>
  <si>
    <t>Included in Seismic Measurement Survey</t>
    <phoneticPr fontId="2"/>
  </si>
  <si>
    <t>At Portals: 0.60 ha (BP Side), 0.42 ha (EP Side)</t>
    <phoneticPr fontId="2"/>
  </si>
  <si>
    <t>B. Expressway, 8. Canal (CN, Re-alignment)</t>
    <phoneticPr fontId="2"/>
  </si>
  <si>
    <t>B. Expressway, 10. Building (BL)</t>
    <phoneticPr fontId="2"/>
  </si>
  <si>
    <t>B. Expressway, 9. Interchange (IC)</t>
    <phoneticPr fontId="2"/>
  </si>
  <si>
    <t>Canal</t>
    <phoneticPr fontId="2"/>
  </si>
  <si>
    <t>CN</t>
    <phoneticPr fontId="2"/>
  </si>
  <si>
    <t>CP165</t>
    <phoneticPr fontId="2"/>
  </si>
  <si>
    <t>CP166</t>
    <phoneticPr fontId="2"/>
  </si>
  <si>
    <t>CP167</t>
    <phoneticPr fontId="2"/>
  </si>
  <si>
    <t>CP168</t>
    <phoneticPr fontId="2"/>
  </si>
  <si>
    <t>Approach Road (BP Side) &lt; 50 m</t>
    <phoneticPr fontId="2"/>
  </si>
  <si>
    <t>11.1 Planimetric</t>
    <phoneticPr fontId="2"/>
  </si>
  <si>
    <t>11.2 Profile</t>
    <phoneticPr fontId="2"/>
  </si>
  <si>
    <t>11.3 Cross-section</t>
    <phoneticPr fontId="2"/>
  </si>
  <si>
    <t>12.3 Off Shore</t>
    <phoneticPr fontId="2"/>
  </si>
  <si>
    <t>12.4 On Shore</t>
    <phoneticPr fontId="2"/>
  </si>
  <si>
    <t>12.2 On Shore</t>
    <phoneticPr fontId="2"/>
  </si>
  <si>
    <t>12.1 Secondary Control Point</t>
    <phoneticPr fontId="2"/>
  </si>
  <si>
    <t>12.5 Off Shore</t>
    <phoneticPr fontId="2"/>
  </si>
  <si>
    <t>12.6 Cross-section</t>
    <phoneticPr fontId="2"/>
  </si>
  <si>
    <t>12.7 River Profile</t>
    <phoneticPr fontId="2"/>
  </si>
  <si>
    <t>12.8 River Cross-section</t>
    <phoneticPr fontId="2"/>
  </si>
  <si>
    <t>9.1 Secondary Control Point</t>
    <phoneticPr fontId="2"/>
  </si>
  <si>
    <t>9.2 Secondary Leveling Network</t>
    <phoneticPr fontId="2"/>
  </si>
  <si>
    <t>9.3 Planimetric</t>
    <phoneticPr fontId="2"/>
  </si>
  <si>
    <t>9.4 Profile (Rampway)</t>
    <phoneticPr fontId="2"/>
  </si>
  <si>
    <t>9.5 Cross-section (Rampway)</t>
    <phoneticPr fontId="2"/>
  </si>
  <si>
    <t>10.1 Planimetric</t>
    <phoneticPr fontId="2"/>
  </si>
  <si>
    <t>Page 2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</si>
  <si>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</si>
  <si>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</si>
  <si>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</si>
  <si>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</si>
  <si>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</si>
  <si>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INPEL</t>
    <phoneticPr fontId="2"/>
  </si>
  <si>
    <t>BMT</t>
    <phoneticPr fontId="2"/>
  </si>
  <si>
    <t>=</t>
  </si>
  <si>
    <t>B. Expressway, 3. Main Line (ML, Road Section)</t>
    <phoneticPr fontId="2"/>
  </si>
  <si>
    <t>C. Linking Road, 11. Main Line (ML, Road Section)</t>
    <phoneticPr fontId="2"/>
  </si>
  <si>
    <t>(exchange selling rate, 20 May 2011, Vietcombank)</t>
    <phoneticPr fontId="2"/>
  </si>
  <si>
    <t>Profile (Length)</t>
    <phoneticPr fontId="2"/>
  </si>
  <si>
    <t>Cross-section (Width)</t>
    <phoneticPr fontId="2"/>
  </si>
  <si>
    <t>CP (2D150)</t>
    <phoneticPr fontId="2"/>
  </si>
  <si>
    <t>Sub-total</t>
    <phoneticPr fontId="2"/>
  </si>
  <si>
    <t>IS05</t>
    <phoneticPr fontId="2"/>
  </si>
  <si>
    <t>IS06</t>
    <phoneticPr fontId="2"/>
  </si>
  <si>
    <t>IS07</t>
    <phoneticPr fontId="2"/>
  </si>
  <si>
    <t>IS08</t>
    <phoneticPr fontId="2"/>
  </si>
  <si>
    <t>IS09</t>
    <phoneticPr fontId="2"/>
  </si>
  <si>
    <t>IS10</t>
    <phoneticPr fontId="2"/>
  </si>
  <si>
    <t>IS11</t>
    <phoneticPr fontId="2"/>
  </si>
  <si>
    <t>IS12</t>
    <phoneticPr fontId="2"/>
  </si>
  <si>
    <t>IS13</t>
    <phoneticPr fontId="2"/>
  </si>
  <si>
    <t>IS14</t>
    <phoneticPr fontId="2"/>
  </si>
  <si>
    <t>15.3 Cross-section</t>
    <phoneticPr fontId="2"/>
  </si>
  <si>
    <t>NH14B (Tuy Loan IC)</t>
    <phoneticPr fontId="2"/>
  </si>
  <si>
    <t>DR610 (My Son IC)</t>
    <phoneticPr fontId="2"/>
  </si>
  <si>
    <t>NH14E (Ha Lam IC)</t>
    <phoneticPr fontId="2"/>
  </si>
  <si>
    <t>DR616 (Tam Ky IC)</t>
    <phoneticPr fontId="2"/>
  </si>
  <si>
    <t>Chu Lai Industrial Road (Chu Lai IC)</t>
    <phoneticPr fontId="2"/>
  </si>
  <si>
    <t>Dung Quant Industrial Road (Dung Quat IC)</t>
    <phoneticPr fontId="2"/>
  </si>
  <si>
    <t>Tra Bong - Binh Long Road (Binh Son IC)</t>
    <phoneticPr fontId="2"/>
  </si>
  <si>
    <t>PR623 (Quang Ngai North IC)</t>
    <phoneticPr fontId="2"/>
  </si>
  <si>
    <t>PR625 (Quang Ngai IC)</t>
    <phoneticPr fontId="2"/>
  </si>
  <si>
    <t>Linking Road (IC), NH1A</t>
    <phoneticPr fontId="2"/>
  </si>
  <si>
    <t>PKG02</t>
    <phoneticPr fontId="2"/>
  </si>
  <si>
    <t>ML02-1</t>
    <phoneticPr fontId="2"/>
  </si>
  <si>
    <t>ML008</t>
    <phoneticPr fontId="2"/>
  </si>
  <si>
    <t>ML009</t>
    <phoneticPr fontId="2"/>
  </si>
  <si>
    <t>ML010</t>
    <phoneticPr fontId="2"/>
  </si>
  <si>
    <t>ML011</t>
    <phoneticPr fontId="2"/>
  </si>
  <si>
    <t>ML012</t>
    <phoneticPr fontId="2"/>
  </si>
  <si>
    <t>ML013</t>
    <phoneticPr fontId="2"/>
  </si>
  <si>
    <t>ML02-2</t>
    <phoneticPr fontId="2"/>
  </si>
  <si>
    <t>ML014</t>
    <phoneticPr fontId="2"/>
  </si>
  <si>
    <t>ML015</t>
    <phoneticPr fontId="2"/>
  </si>
  <si>
    <t>ML016</t>
    <phoneticPr fontId="2"/>
  </si>
  <si>
    <t>ML017</t>
    <phoneticPr fontId="2"/>
  </si>
  <si>
    <t>ML018</t>
    <phoneticPr fontId="2"/>
  </si>
  <si>
    <t>ML019</t>
    <phoneticPr fontId="2"/>
  </si>
  <si>
    <t>PKG03</t>
    <phoneticPr fontId="2"/>
  </si>
  <si>
    <t>ML03-1</t>
    <phoneticPr fontId="2"/>
  </si>
  <si>
    <t>ML020</t>
    <phoneticPr fontId="2"/>
  </si>
  <si>
    <t>ML021</t>
    <phoneticPr fontId="2"/>
  </si>
  <si>
    <t>ML022</t>
    <phoneticPr fontId="2"/>
  </si>
  <si>
    <t>ML023</t>
    <phoneticPr fontId="2"/>
  </si>
  <si>
    <t>PKG04</t>
    <phoneticPr fontId="2"/>
  </si>
  <si>
    <t>ML04-1</t>
    <phoneticPr fontId="2"/>
  </si>
  <si>
    <t>ML024</t>
    <phoneticPr fontId="2"/>
  </si>
  <si>
    <t>ML025</t>
    <phoneticPr fontId="2"/>
  </si>
  <si>
    <t>ML026</t>
    <phoneticPr fontId="2"/>
  </si>
  <si>
    <t>ML027</t>
    <phoneticPr fontId="2"/>
  </si>
  <si>
    <t>ML028</t>
    <phoneticPr fontId="2"/>
  </si>
  <si>
    <t>ML029</t>
    <phoneticPr fontId="2"/>
  </si>
  <si>
    <t>ML030</t>
    <phoneticPr fontId="2"/>
  </si>
  <si>
    <t>ML031</t>
    <phoneticPr fontId="2"/>
  </si>
  <si>
    <t>ML04-2</t>
    <phoneticPr fontId="2"/>
  </si>
  <si>
    <t>ML032</t>
    <phoneticPr fontId="2"/>
  </si>
  <si>
    <t>ML033</t>
    <phoneticPr fontId="2"/>
  </si>
  <si>
    <t>ML034</t>
    <phoneticPr fontId="2"/>
  </si>
  <si>
    <t>ML035</t>
    <phoneticPr fontId="2"/>
  </si>
  <si>
    <t>ML036</t>
    <phoneticPr fontId="2"/>
  </si>
  <si>
    <t>PKG05</t>
    <phoneticPr fontId="2"/>
  </si>
  <si>
    <t>ML05-1</t>
    <phoneticPr fontId="2"/>
  </si>
  <si>
    <t>ML038</t>
    <phoneticPr fontId="2"/>
  </si>
  <si>
    <t>ML039</t>
    <phoneticPr fontId="2"/>
  </si>
  <si>
    <t>ML040</t>
    <phoneticPr fontId="2"/>
  </si>
  <si>
    <t>ML05-2</t>
    <phoneticPr fontId="2"/>
  </si>
  <si>
    <t>ML045</t>
    <phoneticPr fontId="2"/>
  </si>
  <si>
    <t>ML050</t>
    <phoneticPr fontId="2"/>
  </si>
  <si>
    <t>PKG06</t>
    <phoneticPr fontId="2"/>
  </si>
  <si>
    <t>ML06-1</t>
    <phoneticPr fontId="2"/>
  </si>
  <si>
    <t>ML06-2</t>
    <phoneticPr fontId="2"/>
  </si>
  <si>
    <t>ML052</t>
    <phoneticPr fontId="2"/>
  </si>
  <si>
    <t>ML057</t>
    <phoneticPr fontId="2"/>
  </si>
  <si>
    <t>ML060</t>
    <phoneticPr fontId="2"/>
  </si>
  <si>
    <t>PKG07</t>
    <phoneticPr fontId="2"/>
  </si>
  <si>
    <t>ML066</t>
    <phoneticPr fontId="2"/>
  </si>
  <si>
    <t>ML069</t>
    <phoneticPr fontId="2"/>
  </si>
  <si>
    <t>6.1 Profile (1/500)</t>
    <phoneticPr fontId="2"/>
  </si>
  <si>
    <t>6.2 Profile (1/200)</t>
    <phoneticPr fontId="2"/>
  </si>
  <si>
    <t>6.3 Cross-section</t>
    <phoneticPr fontId="2"/>
  </si>
  <si>
    <t>13.1 Profile (1/500)</t>
    <phoneticPr fontId="2"/>
  </si>
  <si>
    <t>13.2 Profile (1/200)</t>
    <phoneticPr fontId="2"/>
  </si>
  <si>
    <t>13.3 Cross-section</t>
    <phoneticPr fontId="2"/>
  </si>
  <si>
    <t>Sub-total</t>
    <phoneticPr fontId="2"/>
  </si>
  <si>
    <t>7.1 Profile</t>
    <phoneticPr fontId="2"/>
  </si>
  <si>
    <t>14.1 Profile</t>
    <phoneticPr fontId="2"/>
  </si>
  <si>
    <t>8.1 Profile</t>
    <phoneticPr fontId="2"/>
  </si>
  <si>
    <t>8.2 Cross-section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</si>
  <si>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</si>
  <si>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</si>
  <si>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</si>
  <si>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</si>
  <si>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</si>
  <si>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</si>
  <si>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</si>
  <si>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</si>
  <si>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</si>
  <si>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</si>
  <si>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</si>
  <si>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</si>
  <si>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</si>
  <si>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</si>
  <si>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</si>
  <si>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</si>
  <si>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</si>
  <si>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</si>
  <si>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</si>
  <si>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</si>
  <si>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</si>
  <si>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</si>
  <si>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</si>
  <si>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</si>
  <si>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</si>
  <si>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</si>
  <si>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</si>
  <si>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</si>
  <si>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</si>
  <si>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</si>
  <si>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</si>
  <si>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</si>
  <si>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</si>
  <si>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</si>
  <si>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</si>
  <si>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</si>
  <si>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</si>
  <si>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</si>
  <si>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</si>
  <si>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</si>
  <si>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</si>
  <si>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</si>
  <si>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</si>
  <si>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</si>
  <si>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</si>
  <si>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</si>
  <si>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Topographic Survey for PKG15 (O&amp;M Buildings) is included in each Survey Package above</t>
    <phoneticPr fontId="2"/>
  </si>
  <si>
    <t>ML007</t>
    <phoneticPr fontId="2"/>
  </si>
  <si>
    <t>ML037</t>
    <phoneticPr fontId="2"/>
  </si>
  <si>
    <t>ML046</t>
    <phoneticPr fontId="2"/>
  </si>
  <si>
    <t>ML047</t>
    <phoneticPr fontId="2"/>
  </si>
  <si>
    <t>ML048</t>
    <phoneticPr fontId="2"/>
  </si>
  <si>
    <t>ML049</t>
    <phoneticPr fontId="2"/>
  </si>
  <si>
    <t>ML051</t>
    <phoneticPr fontId="2"/>
  </si>
  <si>
    <t>ML053</t>
    <phoneticPr fontId="2"/>
  </si>
  <si>
    <t>ML054</t>
    <phoneticPr fontId="2"/>
  </si>
  <si>
    <t>ML055</t>
    <phoneticPr fontId="2"/>
  </si>
  <si>
    <t>ML056</t>
    <phoneticPr fontId="2"/>
  </si>
  <si>
    <t>ML058</t>
    <phoneticPr fontId="2"/>
  </si>
  <si>
    <t>ML059</t>
    <phoneticPr fontId="2"/>
  </si>
  <si>
    <t>ML061</t>
    <phoneticPr fontId="2"/>
  </si>
  <si>
    <t>ML062</t>
    <phoneticPr fontId="2"/>
  </si>
  <si>
    <t>ML063</t>
    <phoneticPr fontId="2"/>
  </si>
  <si>
    <t>ML064</t>
    <phoneticPr fontId="2"/>
  </si>
  <si>
    <t>ML065</t>
    <phoneticPr fontId="2"/>
  </si>
  <si>
    <t>ML067</t>
    <phoneticPr fontId="2"/>
  </si>
  <si>
    <t>ML068</t>
    <phoneticPr fontId="2"/>
  </si>
  <si>
    <t>ML070</t>
    <phoneticPr fontId="2"/>
  </si>
  <si>
    <t>ML071</t>
    <phoneticPr fontId="2"/>
  </si>
  <si>
    <t>ML072</t>
    <phoneticPr fontId="2"/>
  </si>
  <si>
    <t>ML073</t>
    <phoneticPr fontId="2"/>
  </si>
  <si>
    <t>ML074</t>
    <phoneticPr fontId="2"/>
  </si>
  <si>
    <t>ML075</t>
    <phoneticPr fontId="2"/>
  </si>
  <si>
    <t>ML07-1</t>
    <phoneticPr fontId="2"/>
  </si>
  <si>
    <t>ML07-2</t>
    <phoneticPr fontId="2"/>
  </si>
  <si>
    <t>ML07-3</t>
    <phoneticPr fontId="2"/>
  </si>
  <si>
    <t>PKGA1</t>
    <phoneticPr fontId="2"/>
  </si>
  <si>
    <t>MLA1-1</t>
    <phoneticPr fontId="2"/>
  </si>
  <si>
    <t>MLA1-2</t>
    <phoneticPr fontId="2"/>
  </si>
  <si>
    <t>MLA1-3</t>
    <phoneticPr fontId="2"/>
  </si>
  <si>
    <t>PKGA2</t>
    <phoneticPr fontId="2"/>
  </si>
  <si>
    <t>MLA2-1</t>
    <phoneticPr fontId="2"/>
  </si>
  <si>
    <t>MLA2-2</t>
    <phoneticPr fontId="2"/>
  </si>
  <si>
    <t>MLA2-3</t>
    <phoneticPr fontId="2"/>
  </si>
  <si>
    <t>PKGA3</t>
    <phoneticPr fontId="2"/>
  </si>
  <si>
    <t>MLA3-1</t>
    <phoneticPr fontId="2"/>
  </si>
  <si>
    <t>MLA3-2</t>
    <phoneticPr fontId="2"/>
  </si>
  <si>
    <t>MLA4-1</t>
    <phoneticPr fontId="2"/>
  </si>
  <si>
    <t>PKGA4</t>
    <phoneticPr fontId="2"/>
  </si>
  <si>
    <t>MLA4-2</t>
    <phoneticPr fontId="2"/>
  </si>
  <si>
    <t>MLA4-3</t>
    <phoneticPr fontId="2"/>
  </si>
  <si>
    <t>PKGA5</t>
    <phoneticPr fontId="2"/>
  </si>
  <si>
    <t>MLA5-1</t>
    <phoneticPr fontId="2"/>
  </si>
  <si>
    <t>MLA5-2</t>
    <phoneticPr fontId="2"/>
  </si>
  <si>
    <t>MLA5-3</t>
    <phoneticPr fontId="2"/>
  </si>
  <si>
    <t>ML076</t>
    <phoneticPr fontId="2"/>
  </si>
  <si>
    <t>ML041</t>
    <phoneticPr fontId="2"/>
  </si>
  <si>
    <t>ML042</t>
    <phoneticPr fontId="2"/>
  </si>
  <si>
    <t>ML043</t>
    <phoneticPr fontId="2"/>
  </si>
  <si>
    <t>ML044</t>
    <phoneticPr fontId="2"/>
  </si>
  <si>
    <t>PKGA1</t>
    <phoneticPr fontId="2"/>
  </si>
  <si>
    <t>PKGA2</t>
    <phoneticPr fontId="2"/>
  </si>
  <si>
    <t>PKGA3</t>
    <phoneticPr fontId="2"/>
  </si>
  <si>
    <t>PKGA4</t>
    <phoneticPr fontId="2"/>
  </si>
  <si>
    <t>PKGA5</t>
    <phoneticPr fontId="2"/>
  </si>
  <si>
    <t>Back: KM073+057.32, Ahead: KM073+000</t>
    <phoneticPr fontId="2"/>
  </si>
  <si>
    <t>Main Line, Road Section</t>
    <phoneticPr fontId="2"/>
  </si>
  <si>
    <t>Tunnel</t>
    <phoneticPr fontId="2"/>
  </si>
  <si>
    <t>Bridge</t>
    <phoneticPr fontId="2"/>
  </si>
  <si>
    <t>Large River Bridge</t>
    <phoneticPr fontId="2"/>
  </si>
  <si>
    <t>Other River Bridge</t>
    <phoneticPr fontId="2"/>
  </si>
  <si>
    <t>Stream Bridge</t>
    <phoneticPr fontId="2"/>
  </si>
  <si>
    <t>Canal Bridge</t>
    <phoneticPr fontId="2"/>
  </si>
  <si>
    <t>Viaduct</t>
    <phoneticPr fontId="2"/>
  </si>
  <si>
    <t>Overpass</t>
    <phoneticPr fontId="2"/>
  </si>
  <si>
    <t>Culvert Box</t>
    <phoneticPr fontId="2"/>
  </si>
  <si>
    <t>Waterway</t>
    <phoneticPr fontId="2"/>
  </si>
  <si>
    <t>Roadway</t>
    <phoneticPr fontId="2"/>
  </si>
  <si>
    <t>Culvert Pipe</t>
    <phoneticPr fontId="2"/>
  </si>
  <si>
    <t>Canal</t>
    <phoneticPr fontId="2"/>
  </si>
  <si>
    <t>Interchange Rampway Bridge</t>
    <phoneticPr fontId="2"/>
  </si>
  <si>
    <t>Main Line</t>
    <phoneticPr fontId="2"/>
  </si>
  <si>
    <t>Cross Drainage, Cross Structure and Road Facilities</t>
    <phoneticPr fontId="2"/>
  </si>
  <si>
    <t>Planimetric (1/1,000)</t>
    <phoneticPr fontId="2"/>
  </si>
  <si>
    <t>Profile (1/1,000; 1/100)</t>
    <phoneticPr fontId="2"/>
  </si>
  <si>
    <t>Cross-section (1/200)</t>
    <phoneticPr fontId="2"/>
  </si>
  <si>
    <t>Planimetric (1/500)</t>
    <phoneticPr fontId="2"/>
  </si>
  <si>
    <t>Secondary Control Point</t>
    <phoneticPr fontId="2"/>
  </si>
  <si>
    <t>Profile (1/500)</t>
    <phoneticPr fontId="2"/>
  </si>
  <si>
    <t>Cross-section (Approach Road, 1/200)</t>
    <phoneticPr fontId="2"/>
  </si>
  <si>
    <t>River Profile (1/1,000; 1/100)</t>
    <phoneticPr fontId="2"/>
  </si>
  <si>
    <t>River Cross-section (1/200)</t>
    <phoneticPr fontId="2"/>
  </si>
  <si>
    <t>Profile (WT: 1/200, RD: 1/500)</t>
    <phoneticPr fontId="2"/>
  </si>
  <si>
    <t>Profile (1/200)</t>
    <phoneticPr fontId="2"/>
  </si>
  <si>
    <t>Secondary Leveling Network</t>
    <phoneticPr fontId="2"/>
  </si>
  <si>
    <t>Profile (Rampway, 1/1,000; 1/100)</t>
    <phoneticPr fontId="2"/>
  </si>
  <si>
    <t>Cross-section (Rampway, 1/200)</t>
    <phoneticPr fontId="2"/>
  </si>
  <si>
    <t>Abbreviation and Survey Item</t>
    <phoneticPr fontId="2"/>
  </si>
  <si>
    <r>
      <rPr>
        <b/>
        <sz val="10"/>
        <rFont val="Arial"/>
        <family val="2"/>
      </rPr>
      <t>ML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</si>
  <si>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TN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</si>
  <si>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BR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</si>
  <si>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CB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</si>
  <si>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CP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</si>
  <si>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CN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</si>
  <si>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FO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</si>
  <si>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IC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</si>
  <si>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BL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</si>
  <si>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IS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</si>
  <si>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IRB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</si>
  <si>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- WT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</si>
  <si>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- RD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</si>
  <si>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LRB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</si>
  <si>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ORB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</si>
  <si>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SB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</si>
  <si>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VD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</si>
  <si>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CB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</si>
  <si>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OP</t>
    </r>
    <r>
      <rPr>
        <sz val="10"/>
        <rFont val="Arial"/>
        <family val="2"/>
      </rPr>
      <t>/</t>
    </r>
    <phoneticPr fontId="2"/>
  </si>
  <si>
    <t>Abbreviation / Component</t>
    <phoneticPr fontId="2"/>
  </si>
  <si>
    <t>Survey Item</t>
    <phoneticPr fontId="2"/>
  </si>
  <si>
    <t>Page 4</t>
    <phoneticPr fontId="2"/>
  </si>
  <si>
    <t>Page 5</t>
    <phoneticPr fontId="2"/>
  </si>
  <si>
    <t>Page 6</t>
    <phoneticPr fontId="2"/>
  </si>
  <si>
    <t>Page 7</t>
    <phoneticPr fontId="2"/>
  </si>
  <si>
    <t>Page 21</t>
    <phoneticPr fontId="2"/>
  </si>
  <si>
    <t>Page 24</t>
    <phoneticPr fontId="2"/>
  </si>
  <si>
    <t>Page 25</t>
    <phoneticPr fontId="2"/>
  </si>
  <si>
    <t>Page 29</t>
    <phoneticPr fontId="2"/>
  </si>
  <si>
    <t>Page 33</t>
    <phoneticPr fontId="2"/>
  </si>
  <si>
    <t>Page 37</t>
    <phoneticPr fontId="2"/>
  </si>
  <si>
    <t>Page 38</t>
    <phoneticPr fontId="2"/>
  </si>
  <si>
    <t>Page 39</t>
    <phoneticPr fontId="2"/>
  </si>
  <si>
    <t>Page 40</t>
    <phoneticPr fontId="2"/>
  </si>
  <si>
    <t>Thang Loi</t>
    <phoneticPr fontId="2"/>
  </si>
  <si>
    <t>TDIC</t>
    <phoneticPr fontId="2"/>
  </si>
  <si>
    <t>ENR</t>
    <phoneticPr fontId="2"/>
  </si>
  <si>
    <t>Thang Loi</t>
    <phoneticPr fontId="2"/>
  </si>
  <si>
    <t>ENR</t>
    <phoneticPr fontId="2"/>
  </si>
  <si>
    <t>Thang Loi</t>
    <phoneticPr fontId="2"/>
  </si>
  <si>
    <t>EGS</t>
    <phoneticPr fontId="2"/>
  </si>
  <si>
    <t>TEDIS</t>
    <phoneticPr fontId="2"/>
  </si>
  <si>
    <t>TDIC</t>
    <phoneticPr fontId="2"/>
  </si>
  <si>
    <t>Thang Loi</t>
    <phoneticPr fontId="2"/>
  </si>
  <si>
    <t>Approach Road (BP Side) &lt; 200 m</t>
    <phoneticPr fontId="2"/>
  </si>
  <si>
    <t>ML077</t>
    <phoneticPr fontId="2"/>
  </si>
  <si>
    <t>ML078</t>
    <phoneticPr fontId="2"/>
  </si>
  <si>
    <t>ML079</t>
    <phoneticPr fontId="2"/>
  </si>
  <si>
    <t>ML080</t>
    <phoneticPr fontId="2"/>
  </si>
  <si>
    <t>ML081</t>
    <phoneticPr fontId="2"/>
  </si>
  <si>
    <t>ML082</t>
    <phoneticPr fontId="2"/>
  </si>
  <si>
    <t>ML083</t>
    <phoneticPr fontId="2"/>
  </si>
  <si>
    <t>ML084</t>
    <phoneticPr fontId="2"/>
  </si>
  <si>
    <t>ML085</t>
    <phoneticPr fontId="2"/>
  </si>
  <si>
    <t>ML086</t>
    <phoneticPr fontId="2"/>
  </si>
  <si>
    <t>ML087</t>
    <phoneticPr fontId="2"/>
  </si>
  <si>
    <t>ML088</t>
    <phoneticPr fontId="2"/>
  </si>
  <si>
    <t>ML089</t>
    <phoneticPr fontId="2"/>
  </si>
  <si>
    <t>ML090</t>
    <phoneticPr fontId="2"/>
  </si>
  <si>
    <t>ML091</t>
    <phoneticPr fontId="2"/>
  </si>
  <si>
    <t>ML092</t>
    <phoneticPr fontId="2"/>
  </si>
  <si>
    <t>ML093</t>
    <phoneticPr fontId="2"/>
  </si>
  <si>
    <t>ML094</t>
    <phoneticPr fontId="2"/>
  </si>
  <si>
    <t>ML095</t>
    <phoneticPr fontId="2"/>
  </si>
  <si>
    <t>ML096</t>
    <phoneticPr fontId="2"/>
  </si>
  <si>
    <t>ML097</t>
    <phoneticPr fontId="2"/>
  </si>
  <si>
    <t>ML098</t>
    <phoneticPr fontId="2"/>
  </si>
  <si>
    <t>ML099</t>
    <phoneticPr fontId="2"/>
  </si>
  <si>
    <t>ML100</t>
    <phoneticPr fontId="2"/>
  </si>
  <si>
    <t>ML101</t>
    <phoneticPr fontId="2"/>
  </si>
  <si>
    <t>ML102</t>
    <phoneticPr fontId="2"/>
  </si>
  <si>
    <t>ML103</t>
    <phoneticPr fontId="2"/>
  </si>
  <si>
    <t>ML104</t>
    <phoneticPr fontId="2"/>
  </si>
  <si>
    <t>ML105</t>
    <phoneticPr fontId="2"/>
  </si>
  <si>
    <t>ML106</t>
    <phoneticPr fontId="2"/>
  </si>
  <si>
    <t>ML107</t>
    <phoneticPr fontId="2"/>
  </si>
  <si>
    <t>ML108</t>
    <phoneticPr fontId="2"/>
  </si>
  <si>
    <t>ML109</t>
    <phoneticPr fontId="2"/>
  </si>
  <si>
    <t>ML110</t>
    <phoneticPr fontId="2"/>
  </si>
  <si>
    <t>ML111</t>
    <phoneticPr fontId="2"/>
  </si>
  <si>
    <t>ML112</t>
    <phoneticPr fontId="2"/>
  </si>
  <si>
    <t>ML113</t>
    <phoneticPr fontId="2"/>
  </si>
  <si>
    <t>ML114</t>
    <phoneticPr fontId="2"/>
  </si>
  <si>
    <t>ML115</t>
    <phoneticPr fontId="2"/>
  </si>
  <si>
    <t>ML116</t>
    <phoneticPr fontId="2"/>
  </si>
  <si>
    <t>ML117</t>
    <phoneticPr fontId="2"/>
  </si>
  <si>
    <t>ML118</t>
    <phoneticPr fontId="2"/>
  </si>
</sst>
</file>

<file path=xl/styles.xml><?xml version="1.0" encoding="utf-8"?>
<styleSheet xmlns="http://schemas.openxmlformats.org/spreadsheetml/2006/main">
  <numFmts count="89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,##0_ "/>
    <numFmt numFmtId="177" formatCode="##.##%"/>
    <numFmt numFmtId="178" formatCode="00.000"/>
    <numFmt numFmtId="179" formatCode="&quot;?&quot;#,##0;&quot;?&quot;\-#,##0"/>
    <numFmt numFmtId="180" formatCode=".\ ###\ ;############################################################################################"/>
    <numFmt numFmtId="181" formatCode="_-* #,##0_-;\-* #,##0_-;_-* &quot;-&quot;_-;_-@_-"/>
    <numFmt numFmtId="182" formatCode="_-* #,##0.00_-;\-* #,##0.00_-;_-* &quot;-&quot;??_-;_-@_-"/>
    <numFmt numFmtId="183" formatCode="&quot;$&quot;#,##0;[Red]\-&quot;$&quot;#,##0"/>
    <numFmt numFmtId="184" formatCode="_-* #,##0\ _F_-;\-* #,##0\ _F_-;_-* &quot;-&quot;\ _F_-;_-@_-"/>
    <numFmt numFmtId="185" formatCode="#,##0.0_);\(#,##0.0\)"/>
    <numFmt numFmtId="186" formatCode="0.0%"/>
    <numFmt numFmtId="187" formatCode="&quot;$&quot;#,##0.00"/>
    <numFmt numFmtId="188" formatCode="###\ ###\ ###.000"/>
    <numFmt numFmtId="189" formatCode="&quot;USD&quot;\ #,##0;[Red]\-&quot;USD&quot;\ #,##0"/>
    <numFmt numFmtId="190" formatCode="dd\-mm\-yy"/>
    <numFmt numFmtId="191" formatCode="##,###.##"/>
    <numFmt numFmtId="192" formatCode="#0.##"/>
    <numFmt numFmtId="193" formatCode="_(* #,##0_);_(* \(#,##0\);_(* &quot;-&quot;??_);_(@_)"/>
    <numFmt numFmtId="194" formatCode="_ * #,##0_$_ ;_ * #,##0_$_ ;_ * &quot;-&quot;_$_ ;_ @_ "/>
    <numFmt numFmtId="195" formatCode="#,##0;\(#,##0\)"/>
    <numFmt numFmtId="196" formatCode="##,##0%"/>
    <numFmt numFmtId="197" formatCode="#,###%"/>
    <numFmt numFmtId="198" formatCode="##.##"/>
    <numFmt numFmtId="199" formatCode="###,###"/>
    <numFmt numFmtId="200" formatCode="###.###"/>
    <numFmt numFmtId="201" formatCode="##,###.####"/>
    <numFmt numFmtId="202" formatCode="\$#,##0\ ;\(\$#,##0\)"/>
    <numFmt numFmtId="203" formatCode="\t0.00%"/>
    <numFmt numFmtId="204" formatCode="##,##0.##"/>
    <numFmt numFmtId="205" formatCode="_ * #,##0.00&quot;$&quot;_ ;_ * #,##0.00&quot;$&quot;_ ;_ * &quot;-&quot;??&quot;$&quot;_ ;_ @_ "/>
    <numFmt numFmtId="206" formatCode="_ * #,##0.00_$_ ;_ * #,##0.00_$_ ;_ * &quot;-&quot;??_$_ ;_ @_ "/>
    <numFmt numFmtId="207" formatCode="\t#\ ??/??"/>
    <numFmt numFmtId="208" formatCode="_(* #,##0_);_(* \(#,##0\);_(* &quot;-&quot;_);_(@_)"/>
    <numFmt numFmtId="209" formatCode="_-* #,##0\ _₫_-;\-* #,##0\ _₫_-;_-* &quot;-&quot;\ _₫_-;_-@_-"/>
    <numFmt numFmtId="210" formatCode="_(* #,##0.00_);_(* \(#,##0.00\);_(* &quot;-&quot;??_);_(@_)"/>
    <numFmt numFmtId="211" formatCode="_-* #,##0.00\ _₫_-;\-* #,##0.00\ _₫_-;_-* &quot;-&quot;??\ _₫_-;_-@_-"/>
    <numFmt numFmtId="212" formatCode="&quot;$&quot;#,##0_);\(&quot;$&quot;#,##0\)"/>
    <numFmt numFmtId="213" formatCode="_-&quot;£&quot;* #,##0_-;\-&quot;£&quot;* #,##0_-;_-&quot;£&quot;* &quot;-&quot;_-;_-@_-"/>
    <numFmt numFmtId="214" formatCode="#,##0\ &quot;$&quot;_);[Red]\(#,##0\ &quot;$&quot;\)"/>
    <numFmt numFmtId="215" formatCode="&quot;$&quot;###,0&quot;.&quot;00_);[Red]\(&quot;$&quot;###,0&quot;.&quot;00\)"/>
    <numFmt numFmtId="216" formatCode="&quot;$&quot;#,##0.00;[Red]\-&quot;$&quot;#,##0.00"/>
    <numFmt numFmtId="217" formatCode="&quot;VND&quot;#,##0_);[Red]\(&quot;VND&quot;#,##0\)"/>
    <numFmt numFmtId="218" formatCode="#,##0.000_);\(#,##0.000\)"/>
    <numFmt numFmtId="219" formatCode="#,##0.00\ \ \ \ "/>
    <numFmt numFmtId="220" formatCode="_-* #,##0.0\ _F_-;\-* #,##0.0\ _F_-;_-* &quot;-&quot;??\ _F_-;_-@_-"/>
    <numFmt numFmtId="221" formatCode="_-&quot;£&quot;* #,##0.00_-;\-&quot;£&quot;* #,##0.00_-;_-&quot;£&quot;* &quot;-&quot;??_-;_-@_-"/>
    <numFmt numFmtId="222" formatCode="#,##0.00\ &quot;F&quot;;[Red]\-#,##0.00\ &quot;F&quot;"/>
    <numFmt numFmtId="223" formatCode="#,##0.00\ \ "/>
    <numFmt numFmtId="224" formatCode="_-* ###,0&quot;.&quot;00\ _F_B_-;\-* ###,0&quot;.&quot;00\ _F_B_-;_-* &quot;-&quot;??\ _F_B_-;_-@_-"/>
    <numFmt numFmtId="225" formatCode="&quot;€&quot;#,##0_);\(&quot;€&quot;#,##0\)"/>
    <numFmt numFmtId="226" formatCode="#,##0\ &quot;F&quot;;[Red]\-#,##0\ &quot;F&quot;"/>
    <numFmt numFmtId="227" formatCode="\ \ \ \ \ \ \ \ \ @"/>
    <numFmt numFmtId="228" formatCode="0\ \ \ \ "/>
    <numFmt numFmtId="229" formatCode="#,##0.00\ \ \ "/>
    <numFmt numFmtId="230" formatCode="&quot;$&quot;#,##0_);[Red]\(&quot;$&quot;#,##0\)"/>
    <numFmt numFmtId="231" formatCode="#,##0\ &quot;€&quot;;\-#,##0\ &quot;€&quot;"/>
    <numFmt numFmtId="232" formatCode="_-* #,##0\ &quot;DM&quot;_-;\-* #,##0\ &quot;DM&quot;_-;_-* &quot;-&quot;\ &quot;DM&quot;_-;_-@_-"/>
    <numFmt numFmtId="233" formatCode="_-* #,##0.00\ &quot;DM&quot;_-;\-* #,##0.00\ &quot;DM&quot;_-;_-* &quot;-&quot;??\ &quot;DM&quot;_-;_-@_-"/>
    <numFmt numFmtId="234" formatCode="_(&quot;$&quot;* #,##0_);_(&quot;$&quot;* \(#,##0\);_(&quot;$&quot;* &quot;-&quot;_);_(@_)"/>
    <numFmt numFmtId="235" formatCode="_(&quot;$&quot;* #,##0.00_);_(&quot;$&quot;* \(#,##0.00\);_(&quot;$&quot;* &quot;-&quot;??_);_(@_)"/>
    <numFmt numFmtId="236" formatCode="_-&quot;$&quot;* #,##0_-;\-&quot;$&quot;* #,##0_-;_-&quot;$&quot;* &quot;-&quot;_-;_-@_-"/>
    <numFmt numFmtId="237" formatCode="_-&quot;$&quot;* #,##0.00_-;\-&quot;$&quot;* #,##0.00_-;_-&quot;$&quot;* &quot;-&quot;??_-;_-@_-"/>
    <numFmt numFmtId="238" formatCode="#,##0.00_);[Red]\(#,##0.00\)"/>
    <numFmt numFmtId="239" formatCode="#,##0_);[Red]\(#,##0\)"/>
    <numFmt numFmtId="240" formatCode="0.0_ "/>
    <numFmt numFmtId="241" formatCode="#,##0.00_ "/>
    <numFmt numFmtId="242" formatCode="0.0_);[Red]\(0.0\)"/>
    <numFmt numFmtId="243" formatCode="#,##0.0_);[Red]\(#,##0.0\)"/>
    <numFmt numFmtId="244" formatCode="&quot;KM&quot;000&quot;+&quot;000"/>
    <numFmt numFmtId="245" formatCode="0.0&quot;km&quot;"/>
    <numFmt numFmtId="246" formatCode="0.0&quot;m&quot;"/>
    <numFmt numFmtId="247" formatCode="#,##0.00&quot; m&quot;"/>
    <numFmt numFmtId="248" formatCode="#,##0&quot; m&quot;"/>
    <numFmt numFmtId="249" formatCode="#,##0.000_);[Red]\(#,##0.000\)"/>
    <numFmt numFmtId="250" formatCode="0.00_);[Red]\(0.00\)"/>
    <numFmt numFmtId="251" formatCode="0_);[Red]\(0\)"/>
    <numFmt numFmtId="252" formatCode="#,##0&quot; nos.&quot;"/>
    <numFmt numFmtId="253" formatCode="#,##0&quot; VND&quot;"/>
    <numFmt numFmtId="254" formatCode="0.000_);[Red]\(0.000\)"/>
    <numFmt numFmtId="255" formatCode="#,##0.000_ "/>
    <numFmt numFmtId="256" formatCode="0.000_ "/>
    <numFmt numFmtId="257" formatCode="0_ "/>
  </numFmts>
  <fonts count="13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sz val="4.5"/>
      <name val="Arial Narrow"/>
      <family val="2"/>
    </font>
    <font>
      <sz val="4.5"/>
      <color indexed="8"/>
      <name val="Arial Narrow"/>
      <family val="2"/>
    </font>
    <font>
      <u/>
      <sz val="4.5"/>
      <color indexed="8"/>
      <name val="Arial Narrow"/>
      <family val="2"/>
    </font>
    <font>
      <sz val="4.5"/>
      <color indexed="10"/>
      <name val="Arial Narrow"/>
      <family val="2"/>
    </font>
    <font>
      <b/>
      <sz val="4.5"/>
      <name val="Arial Narrow"/>
      <family val="2"/>
    </font>
    <font>
      <b/>
      <sz val="4.5"/>
      <color indexed="8"/>
      <name val="Arial Narrow"/>
      <family val="2"/>
    </font>
    <font>
      <u/>
      <sz val="4.5"/>
      <name val="Arial Narrow"/>
      <family val="2"/>
    </font>
    <font>
      <b/>
      <u/>
      <sz val="4.5"/>
      <name val="Arial Narrow"/>
      <family val="2"/>
    </font>
    <font>
      <strike/>
      <sz val="4.5"/>
      <name val="Arial Narrow"/>
      <family val="2"/>
    </font>
    <font>
      <sz val="10.5"/>
      <name val="Arial"/>
      <family val="2"/>
    </font>
    <font>
      <b/>
      <u/>
      <sz val="10.5"/>
      <name val="Arial"/>
      <family val="2"/>
    </font>
    <font>
      <b/>
      <sz val="6"/>
      <name val="Arial Narrow"/>
      <family val="2"/>
    </font>
    <font>
      <sz val="6"/>
      <name val="Arial Narrow"/>
      <family val="2"/>
    </font>
    <font>
      <sz val="6"/>
      <color indexed="10"/>
      <name val="Arial Narrow"/>
      <family val="2"/>
    </font>
    <font>
      <b/>
      <u/>
      <sz val="10"/>
      <name val="Arial"/>
      <family val="2"/>
    </font>
    <font>
      <b/>
      <sz val="4.5"/>
      <color indexed="10"/>
      <name val="Arial Narrow"/>
      <family val="2"/>
    </font>
    <font>
      <u/>
      <sz val="4.5"/>
      <color indexed="10"/>
      <name val="Arial Narrow"/>
      <family val="2"/>
    </font>
    <font>
      <u/>
      <sz val="4.5"/>
      <color indexed="12"/>
      <name val="Arial Narrow"/>
      <family val="2"/>
    </font>
    <font>
      <sz val="4.5"/>
      <color indexed="12"/>
      <name val="Arial Narrow"/>
      <family val="2"/>
    </font>
    <font>
      <sz val="11"/>
      <color indexed="8"/>
      <name val="ＭＳ Ｐゴシック"/>
      <family val="3"/>
      <charset val="128"/>
    </font>
    <font>
      <b/>
      <sz val="1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/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/>
      <top style="hair">
        <color indexed="64"/>
      </top>
      <bottom style="dotted">
        <color indexed="10"/>
      </bottom>
      <diagonal/>
    </border>
    <border>
      <left/>
      <right/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/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/>
      <bottom/>
      <diagonal/>
    </border>
    <border>
      <left style="dotted">
        <color indexed="10"/>
      </left>
      <right style="hair">
        <color indexed="64"/>
      </right>
      <top/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10"/>
      </top>
      <bottom style="hair">
        <color indexed="64"/>
      </bottom>
      <diagonal/>
    </border>
    <border>
      <left/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/>
      <top style="dotted">
        <color indexed="10"/>
      </top>
      <bottom style="hair">
        <color indexed="64"/>
      </bottom>
      <diagonal/>
    </border>
    <border>
      <left/>
      <right style="thin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dotted">
        <color indexed="10"/>
      </right>
      <top/>
      <bottom style="dotted">
        <color indexed="10"/>
      </bottom>
      <diagonal/>
    </border>
    <border>
      <left style="dotted">
        <color indexed="10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thin">
        <color indexed="64"/>
      </right>
      <top/>
      <bottom style="dotted">
        <color indexed="10"/>
      </bottom>
      <diagonal/>
    </border>
    <border>
      <left style="thin">
        <color indexed="64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 style="thin">
        <color indexed="64"/>
      </right>
      <top/>
      <bottom style="dotted">
        <color indexed="1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tted">
        <color indexed="10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dotted">
        <color rgb="FFFF0000"/>
      </bottom>
      <diagonal/>
    </border>
    <border>
      <left/>
      <right style="thin">
        <color indexed="64"/>
      </right>
      <top style="hair">
        <color indexed="64"/>
      </top>
      <bottom style="dotted">
        <color rgb="FFFF0000"/>
      </bottom>
      <diagonal/>
    </border>
    <border>
      <left style="thin">
        <color indexed="64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rgb="FFFF000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/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rgb="FFFF0000"/>
      </bottom>
      <diagonal/>
    </border>
    <border>
      <left/>
      <right/>
      <top style="hair">
        <color indexed="64"/>
      </top>
      <bottom style="dotted">
        <color rgb="FFFF0000"/>
      </bottom>
      <diagonal/>
    </border>
  </borders>
  <cellStyleXfs count="391">
    <xf numFmtId="0" fontId="0" fillId="0" borderId="0">
      <alignment vertical="center"/>
    </xf>
    <xf numFmtId="0" fontId="3" fillId="0" borderId="0" applyNumberFormat="0" applyFill="0" applyBorder="0" applyAlignment="0" applyProtection="0"/>
    <xf numFmtId="3" fontId="4" fillId="0" borderId="1"/>
    <xf numFmtId="177" fontId="5" fillId="0" borderId="2">
      <alignment horizontal="center"/>
      <protection hidden="1"/>
    </xf>
    <xf numFmtId="17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10" fillId="0" borderId="3"/>
    <xf numFmtId="180" fontId="3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8" fillId="0" borderId="0" applyNumberFormat="0" applyFill="0" applyBorder="0" applyAlignment="0" applyProtection="0"/>
    <xf numFmtId="184" fontId="3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/>
    <xf numFmtId="0" fontId="8" fillId="0" borderId="0"/>
    <xf numFmtId="3" fontId="4" fillId="0" borderId="1"/>
    <xf numFmtId="3" fontId="4" fillId="0" borderId="1"/>
    <xf numFmtId="42" fontId="15" fillId="0" borderId="0" applyFont="0" applyFill="0" applyBorder="0" applyAlignment="0" applyProtection="0"/>
    <xf numFmtId="0" fontId="17" fillId="2" borderId="0"/>
    <xf numFmtId="0" fontId="18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8" fillId="2" borderId="0"/>
    <xf numFmtId="0" fontId="19" fillId="2" borderId="0"/>
    <xf numFmtId="0" fontId="17" fillId="2" borderId="0"/>
    <xf numFmtId="0" fontId="19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9" fillId="2" borderId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1" fillId="2" borderId="0"/>
    <xf numFmtId="0" fontId="17" fillId="2" borderId="0"/>
    <xf numFmtId="0" fontId="21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21" fillId="2" borderId="0"/>
    <xf numFmtId="0" fontId="22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3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3" fillId="0" borderId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42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7" fillId="0" borderId="0">
      <alignment horizontal="center" wrapText="1"/>
      <protection locked="0"/>
    </xf>
    <xf numFmtId="41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8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5" fillId="0" borderId="0"/>
    <xf numFmtId="0" fontId="30" fillId="0" borderId="0"/>
    <xf numFmtId="0" fontId="25" fillId="0" borderId="0"/>
    <xf numFmtId="0" fontId="30" fillId="0" borderId="0"/>
    <xf numFmtId="0" fontId="31" fillId="0" borderId="0"/>
    <xf numFmtId="0" fontId="8" fillId="0" borderId="0" applyFill="0" applyBorder="0" applyAlignment="0"/>
    <xf numFmtId="185" fontId="32" fillId="0" borderId="0" applyFill="0" applyBorder="0" applyAlignment="0"/>
    <xf numFmtId="186" fontId="8" fillId="0" borderId="0" applyFill="0" applyBorder="0" applyAlignment="0"/>
    <xf numFmtId="187" fontId="8" fillId="0" borderId="0" applyFill="0" applyBorder="0" applyAlignment="0"/>
    <xf numFmtId="188" fontId="3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33" fillId="21" borderId="4" applyNumberFormat="0" applyAlignment="0" applyProtection="0"/>
    <xf numFmtId="0" fontId="34" fillId="0" borderId="0"/>
    <xf numFmtId="191" fontId="35" fillId="0" borderId="3" applyBorder="0"/>
    <xf numFmtId="191" fontId="36" fillId="0" borderId="5">
      <protection locked="0"/>
    </xf>
    <xf numFmtId="192" fontId="37" fillId="0" borderId="5"/>
    <xf numFmtId="0" fontId="38" fillId="22" borderId="6" applyNumberFormat="0" applyAlignment="0" applyProtection="0"/>
    <xf numFmtId="193" fontId="39" fillId="0" borderId="0" applyFont="0" applyFill="0" applyBorder="0" applyAlignment="0" applyProtection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89" fontId="3" fillId="0" borderId="0" applyFont="0" applyFill="0" applyBorder="0" applyAlignment="0" applyProtection="0"/>
    <xf numFmtId="195" fontId="40" fillId="0" borderId="0"/>
    <xf numFmtId="3" fontId="8" fillId="0" borderId="0" applyFont="0" applyFill="0" applyBorder="0" applyAlignment="0" applyProtection="0"/>
    <xf numFmtId="0" fontId="41" fillId="0" borderId="0" applyNumberFormat="0" applyAlignment="0">
      <alignment horizontal="left"/>
    </xf>
    <xf numFmtId="196" fontId="42" fillId="0" borderId="0">
      <protection locked="0"/>
    </xf>
    <xf numFmtId="197" fontId="42" fillId="0" borderId="0">
      <protection locked="0"/>
    </xf>
    <xf numFmtId="198" fontId="43" fillId="0" borderId="7">
      <protection locked="0"/>
    </xf>
    <xf numFmtId="199" fontId="42" fillId="0" borderId="0">
      <protection locked="0"/>
    </xf>
    <xf numFmtId="200" fontId="42" fillId="0" borderId="0">
      <protection locked="0"/>
    </xf>
    <xf numFmtId="199" fontId="42" fillId="0" borderId="0" applyNumberFormat="0">
      <protection locked="0"/>
    </xf>
    <xf numFmtId="199" fontId="42" fillId="0" borderId="0">
      <protection locked="0"/>
    </xf>
    <xf numFmtId="191" fontId="44" fillId="0" borderId="2"/>
    <xf numFmtId="201" fontId="44" fillId="0" borderId="2"/>
    <xf numFmtId="185" fontId="32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/>
    <xf numFmtId="191" fontId="5" fillId="0" borderId="2">
      <alignment horizontal="center"/>
      <protection hidden="1"/>
    </xf>
    <xf numFmtId="204" fontId="45" fillId="0" borderId="2">
      <alignment horizontal="center"/>
      <protection hidden="1"/>
    </xf>
    <xf numFmtId="2" fontId="5" fillId="0" borderId="2">
      <alignment horizontal="center"/>
      <protection hidden="1"/>
    </xf>
    <xf numFmtId="0" fontId="8" fillId="0" borderId="0" applyFont="0" applyFill="0" applyBorder="0" applyAlignment="0" applyProtection="0"/>
    <xf numFmtId="14" fontId="46" fillId="0" borderId="0" applyFill="0" applyBorder="0" applyAlignment="0"/>
    <xf numFmtId="205" fontId="39" fillId="0" borderId="0" applyFont="0" applyFill="0" applyBorder="0" applyAlignment="0" applyProtection="0"/>
    <xf numFmtId="206" fontId="39" fillId="0" borderId="0" applyFont="0" applyFill="0" applyBorder="0" applyAlignment="0" applyProtection="0"/>
    <xf numFmtId="207" fontId="8" fillId="0" borderId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3" fontId="3" fillId="0" borderId="0" applyFont="0" applyBorder="0" applyAlignment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48" fillId="0" borderId="0" applyNumberFormat="0" applyAlignment="0">
      <alignment horizontal="left"/>
    </xf>
    <xf numFmtId="0" fontId="49" fillId="0" borderId="0"/>
    <xf numFmtId="0" fontId="50" fillId="0" borderId="0" applyNumberFormat="0" applyFill="0" applyBorder="0" applyAlignment="0" applyProtection="0"/>
    <xf numFmtId="3" fontId="3" fillId="0" borderId="0" applyFont="0" applyBorder="0" applyAlignment="0"/>
    <xf numFmtId="2" fontId="8" fillId="0" borderId="0" applyFont="0" applyFill="0" applyBorder="0" applyAlignment="0" applyProtection="0"/>
    <xf numFmtId="0" fontId="51" fillId="5" borderId="0" applyNumberFormat="0" applyBorder="0" applyAlignment="0" applyProtection="0"/>
    <xf numFmtId="38" fontId="52" fillId="2" borderId="0" applyNumberFormat="0" applyBorder="0" applyAlignment="0" applyProtection="0"/>
    <xf numFmtId="0" fontId="53" fillId="0" borderId="0" applyNumberFormat="0" applyFont="0" applyBorder="0" applyAlignment="0">
      <alignment horizontal="left" vertical="center"/>
    </xf>
    <xf numFmtId="0" fontId="54" fillId="23" borderId="0"/>
    <xf numFmtId="0" fontId="55" fillId="0" borderId="0">
      <alignment horizontal="left"/>
    </xf>
    <xf numFmtId="0" fontId="56" fillId="0" borderId="8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56" fillId="0" borderId="0" applyProtection="0"/>
    <xf numFmtId="0" fontId="61" fillId="0" borderId="13">
      <alignment horizontal="center"/>
    </xf>
    <xf numFmtId="0" fontId="61" fillId="0" borderId="0">
      <alignment horizontal="center"/>
    </xf>
    <xf numFmtId="212" fontId="62" fillId="24" borderId="1" applyNumberFormat="0" applyAlignment="0">
      <alignment horizontal="left" vertical="top"/>
    </xf>
    <xf numFmtId="49" fontId="63" fillId="0" borderId="1">
      <alignment vertical="center"/>
    </xf>
    <xf numFmtId="0" fontId="64" fillId="8" borderId="4" applyNumberFormat="0" applyAlignment="0" applyProtection="0"/>
    <xf numFmtId="10" fontId="52" fillId="25" borderId="1" applyNumberFormat="0" applyBorder="0" applyAlignment="0" applyProtection="0"/>
    <xf numFmtId="0" fontId="3" fillId="0" borderId="0"/>
    <xf numFmtId="0" fontId="27" fillId="0" borderId="14">
      <alignment horizontal="centerContinuous"/>
    </xf>
    <xf numFmtId="0" fontId="65" fillId="0" borderId="15">
      <alignment horizontal="center" vertical="center" wrapText="1"/>
    </xf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66" fillId="0" borderId="16" applyNumberFormat="0" applyFill="0" applyAlignment="0" applyProtection="0"/>
    <xf numFmtId="191" fontId="52" fillId="0" borderId="3" applyFont="0"/>
    <xf numFmtId="3" fontId="8" fillId="0" borderId="17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68" fillId="0" borderId="13"/>
    <xf numFmtId="213" fontId="8" fillId="0" borderId="18"/>
    <xf numFmtId="214" fontId="67" fillId="0" borderId="0" applyFont="0" applyFill="0" applyBorder="0" applyAlignment="0" applyProtection="0"/>
    <xf numFmtId="215" fontId="67" fillId="0" borderId="0" applyFont="0" applyFill="0" applyBorder="0" applyAlignment="0" applyProtection="0"/>
    <xf numFmtId="183" fontId="67" fillId="0" borderId="0" applyFont="0" applyFill="0" applyBorder="0" applyAlignment="0" applyProtection="0"/>
    <xf numFmtId="216" fontId="67" fillId="0" borderId="0" applyFont="0" applyFill="0" applyBorder="0" applyAlignment="0" applyProtection="0"/>
    <xf numFmtId="0" fontId="69" fillId="0" borderId="0" applyNumberFormat="0" applyFont="0" applyFill="0" applyAlignment="0"/>
    <xf numFmtId="0" fontId="44" fillId="0" borderId="0">
      <alignment horizontal="justify" vertical="top"/>
    </xf>
    <xf numFmtId="0" fontId="70" fillId="26" borderId="0" applyNumberFormat="0" applyBorder="0" applyAlignment="0" applyProtection="0"/>
    <xf numFmtId="0" fontId="71" fillId="0" borderId="1"/>
    <xf numFmtId="0" fontId="40" fillId="0" borderId="0"/>
    <xf numFmtId="37" fontId="72" fillId="0" borderId="0"/>
    <xf numFmtId="217" fontId="73" fillId="0" borderId="0"/>
    <xf numFmtId="0" fontId="74" fillId="0" borderId="0"/>
    <xf numFmtId="0" fontId="8" fillId="0" borderId="0"/>
    <xf numFmtId="0" fontId="3" fillId="0" borderId="0"/>
    <xf numFmtId="0" fontId="47" fillId="0" borderId="0"/>
    <xf numFmtId="0" fontId="20" fillId="27" borderId="19" applyNumberFormat="0" applyFont="0" applyAlignment="0" applyProtection="0"/>
    <xf numFmtId="182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76" fillId="21" borderId="20" applyNumberFormat="0" applyAlignment="0" applyProtection="0"/>
    <xf numFmtId="14" fontId="27" fillId="0" borderId="0">
      <alignment horizontal="center" wrapText="1"/>
      <protection locked="0"/>
    </xf>
    <xf numFmtId="188" fontId="3" fillId="0" borderId="0" applyFont="0" applyFill="0" applyBorder="0" applyAlignment="0" applyProtection="0"/>
    <xf numFmtId="218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67" fillId="0" borderId="21" applyNumberFormat="0" applyBorder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77" fillId="0" borderId="0"/>
    <xf numFmtId="0" fontId="67" fillId="0" borderId="0" applyNumberFormat="0" applyFont="0" applyFill="0" applyBorder="0" applyAlignment="0" applyProtection="0">
      <alignment horizontal="left"/>
    </xf>
    <xf numFmtId="0" fontId="78" fillId="0" borderId="13">
      <alignment horizontal="center"/>
    </xf>
    <xf numFmtId="0" fontId="79" fillId="28" borderId="0" applyNumberFormat="0" applyFont="0" applyBorder="0" applyAlignment="0">
      <alignment horizontal="center"/>
    </xf>
    <xf numFmtId="14" fontId="80" fillId="0" borderId="0" applyNumberFormat="0" applyFill="0" applyBorder="0" applyAlignment="0" applyProtection="0">
      <alignment horizontal="left"/>
    </xf>
    <xf numFmtId="0" fontId="3" fillId="0" borderId="0" applyNumberFormat="0" applyFill="0" applyBorder="0" applyAlignment="0" applyProtection="0"/>
    <xf numFmtId="4" fontId="81" fillId="29" borderId="22" applyNumberFormat="0" applyProtection="0">
      <alignment vertical="center"/>
    </xf>
    <xf numFmtId="4" fontId="82" fillId="29" borderId="22" applyNumberFormat="0" applyProtection="0">
      <alignment vertical="center"/>
    </xf>
    <xf numFmtId="4" fontId="83" fillId="29" borderId="22" applyNumberFormat="0" applyProtection="0">
      <alignment horizontal="left" vertical="center" indent="1"/>
    </xf>
    <xf numFmtId="4" fontId="83" fillId="30" borderId="0" applyNumberFormat="0" applyProtection="0">
      <alignment horizontal="left" vertical="center" indent="1"/>
    </xf>
    <xf numFmtId="4" fontId="83" fillId="31" borderId="22" applyNumberFormat="0" applyProtection="0">
      <alignment horizontal="right" vertical="center"/>
    </xf>
    <xf numFmtId="4" fontId="83" fillId="32" borderId="22" applyNumberFormat="0" applyProtection="0">
      <alignment horizontal="right" vertical="center"/>
    </xf>
    <xf numFmtId="4" fontId="83" fillId="33" borderId="22" applyNumberFormat="0" applyProtection="0">
      <alignment horizontal="right" vertical="center"/>
    </xf>
    <xf numFmtId="4" fontId="83" fillId="34" borderId="22" applyNumberFormat="0" applyProtection="0">
      <alignment horizontal="right" vertical="center"/>
    </xf>
    <xf numFmtId="4" fontId="83" fillId="35" borderId="22" applyNumberFormat="0" applyProtection="0">
      <alignment horizontal="right" vertical="center"/>
    </xf>
    <xf numFmtId="4" fontId="83" fillId="36" borderId="22" applyNumberFormat="0" applyProtection="0">
      <alignment horizontal="right" vertical="center"/>
    </xf>
    <xf numFmtId="4" fontId="83" fillId="37" borderId="22" applyNumberFormat="0" applyProtection="0">
      <alignment horizontal="right" vertical="center"/>
    </xf>
    <xf numFmtId="4" fontId="83" fillId="38" borderId="22" applyNumberFormat="0" applyProtection="0">
      <alignment horizontal="right" vertical="center"/>
    </xf>
    <xf numFmtId="4" fontId="83" fillId="39" borderId="22" applyNumberFormat="0" applyProtection="0">
      <alignment horizontal="right" vertical="center"/>
    </xf>
    <xf numFmtId="4" fontId="81" fillId="40" borderId="23" applyNumberFormat="0" applyProtection="0">
      <alignment horizontal="left" vertical="center" indent="1"/>
    </xf>
    <xf numFmtId="4" fontId="81" fillId="41" borderId="0" applyNumberFormat="0" applyProtection="0">
      <alignment horizontal="left" vertical="center" indent="1"/>
    </xf>
    <xf numFmtId="4" fontId="81" fillId="30" borderId="0" applyNumberFormat="0" applyProtection="0">
      <alignment horizontal="left" vertical="center" indent="1"/>
    </xf>
    <xf numFmtId="4" fontId="83" fillId="41" borderId="22" applyNumberFormat="0" applyProtection="0">
      <alignment horizontal="right" vertical="center"/>
    </xf>
    <xf numFmtId="4" fontId="46" fillId="41" borderId="0" applyNumberFormat="0" applyProtection="0">
      <alignment horizontal="left" vertical="center" indent="1"/>
    </xf>
    <xf numFmtId="4" fontId="46" fillId="30" borderId="0" applyNumberFormat="0" applyProtection="0">
      <alignment horizontal="left" vertical="center" indent="1"/>
    </xf>
    <xf numFmtId="4" fontId="83" fillId="42" borderId="22" applyNumberFormat="0" applyProtection="0">
      <alignment vertical="center"/>
    </xf>
    <xf numFmtId="4" fontId="84" fillId="42" borderId="22" applyNumberFormat="0" applyProtection="0">
      <alignment vertical="center"/>
    </xf>
    <xf numFmtId="4" fontId="81" fillId="41" borderId="24" applyNumberFormat="0" applyProtection="0">
      <alignment horizontal="left" vertical="center" indent="1"/>
    </xf>
    <xf numFmtId="4" fontId="83" fillId="42" borderId="22" applyNumberFormat="0" applyProtection="0">
      <alignment horizontal="right" vertical="center"/>
    </xf>
    <xf numFmtId="4" fontId="84" fillId="42" borderId="22" applyNumberFormat="0" applyProtection="0">
      <alignment horizontal="right" vertical="center"/>
    </xf>
    <xf numFmtId="4" fontId="81" fillId="41" borderId="22" applyNumberFormat="0" applyProtection="0">
      <alignment horizontal="left" vertical="center" indent="1"/>
    </xf>
    <xf numFmtId="4" fontId="85" fillId="24" borderId="24" applyNumberFormat="0" applyProtection="0">
      <alignment horizontal="left" vertical="center" indent="1"/>
    </xf>
    <xf numFmtId="4" fontId="86" fillId="42" borderId="22" applyNumberFormat="0" applyProtection="0">
      <alignment horizontal="right" vertical="center"/>
    </xf>
    <xf numFmtId="0" fontId="79" fillId="1" borderId="9" applyNumberFormat="0" applyFont="0" applyAlignment="0">
      <alignment horizontal="center"/>
    </xf>
    <xf numFmtId="3" fontId="87" fillId="0" borderId="0"/>
    <xf numFmtId="0" fontId="88" fillId="0" borderId="0" applyNumberFormat="0" applyFill="0" applyBorder="0" applyAlignment="0">
      <alignment horizontal="center"/>
    </xf>
    <xf numFmtId="0" fontId="8" fillId="0" borderId="0"/>
    <xf numFmtId="0" fontId="89" fillId="0" borderId="0" applyNumberFormat="0" applyFill="0" applyBorder="0" applyAlignment="0" applyProtection="0"/>
    <xf numFmtId="193" fontId="39" fillId="0" borderId="0" applyFont="0" applyFill="0" applyBorder="0" applyAlignment="0" applyProtection="0"/>
    <xf numFmtId="0" fontId="68" fillId="0" borderId="0"/>
    <xf numFmtId="40" fontId="90" fillId="0" borderId="0" applyBorder="0">
      <alignment horizontal="right"/>
    </xf>
    <xf numFmtId="219" fontId="91" fillId="2" borderId="25" applyFont="0" applyFill="0" applyBorder="0"/>
    <xf numFmtId="220" fontId="3" fillId="0" borderId="26">
      <alignment horizontal="right" vertical="center"/>
    </xf>
    <xf numFmtId="220" fontId="3" fillId="0" borderId="26">
      <alignment horizontal="right" vertical="center"/>
    </xf>
    <xf numFmtId="221" fontId="89" fillId="0" borderId="26">
      <alignment horizontal="right" vertical="center"/>
    </xf>
    <xf numFmtId="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0" fontId="3" fillId="0" borderId="26">
      <alignment horizontal="right" vertical="center"/>
    </xf>
    <xf numFmtId="220" fontId="3" fillId="0" borderId="26">
      <alignment horizontal="right" vertical="center"/>
    </xf>
    <xf numFmtId="5" fontId="3" fillId="0" borderId="26">
      <alignment horizontal="right" vertical="center"/>
    </xf>
    <xf numFmtId="223" fontId="92" fillId="0" borderId="26">
      <alignment horizontal="right" vertical="center"/>
    </xf>
    <xf numFmtId="224" fontId="93" fillId="0" borderId="26">
      <alignment horizontal="right" vertical="center"/>
    </xf>
    <xf numFmtId="22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1" fontId="89" fillId="0" borderId="26">
      <alignment horizontal="right" vertical="center"/>
    </xf>
    <xf numFmtId="222" fontId="71" fillId="0" borderId="26">
      <alignment horizontal="right" vertical="center"/>
    </xf>
    <xf numFmtId="191" fontId="44" fillId="0" borderId="2">
      <protection hidden="1"/>
    </xf>
    <xf numFmtId="49" fontId="46" fillId="0" borderId="0" applyFill="0" applyBorder="0" applyAlignment="0"/>
    <xf numFmtId="0" fontId="8" fillId="0" borderId="0" applyFill="0" applyBorder="0" applyAlignment="0"/>
    <xf numFmtId="226" fontId="8" fillId="0" borderId="0" applyFill="0" applyBorder="0" applyAlignment="0"/>
    <xf numFmtId="227" fontId="92" fillId="0" borderId="0"/>
    <xf numFmtId="0" fontId="94" fillId="0" borderId="27"/>
    <xf numFmtId="0" fontId="7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28" applyNumberFormat="0" applyFill="0" applyAlignment="0" applyProtection="0"/>
    <xf numFmtId="0" fontId="56" fillId="0" borderId="17">
      <alignment horizontal="center"/>
    </xf>
    <xf numFmtId="228" fontId="49" fillId="0" borderId="0"/>
    <xf numFmtId="229" fontId="49" fillId="0" borderId="1"/>
    <xf numFmtId="0" fontId="97" fillId="0" borderId="29" applyFill="0" applyBorder="0" applyAlignment="0">
      <alignment horizontal="center"/>
    </xf>
    <xf numFmtId="212" fontId="98" fillId="43" borderId="30">
      <alignment vertical="top"/>
    </xf>
    <xf numFmtId="0" fontId="99" fillId="44" borderId="1">
      <alignment horizontal="left" vertical="center"/>
    </xf>
    <xf numFmtId="230" fontId="100" fillId="45" borderId="30"/>
    <xf numFmtId="231" fontId="62" fillId="0" borderId="30">
      <alignment horizontal="left" vertical="top"/>
    </xf>
    <xf numFmtId="0" fontId="101" fillId="46" borderId="0">
      <alignment horizontal="left" vertical="center"/>
    </xf>
    <xf numFmtId="231" fontId="89" fillId="0" borderId="31">
      <alignment horizontal="left" vertical="top"/>
    </xf>
    <xf numFmtId="0" fontId="102" fillId="0" borderId="31">
      <alignment horizontal="left" vertical="center"/>
    </xf>
    <xf numFmtId="0" fontId="40" fillId="0" borderId="0"/>
    <xf numFmtId="232" fontId="8" fillId="0" borderId="0" applyFont="0" applyFill="0" applyBorder="0" applyAlignment="0" applyProtection="0"/>
    <xf numFmtId="233" fontId="8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47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32" applyNumberFormat="0" applyFont="0" applyAlignment="0">
      <alignment horizontal="center"/>
    </xf>
    <xf numFmtId="0" fontId="105" fillId="0" borderId="0" applyNumberFormat="0" applyFill="0" applyBorder="0" applyAlignment="0" applyProtection="0"/>
    <xf numFmtId="0" fontId="69" fillId="0" borderId="0"/>
    <xf numFmtId="236" fontId="106" fillId="0" borderId="0" applyFont="0" applyFill="0" applyBorder="0" applyAlignment="0" applyProtection="0"/>
    <xf numFmtId="230" fontId="12" fillId="0" borderId="0" applyFont="0" applyFill="0" applyBorder="0" applyAlignment="0" applyProtection="0"/>
    <xf numFmtId="237" fontId="106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210" fontId="20" fillId="0" borderId="0" applyFont="0" applyFill="0" applyBorder="0" applyAlignment="0" applyProtection="0"/>
    <xf numFmtId="181" fontId="10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20" fillId="0" borderId="0"/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109" fillId="0" borderId="0"/>
    <xf numFmtId="0" fontId="110" fillId="0" borderId="3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8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111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</cellStyleXfs>
  <cellXfs count="2748">
    <xf numFmtId="0" fontId="0" fillId="0" borderId="0" xfId="0">
      <alignment vertical="center"/>
    </xf>
    <xf numFmtId="0" fontId="114" fillId="0" borderId="30" xfId="0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0" fontId="114" fillId="0" borderId="7" xfId="0" applyFont="1" applyFill="1" applyBorder="1" applyAlignment="1">
      <alignment horizontal="center" vertical="center"/>
    </xf>
    <xf numFmtId="0" fontId="115" fillId="0" borderId="33" xfId="0" applyFont="1" applyFill="1" applyBorder="1" applyAlignment="1">
      <alignment horizontal="center" vertical="center" wrapText="1"/>
    </xf>
    <xf numFmtId="0" fontId="115" fillId="0" borderId="34" xfId="0" applyFont="1" applyFill="1" applyBorder="1" applyAlignment="1">
      <alignment horizontal="center" vertical="center" wrapText="1"/>
    </xf>
    <xf numFmtId="0" fontId="115" fillId="0" borderId="35" xfId="0" applyFont="1" applyFill="1" applyBorder="1" applyAlignment="1">
      <alignment horizontal="center" vertical="center" wrapText="1"/>
    </xf>
    <xf numFmtId="0" fontId="115" fillId="0" borderId="36" xfId="0" applyFont="1" applyFill="1" applyBorder="1" applyAlignment="1">
      <alignment horizontal="center" vertical="center" wrapText="1"/>
    </xf>
    <xf numFmtId="0" fontId="114" fillId="0" borderId="33" xfId="0" applyFont="1" applyFill="1" applyBorder="1" applyAlignment="1">
      <alignment horizontal="center" vertical="center" wrapText="1"/>
    </xf>
    <xf numFmtId="0" fontId="114" fillId="0" borderId="34" xfId="0" applyFont="1" applyFill="1" applyBorder="1" applyAlignment="1">
      <alignment horizontal="center" vertical="center" wrapText="1"/>
    </xf>
    <xf numFmtId="0" fontId="114" fillId="0" borderId="37" xfId="0" applyFont="1" applyFill="1" applyBorder="1" applyAlignment="1">
      <alignment horizontal="center" vertical="center" wrapText="1"/>
    </xf>
    <xf numFmtId="0" fontId="114" fillId="0" borderId="35" xfId="0" applyFont="1" applyFill="1" applyBorder="1" applyAlignment="1">
      <alignment horizontal="center" vertical="center" wrapText="1"/>
    </xf>
    <xf numFmtId="0" fontId="114" fillId="0" borderId="38" xfId="0" applyFont="1" applyFill="1" applyBorder="1" applyAlignment="1">
      <alignment horizontal="center" vertical="center" wrapText="1"/>
    </xf>
    <xf numFmtId="0" fontId="114" fillId="0" borderId="39" xfId="0" applyFont="1" applyBorder="1">
      <alignment vertical="center"/>
    </xf>
    <xf numFmtId="0" fontId="114" fillId="0" borderId="40" xfId="0" applyFont="1" applyFill="1" applyBorder="1" applyAlignment="1">
      <alignment horizontal="justify" vertical="center" wrapText="1"/>
    </xf>
    <xf numFmtId="0" fontId="117" fillId="0" borderId="41" xfId="0" applyNumberFormat="1" applyFont="1" applyFill="1" applyBorder="1" applyAlignment="1">
      <alignment horizontal="center" vertical="center" wrapText="1"/>
    </xf>
    <xf numFmtId="0" fontId="117" fillId="0" borderId="42" xfId="0" applyNumberFormat="1" applyFont="1" applyFill="1" applyBorder="1" applyAlignment="1">
      <alignment horizontal="center" vertical="center" wrapText="1"/>
    </xf>
    <xf numFmtId="0" fontId="117" fillId="0" borderId="43" xfId="0" applyNumberFormat="1" applyFont="1" applyFill="1" applyBorder="1" applyAlignment="1">
      <alignment horizontal="center" vertical="center" wrapText="1"/>
    </xf>
    <xf numFmtId="0" fontId="117" fillId="0" borderId="44" xfId="0" applyNumberFormat="1" applyFont="1" applyFill="1" applyBorder="1" applyAlignment="1">
      <alignment horizontal="center" vertical="center" wrapText="1"/>
    </xf>
    <xf numFmtId="244" fontId="117" fillId="0" borderId="45" xfId="0" applyNumberFormat="1" applyFont="1" applyFill="1" applyBorder="1" applyAlignment="1">
      <alignment horizontal="right" vertical="center" wrapText="1"/>
    </xf>
    <xf numFmtId="244" fontId="117" fillId="0" borderId="46" xfId="0" quotePrefix="1" applyNumberFormat="1" applyFont="1" applyFill="1" applyBorder="1" applyAlignment="1">
      <alignment horizontal="center" vertical="center" wrapText="1"/>
    </xf>
    <xf numFmtId="244" fontId="117" fillId="0" borderId="46" xfId="0" applyNumberFormat="1" applyFont="1" applyFill="1" applyBorder="1" applyAlignment="1">
      <alignment horizontal="right" vertical="center" wrapText="1"/>
    </xf>
    <xf numFmtId="244" fontId="117" fillId="0" borderId="47" xfId="0" applyNumberFormat="1" applyFont="1" applyFill="1" applyBorder="1" applyAlignment="1">
      <alignment horizontal="center" vertical="center" wrapText="1"/>
    </xf>
    <xf numFmtId="247" fontId="117" fillId="0" borderId="46" xfId="0" applyNumberFormat="1" applyFont="1" applyFill="1" applyBorder="1" applyAlignment="1">
      <alignment horizontal="right" vertical="center" wrapText="1"/>
    </xf>
    <xf numFmtId="247" fontId="117" fillId="0" borderId="45" xfId="0" applyNumberFormat="1" applyFont="1" applyFill="1" applyBorder="1" applyAlignment="1">
      <alignment horizontal="right" vertical="center" wrapText="1"/>
    </xf>
    <xf numFmtId="245" fontId="117" fillId="0" borderId="47" xfId="0" applyNumberFormat="1" applyFont="1" applyFill="1" applyBorder="1" applyAlignment="1">
      <alignment horizontal="right" vertical="center" wrapText="1"/>
    </xf>
    <xf numFmtId="246" fontId="117" fillId="0" borderId="45" xfId="0" applyNumberFormat="1" applyFont="1" applyFill="1" applyBorder="1" applyAlignment="1">
      <alignment horizontal="right" vertical="center" wrapText="1"/>
    </xf>
    <xf numFmtId="0" fontId="115" fillId="0" borderId="7" xfId="0" applyFont="1" applyBorder="1">
      <alignment vertical="center"/>
    </xf>
    <xf numFmtId="0" fontId="115" fillId="0" borderId="48" xfId="0" applyFont="1" applyFill="1" applyBorder="1" applyAlignment="1">
      <alignment horizontal="justify" vertical="center" wrapText="1"/>
    </xf>
    <xf numFmtId="0" fontId="115" fillId="0" borderId="7" xfId="0" quotePrefix="1" applyFont="1" applyFill="1" applyBorder="1" applyAlignment="1">
      <alignment horizontal="center" vertical="center" wrapText="1"/>
    </xf>
    <xf numFmtId="0" fontId="115" fillId="0" borderId="49" xfId="0" applyNumberFormat="1" applyFont="1" applyFill="1" applyBorder="1" applyAlignment="1">
      <alignment horizontal="center" vertical="center" wrapText="1"/>
    </xf>
    <xf numFmtId="0" fontId="115" fillId="0" borderId="50" xfId="0" applyNumberFormat="1" applyFont="1" applyFill="1" applyBorder="1" applyAlignment="1">
      <alignment horizontal="center" vertical="center" wrapText="1"/>
    </xf>
    <xf numFmtId="0" fontId="115" fillId="0" borderId="51" xfId="0" applyNumberFormat="1" applyFont="1" applyFill="1" applyBorder="1" applyAlignment="1">
      <alignment horizontal="center" vertical="center" wrapText="1"/>
    </xf>
    <xf numFmtId="0" fontId="115" fillId="0" borderId="52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right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right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7" fontId="115" fillId="0" borderId="3" xfId="0" applyNumberFormat="1" applyFont="1" applyFill="1" applyBorder="1" applyAlignment="1">
      <alignment horizontal="right" vertical="center" wrapText="1"/>
    </xf>
    <xf numFmtId="247" fontId="115" fillId="0" borderId="55" xfId="0" applyNumberFormat="1" applyFont="1" applyFill="1" applyBorder="1" applyAlignment="1">
      <alignment horizontal="right" vertical="center" wrapText="1"/>
    </xf>
    <xf numFmtId="245" fontId="115" fillId="0" borderId="54" xfId="0" applyNumberFormat="1" applyFont="1" applyFill="1" applyBorder="1" applyAlignment="1">
      <alignment horizontal="right" vertical="center" wrapText="1"/>
    </xf>
    <xf numFmtId="246" fontId="115" fillId="0" borderId="53" xfId="0" applyNumberFormat="1" applyFont="1" applyFill="1" applyBorder="1" applyAlignment="1">
      <alignment horizontal="right" vertical="center" wrapText="1"/>
    </xf>
    <xf numFmtId="246" fontId="115" fillId="0" borderId="54" xfId="0" applyNumberFormat="1" applyFont="1" applyFill="1" applyBorder="1" applyAlignment="1">
      <alignment horizontal="left" vertical="center" wrapText="1"/>
    </xf>
    <xf numFmtId="0" fontId="115" fillId="0" borderId="0" xfId="0" applyFont="1">
      <alignment vertical="center"/>
    </xf>
    <xf numFmtId="0" fontId="115" fillId="0" borderId="56" xfId="0" applyNumberFormat="1" applyFont="1" applyFill="1" applyBorder="1" applyAlignment="1">
      <alignment horizontal="center" vertical="center" wrapText="1"/>
    </xf>
    <xf numFmtId="0" fontId="115" fillId="0" borderId="57" xfId="0" applyNumberFormat="1" applyFont="1" applyFill="1" applyBorder="1" applyAlignment="1">
      <alignment horizontal="center" vertical="center" wrapText="1"/>
    </xf>
    <xf numFmtId="0" fontId="115" fillId="0" borderId="58" xfId="0" applyNumberFormat="1" applyFont="1" applyFill="1" applyBorder="1" applyAlignment="1">
      <alignment horizontal="center" vertical="center" wrapText="1"/>
    </xf>
    <xf numFmtId="0" fontId="115" fillId="0" borderId="5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right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right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7" fontId="115" fillId="0" borderId="60" xfId="0" applyNumberFormat="1" applyFont="1" applyFill="1" applyBorder="1" applyAlignment="1">
      <alignment horizontal="right" vertical="center" wrapText="1"/>
    </xf>
    <xf numFmtId="245" fontId="115" fillId="0" borderId="61" xfId="0" applyNumberFormat="1" applyFont="1" applyFill="1" applyBorder="1" applyAlignment="1">
      <alignment horizontal="right" vertical="center" wrapText="1"/>
    </xf>
    <xf numFmtId="246" fontId="115" fillId="0" borderId="55" xfId="0" applyNumberFormat="1" applyFont="1" applyFill="1" applyBorder="1" applyAlignment="1">
      <alignment horizontal="right" vertical="center" wrapText="1"/>
    </xf>
    <xf numFmtId="246" fontId="115" fillId="0" borderId="61" xfId="0" applyNumberFormat="1" applyFont="1" applyFill="1" applyBorder="1" applyAlignment="1">
      <alignment horizontal="left" vertical="center" wrapText="1"/>
    </xf>
    <xf numFmtId="0" fontId="115" fillId="0" borderId="62" xfId="0" applyNumberFormat="1" applyFont="1" applyFill="1" applyBorder="1" applyAlignment="1">
      <alignment horizontal="center" vertical="center" wrapText="1"/>
    </xf>
    <xf numFmtId="0" fontId="115" fillId="0" borderId="63" xfId="0" applyNumberFormat="1" applyFont="1" applyFill="1" applyBorder="1" applyAlignment="1">
      <alignment horizontal="center" vertical="center" wrapText="1"/>
    </xf>
    <xf numFmtId="0" fontId="115" fillId="0" borderId="64" xfId="0" applyNumberFormat="1" applyFont="1" applyFill="1" applyBorder="1" applyAlignment="1">
      <alignment horizontal="center" vertical="center" wrapText="1"/>
    </xf>
    <xf numFmtId="0" fontId="115" fillId="0" borderId="65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horizontal="right" vertical="center" wrapText="1"/>
    </xf>
    <xf numFmtId="244" fontId="115" fillId="0" borderId="67" xfId="0" applyNumberFormat="1" applyFont="1" applyFill="1" applyBorder="1" applyAlignment="1">
      <alignment horizontal="center" vertical="center" wrapText="1"/>
    </xf>
    <xf numFmtId="244" fontId="115" fillId="0" borderId="67" xfId="0" applyNumberFormat="1" applyFont="1" applyFill="1" applyBorder="1" applyAlignment="1">
      <alignment horizontal="right" vertical="center" wrapText="1"/>
    </xf>
    <xf numFmtId="244" fontId="115" fillId="0" borderId="68" xfId="0" applyNumberFormat="1" applyFont="1" applyFill="1" applyBorder="1" applyAlignment="1">
      <alignment horizontal="center" vertical="center" wrapText="1"/>
    </xf>
    <xf numFmtId="247" fontId="115" fillId="0" borderId="67" xfId="0" applyNumberFormat="1" applyFont="1" applyFill="1" applyBorder="1" applyAlignment="1">
      <alignment horizontal="right" vertical="center" wrapText="1"/>
    </xf>
    <xf numFmtId="245" fontId="115" fillId="0" borderId="68" xfId="0" applyNumberFormat="1" applyFont="1" applyFill="1" applyBorder="1" applyAlignment="1">
      <alignment horizontal="right" vertical="center" wrapText="1"/>
    </xf>
    <xf numFmtId="246" fontId="115" fillId="0" borderId="66" xfId="0" applyNumberFormat="1" applyFont="1" applyFill="1" applyBorder="1" applyAlignment="1">
      <alignment horizontal="right" vertical="center" wrapText="1"/>
    </xf>
    <xf numFmtId="246" fontId="115" fillId="0" borderId="68" xfId="0" applyNumberFormat="1" applyFont="1" applyFill="1" applyBorder="1" applyAlignment="1">
      <alignment horizontal="left" vertical="center" wrapText="1"/>
    </xf>
    <xf numFmtId="0" fontId="114" fillId="0" borderId="7" xfId="0" applyFont="1" applyBorder="1">
      <alignment vertical="center"/>
    </xf>
    <xf numFmtId="0" fontId="114" fillId="0" borderId="48" xfId="0" applyFont="1" applyFill="1" applyBorder="1" applyAlignment="1">
      <alignment horizontal="justify" vertical="center" wrapText="1"/>
    </xf>
    <xf numFmtId="0" fontId="114" fillId="0" borderId="7" xfId="0" quotePrefix="1" applyFont="1" applyFill="1" applyBorder="1" applyAlignment="1">
      <alignment horizontal="center" vertical="center" wrapText="1"/>
    </xf>
    <xf numFmtId="247" fontId="115" fillId="0" borderId="53" xfId="0" applyNumberFormat="1" applyFont="1" applyFill="1" applyBorder="1" applyAlignment="1">
      <alignment horizontal="right" vertical="center" wrapText="1"/>
    </xf>
    <xf numFmtId="0" fontId="114" fillId="0" borderId="0" xfId="0" applyFont="1" applyFill="1">
      <alignment vertical="center"/>
    </xf>
    <xf numFmtId="0" fontId="114" fillId="0" borderId="7" xfId="0" applyFont="1" applyFill="1" applyBorder="1">
      <alignment vertical="center"/>
    </xf>
    <xf numFmtId="247" fontId="115" fillId="0" borderId="66" xfId="0" applyNumberFormat="1" applyFont="1" applyFill="1" applyBorder="1" applyAlignment="1">
      <alignment horizontal="right" vertical="center" wrapText="1"/>
    </xf>
    <xf numFmtId="246" fontId="117" fillId="0" borderId="55" xfId="0" applyNumberFormat="1" applyFont="1" applyFill="1" applyBorder="1" applyAlignment="1">
      <alignment horizontal="right" vertical="center" wrapText="1"/>
    </xf>
    <xf numFmtId="0" fontId="114" fillId="0" borderId="0" xfId="0" applyFont="1" applyFill="1" applyBorder="1">
      <alignment vertical="center"/>
    </xf>
    <xf numFmtId="246" fontId="117" fillId="0" borderId="68" xfId="0" applyNumberFormat="1" applyFont="1" applyFill="1" applyBorder="1" applyAlignment="1">
      <alignment horizontal="left" vertical="center" wrapText="1"/>
    </xf>
    <xf numFmtId="0" fontId="115" fillId="0" borderId="69" xfId="0" applyNumberFormat="1" applyFont="1" applyFill="1" applyBorder="1" applyAlignment="1">
      <alignment horizontal="center" vertical="center" wrapText="1"/>
    </xf>
    <xf numFmtId="0" fontId="115" fillId="0" borderId="70" xfId="0" applyNumberFormat="1" applyFont="1" applyFill="1" applyBorder="1" applyAlignment="1">
      <alignment horizontal="center" vertical="center" wrapText="1"/>
    </xf>
    <xf numFmtId="0" fontId="117" fillId="0" borderId="71" xfId="0" applyNumberFormat="1" applyFont="1" applyFill="1" applyBorder="1" applyAlignment="1">
      <alignment horizontal="center" vertical="center" wrapText="1"/>
    </xf>
    <xf numFmtId="0" fontId="117" fillId="0" borderId="72" xfId="0" applyNumberFormat="1" applyFont="1" applyFill="1" applyBorder="1" applyAlignment="1">
      <alignment horizontal="center" vertical="center" wrapText="1"/>
    </xf>
    <xf numFmtId="0" fontId="117" fillId="0" borderId="73" xfId="0" applyNumberFormat="1" applyFont="1" applyFill="1" applyBorder="1" applyAlignment="1">
      <alignment horizontal="center" vertical="center" wrapText="1"/>
    </xf>
    <xf numFmtId="0" fontId="117" fillId="0" borderId="46" xfId="0" quotePrefix="1" applyFont="1" applyFill="1" applyBorder="1" applyAlignment="1">
      <alignment horizontal="center" vertical="center" wrapText="1"/>
    </xf>
    <xf numFmtId="0" fontId="115" fillId="0" borderId="74" xfId="0" applyNumberFormat="1" applyFont="1" applyFill="1" applyBorder="1" applyAlignment="1">
      <alignment horizontal="center" vertical="center" wrapText="1"/>
    </xf>
    <xf numFmtId="0" fontId="115" fillId="0" borderId="75" xfId="0" applyNumberFormat="1" applyFont="1" applyFill="1" applyBorder="1" applyAlignment="1">
      <alignment horizontal="center" vertical="center" wrapText="1"/>
    </xf>
    <xf numFmtId="0" fontId="115" fillId="0" borderId="76" xfId="0" applyNumberFormat="1" applyFont="1" applyFill="1" applyBorder="1" applyAlignment="1">
      <alignment horizontal="center" vertical="center" wrapText="1"/>
    </xf>
    <xf numFmtId="0" fontId="115" fillId="0" borderId="3" xfId="0" applyFont="1" applyFill="1" applyBorder="1" applyAlignment="1">
      <alignment horizontal="center" vertical="center" wrapText="1"/>
    </xf>
    <xf numFmtId="0" fontId="115" fillId="0" borderId="0" xfId="0" applyFont="1" applyFill="1" applyBorder="1">
      <alignment vertical="center"/>
    </xf>
    <xf numFmtId="0" fontId="115" fillId="0" borderId="0" xfId="0" applyFont="1" applyFill="1">
      <alignment vertical="center"/>
    </xf>
    <xf numFmtId="0" fontId="115" fillId="0" borderId="77" xfId="0" applyNumberFormat="1" applyFont="1" applyFill="1" applyBorder="1" applyAlignment="1">
      <alignment horizontal="center" vertical="center" wrapText="1"/>
    </xf>
    <xf numFmtId="0" fontId="115" fillId="0" borderId="78" xfId="0" applyNumberFormat="1" applyFont="1" applyFill="1" applyBorder="1" applyAlignment="1">
      <alignment horizontal="center" vertical="center" wrapText="1"/>
    </xf>
    <xf numFmtId="0" fontId="115" fillId="0" borderId="79" xfId="0" applyNumberFormat="1" applyFont="1" applyFill="1" applyBorder="1" applyAlignment="1">
      <alignment horizontal="center" vertical="center" wrapText="1"/>
    </xf>
    <xf numFmtId="0" fontId="114" fillId="0" borderId="78" xfId="0" applyNumberFormat="1" applyFont="1" applyFill="1" applyBorder="1" applyAlignment="1">
      <alignment horizontal="center" vertical="center" wrapText="1"/>
    </xf>
    <xf numFmtId="0" fontId="114" fillId="0" borderId="59" xfId="0" applyNumberFormat="1" applyFont="1" applyFill="1" applyBorder="1" applyAlignment="1">
      <alignment horizontal="center" vertical="center" wrapText="1"/>
    </xf>
    <xf numFmtId="246" fontId="114" fillId="0" borderId="68" xfId="0" applyNumberFormat="1" applyFont="1" applyFill="1" applyBorder="1" applyAlignment="1">
      <alignment horizontal="left" vertical="center" wrapText="1"/>
    </xf>
    <xf numFmtId="246" fontId="114" fillId="0" borderId="54" xfId="0" applyNumberFormat="1" applyFont="1" applyFill="1" applyBorder="1" applyAlignment="1">
      <alignment horizontal="left" vertical="center" wrapText="1"/>
    </xf>
    <xf numFmtId="246" fontId="114" fillId="0" borderId="61" xfId="0" applyNumberFormat="1" applyFont="1" applyFill="1" applyBorder="1" applyAlignment="1">
      <alignment horizontal="left" vertical="center" wrapText="1"/>
    </xf>
    <xf numFmtId="247" fontId="114" fillId="0" borderId="60" xfId="0" applyNumberFormat="1" applyFont="1" applyFill="1" applyBorder="1" applyAlignment="1">
      <alignment horizontal="right" vertical="center" wrapText="1"/>
    </xf>
    <xf numFmtId="247" fontId="114" fillId="0" borderId="55" xfId="0" applyNumberFormat="1" applyFont="1" applyFill="1" applyBorder="1" applyAlignment="1">
      <alignment horizontal="right" vertical="center" wrapText="1"/>
    </xf>
    <xf numFmtId="245" fontId="114" fillId="0" borderId="61" xfId="0" applyNumberFormat="1" applyFont="1" applyFill="1" applyBorder="1" applyAlignment="1">
      <alignment horizontal="right" vertical="center" wrapText="1"/>
    </xf>
    <xf numFmtId="0" fontId="115" fillId="0" borderId="80" xfId="0" applyNumberFormat="1" applyFont="1" applyFill="1" applyBorder="1" applyAlignment="1">
      <alignment horizontal="center" vertical="center" wrapText="1"/>
    </xf>
    <xf numFmtId="0" fontId="115" fillId="0" borderId="81" xfId="0" applyNumberFormat="1" applyFont="1" applyFill="1" applyBorder="1" applyAlignment="1">
      <alignment horizontal="center" vertical="center" wrapText="1"/>
    </xf>
    <xf numFmtId="0" fontId="115" fillId="0" borderId="82" xfId="0" applyNumberFormat="1" applyFont="1" applyFill="1" applyBorder="1" applyAlignment="1">
      <alignment horizontal="center" vertical="center" wrapText="1"/>
    </xf>
    <xf numFmtId="0" fontId="114" fillId="0" borderId="81" xfId="0" applyNumberFormat="1" applyFont="1" applyFill="1" applyBorder="1" applyAlignment="1">
      <alignment horizontal="center" vertical="center" wrapText="1"/>
    </xf>
    <xf numFmtId="0" fontId="114" fillId="0" borderId="65" xfId="0" applyNumberFormat="1" applyFont="1" applyFill="1" applyBorder="1" applyAlignment="1">
      <alignment horizontal="center" vertical="center" wrapText="1"/>
    </xf>
    <xf numFmtId="247" fontId="114" fillId="0" borderId="67" xfId="0" applyNumberFormat="1" applyFont="1" applyFill="1" applyBorder="1" applyAlignment="1">
      <alignment horizontal="right" vertical="center" wrapText="1"/>
    </xf>
    <xf numFmtId="247" fontId="114" fillId="0" borderId="66" xfId="0" applyNumberFormat="1" applyFont="1" applyFill="1" applyBorder="1" applyAlignment="1">
      <alignment horizontal="right" vertical="center" wrapText="1"/>
    </xf>
    <xf numFmtId="245" fontId="114" fillId="0" borderId="68" xfId="0" applyNumberFormat="1" applyFont="1" applyFill="1" applyBorder="1" applyAlignment="1">
      <alignment horizontal="right" vertical="center" wrapText="1"/>
    </xf>
    <xf numFmtId="0" fontId="115" fillId="0" borderId="84" xfId="0" applyNumberFormat="1" applyFont="1" applyFill="1" applyBorder="1" applyAlignment="1">
      <alignment horizontal="center" vertical="center" wrapText="1"/>
    </xf>
    <xf numFmtId="0" fontId="115" fillId="0" borderId="86" xfId="0" applyNumberFormat="1" applyFont="1" applyFill="1" applyBorder="1" applyAlignment="1">
      <alignment horizontal="center" vertical="center" wrapText="1"/>
    </xf>
    <xf numFmtId="0" fontId="114" fillId="0" borderId="84" xfId="0" applyNumberFormat="1" applyFont="1" applyFill="1" applyBorder="1" applyAlignment="1">
      <alignment horizontal="center" vertical="center" wrapText="1"/>
    </xf>
    <xf numFmtId="0" fontId="114" fillId="0" borderId="86" xfId="0" applyNumberFormat="1" applyFont="1" applyFill="1" applyBorder="1" applyAlignment="1">
      <alignment horizontal="center" vertical="center" wrapText="1"/>
    </xf>
    <xf numFmtId="247" fontId="114" fillId="0" borderId="87" xfId="0" applyNumberFormat="1" applyFont="1" applyFill="1" applyBorder="1" applyAlignment="1">
      <alignment horizontal="right" vertical="center" wrapText="1"/>
    </xf>
    <xf numFmtId="247" fontId="114" fillId="0" borderId="88" xfId="0" applyNumberFormat="1" applyFont="1" applyFill="1" applyBorder="1" applyAlignment="1">
      <alignment horizontal="right" vertical="center" wrapText="1"/>
    </xf>
    <xf numFmtId="245" fontId="114" fillId="0" borderId="89" xfId="0" applyNumberFormat="1" applyFont="1" applyFill="1" applyBorder="1" applyAlignment="1">
      <alignment horizontal="right" vertical="center" wrapText="1"/>
    </xf>
    <xf numFmtId="0" fontId="114" fillId="0" borderId="48" xfId="0" applyFont="1" applyFill="1" applyBorder="1" applyAlignment="1">
      <alignment horizontal="right" vertical="center" wrapText="1"/>
    </xf>
    <xf numFmtId="0" fontId="117" fillId="0" borderId="45" xfId="0" applyFont="1" applyFill="1" applyBorder="1" applyAlignment="1">
      <alignment horizontal="right" vertical="center" wrapText="1"/>
    </xf>
    <xf numFmtId="0" fontId="115" fillId="0" borderId="48" xfId="0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right" vertical="center" wrapText="1"/>
    </xf>
    <xf numFmtId="0" fontId="114" fillId="0" borderId="90" xfId="0" applyFont="1" applyBorder="1">
      <alignment vertical="center"/>
    </xf>
    <xf numFmtId="0" fontId="114" fillId="0" borderId="91" xfId="0" applyFont="1" applyFill="1" applyBorder="1" applyAlignment="1">
      <alignment horizontal="right" vertical="center" wrapText="1"/>
    </xf>
    <xf numFmtId="0" fontId="114" fillId="0" borderId="90" xfId="0" quotePrefix="1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left" vertical="center" wrapText="1"/>
    </xf>
    <xf numFmtId="247" fontId="117" fillId="0" borderId="47" xfId="0" applyNumberFormat="1" applyFont="1" applyFill="1" applyBorder="1" applyAlignment="1">
      <alignment horizontal="right" vertical="center" wrapText="1"/>
    </xf>
    <xf numFmtId="0" fontId="115" fillId="0" borderId="7" xfId="0" applyFont="1" applyFill="1" applyBorder="1">
      <alignment vertical="center"/>
    </xf>
    <xf numFmtId="0" fontId="115" fillId="0" borderId="48" xfId="0" applyFont="1" applyFill="1" applyBorder="1" applyAlignment="1">
      <alignment horizontal="left" vertical="center" wrapText="1"/>
    </xf>
    <xf numFmtId="0" fontId="115" fillId="0" borderId="53" xfId="0" applyFont="1" applyFill="1" applyBorder="1" applyAlignment="1">
      <alignment horizontal="right" vertical="center" wrapText="1"/>
    </xf>
    <xf numFmtId="0" fontId="114" fillId="0" borderId="77" xfId="0" applyNumberFormat="1" applyFont="1" applyFill="1" applyBorder="1" applyAlignment="1">
      <alignment horizontal="center" vertical="center" wrapText="1"/>
    </xf>
    <xf numFmtId="0" fontId="114" fillId="0" borderId="7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vertical="center" wrapText="1"/>
    </xf>
    <xf numFmtId="244" fontId="115" fillId="0" borderId="60" xfId="0" applyNumberFormat="1" applyFont="1" applyFill="1" applyBorder="1" applyAlignment="1">
      <alignment vertical="center" wrapText="1"/>
    </xf>
    <xf numFmtId="247" fontId="115" fillId="0" borderId="61" xfId="0" applyNumberFormat="1" applyFont="1" applyFill="1" applyBorder="1" applyAlignment="1">
      <alignment horizontal="right" vertical="center" wrapText="1"/>
    </xf>
    <xf numFmtId="0" fontId="114" fillId="0" borderId="55" xfId="0" applyFont="1" applyFill="1" applyBorder="1" applyAlignment="1">
      <alignment horizontal="right" vertical="center" wrapText="1"/>
    </xf>
    <xf numFmtId="0" fontId="114" fillId="0" borderId="80" xfId="0" applyNumberFormat="1" applyFont="1" applyFill="1" applyBorder="1" applyAlignment="1">
      <alignment horizontal="center" vertical="center" wrapText="1"/>
    </xf>
    <xf numFmtId="0" fontId="114" fillId="0" borderId="82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vertical="center" wrapText="1"/>
    </xf>
    <xf numFmtId="244" fontId="115" fillId="0" borderId="67" xfId="0" applyNumberFormat="1" applyFont="1" applyFill="1" applyBorder="1" applyAlignment="1">
      <alignment vertical="center" wrapText="1"/>
    </xf>
    <xf numFmtId="247" fontId="115" fillId="0" borderId="68" xfId="0" applyNumberFormat="1" applyFont="1" applyFill="1" applyBorder="1" applyAlignment="1">
      <alignment horizontal="right" vertical="center" wrapText="1"/>
    </xf>
    <xf numFmtId="0" fontId="114" fillId="0" borderId="74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 wrapText="1"/>
    </xf>
    <xf numFmtId="0" fontId="114" fillId="0" borderId="76" xfId="0" applyNumberFormat="1" applyFont="1" applyFill="1" applyBorder="1" applyAlignment="1">
      <alignment horizontal="center" vertical="center" wrapText="1"/>
    </xf>
    <xf numFmtId="0" fontId="114" fillId="0" borderId="52" xfId="0" applyNumberFormat="1" applyFont="1" applyFill="1" applyBorder="1" applyAlignment="1">
      <alignment horizontal="center" vertical="center" wrapText="1"/>
    </xf>
    <xf numFmtId="247" fontId="114" fillId="0" borderId="3" xfId="0" applyNumberFormat="1" applyFont="1" applyFill="1" applyBorder="1" applyAlignment="1">
      <alignment horizontal="right" vertical="center" wrapText="1"/>
    </xf>
    <xf numFmtId="247" fontId="114" fillId="0" borderId="54" xfId="0" applyNumberFormat="1" applyFont="1" applyFill="1" applyBorder="1" applyAlignment="1">
      <alignment horizontal="right" vertical="center" wrapText="1"/>
    </xf>
    <xf numFmtId="247" fontId="114" fillId="0" borderId="53" xfId="0" applyNumberFormat="1" applyFont="1" applyFill="1" applyBorder="1" applyAlignment="1">
      <alignment horizontal="right" vertical="center" wrapText="1"/>
    </xf>
    <xf numFmtId="245" fontId="114" fillId="0" borderId="54" xfId="0" applyNumberFormat="1" applyFont="1" applyFill="1" applyBorder="1" applyAlignment="1">
      <alignment horizontal="right" vertical="center" wrapText="1"/>
    </xf>
    <xf numFmtId="0" fontId="114" fillId="0" borderId="53" xfId="0" applyFont="1" applyFill="1" applyBorder="1" applyAlignment="1">
      <alignment horizontal="right" vertical="center" wrapText="1"/>
    </xf>
    <xf numFmtId="247" fontId="114" fillId="0" borderId="61" xfId="0" applyNumberFormat="1" applyFont="1" applyFill="1" applyBorder="1" applyAlignment="1">
      <alignment horizontal="right" vertical="center" wrapText="1"/>
    </xf>
    <xf numFmtId="0" fontId="114" fillId="0" borderId="83" xfId="0" applyNumberFormat="1" applyFont="1" applyFill="1" applyBorder="1" applyAlignment="1">
      <alignment horizontal="center" vertical="center" wrapText="1"/>
    </xf>
    <xf numFmtId="0" fontId="114" fillId="0" borderId="85" xfId="0" applyNumberFormat="1" applyFont="1" applyFill="1" applyBorder="1" applyAlignment="1">
      <alignment horizontal="center" vertical="center" wrapText="1"/>
    </xf>
    <xf numFmtId="0" fontId="114" fillId="0" borderId="88" xfId="0" applyFont="1" applyFill="1" applyBorder="1" applyAlignment="1">
      <alignment horizontal="right" vertical="center" wrapText="1"/>
    </xf>
    <xf numFmtId="0" fontId="114" fillId="0" borderId="66" xfId="0" applyFont="1" applyFill="1" applyBorder="1" applyAlignment="1">
      <alignment horizontal="right" vertical="center" wrapText="1"/>
    </xf>
    <xf numFmtId="246" fontId="117" fillId="0" borderId="47" xfId="0" applyNumberFormat="1" applyFont="1" applyFill="1" applyBorder="1" applyAlignment="1">
      <alignment horizontal="left" vertical="center" wrapText="1"/>
    </xf>
    <xf numFmtId="246" fontId="114" fillId="0" borderId="48" xfId="0" applyNumberFormat="1" applyFont="1" applyFill="1" applyBorder="1" applyAlignment="1">
      <alignment horizontal="left" vertical="center" wrapText="1"/>
    </xf>
    <xf numFmtId="0" fontId="114" fillId="0" borderId="61" xfId="0" applyFont="1" applyFill="1" applyBorder="1" applyAlignment="1">
      <alignment horizontal="left" vertical="center" wrapText="1"/>
    </xf>
    <xf numFmtId="0" fontId="114" fillId="0" borderId="7" xfId="0" applyFont="1" applyFill="1" applyBorder="1" applyAlignment="1">
      <alignment horizontal="right" vertical="center" wrapText="1"/>
    </xf>
    <xf numFmtId="0" fontId="114" fillId="0" borderId="89" xfId="0" applyFont="1" applyFill="1" applyBorder="1" applyAlignment="1">
      <alignment horizontal="left" vertical="center" wrapText="1"/>
    </xf>
    <xf numFmtId="0" fontId="114" fillId="0" borderId="68" xfId="0" applyFont="1" applyFill="1" applyBorder="1" applyAlignment="1">
      <alignment horizontal="left" vertical="center" wrapText="1"/>
    </xf>
    <xf numFmtId="0" fontId="114" fillId="0" borderId="97" xfId="0" applyNumberFormat="1" applyFont="1" applyFill="1" applyBorder="1" applyAlignment="1">
      <alignment horizontal="center" vertical="center" wrapText="1"/>
    </xf>
    <xf numFmtId="0" fontId="114" fillId="0" borderId="98" xfId="0" applyNumberFormat="1" applyFont="1" applyFill="1" applyBorder="1" applyAlignment="1">
      <alignment horizontal="center" vertical="center" wrapText="1"/>
    </xf>
    <xf numFmtId="0" fontId="114" fillId="0" borderId="99" xfId="0" applyNumberFormat="1" applyFont="1" applyFill="1" applyBorder="1" applyAlignment="1">
      <alignment horizontal="center" vertical="center" wrapText="1"/>
    </xf>
    <xf numFmtId="0" fontId="114" fillId="0" borderId="38" xfId="0" applyNumberFormat="1" applyFont="1" applyFill="1" applyBorder="1" applyAlignment="1">
      <alignment horizontal="center" vertical="center" wrapText="1"/>
    </xf>
    <xf numFmtId="247" fontId="114" fillId="0" borderId="0" xfId="0" applyNumberFormat="1" applyFont="1" applyFill="1" applyBorder="1" applyAlignment="1">
      <alignment horizontal="right" vertical="center" wrapText="1"/>
    </xf>
    <xf numFmtId="247" fontId="114" fillId="0" borderId="7" xfId="0" applyNumberFormat="1" applyFont="1" applyFill="1" applyBorder="1" applyAlignment="1">
      <alignment horizontal="right" vertical="center" wrapText="1"/>
    </xf>
    <xf numFmtId="245" fontId="114" fillId="0" borderId="48" xfId="0" applyNumberFormat="1" applyFont="1" applyFill="1" applyBorder="1" applyAlignment="1">
      <alignment horizontal="right" vertical="center" wrapText="1"/>
    </xf>
    <xf numFmtId="0" fontId="117" fillId="0" borderId="0" xfId="0" applyFont="1" applyFill="1" applyBorder="1">
      <alignment vertical="center"/>
    </xf>
    <xf numFmtId="0" fontId="114" fillId="0" borderId="54" xfId="0" applyFont="1" applyFill="1" applyBorder="1" applyAlignment="1">
      <alignment horizontal="left" vertical="center" wrapText="1"/>
    </xf>
    <xf numFmtId="0" fontId="117" fillId="0" borderId="46" xfId="0" applyFont="1" applyFill="1" applyBorder="1" applyAlignment="1">
      <alignment horizontal="center" vertical="center" wrapText="1"/>
    </xf>
    <xf numFmtId="0" fontId="117" fillId="0" borderId="48" xfId="0" applyFont="1" applyFill="1" applyBorder="1" applyAlignment="1">
      <alignment horizontal="right" vertical="center" wrapText="1"/>
    </xf>
    <xf numFmtId="0" fontId="117" fillId="0" borderId="7" xfId="0" quotePrefix="1" applyFont="1" applyFill="1" applyBorder="1" applyAlignment="1">
      <alignment horizontal="center" vertical="center" wrapText="1"/>
    </xf>
    <xf numFmtId="0" fontId="114" fillId="0" borderId="90" xfId="0" applyFont="1" applyFill="1" applyBorder="1">
      <alignment vertical="center"/>
    </xf>
    <xf numFmtId="0" fontId="114" fillId="0" borderId="39" xfId="0" applyFont="1" applyFill="1" applyBorder="1">
      <alignment vertical="center"/>
    </xf>
    <xf numFmtId="0" fontId="114" fillId="0" borderId="40" xfId="0" applyFont="1" applyFill="1" applyBorder="1" applyAlignment="1">
      <alignment horizontal="left" vertical="center" wrapText="1"/>
    </xf>
    <xf numFmtId="0" fontId="114" fillId="0" borderId="0" xfId="0" quotePrefix="1" applyFont="1" applyFill="1" applyBorder="1" applyAlignment="1">
      <alignment horizontal="center" vertical="center" wrapText="1"/>
    </xf>
    <xf numFmtId="0" fontId="117" fillId="0" borderId="72" xfId="0" applyFont="1" applyFill="1" applyBorder="1" applyAlignment="1">
      <alignment horizontal="center" vertical="center" wrapText="1"/>
    </xf>
    <xf numFmtId="0" fontId="117" fillId="0" borderId="73" xfId="0" applyFont="1" applyFill="1" applyBorder="1" applyAlignment="1">
      <alignment horizontal="center" vertical="center" wrapText="1"/>
    </xf>
    <xf numFmtId="0" fontId="117" fillId="0" borderId="44" xfId="0" applyFont="1" applyFill="1" applyBorder="1" applyAlignment="1">
      <alignment horizontal="center" vertical="center" wrapText="1"/>
    </xf>
    <xf numFmtId="0" fontId="115" fillId="0" borderId="75" xfId="0" applyFont="1" applyFill="1" applyBorder="1" applyAlignment="1">
      <alignment horizontal="center" vertical="center" wrapText="1"/>
    </xf>
    <xf numFmtId="0" fontId="115" fillId="0" borderId="76" xfId="0" applyFont="1" applyFill="1" applyBorder="1" applyAlignment="1">
      <alignment horizontal="center" vertical="center" wrapText="1"/>
    </xf>
    <xf numFmtId="0" fontId="115" fillId="0" borderId="52" xfId="0" applyFont="1" applyFill="1" applyBorder="1" applyAlignment="1">
      <alignment horizontal="center" vertical="center" wrapText="1"/>
    </xf>
    <xf numFmtId="0" fontId="114" fillId="0" borderId="78" xfId="0" applyFont="1" applyFill="1" applyBorder="1" applyAlignment="1">
      <alignment horizontal="center" vertical="center" wrapText="1"/>
    </xf>
    <xf numFmtId="0" fontId="114" fillId="0" borderId="79" xfId="0" applyFont="1" applyFill="1" applyBorder="1" applyAlignment="1">
      <alignment horizontal="center" vertical="center" wrapText="1"/>
    </xf>
    <xf numFmtId="0" fontId="114" fillId="0" borderId="59" xfId="0" applyFont="1" applyFill="1" applyBorder="1" applyAlignment="1">
      <alignment horizontal="center" vertical="center" wrapText="1"/>
    </xf>
    <xf numFmtId="0" fontId="114" fillId="0" borderId="75" xfId="0" applyFont="1" applyFill="1" applyBorder="1" applyAlignment="1">
      <alignment horizontal="center" vertical="center" wrapText="1"/>
    </xf>
    <xf numFmtId="0" fontId="114" fillId="0" borderId="76" xfId="0" applyFont="1" applyFill="1" applyBorder="1" applyAlignment="1">
      <alignment horizontal="center" vertical="center" wrapText="1"/>
    </xf>
    <xf numFmtId="0" fontId="114" fillId="0" borderId="52" xfId="0" applyFont="1" applyFill="1" applyBorder="1" applyAlignment="1">
      <alignment horizontal="center" vertical="center" wrapText="1"/>
    </xf>
    <xf numFmtId="0" fontId="114" fillId="0" borderId="84" xfId="0" applyFont="1" applyFill="1" applyBorder="1" applyAlignment="1">
      <alignment horizontal="center" vertical="center" wrapText="1"/>
    </xf>
    <xf numFmtId="0" fontId="114" fillId="0" borderId="85" xfId="0" applyFont="1" applyFill="1" applyBorder="1" applyAlignment="1">
      <alignment horizontal="center" vertical="center" wrapText="1"/>
    </xf>
    <xf numFmtId="0" fontId="114" fillId="0" borderId="86" xfId="0" applyFont="1" applyFill="1" applyBorder="1" applyAlignment="1">
      <alignment horizontal="center" vertical="center" wrapText="1"/>
    </xf>
    <xf numFmtId="0" fontId="117" fillId="0" borderId="83" xfId="0" applyNumberFormat="1" applyFont="1" applyFill="1" applyBorder="1" applyAlignment="1">
      <alignment horizontal="center" vertical="center" wrapText="1"/>
    </xf>
    <xf numFmtId="0" fontId="117" fillId="0" borderId="84" xfId="0" applyFont="1" applyFill="1" applyBorder="1" applyAlignment="1">
      <alignment horizontal="center" vertical="center" wrapText="1"/>
    </xf>
    <xf numFmtId="0" fontId="117" fillId="0" borderId="86" xfId="0" applyFont="1" applyFill="1" applyBorder="1" applyAlignment="1">
      <alignment horizontal="center" vertical="center" wrapText="1"/>
    </xf>
    <xf numFmtId="0" fontId="117" fillId="0" borderId="85" xfId="0" applyFont="1" applyFill="1" applyBorder="1" applyAlignment="1">
      <alignment horizontal="center" vertical="center" wrapText="1"/>
    </xf>
    <xf numFmtId="245" fontId="117" fillId="0" borderId="89" xfId="0" applyNumberFormat="1" applyFont="1" applyFill="1" applyBorder="1" applyAlignment="1">
      <alignment horizontal="right" vertical="center" wrapText="1"/>
    </xf>
    <xf numFmtId="0" fontId="117" fillId="0" borderId="88" xfId="0" applyFont="1" applyFill="1" applyBorder="1" applyAlignment="1">
      <alignment horizontal="right" vertical="center" wrapText="1"/>
    </xf>
    <xf numFmtId="247" fontId="114" fillId="0" borderId="0" xfId="0" applyNumberFormat="1" applyFont="1">
      <alignment vertical="center"/>
    </xf>
    <xf numFmtId="0" fontId="114" fillId="0" borderId="0" xfId="0" applyFont="1" applyAlignment="1">
      <alignment horizontal="center" vertical="center"/>
    </xf>
    <xf numFmtId="247" fontId="114" fillId="0" borderId="0" xfId="0" applyNumberFormat="1" applyFont="1" applyFill="1" applyAlignment="1">
      <alignment horizontal="right" vertical="center"/>
    </xf>
    <xf numFmtId="0" fontId="114" fillId="0" borderId="0" xfId="0" applyFont="1" applyBorder="1">
      <alignment vertical="center"/>
    </xf>
    <xf numFmtId="0" fontId="114" fillId="0" borderId="91" xfId="0" applyFont="1" applyFill="1" applyBorder="1" applyAlignment="1">
      <alignment horizontal="left" vertical="center" wrapText="1"/>
    </xf>
    <xf numFmtId="0" fontId="115" fillId="0" borderId="90" xfId="0" applyFont="1" applyFill="1" applyBorder="1">
      <alignment vertical="center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01" xfId="0" applyFont="1" applyFill="1" applyBorder="1" applyAlignment="1">
      <alignment horizontal="center" vertical="center" wrapText="1"/>
    </xf>
    <xf numFmtId="0" fontId="115" fillId="0" borderId="98" xfId="0" applyFont="1" applyFill="1" applyBorder="1" applyAlignment="1">
      <alignment horizontal="center" vertical="center" wrapText="1"/>
    </xf>
    <xf numFmtId="0" fontId="115" fillId="0" borderId="102" xfId="0" applyFont="1" applyFill="1" applyBorder="1" applyAlignment="1">
      <alignment horizontal="center" vertical="center" wrapText="1"/>
    </xf>
    <xf numFmtId="0" fontId="115" fillId="0" borderId="38" xfId="0" applyFont="1" applyFill="1" applyBorder="1" applyAlignment="1">
      <alignment horizontal="center" vertical="center" wrapText="1"/>
    </xf>
    <xf numFmtId="0" fontId="114" fillId="0" borderId="98" xfId="0" applyFont="1" applyFill="1" applyBorder="1" applyAlignment="1">
      <alignment horizontal="center" vertical="center" wrapText="1"/>
    </xf>
    <xf numFmtId="0" fontId="114" fillId="0" borderId="103" xfId="0" applyFont="1" applyFill="1" applyBorder="1" applyAlignment="1">
      <alignment horizontal="center" vertical="center" wrapText="1"/>
    </xf>
    <xf numFmtId="0" fontId="115" fillId="0" borderId="74" xfId="0" applyFont="1" applyFill="1" applyBorder="1" applyAlignment="1">
      <alignment horizontal="center" vertical="center" wrapText="1"/>
    </xf>
    <xf numFmtId="0" fontId="114" fillId="0" borderId="77" xfId="0" applyFont="1" applyFill="1" applyBorder="1" applyAlignment="1">
      <alignment horizontal="center" vertical="center" wrapText="1"/>
    </xf>
    <xf numFmtId="0" fontId="114" fillId="0" borderId="74" xfId="0" applyFont="1" applyFill="1" applyBorder="1" applyAlignment="1">
      <alignment horizontal="center" vertical="center" wrapText="1"/>
    </xf>
    <xf numFmtId="0" fontId="114" fillId="0" borderId="83" xfId="0" applyFont="1" applyFill="1" applyBorder="1" applyAlignment="1">
      <alignment horizontal="center" vertical="center" wrapText="1"/>
    </xf>
    <xf numFmtId="0" fontId="117" fillId="0" borderId="83" xfId="0" applyFont="1" applyFill="1" applyBorder="1" applyAlignment="1">
      <alignment horizontal="center" vertical="center" wrapText="1"/>
    </xf>
    <xf numFmtId="0" fontId="115" fillId="0" borderId="104" xfId="0" applyNumberFormat="1" applyFont="1" applyFill="1" applyBorder="1" applyAlignment="1">
      <alignment horizontal="center" vertical="center" wrapText="1"/>
    </xf>
    <xf numFmtId="0" fontId="115" fillId="0" borderId="105" xfId="0" applyNumberFormat="1" applyFont="1" applyFill="1" applyBorder="1" applyAlignment="1">
      <alignment horizontal="center" vertical="center" wrapText="1"/>
    </xf>
    <xf numFmtId="0" fontId="115" fillId="0" borderId="106" xfId="0" applyNumberFormat="1" applyFont="1" applyFill="1" applyBorder="1" applyAlignment="1">
      <alignment horizontal="center" vertical="center" wrapText="1"/>
    </xf>
    <xf numFmtId="0" fontId="115" fillId="0" borderId="107" xfId="0" applyNumberFormat="1" applyFont="1" applyFill="1" applyBorder="1" applyAlignment="1">
      <alignment horizontal="center" vertical="center" wrapText="1"/>
    </xf>
    <xf numFmtId="0" fontId="115" fillId="0" borderId="108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horizontal="right" vertical="center" wrapText="1"/>
    </xf>
    <xf numFmtId="244" fontId="115" fillId="0" borderId="110" xfId="0" applyNumberFormat="1" applyFont="1" applyFill="1" applyBorder="1" applyAlignment="1">
      <alignment horizontal="center" vertical="center" wrapText="1"/>
    </xf>
    <xf numFmtId="244" fontId="115" fillId="0" borderId="110" xfId="0" applyNumberFormat="1" applyFont="1" applyFill="1" applyBorder="1" applyAlignment="1">
      <alignment horizontal="right" vertical="center" wrapText="1"/>
    </xf>
    <xf numFmtId="244" fontId="115" fillId="0" borderId="111" xfId="0" applyNumberFormat="1" applyFont="1" applyFill="1" applyBorder="1" applyAlignment="1">
      <alignment horizontal="center" vertical="center" wrapText="1"/>
    </xf>
    <xf numFmtId="247" fontId="115" fillId="0" borderId="110" xfId="0" applyNumberFormat="1" applyFont="1" applyFill="1" applyBorder="1" applyAlignment="1">
      <alignment horizontal="right" vertical="center" wrapText="1"/>
    </xf>
    <xf numFmtId="247" fontId="115" fillId="0" borderId="109" xfId="0" applyNumberFormat="1" applyFont="1" applyFill="1" applyBorder="1" applyAlignment="1">
      <alignment horizontal="right" vertical="center" wrapText="1"/>
    </xf>
    <xf numFmtId="245" fontId="115" fillId="0" borderId="111" xfId="0" applyNumberFormat="1" applyFont="1" applyFill="1" applyBorder="1" applyAlignment="1">
      <alignment horizontal="right" vertical="center" wrapText="1"/>
    </xf>
    <xf numFmtId="246" fontId="115" fillId="0" borderId="109" xfId="0" applyNumberFormat="1" applyFont="1" applyFill="1" applyBorder="1" applyAlignment="1">
      <alignment horizontal="right" vertical="center" wrapText="1"/>
    </xf>
    <xf numFmtId="246" fontId="115" fillId="0" borderId="111" xfId="0" applyNumberFormat="1" applyFont="1" applyFill="1" applyBorder="1" applyAlignment="1">
      <alignment horizontal="left" vertical="center" wrapText="1"/>
    </xf>
    <xf numFmtId="0" fontId="115" fillId="0" borderId="112" xfId="0" applyNumberFormat="1" applyFont="1" applyFill="1" applyBorder="1" applyAlignment="1">
      <alignment horizontal="center" vertical="center" wrapText="1"/>
    </xf>
    <xf numFmtId="0" fontId="114" fillId="0" borderId="107" xfId="0" applyNumberFormat="1" applyFont="1" applyFill="1" applyBorder="1" applyAlignment="1">
      <alignment horizontal="center" vertical="center" wrapText="1"/>
    </xf>
    <xf numFmtId="0" fontId="114" fillId="0" borderId="108" xfId="0" applyNumberFormat="1" applyFont="1" applyFill="1" applyBorder="1" applyAlignment="1">
      <alignment horizontal="center" vertical="center" wrapText="1"/>
    </xf>
    <xf numFmtId="0" fontId="114" fillId="0" borderId="112" xfId="0" applyNumberFormat="1" applyFont="1" applyFill="1" applyBorder="1" applyAlignment="1">
      <alignment horizontal="center" vertical="center" wrapText="1"/>
    </xf>
    <xf numFmtId="0" fontId="114" fillId="0" borderId="113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vertical="center" wrapText="1"/>
    </xf>
    <xf numFmtId="244" fontId="115" fillId="0" borderId="110" xfId="0" applyNumberFormat="1" applyFont="1" applyFill="1" applyBorder="1" applyAlignment="1">
      <alignment vertical="center" wrapText="1"/>
    </xf>
    <xf numFmtId="247" fontId="115" fillId="0" borderId="111" xfId="0" applyNumberFormat="1" applyFont="1" applyFill="1" applyBorder="1" applyAlignment="1">
      <alignment horizontal="right" vertical="center" wrapText="1"/>
    </xf>
    <xf numFmtId="0" fontId="114" fillId="0" borderId="109" xfId="0" applyFont="1" applyFill="1" applyBorder="1" applyAlignment="1">
      <alignment horizontal="right" vertical="center" wrapText="1"/>
    </xf>
    <xf numFmtId="0" fontId="114" fillId="0" borderId="111" xfId="0" applyFont="1" applyFill="1" applyBorder="1" applyAlignment="1">
      <alignment horizontal="left" vertical="center" wrapText="1"/>
    </xf>
    <xf numFmtId="0" fontId="116" fillId="0" borderId="36" xfId="0" applyFont="1" applyFill="1" applyBorder="1" applyAlignment="1">
      <alignment horizontal="center" vertical="center" wrapText="1"/>
    </xf>
    <xf numFmtId="0" fontId="115" fillId="0" borderId="114" xfId="0" applyFont="1" applyFill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0" fontId="115" fillId="0" borderId="116" xfId="0" applyFont="1" applyFill="1" applyBorder="1" applyAlignment="1">
      <alignment horizontal="center" vertical="center" wrapText="1"/>
    </xf>
    <xf numFmtId="0" fontId="114" fillId="0" borderId="97" xfId="0" applyFont="1" applyFill="1" applyBorder="1" applyAlignment="1">
      <alignment horizontal="center" vertical="center" wrapText="1"/>
    </xf>
    <xf numFmtId="0" fontId="115" fillId="0" borderId="86" xfId="0" applyFont="1" applyFill="1" applyBorder="1" applyAlignment="1">
      <alignment horizontal="center" vertical="center" wrapText="1"/>
    </xf>
    <xf numFmtId="0" fontId="114" fillId="0" borderId="117" xfId="0" applyFont="1" applyFill="1" applyBorder="1" applyAlignment="1">
      <alignment horizontal="center" vertical="center" wrapText="1"/>
    </xf>
    <xf numFmtId="0" fontId="117" fillId="0" borderId="118" xfId="0" applyNumberFormat="1" applyFont="1" applyFill="1" applyBorder="1" applyAlignment="1">
      <alignment horizontal="center" vertical="center" wrapText="1"/>
    </xf>
    <xf numFmtId="0" fontId="117" fillId="0" borderId="119" xfId="0" applyNumberFormat="1" applyFont="1" applyFill="1" applyBorder="1" applyAlignment="1">
      <alignment horizontal="center" vertical="center" wrapText="1"/>
    </xf>
    <xf numFmtId="0" fontId="115" fillId="0" borderId="120" xfId="0" applyNumberFormat="1" applyFont="1" applyFill="1" applyBorder="1" applyAlignment="1">
      <alignment horizontal="center" vertical="center" wrapText="1"/>
    </xf>
    <xf numFmtId="0" fontId="115" fillId="0" borderId="121" xfId="0" applyNumberFormat="1" applyFont="1" applyFill="1" applyBorder="1" applyAlignment="1">
      <alignment horizontal="center" vertical="center" wrapText="1"/>
    </xf>
    <xf numFmtId="0" fontId="115" fillId="0" borderId="122" xfId="0" applyNumberFormat="1" applyFont="1" applyFill="1" applyBorder="1" applyAlignment="1">
      <alignment horizontal="center" vertical="center" wrapText="1"/>
    </xf>
    <xf numFmtId="0" fontId="115" fillId="0" borderId="123" xfId="0" applyNumberFormat="1" applyFont="1" applyFill="1" applyBorder="1" applyAlignment="1">
      <alignment horizontal="center" vertical="center" wrapText="1"/>
    </xf>
    <xf numFmtId="0" fontId="115" fillId="0" borderId="124" xfId="0" applyNumberFormat="1" applyFont="1" applyFill="1" applyBorder="1" applyAlignment="1">
      <alignment horizontal="center" vertical="center" wrapText="1"/>
    </xf>
    <xf numFmtId="0" fontId="115" fillId="0" borderId="125" xfId="0" applyNumberFormat="1" applyFont="1" applyFill="1" applyBorder="1" applyAlignment="1">
      <alignment horizontal="center" vertical="center" wrapText="1"/>
    </xf>
    <xf numFmtId="0" fontId="115" fillId="0" borderId="126" xfId="0" applyNumberFormat="1" applyFont="1" applyFill="1" applyBorder="1" applyAlignment="1">
      <alignment horizontal="center" vertical="center" wrapText="1"/>
    </xf>
    <xf numFmtId="0" fontId="117" fillId="0" borderId="127" xfId="0" applyNumberFormat="1" applyFont="1" applyFill="1" applyBorder="1" applyAlignment="1">
      <alignment horizontal="center" vertical="center" wrapText="1"/>
    </xf>
    <xf numFmtId="0" fontId="117" fillId="0" borderId="128" xfId="0" applyNumberFormat="1" applyFont="1" applyFill="1" applyBorder="1" applyAlignment="1">
      <alignment horizontal="center" vertical="center" wrapText="1"/>
    </xf>
    <xf numFmtId="0" fontId="115" fillId="0" borderId="129" xfId="0" applyNumberFormat="1" applyFont="1" applyFill="1" applyBorder="1" applyAlignment="1">
      <alignment horizontal="center" vertical="center" wrapText="1"/>
    </xf>
    <xf numFmtId="0" fontId="115" fillId="0" borderId="130" xfId="0" applyNumberFormat="1" applyFont="1" applyFill="1" applyBorder="1" applyAlignment="1">
      <alignment horizontal="center" vertical="center" wrapText="1"/>
    </xf>
    <xf numFmtId="0" fontId="115" fillId="0" borderId="131" xfId="0" applyNumberFormat="1" applyFont="1" applyFill="1" applyBorder="1" applyAlignment="1">
      <alignment horizontal="center" vertical="center" wrapText="1"/>
    </xf>
    <xf numFmtId="0" fontId="115" fillId="0" borderId="132" xfId="0" applyNumberFormat="1" applyFont="1" applyFill="1" applyBorder="1" applyAlignment="1">
      <alignment horizontal="center" vertical="center" wrapText="1"/>
    </xf>
    <xf numFmtId="0" fontId="115" fillId="0" borderId="133" xfId="0" applyNumberFormat="1" applyFont="1" applyFill="1" applyBorder="1" applyAlignment="1">
      <alignment horizontal="center" vertical="center" wrapText="1"/>
    </xf>
    <xf numFmtId="0" fontId="115" fillId="0" borderId="134" xfId="0" applyNumberFormat="1" applyFont="1" applyFill="1" applyBorder="1" applyAlignment="1">
      <alignment horizontal="center" vertical="center" wrapText="1"/>
    </xf>
    <xf numFmtId="0" fontId="114" fillId="0" borderId="131" xfId="0" applyNumberFormat="1" applyFont="1" applyFill="1" applyBorder="1" applyAlignment="1">
      <alignment horizontal="center" vertical="center" wrapText="1"/>
    </xf>
    <xf numFmtId="0" fontId="114" fillId="0" borderId="132" xfId="0" applyNumberFormat="1" applyFont="1" applyFill="1" applyBorder="1" applyAlignment="1">
      <alignment horizontal="center" vertical="center" wrapText="1"/>
    </xf>
    <xf numFmtId="0" fontId="114" fillId="0" borderId="133" xfId="0" applyNumberFormat="1" applyFont="1" applyFill="1" applyBorder="1" applyAlignment="1">
      <alignment horizontal="center" vertical="center" wrapText="1"/>
    </xf>
    <xf numFmtId="0" fontId="114" fillId="0" borderId="134" xfId="0" applyNumberFormat="1" applyFont="1" applyFill="1" applyBorder="1" applyAlignment="1">
      <alignment horizontal="center" vertical="center" wrapText="1"/>
    </xf>
    <xf numFmtId="0" fontId="114" fillId="0" borderId="129" xfId="0" applyNumberFormat="1" applyFont="1" applyFill="1" applyBorder="1" applyAlignment="1">
      <alignment horizontal="center" vertical="center" wrapText="1"/>
    </xf>
    <xf numFmtId="0" fontId="114" fillId="0" borderId="130" xfId="0" applyNumberFormat="1" applyFont="1" applyFill="1" applyBorder="1" applyAlignment="1">
      <alignment horizontal="center" vertical="center" wrapText="1"/>
    </xf>
    <xf numFmtId="0" fontId="114" fillId="0" borderId="135" xfId="0" applyNumberFormat="1" applyFont="1" applyFill="1" applyBorder="1" applyAlignment="1">
      <alignment horizontal="center" vertical="center" wrapText="1"/>
    </xf>
    <xf numFmtId="0" fontId="114" fillId="0" borderId="136" xfId="0" applyNumberFormat="1" applyFont="1" applyFill="1" applyBorder="1" applyAlignment="1">
      <alignment horizontal="center" vertical="center" wrapText="1"/>
    </xf>
    <xf numFmtId="0" fontId="114" fillId="0" borderId="137" xfId="0" applyNumberFormat="1" applyFont="1" applyFill="1" applyBorder="1" applyAlignment="1">
      <alignment horizontal="center" vertical="center" wrapText="1"/>
    </xf>
    <xf numFmtId="0" fontId="114" fillId="0" borderId="138" xfId="0" applyNumberFormat="1" applyFont="1" applyFill="1" applyBorder="1" applyAlignment="1">
      <alignment horizontal="center" vertical="center" wrapText="1"/>
    </xf>
    <xf numFmtId="0" fontId="117" fillId="0" borderId="127" xfId="0" applyFont="1" applyFill="1" applyBorder="1" applyAlignment="1">
      <alignment horizontal="center" vertical="center" wrapText="1"/>
    </xf>
    <xf numFmtId="0" fontId="117" fillId="0" borderId="128" xfId="0" applyFont="1" applyFill="1" applyBorder="1" applyAlignment="1">
      <alignment horizontal="center" vertical="center" wrapText="1"/>
    </xf>
    <xf numFmtId="0" fontId="115" fillId="0" borderId="129" xfId="0" applyFont="1" applyFill="1" applyBorder="1" applyAlignment="1">
      <alignment horizontal="center" vertical="center" wrapText="1"/>
    </xf>
    <xf numFmtId="0" fontId="115" fillId="0" borderId="130" xfId="0" applyFont="1" applyFill="1" applyBorder="1" applyAlignment="1">
      <alignment horizontal="center" vertical="center" wrapText="1"/>
    </xf>
    <xf numFmtId="0" fontId="114" fillId="0" borderId="131" xfId="0" applyFont="1" applyFill="1" applyBorder="1" applyAlignment="1">
      <alignment horizontal="center" vertical="center" wrapText="1"/>
    </xf>
    <xf numFmtId="0" fontId="114" fillId="0" borderId="132" xfId="0" applyFont="1" applyFill="1" applyBorder="1" applyAlignment="1">
      <alignment horizontal="center" vertical="center" wrapText="1"/>
    </xf>
    <xf numFmtId="0" fontId="114" fillId="0" borderId="129" xfId="0" applyFont="1" applyFill="1" applyBorder="1" applyAlignment="1">
      <alignment horizontal="center" vertical="center" wrapText="1"/>
    </xf>
    <xf numFmtId="0" fontId="114" fillId="0" borderId="130" xfId="0" applyFont="1" applyFill="1" applyBorder="1" applyAlignment="1">
      <alignment horizontal="center" vertical="center" wrapText="1"/>
    </xf>
    <xf numFmtId="0" fontId="114" fillId="0" borderId="135" xfId="0" applyFont="1" applyFill="1" applyBorder="1" applyAlignment="1">
      <alignment horizontal="center" vertical="center" wrapText="1"/>
    </xf>
    <xf numFmtId="0" fontId="114" fillId="0" borderId="136" xfId="0" applyFont="1" applyFill="1" applyBorder="1" applyAlignment="1">
      <alignment horizontal="center" vertical="center" wrapText="1"/>
    </xf>
    <xf numFmtId="0" fontId="117" fillId="0" borderId="135" xfId="0" applyFont="1" applyFill="1" applyBorder="1" applyAlignment="1">
      <alignment horizontal="center" vertical="center" wrapText="1"/>
    </xf>
    <xf numFmtId="0" fontId="117" fillId="0" borderId="136" xfId="0" applyFont="1" applyFill="1" applyBorder="1" applyAlignment="1">
      <alignment horizontal="center" vertical="center" wrapText="1"/>
    </xf>
    <xf numFmtId="0" fontId="114" fillId="0" borderId="141" xfId="0" applyFont="1" applyFill="1" applyBorder="1" applyAlignment="1">
      <alignment horizontal="center" vertical="center" wrapText="1"/>
    </xf>
    <xf numFmtId="0" fontId="114" fillId="0" borderId="142" xfId="0" applyFont="1" applyFill="1" applyBorder="1" applyAlignment="1">
      <alignment horizontal="center" vertical="center" wrapText="1"/>
    </xf>
    <xf numFmtId="0" fontId="114" fillId="0" borderId="143" xfId="0" applyFont="1" applyFill="1" applyBorder="1" applyAlignment="1">
      <alignment horizontal="center" vertical="center" wrapText="1"/>
    </xf>
    <xf numFmtId="0" fontId="114" fillId="0" borderId="144" xfId="0" applyFont="1" applyFill="1" applyBorder="1" applyAlignment="1">
      <alignment horizontal="center" vertical="center" wrapText="1"/>
    </xf>
    <xf numFmtId="0" fontId="114" fillId="0" borderId="145" xfId="0" applyFont="1" applyFill="1" applyBorder="1" applyAlignment="1">
      <alignment horizontal="center" vertical="center" wrapText="1"/>
    </xf>
    <xf numFmtId="247" fontId="114" fillId="0" borderId="146" xfId="0" applyNumberFormat="1" applyFont="1" applyFill="1" applyBorder="1" applyAlignment="1">
      <alignment horizontal="right" vertical="center" wrapText="1"/>
    </xf>
    <xf numFmtId="247" fontId="114" fillId="0" borderId="147" xfId="0" applyNumberFormat="1" applyFont="1" applyFill="1" applyBorder="1" applyAlignment="1">
      <alignment horizontal="right" vertical="center" wrapText="1"/>
    </xf>
    <xf numFmtId="245" fontId="114" fillId="0" borderId="148" xfId="0" applyNumberFormat="1" applyFont="1" applyFill="1" applyBorder="1" applyAlignment="1">
      <alignment horizontal="right" vertical="center" wrapText="1"/>
    </xf>
    <xf numFmtId="0" fontId="114" fillId="0" borderId="147" xfId="0" applyFont="1" applyFill="1" applyBorder="1" applyAlignment="1">
      <alignment horizontal="right" vertical="center" wrapText="1"/>
    </xf>
    <xf numFmtId="0" fontId="114" fillId="0" borderId="139" xfId="0" applyNumberFormat="1" applyFont="1" applyFill="1" applyBorder="1" applyAlignment="1">
      <alignment horizontal="center" vertical="center" wrapText="1"/>
    </xf>
    <xf numFmtId="0" fontId="114" fillId="0" borderId="140" xfId="0" applyNumberFormat="1" applyFont="1" applyFill="1" applyBorder="1" applyAlignment="1">
      <alignment horizontal="center" vertical="center" wrapText="1"/>
    </xf>
    <xf numFmtId="0" fontId="115" fillId="0" borderId="149" xfId="0" applyNumberFormat="1" applyFont="1" applyFill="1" applyBorder="1" applyAlignment="1">
      <alignment horizontal="center" vertical="center" wrapText="1"/>
    </xf>
    <xf numFmtId="0" fontId="115" fillId="0" borderId="150" xfId="0" applyNumberFormat="1" applyFont="1" applyFill="1" applyBorder="1" applyAlignment="1">
      <alignment horizontal="center" vertical="center" wrapText="1"/>
    </xf>
    <xf numFmtId="244" fontId="114" fillId="0" borderId="0" xfId="0" applyNumberFormat="1" applyFont="1" applyBorder="1" applyAlignment="1">
      <alignment horizontal="right" vertical="center"/>
    </xf>
    <xf numFmtId="244" fontId="114" fillId="0" borderId="0" xfId="0" applyNumberFormat="1" applyFont="1" applyBorder="1">
      <alignment vertical="center"/>
    </xf>
    <xf numFmtId="247" fontId="114" fillId="0" borderId="0" xfId="0" applyNumberFormat="1" applyFont="1" applyAlignment="1">
      <alignment horizontal="right" vertical="center"/>
    </xf>
    <xf numFmtId="0" fontId="114" fillId="0" borderId="0" xfId="0" applyFont="1" applyBorder="1" applyAlignment="1">
      <alignment horizontal="center" vertical="center"/>
    </xf>
    <xf numFmtId="0" fontId="117" fillId="0" borderId="0" xfId="0" applyFont="1" applyAlignment="1">
      <alignment horizontal="center" vertical="center"/>
    </xf>
    <xf numFmtId="244" fontId="115" fillId="0" borderId="46" xfId="0" applyNumberFormat="1" applyFont="1" applyBorder="1" applyAlignment="1">
      <alignment horizontal="right" vertical="center"/>
    </xf>
    <xf numFmtId="244" fontId="115" fillId="0" borderId="46" xfId="0" applyNumberFormat="1" applyFont="1" applyBorder="1" applyAlignment="1">
      <alignment horizontal="center" vertical="center"/>
    </xf>
    <xf numFmtId="0" fontId="115" fillId="0" borderId="46" xfId="0" applyFont="1" applyBorder="1" applyAlignment="1">
      <alignment horizontal="center" vertical="center"/>
    </xf>
    <xf numFmtId="244" fontId="115" fillId="0" borderId="47" xfId="0" applyNumberFormat="1" applyFont="1" applyBorder="1" applyAlignment="1">
      <alignment horizontal="center" vertical="center"/>
    </xf>
    <xf numFmtId="247" fontId="115" fillId="0" borderId="46" xfId="0" applyNumberFormat="1" applyFont="1" applyBorder="1" applyAlignment="1">
      <alignment horizontal="right" vertical="center"/>
    </xf>
    <xf numFmtId="0" fontId="114" fillId="0" borderId="7" xfId="0" applyFont="1" applyBorder="1" applyAlignment="1">
      <alignment horizontal="left" vertical="center"/>
    </xf>
    <xf numFmtId="244" fontId="115" fillId="0" borderId="60" xfId="0" applyNumberFormat="1" applyFont="1" applyBorder="1" applyAlignment="1">
      <alignment horizontal="right" vertical="center"/>
    </xf>
    <xf numFmtId="244" fontId="115" fillId="0" borderId="60" xfId="0" applyNumberFormat="1" applyFont="1" applyBorder="1" applyAlignment="1">
      <alignment horizontal="center" vertical="center"/>
    </xf>
    <xf numFmtId="0" fontId="115" fillId="0" borderId="60" xfId="0" applyFont="1" applyBorder="1" applyAlignment="1">
      <alignment horizontal="center" vertical="center"/>
    </xf>
    <xf numFmtId="244" fontId="115" fillId="0" borderId="61" xfId="0" applyNumberFormat="1" applyFont="1" applyBorder="1" applyAlignment="1">
      <alignment horizontal="center" vertical="center"/>
    </xf>
    <xf numFmtId="247" fontId="115" fillId="0" borderId="60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center" vertical="center"/>
    </xf>
    <xf numFmtId="0" fontId="115" fillId="0" borderId="67" xfId="0" applyFont="1" applyBorder="1" applyAlignment="1">
      <alignment horizontal="center" vertical="center"/>
    </xf>
    <xf numFmtId="244" fontId="115" fillId="0" borderId="68" xfId="0" applyNumberFormat="1" applyFont="1" applyBorder="1" applyAlignment="1">
      <alignment horizontal="center" vertical="center"/>
    </xf>
    <xf numFmtId="247" fontId="115" fillId="0" borderId="6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center" vertical="center"/>
    </xf>
    <xf numFmtId="0" fontId="115" fillId="0" borderId="87" xfId="0" applyFont="1" applyBorder="1" applyAlignment="1">
      <alignment horizontal="center" vertical="center"/>
    </xf>
    <xf numFmtId="244" fontId="115" fillId="0" borderId="89" xfId="0" applyNumberFormat="1" applyFont="1" applyBorder="1" applyAlignment="1">
      <alignment horizontal="center" vertical="center"/>
    </xf>
    <xf numFmtId="247" fontId="115" fillId="0" borderId="87" xfId="0" applyNumberFormat="1" applyFont="1" applyBorder="1" applyAlignment="1">
      <alignment horizontal="right" vertical="center"/>
    </xf>
    <xf numFmtId="0" fontId="114" fillId="0" borderId="90" xfId="0" applyFont="1" applyBorder="1" applyAlignment="1">
      <alignment horizontal="left" vertical="center"/>
    </xf>
    <xf numFmtId="244" fontId="115" fillId="0" borderId="0" xfId="0" applyNumberFormat="1" applyFont="1" applyBorder="1" applyAlignment="1">
      <alignment horizontal="right" vertical="center"/>
    </xf>
    <xf numFmtId="244" fontId="115" fillId="0" borderId="0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244" fontId="115" fillId="0" borderId="48" xfId="0" applyNumberFormat="1" applyFont="1" applyBorder="1" applyAlignment="1">
      <alignment horizontal="center" vertical="center"/>
    </xf>
    <xf numFmtId="247" fontId="115" fillId="0" borderId="0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center" vertical="center"/>
    </xf>
    <xf numFmtId="0" fontId="115" fillId="0" borderId="3" xfId="0" applyFont="1" applyBorder="1" applyAlignment="1">
      <alignment horizontal="center" vertical="center"/>
    </xf>
    <xf numFmtId="244" fontId="115" fillId="0" borderId="54" xfId="0" applyNumberFormat="1" applyFont="1" applyBorder="1" applyAlignment="1">
      <alignment horizontal="center" vertical="center"/>
    </xf>
    <xf numFmtId="247" fontId="115" fillId="0" borderId="3" xfId="0" applyNumberFormat="1" applyFont="1" applyBorder="1" applyAlignment="1">
      <alignment horizontal="right" vertical="center"/>
    </xf>
    <xf numFmtId="0" fontId="114" fillId="0" borderId="0" xfId="0" applyFont="1" applyBorder="1" applyAlignment="1">
      <alignment horizontal="left" vertical="center"/>
    </xf>
    <xf numFmtId="0" fontId="114" fillId="0" borderId="26" xfId="0" applyFont="1" applyBorder="1" applyAlignment="1">
      <alignment horizontal="center" vertical="center"/>
    </xf>
    <xf numFmtId="0" fontId="115" fillId="0" borderId="5" xfId="0" applyFont="1" applyBorder="1" applyAlignment="1">
      <alignment horizontal="center" vertical="center"/>
    </xf>
    <xf numFmtId="247" fontId="119" fillId="0" borderId="0" xfId="0" applyNumberFormat="1" applyFont="1" applyBorder="1" applyAlignment="1">
      <alignment horizontal="right" vertical="center"/>
    </xf>
    <xf numFmtId="0" fontId="118" fillId="0" borderId="0" xfId="0" applyFont="1">
      <alignment vertical="center"/>
    </xf>
    <xf numFmtId="0" fontId="115" fillId="0" borderId="18" xfId="0" applyFont="1" applyBorder="1" applyAlignment="1">
      <alignment horizontal="center" vertical="center"/>
    </xf>
    <xf numFmtId="0" fontId="115" fillId="0" borderId="152" xfId="0" applyFont="1" applyBorder="1" applyAlignment="1">
      <alignment horizontal="center" vertical="center"/>
    </xf>
    <xf numFmtId="0" fontId="118" fillId="0" borderId="151" xfId="0" applyFont="1" applyBorder="1">
      <alignment vertical="center"/>
    </xf>
    <xf numFmtId="238" fontId="114" fillId="0" borderId="0" xfId="0" applyNumberFormat="1" applyFont="1" applyBorder="1" applyAlignment="1">
      <alignment vertical="center"/>
    </xf>
    <xf numFmtId="238" fontId="114" fillId="0" borderId="0" xfId="0" applyNumberFormat="1" applyFont="1" applyBorder="1">
      <alignment vertical="center"/>
    </xf>
    <xf numFmtId="249" fontId="114" fillId="0" borderId="0" xfId="0" applyNumberFormat="1" applyFont="1" applyBorder="1" applyAlignment="1">
      <alignment vertical="center"/>
    </xf>
    <xf numFmtId="249" fontId="119" fillId="0" borderId="26" xfId="0" applyNumberFormat="1" applyFont="1" applyBorder="1" applyAlignment="1">
      <alignment horizontal="right" vertical="center"/>
    </xf>
    <xf numFmtId="247" fontId="119" fillId="0" borderId="26" xfId="0" applyNumberFormat="1" applyFont="1" applyBorder="1" applyAlignment="1">
      <alignment horizontal="right" vertical="center"/>
    </xf>
    <xf numFmtId="247" fontId="119" fillId="0" borderId="151" xfId="0" applyNumberFormat="1" applyFont="1" applyBorder="1" applyAlignment="1">
      <alignment horizontal="right" vertical="center"/>
    </xf>
    <xf numFmtId="247" fontId="119" fillId="0" borderId="9" xfId="0" applyNumberFormat="1" applyFont="1" applyBorder="1" applyAlignment="1">
      <alignment horizontal="right" vertical="center"/>
    </xf>
    <xf numFmtId="247" fontId="119" fillId="0" borderId="96" xfId="0" applyNumberFormat="1" applyFont="1" applyBorder="1" applyAlignment="1">
      <alignment horizontal="right" vertical="center"/>
    </xf>
    <xf numFmtId="239" fontId="114" fillId="0" borderId="0" xfId="0" applyNumberFormat="1" applyFont="1" applyBorder="1">
      <alignment vertical="center"/>
    </xf>
    <xf numFmtId="0" fontId="114" fillId="0" borderId="80" xfId="0" applyFont="1" applyFill="1" applyBorder="1" applyAlignment="1">
      <alignment horizontal="center" vertical="center" wrapText="1"/>
    </xf>
    <xf numFmtId="0" fontId="114" fillId="0" borderId="81" xfId="0" applyFont="1" applyFill="1" applyBorder="1" applyAlignment="1">
      <alignment horizontal="center" vertical="center" wrapText="1"/>
    </xf>
    <xf numFmtId="0" fontId="114" fillId="0" borderId="133" xfId="0" applyFont="1" applyFill="1" applyBorder="1" applyAlignment="1">
      <alignment horizontal="center" vertical="center" wrapText="1"/>
    </xf>
    <xf numFmtId="0" fontId="114" fillId="0" borderId="134" xfId="0" applyFont="1" applyFill="1" applyBorder="1" applyAlignment="1">
      <alignment horizontal="center" vertical="center" wrapText="1"/>
    </xf>
    <xf numFmtId="0" fontId="114" fillId="0" borderId="65" xfId="0" applyFont="1" applyFill="1" applyBorder="1" applyAlignment="1">
      <alignment horizontal="center" vertical="center" wrapText="1"/>
    </xf>
    <xf numFmtId="0" fontId="114" fillId="0" borderId="153" xfId="0" applyFont="1" applyFill="1" applyBorder="1" applyAlignment="1">
      <alignment horizontal="center" vertical="center" wrapText="1"/>
    </xf>
    <xf numFmtId="0" fontId="114" fillId="0" borderId="154" xfId="0" applyFont="1" applyFill="1" applyBorder="1" applyAlignment="1">
      <alignment horizontal="center" vertical="center" wrapText="1"/>
    </xf>
    <xf numFmtId="0" fontId="114" fillId="0" borderId="155" xfId="0" applyFont="1" applyFill="1" applyBorder="1" applyAlignment="1">
      <alignment horizontal="center" vertical="center" wrapText="1"/>
    </xf>
    <xf numFmtId="0" fontId="114" fillId="0" borderId="156" xfId="0" applyFont="1" applyFill="1" applyBorder="1" applyAlignment="1">
      <alignment horizontal="center" vertical="center" wrapText="1"/>
    </xf>
    <xf numFmtId="0" fontId="114" fillId="0" borderId="157" xfId="0" applyFont="1" applyFill="1" applyBorder="1" applyAlignment="1">
      <alignment horizontal="center" vertical="center" wrapText="1"/>
    </xf>
    <xf numFmtId="244" fontId="115" fillId="0" borderId="158" xfId="0" applyNumberFormat="1" applyFont="1" applyFill="1" applyBorder="1" applyAlignment="1">
      <alignment horizontal="right" vertical="center" wrapText="1"/>
    </xf>
    <xf numFmtId="244" fontId="115" fillId="0" borderId="159" xfId="0" applyNumberFormat="1" applyFont="1" applyFill="1" applyBorder="1" applyAlignment="1">
      <alignment horizontal="center" vertical="center" wrapText="1"/>
    </xf>
    <xf numFmtId="244" fontId="115" fillId="0" borderId="159" xfId="0" applyNumberFormat="1" applyFont="1" applyFill="1" applyBorder="1" applyAlignment="1">
      <alignment horizontal="right" vertical="center" wrapText="1"/>
    </xf>
    <xf numFmtId="244" fontId="115" fillId="0" borderId="160" xfId="0" applyNumberFormat="1" applyFont="1" applyFill="1" applyBorder="1" applyAlignment="1">
      <alignment horizontal="center" vertical="center" wrapText="1"/>
    </xf>
    <xf numFmtId="247" fontId="115" fillId="0" borderId="159" xfId="0" applyNumberFormat="1" applyFont="1" applyFill="1" applyBorder="1" applyAlignment="1">
      <alignment horizontal="right" vertical="center" wrapText="1"/>
    </xf>
    <xf numFmtId="0" fontId="114" fillId="0" borderId="46" xfId="0" applyFont="1" applyFill="1" applyBorder="1">
      <alignment vertical="center"/>
    </xf>
    <xf numFmtId="0" fontId="114" fillId="0" borderId="60" xfId="0" applyFont="1" applyFill="1" applyBorder="1">
      <alignment vertical="center"/>
    </xf>
    <xf numFmtId="0" fontId="114" fillId="0" borderId="67" xfId="0" applyFont="1" applyFill="1" applyBorder="1">
      <alignment vertical="center"/>
    </xf>
    <xf numFmtId="0" fontId="118" fillId="0" borderId="161" xfId="0" applyFont="1" applyFill="1" applyBorder="1">
      <alignment vertical="center"/>
    </xf>
    <xf numFmtId="238" fontId="118" fillId="0" borderId="162" xfId="0" applyNumberFormat="1" applyFont="1" applyFill="1" applyBorder="1">
      <alignment vertical="center"/>
    </xf>
    <xf numFmtId="239" fontId="118" fillId="0" borderId="9" xfId="0" applyNumberFormat="1" applyFont="1" applyFill="1" applyBorder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0" fontId="114" fillId="0" borderId="3" xfId="0" applyFont="1" applyFill="1" applyBorder="1">
      <alignment vertical="center"/>
    </xf>
    <xf numFmtId="238" fontId="114" fillId="0" borderId="76" xfId="0" applyNumberFormat="1" applyFont="1" applyFill="1" applyBorder="1">
      <alignment vertical="center"/>
    </xf>
    <xf numFmtId="0" fontId="114" fillId="0" borderId="163" xfId="0" applyFont="1" applyFill="1" applyBorder="1">
      <alignment vertical="center"/>
    </xf>
    <xf numFmtId="0" fontId="114" fillId="0" borderId="54" xfId="0" applyFont="1" applyFill="1" applyBorder="1">
      <alignment vertical="center"/>
    </xf>
    <xf numFmtId="0" fontId="114" fillId="0" borderId="9" xfId="0" applyFont="1" applyFill="1" applyBorder="1">
      <alignment vertical="center"/>
    </xf>
    <xf numFmtId="0" fontId="114" fillId="0" borderId="151" xfId="0" applyFont="1" applyFill="1" applyBorder="1">
      <alignment vertical="center"/>
    </xf>
    <xf numFmtId="0" fontId="115" fillId="0" borderId="7" xfId="0" applyFont="1" applyBorder="1" applyAlignment="1">
      <alignment horizontal="center" vertical="center"/>
    </xf>
    <xf numFmtId="0" fontId="114" fillId="0" borderId="26" xfId="0" applyFont="1" applyFill="1" applyBorder="1">
      <alignment vertical="center"/>
    </xf>
    <xf numFmtId="0" fontId="114" fillId="0" borderId="45" xfId="0" applyFont="1" applyFill="1" applyBorder="1">
      <alignment vertical="center"/>
    </xf>
    <xf numFmtId="238" fontId="114" fillId="0" borderId="47" xfId="0" applyNumberFormat="1" applyFont="1" applyFill="1" applyBorder="1">
      <alignment vertical="center"/>
    </xf>
    <xf numFmtId="238" fontId="118" fillId="0" borderId="151" xfId="0" applyNumberFormat="1" applyFont="1" applyFill="1" applyBorder="1">
      <alignment vertical="center"/>
    </xf>
    <xf numFmtId="239" fontId="114" fillId="0" borderId="47" xfId="0" applyNumberFormat="1" applyFont="1" applyFill="1" applyBorder="1">
      <alignment vertical="center"/>
    </xf>
    <xf numFmtId="239" fontId="114" fillId="0" borderId="61" xfId="0" applyNumberFormat="1" applyFont="1" applyFill="1" applyBorder="1">
      <alignment vertical="center"/>
    </xf>
    <xf numFmtId="239" fontId="114" fillId="0" borderId="68" xfId="0" applyNumberFormat="1" applyFont="1" applyFill="1" applyBorder="1">
      <alignment vertical="center"/>
    </xf>
    <xf numFmtId="239" fontId="118" fillId="0" borderId="151" xfId="0" applyNumberFormat="1" applyFont="1" applyFill="1" applyBorder="1">
      <alignment vertical="center"/>
    </xf>
    <xf numFmtId="239" fontId="114" fillId="0" borderId="54" xfId="0" applyNumberFormat="1" applyFont="1" applyFill="1" applyBorder="1">
      <alignment vertical="center"/>
    </xf>
    <xf numFmtId="239" fontId="114" fillId="0" borderId="48" xfId="0" applyNumberFormat="1" applyFont="1" applyFill="1" applyBorder="1">
      <alignment vertical="center"/>
    </xf>
    <xf numFmtId="0" fontId="118" fillId="0" borderId="9" xfId="0" applyFont="1" applyFill="1" applyBorder="1">
      <alignment vertical="center"/>
    </xf>
    <xf numFmtId="0" fontId="115" fillId="0" borderId="61" xfId="0" applyFont="1" applyFill="1" applyBorder="1" applyAlignment="1">
      <alignment horizontal="left" vertical="center" wrapText="1"/>
    </xf>
    <xf numFmtId="0" fontId="117" fillId="0" borderId="7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vertical="center"/>
    </xf>
    <xf numFmtId="0" fontId="115" fillId="0" borderId="40" xfId="0" applyFont="1" applyBorder="1" applyAlignment="1">
      <alignment horizontal="left" vertical="center"/>
    </xf>
    <xf numFmtId="0" fontId="115" fillId="0" borderId="48" xfId="0" applyFont="1" applyBorder="1" applyAlignment="1">
      <alignment horizontal="left" vertical="center"/>
    </xf>
    <xf numFmtId="0" fontId="119" fillId="0" borderId="48" xfId="0" applyFont="1" applyBorder="1" applyAlignment="1">
      <alignment horizontal="left" vertical="center"/>
    </xf>
    <xf numFmtId="0" fontId="115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left" vertical="center"/>
    </xf>
    <xf numFmtId="0" fontId="115" fillId="0" borderId="26" xfId="0" applyFont="1" applyBorder="1" applyAlignment="1">
      <alignment horizontal="center" vertical="center"/>
    </xf>
    <xf numFmtId="0" fontId="115" fillId="0" borderId="26" xfId="0" applyFont="1" applyBorder="1">
      <alignment vertical="center"/>
    </xf>
    <xf numFmtId="0" fontId="115" fillId="0" borderId="0" xfId="0" applyFont="1" applyBorder="1">
      <alignment vertical="center"/>
    </xf>
    <xf numFmtId="0" fontId="115" fillId="0" borderId="39" xfId="0" applyFont="1" applyBorder="1" applyAlignment="1">
      <alignment horizontal="left" vertical="center"/>
    </xf>
    <xf numFmtId="0" fontId="115" fillId="0" borderId="7" xfId="0" applyFont="1" applyBorder="1" applyAlignment="1">
      <alignment horizontal="left" vertical="center"/>
    </xf>
    <xf numFmtId="0" fontId="119" fillId="0" borderId="7" xfId="0" applyFont="1" applyBorder="1" applyAlignment="1">
      <alignment horizontal="left" vertical="center"/>
    </xf>
    <xf numFmtId="0" fontId="115" fillId="0" borderId="90" xfId="0" applyFont="1" applyBorder="1" applyAlignment="1">
      <alignment horizontal="left" vertical="center"/>
    </xf>
    <xf numFmtId="0" fontId="114" fillId="0" borderId="7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9" fillId="0" borderId="151" xfId="0" applyFont="1" applyBorder="1" applyAlignment="1">
      <alignment horizontal="left" vertical="center"/>
    </xf>
    <xf numFmtId="0" fontId="114" fillId="0" borderId="0" xfId="0" applyFont="1" applyAlignment="1">
      <alignment horizontal="left" vertical="center"/>
    </xf>
    <xf numFmtId="0" fontId="114" fillId="0" borderId="30" xfId="0" applyFont="1" applyBorder="1" applyAlignment="1">
      <alignment horizontal="center" vertical="center"/>
    </xf>
    <xf numFmtId="0" fontId="114" fillId="0" borderId="31" xfId="0" applyFont="1" applyBorder="1" applyAlignment="1">
      <alignment horizontal="center" vertical="center"/>
    </xf>
    <xf numFmtId="0" fontId="114" fillId="0" borderId="165" xfId="0" applyFont="1" applyBorder="1" applyAlignment="1">
      <alignment horizontal="center" vertical="center"/>
    </xf>
    <xf numFmtId="246" fontId="115" fillId="0" borderId="47" xfId="0" applyNumberFormat="1" applyFont="1" applyFill="1" applyBorder="1" applyAlignment="1">
      <alignment horizontal="left" vertical="center" wrapText="1"/>
    </xf>
    <xf numFmtId="0" fontId="118" fillId="0" borderId="26" xfId="0" applyFont="1" applyFill="1" applyBorder="1">
      <alignment vertical="center"/>
    </xf>
    <xf numFmtId="0" fontId="115" fillId="0" borderId="7" xfId="0" applyFont="1" applyFill="1" applyBorder="1" applyAlignment="1">
      <alignment horizontal="left" vertical="center"/>
    </xf>
    <xf numFmtId="0" fontId="115" fillId="0" borderId="0" xfId="0" applyFont="1" applyFill="1" applyBorder="1" applyAlignment="1">
      <alignment horizontal="left" vertical="center"/>
    </xf>
    <xf numFmtId="0" fontId="115" fillId="0" borderId="90" xfId="0" applyFont="1" applyFill="1" applyBorder="1" applyAlignment="1">
      <alignment horizontal="left" vertical="center"/>
    </xf>
    <xf numFmtId="0" fontId="115" fillId="0" borderId="96" xfId="0" applyFont="1" applyFill="1" applyBorder="1" applyAlignment="1">
      <alignment horizontal="left" vertical="center"/>
    </xf>
    <xf numFmtId="0" fontId="114" fillId="0" borderId="96" xfId="0" applyFont="1" applyFill="1" applyBorder="1">
      <alignment vertical="center"/>
    </xf>
    <xf numFmtId="247" fontId="114" fillId="0" borderId="30" xfId="0" applyNumberFormat="1" applyFont="1" applyBorder="1" applyAlignment="1">
      <alignment horizontal="center" vertical="center"/>
    </xf>
    <xf numFmtId="247" fontId="114" fillId="0" borderId="31" xfId="0" applyNumberFormat="1" applyFont="1" applyBorder="1" applyAlignment="1">
      <alignment horizontal="center" vertical="center"/>
    </xf>
    <xf numFmtId="247" fontId="114" fillId="0" borderId="165" xfId="0" applyNumberFormat="1" applyFont="1" applyBorder="1" applyAlignment="1">
      <alignment horizontal="center" vertical="center"/>
    </xf>
    <xf numFmtId="0" fontId="115" fillId="0" borderId="18" xfId="0" applyFont="1" applyFill="1" applyBorder="1" applyAlignment="1">
      <alignment horizontal="center" wrapText="1"/>
    </xf>
    <xf numFmtId="0" fontId="115" fillId="0" borderId="5" xfId="0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/>
    </xf>
    <xf numFmtId="0" fontId="114" fillId="0" borderId="0" xfId="0" applyFont="1" applyAlignment="1">
      <alignment vertical="center"/>
    </xf>
    <xf numFmtId="0" fontId="117" fillId="0" borderId="47" xfId="0" applyFont="1" applyFill="1" applyBorder="1" applyAlignment="1">
      <alignment horizontal="left" vertical="center" wrapText="1"/>
    </xf>
    <xf numFmtId="0" fontId="115" fillId="0" borderId="54" xfId="0" applyFont="1" applyFill="1" applyBorder="1" applyAlignment="1">
      <alignment horizontal="left" vertical="center" wrapText="1"/>
    </xf>
    <xf numFmtId="0" fontId="114" fillId="0" borderId="148" xfId="0" applyFont="1" applyFill="1" applyBorder="1" applyAlignment="1">
      <alignment horizontal="left" vertical="center" wrapText="1"/>
    </xf>
    <xf numFmtId="247" fontId="114" fillId="0" borderId="0" xfId="0" applyNumberFormat="1" applyFont="1" applyAlignment="1">
      <alignment horizontal="left" vertical="center"/>
    </xf>
    <xf numFmtId="247" fontId="114" fillId="0" borderId="0" xfId="0" applyNumberFormat="1" applyFont="1" applyFill="1" applyAlignment="1">
      <alignment horizontal="left" vertical="center"/>
    </xf>
    <xf numFmtId="0" fontId="119" fillId="0" borderId="90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9" fillId="0" borderId="0" xfId="0" applyFont="1" applyAlignment="1">
      <alignment vertical="center"/>
    </xf>
    <xf numFmtId="0" fontId="115" fillId="0" borderId="0" xfId="0" applyFont="1" applyAlignment="1">
      <alignment vertical="center"/>
    </xf>
    <xf numFmtId="0" fontId="119" fillId="0" borderId="1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4" fillId="0" borderId="39" xfId="0" applyFont="1" applyFill="1" applyBorder="1" applyAlignment="1">
      <alignment horizontal="center" vertical="center" wrapText="1"/>
    </xf>
    <xf numFmtId="238" fontId="114" fillId="0" borderId="0" xfId="0" applyNumberFormat="1" applyFont="1" applyFill="1">
      <alignment vertical="center"/>
    </xf>
    <xf numFmtId="238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Border="1">
      <alignment vertical="center"/>
    </xf>
    <xf numFmtId="239" fontId="114" fillId="0" borderId="0" xfId="0" applyNumberFormat="1" applyFont="1" applyFill="1" applyBorder="1">
      <alignment vertical="center"/>
    </xf>
    <xf numFmtId="249" fontId="114" fillId="0" borderId="0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73" xfId="0" applyNumberFormat="1" applyFont="1" applyFill="1" applyBorder="1">
      <alignment vertical="center"/>
    </xf>
    <xf numFmtId="0" fontId="114" fillId="0" borderId="166" xfId="0" applyFont="1" applyFill="1" applyBorder="1">
      <alignment vertical="center"/>
    </xf>
    <xf numFmtId="0" fontId="114" fillId="0" borderId="47" xfId="0" applyFont="1" applyFill="1" applyBorder="1">
      <alignment vertical="center"/>
    </xf>
    <xf numFmtId="249" fontId="114" fillId="0" borderId="45" xfId="0" applyNumberFormat="1" applyFont="1" applyFill="1" applyBorder="1" applyAlignment="1">
      <alignment vertical="center"/>
    </xf>
    <xf numFmtId="238" fontId="114" fillId="0" borderId="55" xfId="0" applyNumberFormat="1" applyFont="1" applyFill="1" applyBorder="1" applyAlignment="1">
      <alignment vertical="center"/>
    </xf>
    <xf numFmtId="238" fontId="114" fillId="0" borderId="79" xfId="0" applyNumberFormat="1" applyFont="1" applyFill="1" applyBorder="1">
      <alignment vertical="center"/>
    </xf>
    <xf numFmtId="0" fontId="114" fillId="0" borderId="167" xfId="0" applyFont="1" applyFill="1" applyBorder="1">
      <alignment vertical="center"/>
    </xf>
    <xf numFmtId="0" fontId="114" fillId="0" borderId="61" xfId="0" applyFont="1" applyFill="1" applyBorder="1">
      <alignment vertical="center"/>
    </xf>
    <xf numFmtId="249" fontId="114" fillId="0" borderId="55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2" xfId="0" applyNumberFormat="1" applyFont="1" applyFill="1" applyBorder="1">
      <alignment vertical="center"/>
    </xf>
    <xf numFmtId="0" fontId="114" fillId="0" borderId="168" xfId="0" applyFont="1" applyFill="1" applyBorder="1">
      <alignment vertical="center"/>
    </xf>
    <xf numFmtId="0" fontId="114" fillId="0" borderId="68" xfId="0" applyFont="1" applyFill="1" applyBorder="1">
      <alignment vertical="center"/>
    </xf>
    <xf numFmtId="249" fontId="114" fillId="0" borderId="88" xfId="0" applyNumberFormat="1" applyFont="1" applyFill="1" applyBorder="1" applyAlignment="1">
      <alignment vertical="center"/>
    </xf>
    <xf numFmtId="238" fontId="119" fillId="0" borderId="26" xfId="0" applyNumberFormat="1" applyFont="1" applyFill="1" applyBorder="1" applyAlignment="1">
      <alignment horizontal="right" vertical="center"/>
    </xf>
    <xf numFmtId="0" fontId="118" fillId="0" borderId="151" xfId="0" applyFont="1" applyFill="1" applyBorder="1">
      <alignment vertical="center"/>
    </xf>
    <xf numFmtId="238" fontId="114" fillId="0" borderId="53" xfId="0" applyNumberFormat="1" applyFont="1" applyFill="1" applyBorder="1" applyAlignment="1">
      <alignment vertical="center"/>
    </xf>
    <xf numFmtId="238" fontId="114" fillId="0" borderId="99" xfId="0" applyNumberFormat="1" applyFont="1" applyFill="1" applyBorder="1">
      <alignment vertical="center"/>
    </xf>
    <xf numFmtId="0" fontId="114" fillId="0" borderId="169" xfId="0" applyFont="1" applyFill="1" applyBorder="1">
      <alignment vertical="center"/>
    </xf>
    <xf numFmtId="0" fontId="114" fillId="0" borderId="48" xfId="0" applyFont="1" applyFill="1" applyBorder="1">
      <alignment vertical="center"/>
    </xf>
    <xf numFmtId="0" fontId="114" fillId="0" borderId="170" xfId="0" applyFont="1" applyFill="1" applyBorder="1">
      <alignment vertical="center"/>
    </xf>
    <xf numFmtId="238" fontId="119" fillId="0" borderId="90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4" fillId="0" borderId="26" xfId="0" applyNumberFormat="1" applyFont="1" applyFill="1" applyBorder="1" applyAlignment="1">
      <alignment vertical="center"/>
    </xf>
    <xf numFmtId="247" fontId="118" fillId="0" borderId="96" xfId="0" applyNumberFormat="1" applyFont="1" applyBorder="1" applyAlignment="1">
      <alignment horizontal="right" vertical="center"/>
    </xf>
    <xf numFmtId="238" fontId="118" fillId="0" borderId="90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>
      <alignment vertical="center"/>
    </xf>
    <xf numFmtId="0" fontId="114" fillId="0" borderId="48" xfId="0" applyFont="1" applyFill="1" applyBorder="1" applyAlignment="1">
      <alignment horizontal="left" vertical="center"/>
    </xf>
    <xf numFmtId="244" fontId="115" fillId="0" borderId="0" xfId="0" applyNumberFormat="1" applyFont="1" applyFill="1" applyBorder="1" applyAlignment="1">
      <alignment horizontal="right" vertical="center"/>
    </xf>
    <xf numFmtId="244" fontId="115" fillId="0" borderId="0" xfId="0" applyNumberFormat="1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244" fontId="115" fillId="0" borderId="48" xfId="0" applyNumberFormat="1" applyFont="1" applyFill="1" applyBorder="1" applyAlignment="1">
      <alignment horizontal="center" vertical="center"/>
    </xf>
    <xf numFmtId="247" fontId="115" fillId="0" borderId="54" xfId="0" applyNumberFormat="1" applyFont="1" applyFill="1" applyBorder="1" applyAlignment="1">
      <alignment horizontal="right" vertical="center"/>
    </xf>
    <xf numFmtId="0" fontId="115" fillId="0" borderId="171" xfId="0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right" vertical="center"/>
    </xf>
    <xf numFmtId="244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left" vertical="center"/>
    </xf>
    <xf numFmtId="247" fontId="119" fillId="0" borderId="151" xfId="0" applyNumberFormat="1" applyFont="1" applyFill="1" applyBorder="1" applyAlignment="1">
      <alignment horizontal="right" vertical="center"/>
    </xf>
    <xf numFmtId="0" fontId="114" fillId="0" borderId="0" xfId="0" applyFont="1" applyFill="1" applyBorder="1" applyAlignment="1">
      <alignment horizontal="left" vertical="center"/>
    </xf>
    <xf numFmtId="0" fontId="114" fillId="0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244" fontId="114" fillId="0" borderId="0" xfId="0" applyNumberFormat="1" applyFont="1" applyFill="1" applyBorder="1" applyAlignment="1">
      <alignment horizontal="right" vertical="center"/>
    </xf>
    <xf numFmtId="244" fontId="114" fillId="0" borderId="0" xfId="0" applyNumberFormat="1" applyFont="1" applyFill="1" applyBorder="1">
      <alignment vertical="center"/>
    </xf>
    <xf numFmtId="0" fontId="115" fillId="0" borderId="5" xfId="0" applyFont="1" applyFill="1" applyBorder="1" applyAlignment="1">
      <alignment horizontal="center" vertical="center"/>
    </xf>
    <xf numFmtId="0" fontId="119" fillId="0" borderId="5" xfId="0" applyFont="1" applyFill="1" applyBorder="1" applyAlignment="1">
      <alignment horizontal="center" vertical="center"/>
    </xf>
    <xf numFmtId="0" fontId="115" fillId="0" borderId="152" xfId="0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253" fontId="114" fillId="0" borderId="164" xfId="0" applyNumberFormat="1" applyFont="1" applyBorder="1" applyAlignment="1">
      <alignment horizontal="left" vertical="center"/>
    </xf>
    <xf numFmtId="9" fontId="114" fillId="36" borderId="0" xfId="0" applyNumberFormat="1" applyFont="1" applyFill="1" applyAlignment="1">
      <alignment horizontal="left" vertical="center"/>
    </xf>
    <xf numFmtId="253" fontId="114" fillId="36" borderId="0" xfId="0" applyNumberFormat="1" applyFont="1" applyFill="1" applyAlignment="1">
      <alignment horizontal="left" vertical="center"/>
    </xf>
    <xf numFmtId="253" fontId="114" fillId="0" borderId="0" xfId="0" applyNumberFormat="1" applyFont="1" applyBorder="1" applyAlignment="1">
      <alignment horizontal="left" vertical="center"/>
    </xf>
    <xf numFmtId="238" fontId="114" fillId="0" borderId="55" xfId="363" applyNumberFormat="1" applyFont="1" applyFill="1" applyBorder="1" applyAlignment="1">
      <alignment horizontal="right" vertical="center"/>
    </xf>
    <xf numFmtId="238" fontId="114" fillId="0" borderId="88" xfId="363" applyNumberFormat="1" applyFont="1" applyFill="1" applyBorder="1" applyAlignment="1">
      <alignment horizontal="right" vertical="center"/>
    </xf>
    <xf numFmtId="238" fontId="114" fillId="0" borderId="60" xfId="363" applyNumberFormat="1" applyFont="1" applyFill="1" applyBorder="1" applyAlignment="1">
      <alignment horizontal="right" vertical="center"/>
    </xf>
    <xf numFmtId="238" fontId="114" fillId="0" borderId="87" xfId="363" applyNumberFormat="1" applyFont="1" applyFill="1" applyBorder="1" applyAlignment="1">
      <alignment horizontal="right" vertical="center"/>
    </xf>
    <xf numFmtId="238" fontId="119" fillId="0" borderId="60" xfId="0" applyNumberFormat="1" applyFont="1" applyFill="1" applyBorder="1" applyAlignment="1">
      <alignment horizontal="right" vertical="center"/>
    </xf>
    <xf numFmtId="238" fontId="119" fillId="0" borderId="61" xfId="0" applyNumberFormat="1" applyFont="1" applyFill="1" applyBorder="1" applyAlignment="1">
      <alignment horizontal="right" vertical="center"/>
    </xf>
    <xf numFmtId="238" fontId="115" fillId="0" borderId="60" xfId="0" applyNumberFormat="1" applyFont="1" applyFill="1" applyBorder="1" applyAlignment="1">
      <alignment horizontal="right" vertical="center"/>
    </xf>
    <xf numFmtId="238" fontId="115" fillId="0" borderId="61" xfId="0" applyNumberFormat="1" applyFont="1" applyFill="1" applyBorder="1" applyAlignment="1">
      <alignment horizontal="right" vertical="center"/>
    </xf>
    <xf numFmtId="238" fontId="115" fillId="0" borderId="87" xfId="0" applyNumberFormat="1" applyFont="1" applyFill="1" applyBorder="1" applyAlignment="1">
      <alignment horizontal="right" vertical="center"/>
    </xf>
    <xf numFmtId="238" fontId="115" fillId="0" borderId="89" xfId="0" applyNumberFormat="1" applyFont="1" applyFill="1" applyBorder="1" applyAlignment="1">
      <alignment horizontal="right" vertical="center"/>
    </xf>
    <xf numFmtId="0" fontId="119" fillId="0" borderId="47" xfId="0" applyFont="1" applyBorder="1" applyAlignment="1">
      <alignment horizontal="right" vertical="center"/>
    </xf>
    <xf numFmtId="0" fontId="115" fillId="0" borderId="61" xfId="0" applyFont="1" applyBorder="1" applyAlignment="1">
      <alignment horizontal="right" vertical="center"/>
    </xf>
    <xf numFmtId="0" fontId="119" fillId="0" borderId="61" xfId="0" applyFont="1" applyBorder="1" applyAlignment="1">
      <alignment horizontal="right" vertical="center"/>
    </xf>
    <xf numFmtId="238" fontId="119" fillId="0" borderId="45" xfId="0" applyNumberFormat="1" applyFont="1" applyFill="1" applyBorder="1" applyAlignment="1">
      <alignment horizontal="right" vertical="center"/>
    </xf>
    <xf numFmtId="238" fontId="119" fillId="0" borderId="46" xfId="0" applyNumberFormat="1" applyFont="1" applyFill="1" applyBorder="1" applyAlignment="1">
      <alignment horizontal="right" vertical="center"/>
    </xf>
    <xf numFmtId="238" fontId="119" fillId="0" borderId="55" xfId="0" applyNumberFormat="1" applyFont="1" applyFill="1" applyBorder="1" applyAlignment="1">
      <alignment horizontal="right" vertical="center"/>
    </xf>
    <xf numFmtId="238" fontId="119" fillId="0" borderId="9" xfId="0" applyNumberFormat="1" applyFont="1" applyFill="1" applyBorder="1" applyAlignment="1">
      <alignment horizontal="right" vertical="center"/>
    </xf>
    <xf numFmtId="238" fontId="119" fillId="0" borderId="47" xfId="0" applyNumberFormat="1" applyFont="1" applyFill="1" applyBorder="1" applyAlignment="1">
      <alignment horizontal="right" vertical="center"/>
    </xf>
    <xf numFmtId="238" fontId="119" fillId="0" borderId="151" xfId="0" applyNumberFormat="1" applyFont="1" applyFill="1" applyBorder="1" applyAlignment="1">
      <alignment horizontal="right" vertical="center"/>
    </xf>
    <xf numFmtId="238" fontId="121" fillId="0" borderId="151" xfId="0" applyNumberFormat="1" applyFont="1" applyFill="1" applyBorder="1" applyAlignment="1">
      <alignment horizontal="right" vertical="center"/>
    </xf>
    <xf numFmtId="0" fontId="119" fillId="0" borderId="45" xfId="0" applyFont="1" applyFill="1" applyBorder="1" applyAlignment="1">
      <alignment horizontal="right" vertical="center"/>
    </xf>
    <xf numFmtId="0" fontId="119" fillId="0" borderId="47" xfId="0" applyFont="1" applyFill="1" applyBorder="1" applyAlignment="1">
      <alignment horizontal="right" vertical="center"/>
    </xf>
    <xf numFmtId="0" fontId="119" fillId="0" borderId="55" xfId="0" applyFont="1" applyFill="1" applyBorder="1" applyAlignment="1">
      <alignment horizontal="right" vertical="center"/>
    </xf>
    <xf numFmtId="0" fontId="119" fillId="0" borderId="61" xfId="0" applyFont="1" applyFill="1" applyBorder="1" applyAlignment="1">
      <alignment horizontal="right" vertical="center"/>
    </xf>
    <xf numFmtId="0" fontId="119" fillId="0" borderId="53" xfId="0" applyFont="1" applyFill="1" applyBorder="1" applyAlignment="1">
      <alignment horizontal="right" vertical="center"/>
    </xf>
    <xf numFmtId="0" fontId="119" fillId="0" borderId="54" xfId="0" applyFont="1" applyFill="1" applyBorder="1" applyAlignment="1">
      <alignment horizontal="right" vertical="center"/>
    </xf>
    <xf numFmtId="176" fontId="119" fillId="0" borderId="55" xfId="0" applyNumberFormat="1" applyFont="1" applyFill="1" applyBorder="1" applyAlignment="1">
      <alignment horizontal="right" vertical="center"/>
    </xf>
    <xf numFmtId="0" fontId="114" fillId="0" borderId="0" xfId="0" applyFont="1" applyFill="1" applyAlignment="1">
      <alignment horizontal="left" vertical="center"/>
    </xf>
    <xf numFmtId="253" fontId="114" fillId="0" borderId="0" xfId="0" applyNumberFormat="1" applyFont="1" applyFill="1" applyAlignment="1">
      <alignment horizontal="left" vertical="center"/>
    </xf>
    <xf numFmtId="253" fontId="114" fillId="0" borderId="0" xfId="0" applyNumberFormat="1" applyFont="1" applyFill="1" applyBorder="1" applyAlignment="1">
      <alignment horizontal="left" vertical="center"/>
    </xf>
    <xf numFmtId="9" fontId="114" fillId="0" borderId="0" xfId="0" applyNumberFormat="1" applyFont="1" applyFill="1" applyAlignment="1">
      <alignment horizontal="left" vertical="center"/>
    </xf>
    <xf numFmtId="238" fontId="115" fillId="0" borderId="55" xfId="0" applyNumberFormat="1" applyFont="1" applyFill="1" applyBorder="1" applyAlignment="1">
      <alignment horizontal="right" vertical="center"/>
    </xf>
    <xf numFmtId="9" fontId="119" fillId="36" borderId="26" xfId="0" applyNumberFormat="1" applyFont="1" applyFill="1" applyBorder="1" applyAlignment="1">
      <alignment horizontal="right" vertical="center"/>
    </xf>
    <xf numFmtId="238" fontId="115" fillId="0" borderId="88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>
      <alignment vertical="center"/>
    </xf>
    <xf numFmtId="238" fontId="114" fillId="0" borderId="60" xfId="0" applyNumberFormat="1" applyFont="1" applyFill="1" applyBorder="1">
      <alignment vertical="center"/>
    </xf>
    <xf numFmtId="238" fontId="114" fillId="0" borderId="67" xfId="0" applyNumberFormat="1" applyFont="1" applyFill="1" applyBorder="1">
      <alignment vertical="center"/>
    </xf>
    <xf numFmtId="238" fontId="114" fillId="0" borderId="3" xfId="0" applyNumberFormat="1" applyFont="1" applyFill="1" applyBorder="1">
      <alignment vertical="center"/>
    </xf>
    <xf numFmtId="0" fontId="114" fillId="0" borderId="0" xfId="0" applyFont="1" applyFill="1" applyBorder="1" applyAlignment="1">
      <alignment horizontal="center" vertical="center"/>
    </xf>
    <xf numFmtId="0" fontId="119" fillId="0" borderId="164" xfId="0" applyFont="1" applyFill="1" applyBorder="1" applyAlignment="1">
      <alignment horizontal="center" vertical="center"/>
    </xf>
    <xf numFmtId="238" fontId="118" fillId="0" borderId="9" xfId="0" applyNumberFormat="1" applyFont="1" applyBorder="1">
      <alignment vertical="center"/>
    </xf>
    <xf numFmtId="0" fontId="123" fillId="0" borderId="0" xfId="0" applyFont="1" applyAlignment="1">
      <alignment vertical="center"/>
    </xf>
    <xf numFmtId="244" fontId="114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14" fillId="0" borderId="0" xfId="0" applyFont="1" applyBorder="1" applyAlignment="1">
      <alignment vertical="center"/>
    </xf>
    <xf numFmtId="0" fontId="115" fillId="0" borderId="5" xfId="0" applyFont="1" applyFill="1" applyBorder="1" applyAlignment="1">
      <alignment horizontal="center" vertical="center" wrapText="1"/>
    </xf>
    <xf numFmtId="239" fontId="114" fillId="0" borderId="0" xfId="0" applyNumberFormat="1" applyFont="1" applyBorder="1" applyAlignment="1">
      <alignment vertical="center"/>
    </xf>
    <xf numFmtId="0" fontId="115" fillId="0" borderId="26" xfId="0" applyFont="1" applyBorder="1" applyAlignment="1">
      <alignment vertical="center"/>
    </xf>
    <xf numFmtId="0" fontId="115" fillId="0" borderId="0" xfId="0" applyFont="1" applyBorder="1" applyAlignment="1">
      <alignment vertical="center"/>
    </xf>
    <xf numFmtId="238" fontId="114" fillId="0" borderId="73" xfId="0" applyNumberFormat="1" applyFont="1" applyFill="1" applyBorder="1" applyAlignment="1">
      <alignment vertical="center"/>
    </xf>
    <xf numFmtId="0" fontId="114" fillId="0" borderId="166" xfId="0" applyFont="1" applyFill="1" applyBorder="1" applyAlignment="1">
      <alignment vertical="center"/>
    </xf>
    <xf numFmtId="238" fontId="114" fillId="0" borderId="46" xfId="0" applyNumberFormat="1" applyFont="1" applyBorder="1" applyAlignment="1">
      <alignment vertical="center"/>
    </xf>
    <xf numFmtId="0" fontId="114" fillId="0" borderId="47" xfId="0" applyFont="1" applyBorder="1" applyAlignment="1">
      <alignment vertical="center"/>
    </xf>
    <xf numFmtId="0" fontId="114" fillId="0" borderId="45" xfId="0" applyFont="1" applyFill="1" applyBorder="1" applyAlignment="1">
      <alignment vertical="center"/>
    </xf>
    <xf numFmtId="244" fontId="115" fillId="0" borderId="55" xfId="0" applyNumberFormat="1" applyFont="1" applyFill="1" applyBorder="1" applyAlignment="1">
      <alignment horizontal="center" vertical="center" wrapText="1"/>
    </xf>
    <xf numFmtId="238" fontId="114" fillId="0" borderId="79" xfId="0" applyNumberFormat="1" applyFont="1" applyFill="1" applyBorder="1" applyAlignment="1">
      <alignment vertical="center"/>
    </xf>
    <xf numFmtId="0" fontId="114" fillId="0" borderId="167" xfId="0" applyFont="1" applyFill="1" applyBorder="1" applyAlignment="1">
      <alignment vertical="center"/>
    </xf>
    <xf numFmtId="238" fontId="114" fillId="0" borderId="60" xfId="0" applyNumberFormat="1" applyFont="1" applyBorder="1" applyAlignment="1">
      <alignment vertical="center"/>
    </xf>
    <xf numFmtId="0" fontId="114" fillId="0" borderId="61" xfId="0" applyFont="1" applyBorder="1" applyAlignment="1">
      <alignment vertical="center"/>
    </xf>
    <xf numFmtId="0" fontId="114" fillId="0" borderId="55" xfId="0" applyFont="1" applyFill="1" applyBorder="1" applyAlignment="1">
      <alignment vertical="center"/>
    </xf>
    <xf numFmtId="239" fontId="114" fillId="0" borderId="61" xfId="0" applyNumberFormat="1" applyFont="1" applyFill="1" applyBorder="1" applyAlignment="1">
      <alignment vertical="center"/>
    </xf>
    <xf numFmtId="238" fontId="114" fillId="0" borderId="85" xfId="0" applyNumberFormat="1" applyFont="1" applyFill="1" applyBorder="1" applyAlignment="1">
      <alignment vertical="center"/>
    </xf>
    <xf numFmtId="0" fontId="114" fillId="0" borderId="170" xfId="0" applyFont="1" applyFill="1" applyBorder="1" applyAlignment="1">
      <alignment vertical="center"/>
    </xf>
    <xf numFmtId="238" fontId="114" fillId="0" borderId="87" xfId="0" applyNumberFormat="1" applyFont="1" applyBorder="1" applyAlignment="1">
      <alignment vertical="center"/>
    </xf>
    <xf numFmtId="0" fontId="114" fillId="0" borderId="89" xfId="0" applyFont="1" applyBorder="1" applyAlignment="1">
      <alignment vertical="center"/>
    </xf>
    <xf numFmtId="238" fontId="118" fillId="0" borderId="94" xfId="0" applyNumberFormat="1" applyFont="1" applyFill="1" applyBorder="1" applyAlignment="1">
      <alignment vertical="center"/>
    </xf>
    <xf numFmtId="0" fontId="118" fillId="0" borderId="172" xfId="0" applyFont="1" applyFill="1" applyBorder="1" applyAlignment="1">
      <alignment vertical="center"/>
    </xf>
    <xf numFmtId="238" fontId="118" fillId="0" borderId="96" xfId="0" applyNumberFormat="1" applyFont="1" applyBorder="1" applyAlignment="1">
      <alignment vertical="center"/>
    </xf>
    <xf numFmtId="0" fontId="118" fillId="0" borderId="91" xfId="0" applyFont="1" applyBorder="1" applyAlignment="1">
      <alignment vertical="center"/>
    </xf>
    <xf numFmtId="0" fontId="118" fillId="0" borderId="26" xfId="0" applyFont="1" applyFill="1" applyBorder="1" applyAlignment="1">
      <alignment vertical="center"/>
    </xf>
    <xf numFmtId="239" fontId="118" fillId="0" borderId="151" xfId="0" applyNumberFormat="1" applyFont="1" applyFill="1" applyBorder="1" applyAlignment="1">
      <alignment vertical="center"/>
    </xf>
    <xf numFmtId="0" fontId="118" fillId="0" borderId="0" xfId="0" applyFont="1" applyAlignment="1">
      <alignment vertical="center"/>
    </xf>
    <xf numFmtId="0" fontId="114" fillId="0" borderId="46" xfId="0" applyFont="1" applyFill="1" applyBorder="1" applyAlignment="1">
      <alignment vertical="center"/>
    </xf>
    <xf numFmtId="239" fontId="114" fillId="0" borderId="47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vertical="center"/>
    </xf>
    <xf numFmtId="0" fontId="114" fillId="0" borderId="91" xfId="0" applyFont="1" applyBorder="1" applyAlignment="1">
      <alignment vertical="center"/>
    </xf>
    <xf numFmtId="0" fontId="118" fillId="0" borderId="9" xfId="0" applyFont="1" applyFill="1" applyBorder="1" applyAlignment="1">
      <alignment vertical="center"/>
    </xf>
    <xf numFmtId="238" fontId="114" fillId="0" borderId="99" xfId="0" applyNumberFormat="1" applyFont="1" applyFill="1" applyBorder="1" applyAlignment="1">
      <alignment vertical="center"/>
    </xf>
    <xf numFmtId="0" fontId="114" fillId="0" borderId="169" xfId="0" applyFont="1" applyFill="1" applyBorder="1" applyAlignment="1">
      <alignment vertical="center"/>
    </xf>
    <xf numFmtId="0" fontId="114" fillId="0" borderId="48" xfId="0" applyFont="1" applyBorder="1" applyAlignment="1">
      <alignment vertical="center"/>
    </xf>
    <xf numFmtId="0" fontId="114" fillId="0" borderId="0" xfId="0" applyFont="1" applyFill="1" applyBorder="1" applyAlignment="1">
      <alignment vertical="center"/>
    </xf>
    <xf numFmtId="239" fontId="114" fillId="0" borderId="48" xfId="0" applyNumberFormat="1" applyFont="1" applyFill="1" applyBorder="1" applyAlignment="1">
      <alignment vertical="center"/>
    </xf>
    <xf numFmtId="238" fontId="118" fillId="0" borderId="162" xfId="0" applyNumberFormat="1" applyFont="1" applyFill="1" applyBorder="1" applyAlignment="1">
      <alignment vertical="center"/>
    </xf>
    <xf numFmtId="0" fontId="118" fillId="0" borderId="161" xfId="0" applyFont="1" applyFill="1" applyBorder="1" applyAlignment="1">
      <alignment vertical="center"/>
    </xf>
    <xf numFmtId="238" fontId="118" fillId="0" borderId="9" xfId="0" applyNumberFormat="1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76" xfId="0" applyNumberFormat="1" applyFont="1" applyFill="1" applyBorder="1" applyAlignment="1">
      <alignment vertical="center"/>
    </xf>
    <xf numFmtId="0" fontId="114" fillId="0" borderId="163" xfId="0" applyFont="1" applyFill="1" applyBorder="1" applyAlignment="1">
      <alignment vertical="center"/>
    </xf>
    <xf numFmtId="238" fontId="114" fillId="0" borderId="3" xfId="0" applyNumberFormat="1" applyFont="1" applyBorder="1" applyAlignment="1">
      <alignment vertical="center"/>
    </xf>
    <xf numFmtId="0" fontId="114" fillId="0" borderId="54" xfId="0" applyFont="1" applyBorder="1" applyAlignment="1">
      <alignment vertical="center"/>
    </xf>
    <xf numFmtId="0" fontId="114" fillId="0" borderId="3" xfId="0" applyFont="1" applyFill="1" applyBorder="1" applyAlignment="1">
      <alignment vertical="center"/>
    </xf>
    <xf numFmtId="239" fontId="114" fillId="0" borderId="54" xfId="0" applyNumberFormat="1" applyFont="1" applyFill="1" applyBorder="1" applyAlignment="1">
      <alignment vertical="center"/>
    </xf>
    <xf numFmtId="238" fontId="114" fillId="0" borderId="82" xfId="0" applyNumberFormat="1" applyFont="1" applyFill="1" applyBorder="1" applyAlignment="1">
      <alignment vertical="center"/>
    </xf>
    <xf numFmtId="0" fontId="114" fillId="0" borderId="168" xfId="0" applyFont="1" applyFill="1" applyBorder="1" applyAlignment="1">
      <alignment vertical="center"/>
    </xf>
    <xf numFmtId="238" fontId="114" fillId="0" borderId="67" xfId="0" applyNumberFormat="1" applyFont="1" applyBorder="1" applyAlignment="1">
      <alignment vertical="center"/>
    </xf>
    <xf numFmtId="0" fontId="114" fillId="0" borderId="68" xfId="0" applyFont="1" applyBorder="1" applyAlignment="1">
      <alignment vertical="center"/>
    </xf>
    <xf numFmtId="0" fontId="114" fillId="0" borderId="67" xfId="0" applyFont="1" applyFill="1" applyBorder="1" applyAlignment="1">
      <alignment vertical="center"/>
    </xf>
    <xf numFmtId="239" fontId="114" fillId="0" borderId="68" xfId="0" applyNumberFormat="1" applyFont="1" applyFill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8" fillId="0" borderId="164" xfId="0" applyFont="1" applyFill="1" applyBorder="1" applyAlignment="1">
      <alignment vertical="center"/>
    </xf>
    <xf numFmtId="0" fontId="114" fillId="0" borderId="48" xfId="0" applyFont="1" applyFill="1" applyBorder="1" applyAlignment="1">
      <alignment vertical="center"/>
    </xf>
    <xf numFmtId="238" fontId="118" fillId="0" borderId="9" xfId="0" applyNumberFormat="1" applyFont="1" applyFill="1" applyBorder="1" applyAlignment="1">
      <alignment vertical="center"/>
    </xf>
    <xf numFmtId="0" fontId="114" fillId="0" borderId="151" xfId="0" applyFont="1" applyFill="1" applyBorder="1" applyAlignment="1">
      <alignment vertical="center"/>
    </xf>
    <xf numFmtId="0" fontId="114" fillId="0" borderId="164" xfId="0" applyFont="1" applyFill="1" applyBorder="1" applyAlignment="1">
      <alignment vertical="center"/>
    </xf>
    <xf numFmtId="238" fontId="118" fillId="0" borderId="164" xfId="0" applyNumberFormat="1" applyFont="1" applyFill="1" applyBorder="1" applyAlignment="1">
      <alignment vertical="center"/>
    </xf>
    <xf numFmtId="239" fontId="118" fillId="0" borderId="164" xfId="0" applyNumberFormat="1" applyFont="1" applyFill="1" applyBorder="1" applyAlignment="1">
      <alignment vertical="center"/>
    </xf>
    <xf numFmtId="0" fontId="118" fillId="0" borderId="151" xfId="0" applyFont="1" applyFill="1" applyBorder="1" applyAlignment="1">
      <alignment vertical="center"/>
    </xf>
    <xf numFmtId="0" fontId="114" fillId="0" borderId="0" xfId="0" applyFont="1" applyFill="1" applyAlignment="1">
      <alignment vertical="center"/>
    </xf>
    <xf numFmtId="0" fontId="115" fillId="0" borderId="18" xfId="0" applyFont="1" applyFill="1" applyBorder="1" applyAlignment="1">
      <alignment horizontal="center" vertical="center" wrapText="1"/>
    </xf>
    <xf numFmtId="244" fontId="115" fillId="0" borderId="18" xfId="0" applyNumberFormat="1" applyFont="1" applyFill="1" applyBorder="1" applyAlignment="1">
      <alignment horizontal="center" vertical="center" wrapText="1"/>
    </xf>
    <xf numFmtId="0" fontId="118" fillId="0" borderId="151" xfId="0" applyFont="1" applyBorder="1" applyAlignment="1">
      <alignment vertical="center"/>
    </xf>
    <xf numFmtId="0" fontId="114" fillId="0" borderId="87" xfId="0" applyFont="1" applyFill="1" applyBorder="1" applyAlignment="1">
      <alignment vertical="center"/>
    </xf>
    <xf numFmtId="239" fontId="114" fillId="0" borderId="89" xfId="0" applyNumberFormat="1" applyFont="1" applyFill="1" applyBorder="1" applyAlignment="1">
      <alignment vertical="center"/>
    </xf>
    <xf numFmtId="238" fontId="114" fillId="0" borderId="164" xfId="0" applyNumberFormat="1" applyFont="1" applyBorder="1" applyAlignment="1">
      <alignment vertical="center"/>
    </xf>
    <xf numFmtId="249" fontId="119" fillId="0" borderId="164" xfId="0" applyNumberFormat="1" applyFont="1" applyFill="1" applyBorder="1" applyAlignment="1">
      <alignment horizontal="right" vertical="center"/>
    </xf>
    <xf numFmtId="238" fontId="114" fillId="0" borderId="0" xfId="0" applyNumberFormat="1" applyFont="1" applyAlignment="1">
      <alignment vertical="center"/>
    </xf>
    <xf numFmtId="238" fontId="114" fillId="0" borderId="173" xfId="0" applyNumberFormat="1" applyFont="1" applyFill="1" applyBorder="1" applyAlignment="1">
      <alignment vertical="center"/>
    </xf>
    <xf numFmtId="0" fontId="114" fillId="0" borderId="174" xfId="0" applyFont="1" applyFill="1" applyBorder="1" applyAlignment="1">
      <alignment vertical="center"/>
    </xf>
    <xf numFmtId="244" fontId="115" fillId="0" borderId="53" xfId="0" applyNumberFormat="1" applyFont="1" applyFill="1" applyBorder="1" applyAlignment="1">
      <alignment horizontal="center" vertical="center" wrapText="1"/>
    </xf>
    <xf numFmtId="238" fontId="114" fillId="0" borderId="173" xfId="0" applyNumberFormat="1" applyFont="1" applyFill="1" applyBorder="1">
      <alignment vertical="center"/>
    </xf>
    <xf numFmtId="0" fontId="114" fillId="0" borderId="174" xfId="0" applyFont="1" applyFill="1" applyBorder="1">
      <alignment vertical="center"/>
    </xf>
    <xf numFmtId="254" fontId="114" fillId="0" borderId="0" xfId="0" applyNumberFormat="1" applyFont="1" applyBorder="1">
      <alignment vertical="center"/>
    </xf>
    <xf numFmtId="0" fontId="115" fillId="0" borderId="17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/>
    </xf>
    <xf numFmtId="0" fontId="115" fillId="0" borderId="26" xfId="0" applyFont="1" applyFill="1" applyBorder="1">
      <alignment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0" xfId="0" applyFont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0" fontId="126" fillId="0" borderId="96" xfId="0" applyFont="1" applyBorder="1" applyAlignment="1">
      <alignment horizontal="center" vertical="center"/>
    </xf>
    <xf numFmtId="0" fontId="126" fillId="0" borderId="0" xfId="0" applyFont="1" applyBorder="1" applyAlignment="1">
      <alignment horizontal="left" vertical="center"/>
    </xf>
    <xf numFmtId="238" fontId="114" fillId="0" borderId="60" xfId="0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vertical="center"/>
    </xf>
    <xf numFmtId="0" fontId="114" fillId="0" borderId="47" xfId="0" applyFont="1" applyFill="1" applyBorder="1" applyAlignment="1">
      <alignment vertical="center"/>
    </xf>
    <xf numFmtId="238" fontId="114" fillId="0" borderId="3" xfId="0" applyNumberFormat="1" applyFont="1" applyFill="1" applyBorder="1" applyAlignment="1">
      <alignment vertical="center"/>
    </xf>
    <xf numFmtId="0" fontId="114" fillId="0" borderId="54" xfId="0" applyFont="1" applyFill="1" applyBorder="1" applyAlignment="1">
      <alignment vertical="center"/>
    </xf>
    <xf numFmtId="0" fontId="114" fillId="0" borderId="68" xfId="0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vertical="center"/>
    </xf>
    <xf numFmtId="0" fontId="114" fillId="0" borderId="91" xfId="0" applyFont="1" applyFill="1" applyBorder="1" applyAlignment="1">
      <alignment vertical="center"/>
    </xf>
    <xf numFmtId="238" fontId="118" fillId="0" borderId="96" xfId="0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vertical="center"/>
    </xf>
    <xf numFmtId="249" fontId="114" fillId="0" borderId="39" xfId="0" applyNumberFormat="1" applyFont="1" applyFill="1" applyBorder="1" applyAlignment="1">
      <alignment vertical="center"/>
    </xf>
    <xf numFmtId="0" fontId="114" fillId="0" borderId="96" xfId="0" applyFont="1" applyFill="1" applyBorder="1" applyAlignment="1">
      <alignment vertical="center"/>
    </xf>
    <xf numFmtId="0" fontId="114" fillId="0" borderId="9" xfId="0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0" fontId="114" fillId="0" borderId="40" xfId="0" applyFont="1" applyFill="1" applyBorder="1" applyAlignment="1">
      <alignment vertical="center"/>
    </xf>
    <xf numFmtId="0" fontId="115" fillId="0" borderId="26" xfId="0" applyFont="1" applyFill="1" applyBorder="1" applyAlignment="1">
      <alignment vertical="center"/>
    </xf>
    <xf numFmtId="239" fontId="115" fillId="0" borderId="164" xfId="0" applyNumberFormat="1" applyFont="1" applyFill="1" applyBorder="1">
      <alignment vertical="center"/>
    </xf>
    <xf numFmtId="239" fontId="118" fillId="0" borderId="161" xfId="0" applyNumberFormat="1" applyFont="1" applyFill="1" applyBorder="1">
      <alignment vertical="center"/>
    </xf>
    <xf numFmtId="239" fontId="115" fillId="0" borderId="0" xfId="0" applyNumberFormat="1" applyFont="1" applyFill="1" applyBorder="1">
      <alignment vertical="center"/>
    </xf>
    <xf numFmtId="239" fontId="115" fillId="0" borderId="3" xfId="0" applyNumberFormat="1" applyFont="1" applyFill="1" applyBorder="1">
      <alignment vertical="center"/>
    </xf>
    <xf numFmtId="249" fontId="114" fillId="0" borderId="0" xfId="0" applyNumberFormat="1" applyFont="1" applyFill="1" applyBorder="1">
      <alignment vertical="center"/>
    </xf>
    <xf numFmtId="0" fontId="114" fillId="0" borderId="164" xfId="0" applyFont="1" applyFill="1" applyBorder="1">
      <alignment vertical="center"/>
    </xf>
    <xf numFmtId="238" fontId="114" fillId="0" borderId="39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>
      <alignment vertical="center"/>
    </xf>
    <xf numFmtId="0" fontId="114" fillId="0" borderId="40" xfId="0" applyFont="1" applyFill="1" applyBorder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0" xfId="0" applyNumberFormat="1" applyFont="1" applyFill="1" applyBorder="1" applyAlignment="1">
      <alignment horizontal="right" vertical="center"/>
    </xf>
    <xf numFmtId="0" fontId="12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46" fillId="0" borderId="0" xfId="0" applyFont="1">
      <alignment vertical="center"/>
    </xf>
    <xf numFmtId="0" fontId="125" fillId="0" borderId="26" xfId="0" applyFont="1" applyBorder="1" applyAlignment="1">
      <alignment horizontal="left" vertical="center"/>
    </xf>
    <xf numFmtId="0" fontId="126" fillId="0" borderId="0" xfId="0" applyFont="1">
      <alignment vertical="center"/>
    </xf>
    <xf numFmtId="0" fontId="126" fillId="0" borderId="26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39" xfId="0" applyFont="1" applyBorder="1">
      <alignment vertical="center"/>
    </xf>
    <xf numFmtId="0" fontId="126" fillId="0" borderId="40" xfId="0" applyFont="1" applyBorder="1">
      <alignment vertical="center"/>
    </xf>
    <xf numFmtId="244" fontId="126" fillId="0" borderId="151" xfId="0" applyNumberFormat="1" applyFont="1" applyBorder="1" applyAlignment="1">
      <alignment horizontal="left" vertical="center"/>
    </xf>
    <xf numFmtId="0" fontId="127" fillId="0" borderId="30" xfId="0" applyFont="1" applyBorder="1" applyAlignment="1">
      <alignment horizontal="center" vertical="center"/>
    </xf>
    <xf numFmtId="0" fontId="126" fillId="0" borderId="40" xfId="0" applyFont="1" applyBorder="1" applyAlignment="1">
      <alignment horizontal="right" vertical="center"/>
    </xf>
    <xf numFmtId="0" fontId="126" fillId="0" borderId="7" xfId="0" applyFont="1" applyBorder="1">
      <alignment vertical="center"/>
    </xf>
    <xf numFmtId="0" fontId="126" fillId="0" borderId="48" xfId="0" applyFont="1" applyBorder="1">
      <alignment vertical="center"/>
    </xf>
    <xf numFmtId="0" fontId="127" fillId="0" borderId="31" xfId="0" applyFont="1" applyBorder="1" applyAlignment="1">
      <alignment horizontal="center" vertical="center"/>
    </xf>
    <xf numFmtId="0" fontId="126" fillId="0" borderId="48" xfId="0" applyFont="1" applyBorder="1" applyAlignment="1">
      <alignment horizontal="right" vertical="center"/>
    </xf>
    <xf numFmtId="0" fontId="126" fillId="0" borderId="90" xfId="0" applyFont="1" applyBorder="1">
      <alignment vertical="center"/>
    </xf>
    <xf numFmtId="0" fontId="126" fillId="0" borderId="91" xfId="0" applyFont="1" applyBorder="1">
      <alignment vertical="center"/>
    </xf>
    <xf numFmtId="0" fontId="126" fillId="0" borderId="96" xfId="0" applyFont="1" applyBorder="1" applyAlignment="1">
      <alignment horizontal="left" vertical="center"/>
    </xf>
    <xf numFmtId="0" fontId="127" fillId="0" borderId="165" xfId="0" applyFont="1" applyBorder="1" applyAlignment="1">
      <alignment horizontal="center" vertical="center"/>
    </xf>
    <xf numFmtId="0" fontId="126" fillId="0" borderId="91" xfId="0" applyFont="1" applyBorder="1" applyAlignment="1">
      <alignment horizontal="right" vertical="center"/>
    </xf>
    <xf numFmtId="0" fontId="126" fillId="0" borderId="151" xfId="0" applyFont="1" applyBorder="1">
      <alignment vertical="center"/>
    </xf>
    <xf numFmtId="0" fontId="126" fillId="0" borderId="0" xfId="0" applyFont="1" applyAlignment="1">
      <alignment horizontal="center" vertical="center"/>
    </xf>
    <xf numFmtId="0" fontId="126" fillId="0" borderId="164" xfId="0" applyFont="1" applyBorder="1">
      <alignment vertical="center"/>
    </xf>
    <xf numFmtId="244" fontId="126" fillId="0" borderId="39" xfId="0" applyNumberFormat="1" applyFont="1" applyBorder="1" applyAlignment="1">
      <alignment horizontal="right" vertical="center"/>
    </xf>
    <xf numFmtId="0" fontId="126" fillId="0" borderId="164" xfId="0" applyFont="1" applyBorder="1" applyAlignment="1">
      <alignment horizontal="center" vertical="center"/>
    </xf>
    <xf numFmtId="244" fontId="126" fillId="0" borderId="40" xfId="0" applyNumberFormat="1" applyFont="1" applyBorder="1" applyAlignment="1">
      <alignment horizontal="left" vertical="center"/>
    </xf>
    <xf numFmtId="0" fontId="127" fillId="0" borderId="1" xfId="0" applyFont="1" applyBorder="1" applyAlignment="1">
      <alignment horizontal="center" vertical="center"/>
    </xf>
    <xf numFmtId="244" fontId="126" fillId="0" borderId="26" xfId="0" applyNumberFormat="1" applyFont="1" applyBorder="1" applyAlignment="1">
      <alignment vertical="center"/>
    </xf>
    <xf numFmtId="247" fontId="126" fillId="0" borderId="9" xfId="0" applyNumberFormat="1" applyFont="1" applyBorder="1" applyAlignment="1">
      <alignment horizontal="left" vertical="center"/>
    </xf>
    <xf numFmtId="247" fontId="126" fillId="0" borderId="26" xfId="0" applyNumberFormat="1" applyFont="1" applyBorder="1">
      <alignment vertical="center"/>
    </xf>
    <xf numFmtId="0" fontId="126" fillId="0" borderId="151" xfId="0" applyFont="1" applyBorder="1" applyAlignment="1">
      <alignment horizontal="right" vertical="center"/>
    </xf>
    <xf numFmtId="247" fontId="126" fillId="0" borderId="9" xfId="0" applyNumberFormat="1" applyFont="1" applyBorder="1" applyAlignment="1">
      <alignment horizontal="right" vertical="center"/>
    </xf>
    <xf numFmtId="0" fontId="126" fillId="0" borderId="0" xfId="0" applyFont="1" applyBorder="1">
      <alignment vertical="center"/>
    </xf>
    <xf numFmtId="244" fontId="126" fillId="0" borderId="90" xfId="0" applyNumberFormat="1" applyFont="1" applyBorder="1" applyAlignment="1">
      <alignment horizontal="right" vertical="center"/>
    </xf>
    <xf numFmtId="244" fontId="126" fillId="0" borderId="91" xfId="0" applyNumberFormat="1" applyFont="1" applyBorder="1" applyAlignment="1">
      <alignment horizontal="left" vertical="center"/>
    </xf>
    <xf numFmtId="247" fontId="126" fillId="0" borderId="96" xfId="0" applyNumberFormat="1" applyFont="1" applyBorder="1" applyAlignment="1">
      <alignment horizontal="left" vertical="center"/>
    </xf>
    <xf numFmtId="247" fontId="126" fillId="0" borderId="90" xfId="0" applyNumberFormat="1" applyFont="1" applyBorder="1">
      <alignment vertical="center"/>
    </xf>
    <xf numFmtId="244" fontId="126" fillId="0" borderId="26" xfId="0" applyNumberFormat="1" applyFont="1" applyBorder="1" applyAlignment="1">
      <alignment horizontal="right" vertical="center"/>
    </xf>
    <xf numFmtId="247" fontId="126" fillId="0" borderId="26" xfId="0" applyNumberFormat="1" applyFont="1" applyBorder="1" applyAlignment="1">
      <alignment horizontal="right" vertical="center"/>
    </xf>
    <xf numFmtId="244" fontId="126" fillId="0" borderId="7" xfId="0" applyNumberFormat="1" applyFont="1" applyBorder="1" applyAlignment="1">
      <alignment horizontal="right" vertical="center"/>
    </xf>
    <xf numFmtId="0" fontId="126" fillId="0" borderId="0" xfId="0" applyFont="1" applyBorder="1" applyAlignment="1">
      <alignment horizontal="center" vertical="center"/>
    </xf>
    <xf numFmtId="244" fontId="126" fillId="0" borderId="48" xfId="0" applyNumberFormat="1" applyFont="1" applyBorder="1" applyAlignment="1">
      <alignment horizontal="left" vertical="center"/>
    </xf>
    <xf numFmtId="0" fontId="126" fillId="0" borderId="0" xfId="0" applyFont="1" applyAlignment="1">
      <alignment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9" fontId="125" fillId="0" borderId="26" xfId="0" applyNumberFormat="1" applyFont="1" applyBorder="1">
      <alignment vertical="center"/>
    </xf>
    <xf numFmtId="0" fontId="125" fillId="0" borderId="151" xfId="0" applyFont="1" applyBorder="1">
      <alignment vertical="center"/>
    </xf>
    <xf numFmtId="0" fontId="125" fillId="0" borderId="26" xfId="0" applyFont="1" applyBorder="1">
      <alignment vertical="center"/>
    </xf>
    <xf numFmtId="0" fontId="125" fillId="0" borderId="91" xfId="0" applyFont="1" applyBorder="1" applyAlignment="1">
      <alignment horizontal="center" vertical="center"/>
    </xf>
    <xf numFmtId="0" fontId="125" fillId="0" borderId="0" xfId="0" applyFont="1">
      <alignment vertical="center"/>
    </xf>
    <xf numFmtId="247" fontId="125" fillId="0" borderId="26" xfId="0" applyNumberFormat="1" applyFont="1" applyBorder="1" applyAlignment="1">
      <alignment horizontal="right" vertical="center"/>
    </xf>
    <xf numFmtId="0" fontId="125" fillId="0" borderId="151" xfId="0" applyFont="1" applyBorder="1" applyAlignment="1">
      <alignment horizontal="right" vertical="center"/>
    </xf>
    <xf numFmtId="247" fontId="125" fillId="0" borderId="151" xfId="0" applyNumberFormat="1" applyFont="1" applyBorder="1" applyAlignment="1">
      <alignment horizontal="right" vertical="center"/>
    </xf>
    <xf numFmtId="247" fontId="125" fillId="0" borderId="9" xfId="0" applyNumberFormat="1" applyFont="1" applyBorder="1" applyAlignment="1">
      <alignment horizontal="right" vertical="center"/>
    </xf>
    <xf numFmtId="9" fontId="125" fillId="0" borderId="90" xfId="0" applyNumberFormat="1" applyFont="1" applyBorder="1" applyAlignment="1">
      <alignment horizontal="right" vertical="center"/>
    </xf>
    <xf numFmtId="9" fontId="125" fillId="0" borderId="91" xfId="0" applyNumberFormat="1" applyFont="1" applyBorder="1" applyAlignment="1">
      <alignment horizontal="left" vertical="center"/>
    </xf>
    <xf numFmtId="9" fontId="125" fillId="0" borderId="91" xfId="0" applyNumberFormat="1" applyFont="1" applyBorder="1" applyAlignment="1">
      <alignment horizontal="right" vertical="center"/>
    </xf>
    <xf numFmtId="9" fontId="125" fillId="0" borderId="96" xfId="0" applyNumberFormat="1" applyFont="1" applyBorder="1" applyAlignment="1">
      <alignment horizontal="right" vertical="center"/>
    </xf>
    <xf numFmtId="0" fontId="125" fillId="0" borderId="91" xfId="0" applyFont="1" applyBorder="1">
      <alignment vertical="center"/>
    </xf>
    <xf numFmtId="0" fontId="125" fillId="0" borderId="1" xfId="0" applyFont="1" applyBorder="1" applyAlignment="1">
      <alignment horizontal="center" vertical="center"/>
    </xf>
    <xf numFmtId="247" fontId="125" fillId="0" borderId="9" xfId="0" applyNumberFormat="1" applyFont="1" applyBorder="1" applyAlignment="1">
      <alignment horizontal="center" vertical="center"/>
    </xf>
    <xf numFmtId="247" fontId="126" fillId="0" borderId="0" xfId="0" applyNumberFormat="1" applyFont="1">
      <alignment vertical="center"/>
    </xf>
    <xf numFmtId="247" fontId="126" fillId="0" borderId="0" xfId="0" applyNumberFormat="1" applyFont="1" applyAlignment="1">
      <alignment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247" fontId="126" fillId="0" borderId="164" xfId="0" applyNumberFormat="1" applyFont="1" applyBorder="1" applyAlignment="1">
      <alignment horizontal="right" vertical="center"/>
    </xf>
    <xf numFmtId="247" fontId="126" fillId="0" borderId="96" xfId="0" applyNumberFormat="1" applyFont="1" applyBorder="1" applyAlignment="1">
      <alignment horizontal="right" vertical="center"/>
    </xf>
    <xf numFmtId="247" fontId="126" fillId="0" borderId="0" xfId="0" applyNumberFormat="1" applyFont="1" applyBorder="1" applyAlignment="1">
      <alignment horizontal="right" vertical="center"/>
    </xf>
    <xf numFmtId="251" fontId="126" fillId="0" borderId="1" xfId="0" applyNumberFormat="1" applyFont="1" applyBorder="1" applyAlignment="1">
      <alignment horizontal="center" vertical="center"/>
    </xf>
    <xf numFmtId="244" fontId="126" fillId="0" borderId="45" xfId="0" applyNumberFormat="1" applyFont="1" applyBorder="1" applyAlignment="1">
      <alignment horizontal="right" vertical="center"/>
    </xf>
    <xf numFmtId="0" fontId="126" fillId="0" borderId="46" xfId="0" applyFont="1" applyBorder="1" applyAlignment="1">
      <alignment horizontal="center" vertical="center"/>
    </xf>
    <xf numFmtId="244" fontId="126" fillId="0" borderId="47" xfId="0" applyNumberFormat="1" applyFont="1" applyBorder="1" applyAlignment="1">
      <alignment horizontal="left" vertical="center"/>
    </xf>
    <xf numFmtId="244" fontId="126" fillId="0" borderId="55" xfId="0" applyNumberFormat="1" applyFont="1" applyBorder="1" applyAlignment="1">
      <alignment horizontal="right" vertical="center"/>
    </xf>
    <xf numFmtId="0" fontId="126" fillId="0" borderId="60" xfId="0" applyFont="1" applyBorder="1" applyAlignment="1">
      <alignment horizontal="center" vertical="center"/>
    </xf>
    <xf numFmtId="244" fontId="126" fillId="0" borderId="61" xfId="0" applyNumberFormat="1" applyFont="1" applyBorder="1" applyAlignment="1">
      <alignment horizontal="left" vertical="center"/>
    </xf>
    <xf numFmtId="244" fontId="126" fillId="0" borderId="88" xfId="0" applyNumberFormat="1" applyFont="1" applyBorder="1" applyAlignment="1">
      <alignment horizontal="right" vertical="center"/>
    </xf>
    <xf numFmtId="0" fontId="126" fillId="0" borderId="87" xfId="0" applyFont="1" applyBorder="1" applyAlignment="1">
      <alignment horizontal="center" vertical="center"/>
    </xf>
    <xf numFmtId="244" fontId="126" fillId="0" borderId="89" xfId="0" applyNumberFormat="1" applyFont="1" applyBorder="1" applyAlignment="1">
      <alignment horizontal="left" vertical="center"/>
    </xf>
    <xf numFmtId="251" fontId="126" fillId="0" borderId="30" xfId="0" applyNumberFormat="1" applyFont="1" applyBorder="1" applyAlignment="1">
      <alignment horizontal="center" vertical="center"/>
    </xf>
    <xf numFmtId="251" fontId="126" fillId="0" borderId="31" xfId="0" applyNumberFormat="1" applyFont="1" applyBorder="1" applyAlignment="1">
      <alignment horizontal="center" vertical="center"/>
    </xf>
    <xf numFmtId="251" fontId="126" fillId="0" borderId="165" xfId="0" applyNumberFormat="1" applyFont="1" applyBorder="1" applyAlignment="1">
      <alignment horizontal="center" vertical="center"/>
    </xf>
    <xf numFmtId="0" fontId="125" fillId="0" borderId="165" xfId="0" applyFont="1" applyBorder="1" applyAlignment="1">
      <alignment horizontal="center" vertical="center"/>
    </xf>
    <xf numFmtId="251" fontId="125" fillId="0" borderId="1" xfId="0" applyNumberFormat="1" applyFont="1" applyBorder="1" applyAlignment="1">
      <alignment horizontal="center" vertical="center"/>
    </xf>
    <xf numFmtId="251" fontId="125" fillId="0" borderId="151" xfId="0" applyNumberFormat="1" applyFont="1" applyBorder="1" applyAlignment="1">
      <alignment horizontal="center" vertical="center"/>
    </xf>
    <xf numFmtId="251" fontId="125" fillId="0" borderId="91" xfId="0" applyNumberFormat="1" applyFont="1" applyBorder="1" applyAlignment="1">
      <alignment horizontal="center" vertical="center"/>
    </xf>
    <xf numFmtId="251" fontId="126" fillId="0" borderId="0" xfId="0" applyNumberFormat="1" applyFont="1" applyAlignment="1">
      <alignment horizontal="center" vertical="center"/>
    </xf>
    <xf numFmtId="238" fontId="118" fillId="0" borderId="96" xfId="0" applyNumberFormat="1" applyFont="1" applyFill="1" applyBorder="1" applyAlignment="1">
      <alignment horizontal="right" vertical="center"/>
    </xf>
    <xf numFmtId="0" fontId="119" fillId="0" borderId="73" xfId="0" applyFont="1" applyFill="1" applyBorder="1" applyAlignment="1">
      <alignment horizontal="right" vertical="center"/>
    </xf>
    <xf numFmtId="0" fontId="119" fillId="0" borderId="166" xfId="0" applyFont="1" applyFill="1" applyBorder="1" applyAlignment="1">
      <alignment horizontal="right" vertical="center"/>
    </xf>
    <xf numFmtId="0" fontId="119" fillId="0" borderId="79" xfId="0" applyFont="1" applyFill="1" applyBorder="1" applyAlignment="1">
      <alignment horizontal="right" vertical="center"/>
    </xf>
    <xf numFmtId="0" fontId="119" fillId="0" borderId="167" xfId="0" applyFont="1" applyFill="1" applyBorder="1" applyAlignment="1">
      <alignment horizontal="right" vertical="center"/>
    </xf>
    <xf numFmtId="0" fontId="119" fillId="0" borderId="18" xfId="0" applyFont="1" applyFill="1" applyBorder="1" applyAlignment="1">
      <alignment horizontal="center" vertical="center"/>
    </xf>
    <xf numFmtId="0" fontId="119" fillId="0" borderId="165" xfId="0" applyFont="1" applyBorder="1" applyAlignment="1">
      <alignment horizontal="center" vertical="center"/>
    </xf>
    <xf numFmtId="9" fontId="119" fillId="36" borderId="90" xfId="0" applyNumberFormat="1" applyFont="1" applyFill="1" applyBorder="1" applyAlignment="1">
      <alignment horizontal="right" vertical="center"/>
    </xf>
    <xf numFmtId="238" fontId="119" fillId="0" borderId="48" xfId="0" applyNumberFormat="1" applyFont="1" applyFill="1" applyBorder="1" applyAlignment="1">
      <alignment horizontal="right" vertical="center"/>
    </xf>
    <xf numFmtId="238" fontId="121" fillId="0" borderId="48" xfId="0" applyNumberFormat="1" applyFont="1" applyFill="1" applyBorder="1" applyAlignment="1">
      <alignment horizontal="right" vertical="center"/>
    </xf>
    <xf numFmtId="0" fontId="119" fillId="0" borderId="26" xfId="0" applyFont="1" applyBorder="1" applyAlignment="1">
      <alignment horizontal="right" vertical="center"/>
    </xf>
    <xf numFmtId="238" fontId="119" fillId="0" borderId="79" xfId="0" applyNumberFormat="1" applyFont="1" applyBorder="1" applyAlignment="1">
      <alignment horizontal="right" vertical="center"/>
    </xf>
    <xf numFmtId="238" fontId="115" fillId="0" borderId="79" xfId="0" applyNumberFormat="1" applyFont="1" applyBorder="1" applyAlignment="1">
      <alignment horizontal="right" vertical="center"/>
    </xf>
    <xf numFmtId="238" fontId="119" fillId="0" borderId="73" xfId="0" applyNumberFormat="1" applyFont="1" applyBorder="1" applyAlignment="1">
      <alignment horizontal="right" vertical="center"/>
    </xf>
    <xf numFmtId="238" fontId="114" fillId="0" borderId="0" xfId="0" applyNumberFormat="1" applyFont="1">
      <alignment vertical="center"/>
    </xf>
    <xf numFmtId="0" fontId="119" fillId="0" borderId="9" xfId="0" applyFont="1" applyBorder="1" applyAlignment="1">
      <alignment horizontal="right" vertical="center"/>
    </xf>
    <xf numFmtId="0" fontId="119" fillId="0" borderId="151" xfId="0" applyFont="1" applyBorder="1" applyAlignment="1">
      <alignment horizontal="right" vertical="center"/>
    </xf>
    <xf numFmtId="238" fontId="119" fillId="0" borderId="162" xfId="0" applyNumberFormat="1" applyFont="1" applyBorder="1" applyAlignment="1">
      <alignment horizontal="right" vertical="center"/>
    </xf>
    <xf numFmtId="238" fontId="115" fillId="0" borderId="5" xfId="0" applyNumberFormat="1" applyFont="1" applyFill="1" applyBorder="1" applyAlignment="1">
      <alignment horizontal="center" vertical="center"/>
    </xf>
    <xf numFmtId="238" fontId="115" fillId="0" borderId="79" xfId="0" applyNumberFormat="1" applyFont="1" applyFill="1" applyBorder="1" applyAlignment="1">
      <alignment horizontal="right" vertical="center"/>
    </xf>
    <xf numFmtId="238" fontId="119" fillId="0" borderId="60" xfId="0" applyNumberFormat="1" applyFont="1" applyBorder="1" applyAlignment="1">
      <alignment horizontal="right" vertical="center"/>
    </xf>
    <xf numFmtId="238" fontId="115" fillId="0" borderId="55" xfId="0" applyNumberFormat="1" applyFont="1" applyBorder="1" applyAlignment="1">
      <alignment horizontal="right" vertical="center"/>
    </xf>
    <xf numFmtId="238" fontId="115" fillId="0" borderId="60" xfId="0" applyNumberFormat="1" applyFont="1" applyBorder="1" applyAlignment="1">
      <alignment horizontal="right" vertical="center"/>
    </xf>
    <xf numFmtId="238" fontId="115" fillId="0" borderId="85" xfId="0" applyNumberFormat="1" applyFont="1" applyFill="1" applyBorder="1" applyAlignment="1">
      <alignment horizontal="right" vertical="center"/>
    </xf>
    <xf numFmtId="238" fontId="115" fillId="0" borderId="87" xfId="0" applyNumberFormat="1" applyFont="1" applyBorder="1" applyAlignment="1">
      <alignment horizontal="right" vertical="center"/>
    </xf>
    <xf numFmtId="249" fontId="115" fillId="0" borderId="5" xfId="0" applyNumberFormat="1" applyFont="1" applyFill="1" applyBorder="1" applyAlignment="1">
      <alignment horizontal="center" vertical="center"/>
    </xf>
    <xf numFmtId="249" fontId="114" fillId="0" borderId="60" xfId="363" applyNumberFormat="1" applyFont="1" applyFill="1" applyBorder="1" applyAlignment="1">
      <alignment horizontal="right" vertical="center"/>
    </xf>
    <xf numFmtId="249" fontId="115" fillId="0" borderId="79" xfId="0" applyNumberFormat="1" applyFont="1" applyFill="1" applyBorder="1" applyAlignment="1">
      <alignment horizontal="right" vertical="center"/>
    </xf>
    <xf numFmtId="249" fontId="115" fillId="0" borderId="167" xfId="0" applyNumberFormat="1" applyFont="1" applyFill="1" applyBorder="1" applyAlignment="1">
      <alignment horizontal="right" vertical="center"/>
    </xf>
    <xf numFmtId="249" fontId="115" fillId="0" borderId="61" xfId="0" applyNumberFormat="1" applyFont="1" applyFill="1" applyBorder="1" applyAlignment="1">
      <alignment horizontal="right" vertical="center"/>
    </xf>
    <xf numFmtId="249" fontId="115" fillId="0" borderId="55" xfId="0" applyNumberFormat="1" applyFont="1" applyBorder="1" applyAlignment="1">
      <alignment horizontal="right" vertical="center"/>
    </xf>
    <xf numFmtId="249" fontId="115" fillId="0" borderId="60" xfId="0" applyNumberFormat="1" applyFont="1" applyBorder="1" applyAlignment="1">
      <alignment horizontal="right" vertical="center"/>
    </xf>
    <xf numFmtId="249" fontId="119" fillId="0" borderId="61" xfId="0" applyNumberFormat="1" applyFont="1" applyBorder="1" applyAlignment="1">
      <alignment horizontal="right" vertical="center"/>
    </xf>
    <xf numFmtId="249" fontId="119" fillId="0" borderId="60" xfId="0" applyNumberFormat="1" applyFont="1" applyBorder="1" applyAlignment="1">
      <alignment horizontal="right" vertical="center"/>
    </xf>
    <xf numFmtId="249" fontId="119" fillId="0" borderId="167" xfId="0" applyNumberFormat="1" applyFont="1" applyBorder="1" applyAlignment="1">
      <alignment horizontal="right" vertical="center"/>
    </xf>
    <xf numFmtId="249" fontId="119" fillId="0" borderId="61" xfId="0" applyNumberFormat="1" applyFont="1" applyFill="1" applyBorder="1" applyAlignment="1">
      <alignment horizontal="right" vertical="center"/>
    </xf>
    <xf numFmtId="249" fontId="115" fillId="0" borderId="61" xfId="0" applyNumberFormat="1" applyFont="1" applyBorder="1" applyAlignment="1">
      <alignment horizontal="right" vertical="center"/>
    </xf>
    <xf numFmtId="249" fontId="115" fillId="0" borderId="167" xfId="0" applyNumberFormat="1" applyFont="1" applyBorder="1" applyAlignment="1">
      <alignment horizontal="right" vertical="center"/>
    </xf>
    <xf numFmtId="249" fontId="115" fillId="0" borderId="152" xfId="0" applyNumberFormat="1" applyFont="1" applyFill="1" applyBorder="1" applyAlignment="1">
      <alignment horizontal="center" vertical="center"/>
    </xf>
    <xf numFmtId="249" fontId="114" fillId="0" borderId="87" xfId="363" applyNumberFormat="1" applyFont="1" applyFill="1" applyBorder="1" applyAlignment="1">
      <alignment horizontal="right" vertical="center"/>
    </xf>
    <xf numFmtId="249" fontId="115" fillId="0" borderId="85" xfId="0" applyNumberFormat="1" applyFont="1" applyFill="1" applyBorder="1" applyAlignment="1">
      <alignment horizontal="right" vertical="center"/>
    </xf>
    <xf numFmtId="249" fontId="115" fillId="0" borderId="170" xfId="0" applyNumberFormat="1" applyFont="1" applyFill="1" applyBorder="1" applyAlignment="1">
      <alignment horizontal="right" vertical="center"/>
    </xf>
    <xf numFmtId="249" fontId="115" fillId="0" borderId="89" xfId="0" applyNumberFormat="1" applyFont="1" applyFill="1" applyBorder="1" applyAlignment="1">
      <alignment horizontal="right" vertical="center"/>
    </xf>
    <xf numFmtId="249" fontId="115" fillId="0" borderId="88" xfId="0" applyNumberFormat="1" applyFont="1" applyBorder="1" applyAlignment="1">
      <alignment horizontal="right" vertical="center"/>
    </xf>
    <xf numFmtId="249" fontId="115" fillId="0" borderId="89" xfId="0" applyNumberFormat="1" applyFont="1" applyBorder="1" applyAlignment="1">
      <alignment horizontal="right" vertical="center"/>
    </xf>
    <xf numFmtId="249" fontId="115" fillId="0" borderId="170" xfId="0" applyNumberFormat="1" applyFont="1" applyBorder="1" applyAlignment="1">
      <alignment horizontal="right" vertical="center"/>
    </xf>
    <xf numFmtId="239" fontId="115" fillId="0" borderId="5" xfId="0" applyNumberFormat="1" applyFont="1" applyFill="1" applyBorder="1" applyAlignment="1">
      <alignment horizontal="center" vertical="center"/>
    </xf>
    <xf numFmtId="239" fontId="114" fillId="0" borderId="60" xfId="363" applyNumberFormat="1" applyFont="1" applyFill="1" applyBorder="1" applyAlignment="1">
      <alignment horizontal="right" vertical="center"/>
    </xf>
    <xf numFmtId="239" fontId="115" fillId="0" borderId="61" xfId="0" applyNumberFormat="1" applyFont="1" applyFill="1" applyBorder="1" applyAlignment="1">
      <alignment horizontal="right" vertical="center"/>
    </xf>
    <xf numFmtId="0" fontId="118" fillId="0" borderId="9" xfId="0" applyFont="1" applyBorder="1" applyAlignment="1">
      <alignment horizontal="right" vertical="center"/>
    </xf>
    <xf numFmtId="0" fontId="118" fillId="0" borderId="151" xfId="0" applyFont="1" applyBorder="1" applyAlignment="1">
      <alignment horizontal="right" vertical="center"/>
    </xf>
    <xf numFmtId="0" fontId="118" fillId="0" borderId="7" xfId="0" applyFont="1" applyBorder="1" applyAlignment="1">
      <alignment horizontal="right" vertical="center"/>
    </xf>
    <xf numFmtId="0" fontId="118" fillId="0" borderId="0" xfId="0" applyFont="1" applyBorder="1" applyAlignment="1">
      <alignment horizontal="right" vertical="center"/>
    </xf>
    <xf numFmtId="0" fontId="118" fillId="0" borderId="48" xfId="0" applyFont="1" applyBorder="1" applyAlignment="1">
      <alignment horizontal="right" vertical="center"/>
    </xf>
    <xf numFmtId="0" fontId="118" fillId="0" borderId="26" xfId="0" applyFont="1" applyBorder="1" applyAlignment="1">
      <alignment horizontal="right" vertical="center"/>
    </xf>
    <xf numFmtId="0" fontId="118" fillId="0" borderId="161" xfId="0" applyFont="1" applyBorder="1" applyAlignment="1">
      <alignment horizontal="right" vertical="center"/>
    </xf>
    <xf numFmtId="0" fontId="118" fillId="0" borderId="169" xfId="0" applyFont="1" applyBorder="1" applyAlignment="1">
      <alignment horizontal="right" vertical="center"/>
    </xf>
    <xf numFmtId="9" fontId="121" fillId="0" borderId="151" xfId="0" applyNumberFormat="1" applyFont="1" applyFill="1" applyBorder="1" applyAlignment="1">
      <alignment horizontal="right" vertical="center"/>
    </xf>
    <xf numFmtId="9" fontId="118" fillId="0" borderId="26" xfId="0" applyNumberFormat="1" applyFont="1" applyBorder="1" applyAlignment="1">
      <alignment horizontal="right" vertical="center"/>
    </xf>
    <xf numFmtId="9" fontId="118" fillId="0" borderId="9" xfId="0" applyNumberFormat="1" applyFont="1" applyBorder="1" applyAlignment="1">
      <alignment horizontal="right" vertical="center"/>
    </xf>
    <xf numFmtId="9" fontId="118" fillId="0" borderId="151" xfId="0" applyNumberFormat="1" applyFont="1" applyBorder="1" applyAlignment="1">
      <alignment horizontal="right" vertical="center"/>
    </xf>
    <xf numFmtId="9" fontId="118" fillId="0" borderId="161" xfId="0" applyNumberFormat="1" applyFont="1" applyBorder="1" applyAlignment="1">
      <alignment horizontal="right" vertical="center"/>
    </xf>
    <xf numFmtId="238" fontId="119" fillId="0" borderId="99" xfId="0" applyNumberFormat="1" applyFont="1" applyBorder="1" applyAlignment="1">
      <alignment horizontal="right" vertical="center"/>
    </xf>
    <xf numFmtId="238" fontId="119" fillId="0" borderId="46" xfId="0" applyNumberFormat="1" applyFont="1" applyBorder="1" applyAlignment="1">
      <alignment horizontal="right" vertical="center"/>
    </xf>
    <xf numFmtId="238" fontId="119" fillId="0" borderId="0" xfId="0" applyNumberFormat="1" applyFont="1" applyBorder="1" applyAlignment="1">
      <alignment horizontal="right" vertical="center"/>
    </xf>
    <xf numFmtId="238" fontId="119" fillId="0" borderId="9" xfId="0" applyNumberFormat="1" applyFont="1" applyBorder="1" applyAlignment="1">
      <alignment horizontal="right" vertical="center"/>
    </xf>
    <xf numFmtId="238" fontId="119" fillId="0" borderId="73" xfId="0" applyNumberFormat="1" applyFont="1" applyFill="1" applyBorder="1" applyAlignment="1">
      <alignment horizontal="right" vertical="center"/>
    </xf>
    <xf numFmtId="238" fontId="119" fillId="0" borderId="79" xfId="0" applyNumberFormat="1" applyFont="1" applyFill="1" applyBorder="1" applyAlignment="1">
      <alignment horizontal="right" vertical="center"/>
    </xf>
    <xf numFmtId="238" fontId="119" fillId="0" borderId="173" xfId="0" applyNumberFormat="1" applyFont="1" applyFill="1" applyBorder="1" applyAlignment="1">
      <alignment horizontal="right" vertical="center"/>
    </xf>
    <xf numFmtId="238" fontId="119" fillId="0" borderId="162" xfId="0" applyNumberFormat="1" applyFont="1" applyFill="1" applyBorder="1" applyAlignment="1">
      <alignment horizontal="right" vertical="center"/>
    </xf>
    <xf numFmtId="238" fontId="119" fillId="0" borderId="99" xfId="0" applyNumberFormat="1" applyFont="1" applyFill="1" applyBorder="1" applyAlignment="1">
      <alignment horizontal="right" vertical="center"/>
    </xf>
    <xf numFmtId="238" fontId="114" fillId="0" borderId="0" xfId="0" applyNumberFormat="1" applyFont="1" applyBorder="1" applyAlignment="1">
      <alignment horizontal="left" vertical="center"/>
    </xf>
    <xf numFmtId="238" fontId="114" fillId="0" borderId="0" xfId="0" applyNumberFormat="1" applyFont="1" applyAlignment="1">
      <alignment horizontal="left" vertical="center"/>
    </xf>
    <xf numFmtId="238" fontId="114" fillId="0" borderId="0" xfId="0" applyNumberFormat="1" applyFont="1" applyAlignment="1">
      <alignment horizontal="center" vertical="center"/>
    </xf>
    <xf numFmtId="238" fontId="118" fillId="0" borderId="0" xfId="0" applyNumberFormat="1" applyFont="1" applyAlignment="1">
      <alignment horizontal="center" vertical="center"/>
    </xf>
    <xf numFmtId="0" fontId="119" fillId="0" borderId="46" xfId="0" applyFont="1" applyFill="1" applyBorder="1" applyAlignment="1">
      <alignment horizontal="right" vertical="center"/>
    </xf>
    <xf numFmtId="0" fontId="119" fillId="0" borderId="60" xfId="0" applyFont="1" applyFill="1" applyBorder="1" applyAlignment="1">
      <alignment horizontal="right" vertical="center"/>
    </xf>
    <xf numFmtId="238" fontId="118" fillId="0" borderId="162" xfId="0" applyNumberFormat="1" applyFont="1" applyFill="1" applyBorder="1" applyAlignment="1">
      <alignment horizontal="right" vertical="center"/>
    </xf>
    <xf numFmtId="238" fontId="114" fillId="0" borderId="61" xfId="363" applyNumberFormat="1" applyFont="1" applyFill="1" applyBorder="1" applyAlignment="1">
      <alignment horizontal="right" vertical="center"/>
    </xf>
    <xf numFmtId="238" fontId="114" fillId="0" borderId="89" xfId="363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vertical="center"/>
    </xf>
    <xf numFmtId="0" fontId="119" fillId="0" borderId="3" xfId="0" applyFont="1" applyFill="1" applyBorder="1" applyAlignment="1">
      <alignment horizontal="right" vertical="center"/>
    </xf>
    <xf numFmtId="0" fontId="119" fillId="0" borderId="1" xfId="0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left" vertical="center"/>
    </xf>
    <xf numFmtId="9" fontId="119" fillId="0" borderId="26" xfId="0" applyNumberFormat="1" applyFont="1" applyFill="1" applyBorder="1" applyAlignment="1">
      <alignment horizontal="right" vertical="center"/>
    </xf>
    <xf numFmtId="9" fontId="119" fillId="0" borderId="151" xfId="0" applyNumberFormat="1" applyFont="1" applyFill="1" applyBorder="1" applyAlignment="1">
      <alignment horizontal="left" vertical="center"/>
    </xf>
    <xf numFmtId="238" fontId="119" fillId="0" borderId="39" xfId="0" applyNumberFormat="1" applyFont="1" applyFill="1" applyBorder="1" applyAlignment="1">
      <alignment horizontal="right" vertical="center"/>
    </xf>
    <xf numFmtId="238" fontId="119" fillId="0" borderId="164" xfId="0" applyNumberFormat="1" applyFont="1" applyFill="1" applyBorder="1" applyAlignment="1">
      <alignment horizontal="right" vertical="center"/>
    </xf>
    <xf numFmtId="238" fontId="119" fillId="0" borderId="40" xfId="0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horizontal="left" vertical="center"/>
    </xf>
    <xf numFmtId="0" fontId="119" fillId="0" borderId="165" xfId="0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151" xfId="0" applyNumberFormat="1" applyFont="1" applyFill="1" applyBorder="1" applyAlignment="1">
      <alignment horizontal="right" vertical="center"/>
    </xf>
    <xf numFmtId="0" fontId="118" fillId="0" borderId="0" xfId="0" applyFont="1" applyFill="1" applyAlignment="1">
      <alignment vertical="center"/>
    </xf>
    <xf numFmtId="238" fontId="118" fillId="0" borderId="94" xfId="0" applyNumberFormat="1" applyFont="1" applyFill="1" applyBorder="1" applyAlignment="1">
      <alignment horizontal="right" vertical="center"/>
    </xf>
    <xf numFmtId="238" fontId="118" fillId="0" borderId="91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center" vertical="center"/>
    </xf>
    <xf numFmtId="9" fontId="118" fillId="0" borderId="162" xfId="0" applyNumberFormat="1" applyFont="1" applyFill="1" applyBorder="1" applyAlignment="1">
      <alignment horizontal="right" vertical="center"/>
    </xf>
    <xf numFmtId="9" fontId="118" fillId="0" borderId="90" xfId="0" applyNumberFormat="1" applyFont="1" applyFill="1" applyBorder="1" applyAlignment="1">
      <alignment horizontal="right" vertical="center"/>
    </xf>
    <xf numFmtId="9" fontId="118" fillId="0" borderId="96" xfId="0" applyNumberFormat="1" applyFont="1" applyFill="1" applyBorder="1" applyAlignment="1">
      <alignment horizontal="right" vertical="center"/>
    </xf>
    <xf numFmtId="9" fontId="118" fillId="0" borderId="91" xfId="0" applyNumberFormat="1" applyFont="1" applyFill="1" applyBorder="1" applyAlignment="1">
      <alignment horizontal="right" vertical="center"/>
    </xf>
    <xf numFmtId="239" fontId="114" fillId="0" borderId="61" xfId="363" applyNumberFormat="1" applyFont="1" applyFill="1" applyBorder="1" applyAlignment="1">
      <alignment horizontal="right" vertical="center"/>
    </xf>
    <xf numFmtId="249" fontId="114" fillId="0" borderId="61" xfId="363" applyNumberFormat="1" applyFont="1" applyFill="1" applyBorder="1" applyAlignment="1">
      <alignment horizontal="right" vertical="center"/>
    </xf>
    <xf numFmtId="249" fontId="114" fillId="0" borderId="89" xfId="363" applyNumberFormat="1" applyFont="1" applyFill="1" applyBorder="1" applyAlignment="1">
      <alignment horizontal="right" vertical="center"/>
    </xf>
    <xf numFmtId="238" fontId="119" fillId="0" borderId="76" xfId="0" applyNumberFormat="1" applyFont="1" applyFill="1" applyBorder="1" applyAlignment="1">
      <alignment horizontal="right" vertical="center"/>
    </xf>
    <xf numFmtId="251" fontId="114" fillId="0" borderId="0" xfId="0" applyNumberFormat="1" applyFont="1" applyBorder="1">
      <alignment vertical="center"/>
    </xf>
    <xf numFmtId="251" fontId="114" fillId="0" borderId="0" xfId="0" applyNumberFormat="1" applyFont="1" applyFill="1" applyBorder="1" applyAlignment="1">
      <alignment vertical="center"/>
    </xf>
    <xf numFmtId="251" fontId="115" fillId="0" borderId="39" xfId="0" applyNumberFormat="1" applyFont="1" applyFill="1" applyBorder="1" applyAlignment="1">
      <alignment vertical="center"/>
    </xf>
    <xf numFmtId="251" fontId="119" fillId="0" borderId="26" xfId="0" applyNumberFormat="1" applyFont="1" applyFill="1" applyBorder="1" applyAlignment="1">
      <alignment horizontal="right" vertical="center"/>
    </xf>
    <xf numFmtId="251" fontId="115" fillId="0" borderId="66" xfId="0" applyNumberFormat="1" applyFont="1" applyFill="1" applyBorder="1" applyAlignment="1">
      <alignment vertical="center"/>
    </xf>
    <xf numFmtId="251" fontId="115" fillId="0" borderId="55" xfId="0" applyNumberFormat="1" applyFont="1" applyFill="1" applyBorder="1" applyAlignment="1">
      <alignment vertical="center"/>
    </xf>
    <xf numFmtId="238" fontId="114" fillId="0" borderId="174" xfId="0" applyNumberFormat="1" applyFont="1" applyFill="1" applyBorder="1">
      <alignment vertical="center"/>
    </xf>
    <xf numFmtId="238" fontId="118" fillId="0" borderId="161" xfId="0" applyNumberFormat="1" applyFont="1" applyFill="1" applyBorder="1">
      <alignment vertical="center"/>
    </xf>
    <xf numFmtId="238" fontId="114" fillId="0" borderId="169" xfId="0" applyNumberFormat="1" applyFont="1" applyFill="1" applyBorder="1">
      <alignment vertical="center"/>
    </xf>
    <xf numFmtId="238" fontId="114" fillId="0" borderId="163" xfId="0" applyNumberFormat="1" applyFont="1" applyFill="1" applyBorder="1">
      <alignment vertical="center"/>
    </xf>
    <xf numFmtId="249" fontId="114" fillId="0" borderId="0" xfId="0" applyNumberFormat="1" applyFont="1" applyBorder="1">
      <alignment vertical="center"/>
    </xf>
    <xf numFmtId="238" fontId="115" fillId="0" borderId="3" xfId="0" applyNumberFormat="1" applyFont="1" applyFill="1" applyBorder="1" applyAlignment="1">
      <alignment horizontal="right" vertical="center"/>
    </xf>
    <xf numFmtId="238" fontId="115" fillId="0" borderId="54" xfId="0" applyNumberFormat="1" applyFont="1" applyFill="1" applyBorder="1" applyAlignment="1">
      <alignment horizontal="right" vertical="center"/>
    </xf>
    <xf numFmtId="242" fontId="115" fillId="0" borderId="5" xfId="0" applyNumberFormat="1" applyFont="1" applyFill="1" applyBorder="1" applyAlignment="1">
      <alignment horizontal="center" vertical="center"/>
    </xf>
    <xf numFmtId="238" fontId="115" fillId="0" borderId="0" xfId="0" applyNumberFormat="1" applyFont="1" applyFill="1" applyAlignment="1">
      <alignment vertical="center"/>
    </xf>
    <xf numFmtId="0" fontId="114" fillId="0" borderId="0" xfId="248" applyFont="1" applyFill="1" applyBorder="1" applyAlignment="1">
      <alignment horizontal="left" vertical="center"/>
    </xf>
    <xf numFmtId="0" fontId="114" fillId="0" borderId="0" xfId="248" applyFont="1" applyFill="1" applyBorder="1" applyAlignment="1">
      <alignment horizontal="center" vertical="center"/>
    </xf>
    <xf numFmtId="9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horizontal="center" vertical="center"/>
    </xf>
    <xf numFmtId="252" fontId="114" fillId="0" borderId="0" xfId="248" applyNumberFormat="1" applyFont="1" applyFill="1" applyBorder="1" applyAlignment="1">
      <alignment horizontal="right" vertical="center"/>
    </xf>
    <xf numFmtId="244" fontId="114" fillId="0" borderId="0" xfId="248" applyNumberFormat="1" applyFont="1" applyFill="1" applyBorder="1" applyAlignment="1">
      <alignment horizontal="left" vertical="center"/>
    </xf>
    <xf numFmtId="250" fontId="115" fillId="0" borderId="53" xfId="364" applyNumberFormat="1" applyFont="1" applyFill="1" applyBorder="1" applyAlignment="1">
      <alignment vertical="center"/>
    </xf>
    <xf numFmtId="243" fontId="115" fillId="0" borderId="3" xfId="364" applyNumberFormat="1" applyFont="1" applyFill="1" applyBorder="1" applyAlignment="1">
      <alignment vertical="center"/>
    </xf>
    <xf numFmtId="238" fontId="115" fillId="0" borderId="76" xfId="364" applyNumberFormat="1" applyFont="1" applyFill="1" applyBorder="1" applyAlignment="1">
      <alignment vertical="center"/>
    </xf>
    <xf numFmtId="238" fontId="115" fillId="0" borderId="3" xfId="364" applyNumberFormat="1" applyFont="1" applyFill="1" applyBorder="1" applyAlignment="1">
      <alignment vertical="center"/>
    </xf>
    <xf numFmtId="238" fontId="115" fillId="0" borderId="73" xfId="364" applyNumberFormat="1" applyFont="1" applyFill="1" applyBorder="1" applyAlignment="1">
      <alignment vertical="center"/>
    </xf>
    <xf numFmtId="243" fontId="115" fillId="0" borderId="54" xfId="364" applyNumberFormat="1" applyFont="1" applyFill="1" applyBorder="1" applyAlignment="1">
      <alignment vertical="center"/>
    </xf>
    <xf numFmtId="254" fontId="115" fillId="0" borderId="53" xfId="364" applyNumberFormat="1" applyFont="1" applyFill="1" applyBorder="1" applyAlignment="1">
      <alignment vertical="center"/>
    </xf>
    <xf numFmtId="249" fontId="115" fillId="0" borderId="53" xfId="364" applyNumberFormat="1" applyFont="1" applyFill="1" applyBorder="1" applyAlignment="1">
      <alignment vertical="center"/>
    </xf>
    <xf numFmtId="239" fontId="115" fillId="0" borderId="3" xfId="364" applyNumberFormat="1" applyFont="1" applyFill="1" applyBorder="1" applyAlignment="1">
      <alignment vertical="center"/>
    </xf>
    <xf numFmtId="238" fontId="115" fillId="0" borderId="163" xfId="364" applyNumberFormat="1" applyFont="1" applyFill="1" applyBorder="1" applyAlignment="1">
      <alignment vertical="center"/>
    </xf>
    <xf numFmtId="238" fontId="114" fillId="0" borderId="163" xfId="0" applyNumberFormat="1" applyFont="1" applyFill="1" applyBorder="1" applyAlignment="1">
      <alignment vertical="center"/>
    </xf>
    <xf numFmtId="238" fontId="115" fillId="0" borderId="79" xfId="248" applyNumberFormat="1" applyFont="1" applyFill="1" applyBorder="1" applyAlignment="1">
      <alignment vertical="center"/>
    </xf>
    <xf numFmtId="250" fontId="115" fillId="0" borderId="55" xfId="364" applyNumberFormat="1" applyFont="1" applyFill="1" applyBorder="1" applyAlignment="1">
      <alignment vertical="center"/>
    </xf>
    <xf numFmtId="243" fontId="115" fillId="0" borderId="60" xfId="364" applyNumberFormat="1" applyFont="1" applyFill="1" applyBorder="1" applyAlignment="1">
      <alignment vertical="center"/>
    </xf>
    <xf numFmtId="238" fontId="115" fillId="0" borderId="79" xfId="364" applyNumberFormat="1" applyFont="1" applyFill="1" applyBorder="1" applyAlignment="1">
      <alignment vertical="center"/>
    </xf>
    <xf numFmtId="238" fontId="115" fillId="0" borderId="60" xfId="364" applyNumberFormat="1" applyFont="1" applyFill="1" applyBorder="1" applyAlignment="1">
      <alignment vertical="center"/>
    </xf>
    <xf numFmtId="243" fontId="115" fillId="0" borderId="61" xfId="364" applyNumberFormat="1" applyFont="1" applyFill="1" applyBorder="1" applyAlignment="1">
      <alignment vertical="center"/>
    </xf>
    <xf numFmtId="254" fontId="115" fillId="0" borderId="55" xfId="364" applyNumberFormat="1" applyFont="1" applyFill="1" applyBorder="1" applyAlignment="1">
      <alignment vertical="center"/>
    </xf>
    <xf numFmtId="239" fontId="115" fillId="0" borderId="60" xfId="364" applyNumberFormat="1" applyFont="1" applyFill="1" applyBorder="1" applyAlignment="1">
      <alignment vertical="center"/>
    </xf>
    <xf numFmtId="238" fontId="115" fillId="0" borderId="167" xfId="364" applyNumberFormat="1" applyFont="1" applyFill="1" applyBorder="1" applyAlignment="1">
      <alignment vertical="center"/>
    </xf>
    <xf numFmtId="249" fontId="115" fillId="0" borderId="55" xfId="364" applyNumberFormat="1" applyFont="1" applyFill="1" applyBorder="1" applyAlignment="1">
      <alignment vertical="center"/>
    </xf>
    <xf numFmtId="238" fontId="114" fillId="0" borderId="167" xfId="0" applyNumberFormat="1" applyFont="1" applyFill="1" applyBorder="1" applyAlignment="1">
      <alignment vertical="center"/>
    </xf>
    <xf numFmtId="238" fontId="115" fillId="0" borderId="82" xfId="248" applyNumberFormat="1" applyFont="1" applyFill="1" applyBorder="1" applyAlignment="1">
      <alignment vertical="center"/>
    </xf>
    <xf numFmtId="239" fontId="115" fillId="0" borderId="87" xfId="364" applyNumberFormat="1" applyFont="1" applyFill="1" applyBorder="1" applyAlignment="1">
      <alignment vertical="center"/>
    </xf>
    <xf numFmtId="238" fontId="115" fillId="0" borderId="85" xfId="364" applyNumberFormat="1" applyFont="1" applyFill="1" applyBorder="1" applyAlignment="1">
      <alignment vertical="center"/>
    </xf>
    <xf numFmtId="238" fontId="115" fillId="0" borderId="170" xfId="364" applyNumberFormat="1" applyFont="1" applyFill="1" applyBorder="1" applyAlignment="1">
      <alignment vertical="center"/>
    </xf>
    <xf numFmtId="238" fontId="115" fillId="0" borderId="87" xfId="364" applyNumberFormat="1" applyFont="1" applyFill="1" applyBorder="1" applyAlignment="1">
      <alignment vertical="center"/>
    </xf>
    <xf numFmtId="238" fontId="114" fillId="0" borderId="170" xfId="0" applyNumberFormat="1" applyFont="1" applyFill="1" applyBorder="1" applyAlignment="1">
      <alignment vertical="center"/>
    </xf>
    <xf numFmtId="241" fontId="119" fillId="0" borderId="9" xfId="248" applyNumberFormat="1" applyFont="1" applyFill="1" applyBorder="1" applyAlignment="1">
      <alignment vertical="center"/>
    </xf>
    <xf numFmtId="176" fontId="119" fillId="0" borderId="9" xfId="248" applyNumberFormat="1" applyFont="1" applyFill="1" applyBorder="1" applyAlignment="1">
      <alignment vertical="center"/>
    </xf>
    <xf numFmtId="238" fontId="119" fillId="0" borderId="162" xfId="248" applyNumberFormat="1" applyFont="1" applyFill="1" applyBorder="1" applyAlignment="1">
      <alignment vertical="center"/>
    </xf>
    <xf numFmtId="238" fontId="119" fillId="0" borderId="9" xfId="248" applyNumberFormat="1" applyFont="1" applyFill="1" applyBorder="1" applyAlignment="1">
      <alignment vertical="center"/>
    </xf>
    <xf numFmtId="176" fontId="119" fillId="0" borderId="151" xfId="248" applyNumberFormat="1" applyFont="1" applyFill="1" applyBorder="1" applyAlignment="1">
      <alignment vertical="center"/>
    </xf>
    <xf numFmtId="250" fontId="119" fillId="0" borderId="26" xfId="248" applyNumberFormat="1" applyFont="1" applyFill="1" applyBorder="1" applyAlignment="1">
      <alignment vertical="center"/>
    </xf>
    <xf numFmtId="254" fontId="119" fillId="0" borderId="26" xfId="248" applyNumberFormat="1" applyFont="1" applyFill="1" applyBorder="1" applyAlignment="1">
      <alignment vertical="center"/>
    </xf>
    <xf numFmtId="249" fontId="119" fillId="0" borderId="26" xfId="248" applyNumberFormat="1" applyFont="1" applyFill="1" applyBorder="1" applyAlignment="1">
      <alignment vertical="center"/>
    </xf>
    <xf numFmtId="238" fontId="119" fillId="0" borderId="161" xfId="248" applyNumberFormat="1" applyFont="1" applyFill="1" applyBorder="1" applyAlignment="1">
      <alignment vertical="center"/>
    </xf>
    <xf numFmtId="238" fontId="115" fillId="0" borderId="76" xfId="248" applyNumberFormat="1" applyFont="1" applyFill="1" applyBorder="1" applyAlignment="1">
      <alignment vertical="center"/>
    </xf>
    <xf numFmtId="239" fontId="115" fillId="0" borderId="46" xfId="364" applyNumberFormat="1" applyFont="1" applyFill="1" applyBorder="1" applyAlignment="1">
      <alignment vertical="center"/>
    </xf>
    <xf numFmtId="238" fontId="115" fillId="0" borderId="166" xfId="364" applyNumberFormat="1" applyFont="1" applyFill="1" applyBorder="1" applyAlignment="1">
      <alignment vertical="center"/>
    </xf>
    <xf numFmtId="238" fontId="115" fillId="0" borderId="46" xfId="364" applyNumberFormat="1" applyFont="1" applyFill="1" applyBorder="1" applyAlignment="1">
      <alignment vertical="center"/>
    </xf>
    <xf numFmtId="238" fontId="114" fillId="0" borderId="166" xfId="0" applyNumberFormat="1" applyFont="1" applyFill="1" applyBorder="1" applyAlignment="1">
      <alignment vertical="center"/>
    </xf>
    <xf numFmtId="249" fontId="115" fillId="0" borderId="88" xfId="364" applyNumberFormat="1" applyFont="1" applyFill="1" applyBorder="1" applyAlignment="1">
      <alignment vertical="center"/>
    </xf>
    <xf numFmtId="249" fontId="115" fillId="0" borderId="45" xfId="364" applyNumberFormat="1" applyFont="1" applyFill="1" applyBorder="1" applyAlignment="1">
      <alignment vertical="center"/>
    </xf>
    <xf numFmtId="243" fontId="119" fillId="0" borderId="151" xfId="364" applyNumberFormat="1" applyFont="1" applyFill="1" applyBorder="1" applyAlignment="1">
      <alignment vertical="center"/>
    </xf>
    <xf numFmtId="0" fontId="118" fillId="0" borderId="0" xfId="0" applyFont="1" applyFill="1" applyAlignment="1">
      <alignment horizontal="center" vertical="center"/>
    </xf>
    <xf numFmtId="238" fontId="115" fillId="0" borderId="85" xfId="248" applyNumberFormat="1" applyFont="1" applyFill="1" applyBorder="1" applyAlignment="1">
      <alignment vertical="center"/>
    </xf>
    <xf numFmtId="250" fontId="115" fillId="0" borderId="45" xfId="364" applyNumberFormat="1" applyFont="1" applyFill="1" applyBorder="1" applyAlignment="1">
      <alignment vertical="center"/>
    </xf>
    <xf numFmtId="243" fontId="115" fillId="0" borderId="46" xfId="364" applyNumberFormat="1" applyFont="1" applyFill="1" applyBorder="1" applyAlignment="1">
      <alignment vertical="center"/>
    </xf>
    <xf numFmtId="243" fontId="115" fillId="0" borderId="47" xfId="364" applyNumberFormat="1" applyFont="1" applyFill="1" applyBorder="1" applyAlignment="1">
      <alignment vertical="center"/>
    </xf>
    <xf numFmtId="254" fontId="115" fillId="0" borderId="45" xfId="364" applyNumberFormat="1" applyFont="1" applyFill="1" applyBorder="1" applyAlignment="1">
      <alignment vertical="center"/>
    </xf>
    <xf numFmtId="238" fontId="115" fillId="0" borderId="99" xfId="248" applyNumberFormat="1" applyFont="1" applyFill="1" applyBorder="1" applyAlignment="1">
      <alignment vertical="center"/>
    </xf>
    <xf numFmtId="238" fontId="119" fillId="0" borderId="99" xfId="248" applyNumberFormat="1" applyFont="1" applyFill="1" applyBorder="1" applyAlignment="1">
      <alignment vertical="center"/>
    </xf>
    <xf numFmtId="239" fontId="115" fillId="0" borderId="170" xfId="364" applyNumberFormat="1" applyFont="1" applyFill="1" applyBorder="1" applyAlignment="1">
      <alignment vertical="center"/>
    </xf>
    <xf numFmtId="250" fontId="115" fillId="0" borderId="66" xfId="364" applyNumberFormat="1" applyFont="1" applyFill="1" applyBorder="1" applyAlignment="1">
      <alignment vertical="center"/>
    </xf>
    <xf numFmtId="243" fontId="115" fillId="0" borderId="67" xfId="364" applyNumberFormat="1" applyFont="1" applyFill="1" applyBorder="1" applyAlignment="1">
      <alignment vertical="center"/>
    </xf>
    <xf numFmtId="238" fontId="115" fillId="0" borderId="82" xfId="364" applyNumberFormat="1" applyFont="1" applyFill="1" applyBorder="1" applyAlignment="1">
      <alignment vertical="center"/>
    </xf>
    <xf numFmtId="238" fontId="115" fillId="0" borderId="67" xfId="364" applyNumberFormat="1" applyFont="1" applyFill="1" applyBorder="1" applyAlignment="1">
      <alignment vertical="center"/>
    </xf>
    <xf numFmtId="243" fontId="115" fillId="0" borderId="68" xfId="364" applyNumberFormat="1" applyFont="1" applyFill="1" applyBorder="1" applyAlignment="1">
      <alignment vertical="center"/>
    </xf>
    <xf numFmtId="254" fontId="115" fillId="0" borderId="66" xfId="364" applyNumberFormat="1" applyFont="1" applyFill="1" applyBorder="1" applyAlignment="1">
      <alignment vertical="center"/>
    </xf>
    <xf numFmtId="249" fontId="115" fillId="0" borderId="7" xfId="364" applyNumberFormat="1" applyFont="1" applyFill="1" applyBorder="1" applyAlignment="1">
      <alignment vertical="center"/>
    </xf>
    <xf numFmtId="239" fontId="115" fillId="0" borderId="67" xfId="364" applyNumberFormat="1" applyFont="1" applyFill="1" applyBorder="1" applyAlignment="1">
      <alignment vertical="center"/>
    </xf>
    <xf numFmtId="238" fontId="115" fillId="0" borderId="168" xfId="364" applyNumberFormat="1" applyFont="1" applyFill="1" applyBorder="1" applyAlignment="1">
      <alignment vertical="center"/>
    </xf>
    <xf numFmtId="249" fontId="115" fillId="0" borderId="66" xfId="364" applyNumberFormat="1" applyFont="1" applyFill="1" applyBorder="1" applyAlignment="1">
      <alignment vertical="center"/>
    </xf>
    <xf numFmtId="238" fontId="115" fillId="0" borderId="162" xfId="248" applyNumberFormat="1" applyFont="1" applyFill="1" applyBorder="1" applyAlignment="1">
      <alignment vertical="center"/>
    </xf>
    <xf numFmtId="250" fontId="115" fillId="0" borderId="26" xfId="364" applyNumberFormat="1" applyFont="1" applyFill="1" applyBorder="1" applyAlignment="1">
      <alignment vertical="center"/>
    </xf>
    <xf numFmtId="243" fontId="119" fillId="0" borderId="9" xfId="364" applyNumberFormat="1" applyFont="1" applyFill="1" applyBorder="1" applyAlignment="1">
      <alignment vertical="center"/>
    </xf>
    <xf numFmtId="238" fontId="119" fillId="0" borderId="162" xfId="364" applyNumberFormat="1" applyFont="1" applyFill="1" applyBorder="1" applyAlignment="1">
      <alignment vertical="center"/>
    </xf>
    <xf numFmtId="238" fontId="119" fillId="0" borderId="161" xfId="364" applyNumberFormat="1" applyFont="1" applyFill="1" applyBorder="1" applyAlignment="1">
      <alignment vertical="center"/>
    </xf>
    <xf numFmtId="238" fontId="119" fillId="0" borderId="9" xfId="364" applyNumberFormat="1" applyFont="1" applyFill="1" applyBorder="1" applyAlignment="1">
      <alignment vertical="center"/>
    </xf>
    <xf numFmtId="254" fontId="115" fillId="0" borderId="26" xfId="364" applyNumberFormat="1" applyFont="1" applyFill="1" applyBorder="1" applyAlignment="1">
      <alignment vertical="center"/>
    </xf>
    <xf numFmtId="239" fontId="119" fillId="0" borderId="9" xfId="364" applyNumberFormat="1" applyFont="1" applyFill="1" applyBorder="1" applyAlignment="1">
      <alignment vertical="center"/>
    </xf>
    <xf numFmtId="249" fontId="119" fillId="0" borderId="26" xfId="364" applyNumberFormat="1" applyFont="1" applyFill="1" applyBorder="1" applyAlignment="1">
      <alignment vertical="center"/>
    </xf>
    <xf numFmtId="238" fontId="118" fillId="0" borderId="161" xfId="0" applyNumberFormat="1" applyFont="1" applyFill="1" applyBorder="1" applyAlignment="1">
      <alignment vertical="center"/>
    </xf>
    <xf numFmtId="250" fontId="115" fillId="0" borderId="7" xfId="364" applyNumberFormat="1" applyFont="1" applyFill="1" applyBorder="1" applyAlignment="1">
      <alignment vertical="center"/>
    </xf>
    <xf numFmtId="243" fontId="115" fillId="0" borderId="0" xfId="364" applyNumberFormat="1" applyFont="1" applyFill="1" applyBorder="1" applyAlignment="1">
      <alignment vertical="center"/>
    </xf>
    <xf numFmtId="238" fontId="115" fillId="0" borderId="99" xfId="364" applyNumberFormat="1" applyFont="1" applyFill="1" applyBorder="1" applyAlignment="1">
      <alignment vertical="center"/>
    </xf>
    <xf numFmtId="238" fontId="115" fillId="0" borderId="169" xfId="364" applyNumberFormat="1" applyFont="1" applyFill="1" applyBorder="1" applyAlignment="1">
      <alignment vertical="center"/>
    </xf>
    <xf numFmtId="238" fontId="115" fillId="0" borderId="0" xfId="364" applyNumberFormat="1" applyFont="1" applyFill="1" applyBorder="1" applyAlignment="1">
      <alignment vertical="center"/>
    </xf>
    <xf numFmtId="243" fontId="115" fillId="0" borderId="48" xfId="364" applyNumberFormat="1" applyFont="1" applyFill="1" applyBorder="1" applyAlignment="1">
      <alignment vertical="center"/>
    </xf>
    <xf numFmtId="239" fontId="115" fillId="0" borderId="9" xfId="364" applyNumberFormat="1" applyFont="1" applyFill="1" applyBorder="1" applyAlignment="1">
      <alignment vertical="center"/>
    </xf>
    <xf numFmtId="238" fontId="115" fillId="0" borderId="162" xfId="364" applyNumberFormat="1" applyFont="1" applyFill="1" applyBorder="1" applyAlignment="1">
      <alignment vertical="center"/>
    </xf>
    <xf numFmtId="238" fontId="115" fillId="0" borderId="161" xfId="364" applyNumberFormat="1" applyFont="1" applyFill="1" applyBorder="1" applyAlignment="1">
      <alignment vertical="center"/>
    </xf>
    <xf numFmtId="238" fontId="115" fillId="0" borderId="9" xfId="364" applyNumberFormat="1" applyFont="1" applyFill="1" applyBorder="1" applyAlignment="1">
      <alignment vertical="center"/>
    </xf>
    <xf numFmtId="249" fontId="115" fillId="0" borderId="26" xfId="364" applyNumberFormat="1" applyFont="1" applyFill="1" applyBorder="1" applyAlignment="1">
      <alignment vertical="center"/>
    </xf>
    <xf numFmtId="238" fontId="114" fillId="0" borderId="162" xfId="0" applyNumberFormat="1" applyFont="1" applyFill="1" applyBorder="1" applyAlignment="1">
      <alignment vertical="center"/>
    </xf>
    <xf numFmtId="238" fontId="114" fillId="0" borderId="161" xfId="0" applyNumberFormat="1" applyFont="1" applyFill="1" applyBorder="1" applyAlignment="1">
      <alignment vertical="center"/>
    </xf>
    <xf numFmtId="238" fontId="114" fillId="0" borderId="9" xfId="0" applyNumberFormat="1" applyFont="1" applyFill="1" applyBorder="1" applyAlignment="1">
      <alignment vertical="center"/>
    </xf>
    <xf numFmtId="238" fontId="114" fillId="0" borderId="168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vertical="center"/>
    </xf>
    <xf numFmtId="249" fontId="114" fillId="0" borderId="0" xfId="0" applyNumberFormat="1" applyFont="1" applyFill="1" applyAlignment="1">
      <alignment vertical="center"/>
    </xf>
    <xf numFmtId="251" fontId="114" fillId="0" borderId="0" xfId="0" applyNumberFormat="1" applyFont="1" applyFill="1" applyAlignment="1">
      <alignment vertical="center"/>
    </xf>
    <xf numFmtId="0" fontId="114" fillId="0" borderId="26" xfId="0" applyFont="1" applyFill="1" applyBorder="1" applyAlignment="1">
      <alignment horizontal="center" vertical="center"/>
    </xf>
    <xf numFmtId="0" fontId="115" fillId="0" borderId="60" xfId="0" applyFont="1" applyBorder="1" applyAlignment="1">
      <alignment horizontal="left" vertical="center"/>
    </xf>
    <xf numFmtId="0" fontId="115" fillId="0" borderId="61" xfId="0" applyFont="1" applyBorder="1" applyAlignment="1">
      <alignment horizontal="left" vertical="center"/>
    </xf>
    <xf numFmtId="254" fontId="114" fillId="0" borderId="0" xfId="0" applyNumberFormat="1" applyFont="1" applyFill="1" applyBorder="1" applyAlignment="1">
      <alignment vertical="center"/>
    </xf>
    <xf numFmtId="0" fontId="114" fillId="0" borderId="7" xfId="0" applyFont="1" applyFill="1" applyBorder="1" applyAlignment="1">
      <alignment vertical="center"/>
    </xf>
    <xf numFmtId="0" fontId="114" fillId="0" borderId="26" xfId="0" applyFont="1" applyFill="1" applyBorder="1" applyAlignment="1">
      <alignment vertical="center"/>
    </xf>
    <xf numFmtId="244" fontId="114" fillId="0" borderId="9" xfId="248" applyNumberFormat="1" applyFont="1" applyFill="1" applyBorder="1" applyAlignment="1">
      <alignment horizontal="left" vertical="center"/>
    </xf>
    <xf numFmtId="0" fontId="114" fillId="0" borderId="39" xfId="0" applyFont="1" applyFill="1" applyBorder="1" applyAlignment="1">
      <alignment vertical="center"/>
    </xf>
    <xf numFmtId="0" fontId="114" fillId="0" borderId="46" xfId="0" applyFont="1" applyFill="1" applyBorder="1" applyAlignment="1">
      <alignment horizontal="center" vertical="center"/>
    </xf>
    <xf numFmtId="0" fontId="114" fillId="0" borderId="60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vertical="center"/>
    </xf>
    <xf numFmtId="244" fontId="114" fillId="0" borderId="45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88" xfId="248" applyNumberFormat="1" applyFont="1" applyFill="1" applyBorder="1" applyAlignment="1">
      <alignment horizontal="left" vertical="center"/>
    </xf>
    <xf numFmtId="0" fontId="114" fillId="0" borderId="161" xfId="0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4" fillId="0" borderId="3" xfId="0" applyFont="1" applyFill="1" applyBorder="1" applyAlignment="1">
      <alignment horizontal="center" vertical="center"/>
    </xf>
    <xf numFmtId="0" fontId="114" fillId="0" borderId="54" xfId="0" applyFont="1" applyFill="1" applyBorder="1" applyAlignment="1">
      <alignment horizontal="center" vertical="center"/>
    </xf>
    <xf numFmtId="241" fontId="115" fillId="0" borderId="55" xfId="248" applyNumberFormat="1" applyFont="1" applyFill="1" applyBorder="1" applyAlignment="1">
      <alignment vertical="center"/>
    </xf>
    <xf numFmtId="241" fontId="115" fillId="0" borderId="60" xfId="248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horizontal="center" vertical="center"/>
    </xf>
    <xf numFmtId="251" fontId="115" fillId="0" borderId="55" xfId="248" applyNumberFormat="1" applyFont="1" applyFill="1" applyBorder="1" applyAlignment="1">
      <alignment vertical="center"/>
    </xf>
    <xf numFmtId="176" fontId="115" fillId="0" borderId="60" xfId="248" applyNumberFormat="1" applyFont="1" applyFill="1" applyBorder="1" applyAlignment="1">
      <alignment vertical="center"/>
    </xf>
    <xf numFmtId="238" fontId="115" fillId="0" borderId="60" xfId="248" applyNumberFormat="1" applyFont="1" applyFill="1" applyBorder="1" applyAlignment="1">
      <alignment vertical="center"/>
    </xf>
    <xf numFmtId="176" fontId="115" fillId="0" borderId="61" xfId="248" applyNumberFormat="1" applyFont="1" applyFill="1" applyBorder="1" applyAlignment="1">
      <alignment vertical="center"/>
    </xf>
    <xf numFmtId="241" fontId="115" fillId="0" borderId="66" xfId="248" applyNumberFormat="1" applyFont="1" applyFill="1" applyBorder="1" applyAlignment="1">
      <alignment vertical="center"/>
    </xf>
    <xf numFmtId="241" fontId="115" fillId="0" borderId="67" xfId="248" applyNumberFormat="1" applyFont="1" applyFill="1" applyBorder="1" applyAlignment="1">
      <alignment vertical="center"/>
    </xf>
    <xf numFmtId="251" fontId="115" fillId="0" borderId="66" xfId="248" applyNumberFormat="1" applyFont="1" applyFill="1" applyBorder="1" applyAlignment="1">
      <alignment vertical="center"/>
    </xf>
    <xf numFmtId="176" fontId="115" fillId="0" borderId="67" xfId="248" applyNumberFormat="1" applyFont="1" applyFill="1" applyBorder="1" applyAlignment="1">
      <alignment vertical="center"/>
    </xf>
    <xf numFmtId="238" fontId="115" fillId="0" borderId="67" xfId="248" applyNumberFormat="1" applyFont="1" applyFill="1" applyBorder="1" applyAlignment="1">
      <alignment vertical="center"/>
    </xf>
    <xf numFmtId="176" fontId="115" fillId="0" borderId="68" xfId="248" applyNumberFormat="1" applyFont="1" applyFill="1" applyBorder="1" applyAlignment="1">
      <alignment vertical="center"/>
    </xf>
    <xf numFmtId="0" fontId="118" fillId="0" borderId="7" xfId="0" applyFont="1" applyFill="1" applyBorder="1" applyAlignment="1">
      <alignment vertical="center"/>
    </xf>
    <xf numFmtId="0" fontId="118" fillId="0" borderId="48" xfId="0" applyFont="1" applyFill="1" applyBorder="1" applyAlignment="1">
      <alignment vertical="center"/>
    </xf>
    <xf numFmtId="241" fontId="119" fillId="0" borderId="26" xfId="248" applyNumberFormat="1" applyFont="1" applyFill="1" applyBorder="1" applyAlignment="1">
      <alignment vertical="center"/>
    </xf>
    <xf numFmtId="0" fontId="118" fillId="0" borderId="46" xfId="0" applyFont="1" applyFill="1" applyBorder="1" applyAlignment="1">
      <alignment horizontal="center" vertical="center"/>
    </xf>
    <xf numFmtId="0" fontId="118" fillId="0" borderId="47" xfId="0" applyFont="1" applyFill="1" applyBorder="1" applyAlignment="1">
      <alignment horizontal="center" vertical="center"/>
    </xf>
    <xf numFmtId="251" fontId="119" fillId="0" borderId="26" xfId="248" applyNumberFormat="1" applyFont="1" applyFill="1" applyBorder="1" applyAlignment="1">
      <alignment vertical="center"/>
    </xf>
    <xf numFmtId="241" fontId="115" fillId="0" borderId="53" xfId="248" applyNumberFormat="1" applyFont="1" applyFill="1" applyBorder="1" applyAlignment="1">
      <alignment vertical="center"/>
    </xf>
    <xf numFmtId="241" fontId="115" fillId="0" borderId="3" xfId="248" applyNumberFormat="1" applyFont="1" applyFill="1" applyBorder="1" applyAlignment="1">
      <alignment vertical="center"/>
    </xf>
    <xf numFmtId="0" fontId="114" fillId="0" borderId="47" xfId="0" applyFont="1" applyFill="1" applyBorder="1" applyAlignment="1">
      <alignment horizontal="center" vertical="center"/>
    </xf>
    <xf numFmtId="251" fontId="115" fillId="0" borderId="53" xfId="248" applyNumberFormat="1" applyFont="1" applyFill="1" applyBorder="1" applyAlignment="1">
      <alignment vertical="center"/>
    </xf>
    <xf numFmtId="176" fontId="115" fillId="0" borderId="3" xfId="248" applyNumberFormat="1" applyFont="1" applyFill="1" applyBorder="1" applyAlignment="1">
      <alignment vertical="center"/>
    </xf>
    <xf numFmtId="238" fontId="115" fillId="0" borderId="3" xfId="248" applyNumberFormat="1" applyFont="1" applyFill="1" applyBorder="1" applyAlignment="1">
      <alignment vertical="center"/>
    </xf>
    <xf numFmtId="176" fontId="115" fillId="0" borderId="54" xfId="248" applyNumberFormat="1" applyFont="1" applyFill="1" applyBorder="1" applyAlignment="1">
      <alignment vertical="center"/>
    </xf>
    <xf numFmtId="0" fontId="118" fillId="0" borderId="90" xfId="0" applyFont="1" applyFill="1" applyBorder="1" applyAlignment="1">
      <alignment vertical="center"/>
    </xf>
    <xf numFmtId="241" fontId="115" fillId="0" borderId="88" xfId="248" applyNumberFormat="1" applyFont="1" applyFill="1" applyBorder="1" applyAlignment="1">
      <alignment vertical="center"/>
    </xf>
    <xf numFmtId="241" fontId="115" fillId="0" borderId="87" xfId="248" applyNumberFormat="1" applyFont="1" applyFill="1" applyBorder="1" applyAlignment="1">
      <alignment vertical="center"/>
    </xf>
    <xf numFmtId="244" fontId="114" fillId="0" borderId="89" xfId="0" applyNumberFormat="1" applyFont="1" applyFill="1" applyBorder="1" applyAlignment="1">
      <alignment vertical="center"/>
    </xf>
    <xf numFmtId="244" fontId="114" fillId="0" borderId="47" xfId="0" applyNumberFormat="1" applyFont="1" applyFill="1" applyBorder="1" applyAlignment="1">
      <alignment vertical="center"/>
    </xf>
    <xf numFmtId="244" fontId="114" fillId="0" borderId="61" xfId="0" applyNumberFormat="1" applyFont="1" applyFill="1" applyBorder="1" applyAlignment="1">
      <alignment vertical="center"/>
    </xf>
    <xf numFmtId="241" fontId="115" fillId="0" borderId="45" xfId="248" applyNumberFormat="1" applyFont="1" applyFill="1" applyBorder="1" applyAlignment="1">
      <alignment vertical="center"/>
    </xf>
    <xf numFmtId="241" fontId="115" fillId="0" borderId="46" xfId="248" applyNumberFormat="1" applyFont="1" applyFill="1" applyBorder="1" applyAlignment="1">
      <alignment vertical="center"/>
    </xf>
    <xf numFmtId="0" fontId="114" fillId="0" borderId="40" xfId="0" applyFont="1" applyFill="1" applyBorder="1" applyAlignment="1">
      <alignment horizontal="left" vertical="center"/>
    </xf>
    <xf numFmtId="176" fontId="115" fillId="0" borderId="0" xfId="248" applyNumberFormat="1" applyFont="1" applyFill="1" applyBorder="1" applyAlignment="1">
      <alignment vertical="center"/>
    </xf>
    <xf numFmtId="238" fontId="115" fillId="0" borderId="0" xfId="248" applyNumberFormat="1" applyFont="1" applyFill="1" applyBorder="1" applyAlignment="1">
      <alignment vertical="center"/>
    </xf>
    <xf numFmtId="176" fontId="115" fillId="0" borderId="48" xfId="248" applyNumberFormat="1" applyFont="1" applyFill="1" applyBorder="1" applyAlignment="1">
      <alignment vertical="center"/>
    </xf>
    <xf numFmtId="251" fontId="115" fillId="0" borderId="45" xfId="248" applyNumberFormat="1" applyFont="1" applyFill="1" applyBorder="1" applyAlignment="1">
      <alignment vertical="center"/>
    </xf>
    <xf numFmtId="176" fontId="115" fillId="0" borderId="87" xfId="248" applyNumberFormat="1" applyFont="1" applyFill="1" applyBorder="1" applyAlignment="1">
      <alignment vertical="center"/>
    </xf>
    <xf numFmtId="238" fontId="115" fillId="0" borderId="87" xfId="248" applyNumberFormat="1" applyFont="1" applyFill="1" applyBorder="1" applyAlignment="1">
      <alignment vertical="center"/>
    </xf>
    <xf numFmtId="176" fontId="115" fillId="0" borderId="89" xfId="248" applyNumberFormat="1" applyFont="1" applyFill="1" applyBorder="1" applyAlignment="1">
      <alignment vertical="center"/>
    </xf>
    <xf numFmtId="251" fontId="119" fillId="0" borderId="7" xfId="248" applyNumberFormat="1" applyFont="1" applyFill="1" applyBorder="1" applyAlignment="1">
      <alignment vertical="center"/>
    </xf>
    <xf numFmtId="176" fontId="119" fillId="0" borderId="0" xfId="248" applyNumberFormat="1" applyFont="1" applyFill="1" applyBorder="1" applyAlignment="1">
      <alignment vertical="center"/>
    </xf>
    <xf numFmtId="238" fontId="119" fillId="0" borderId="0" xfId="248" applyNumberFormat="1" applyFont="1" applyFill="1" applyBorder="1" applyAlignment="1">
      <alignment vertical="center"/>
    </xf>
    <xf numFmtId="176" fontId="119" fillId="0" borderId="48" xfId="248" applyNumberFormat="1" applyFont="1" applyFill="1" applyBorder="1" applyAlignment="1">
      <alignment vertical="center"/>
    </xf>
    <xf numFmtId="251" fontId="115" fillId="0" borderId="88" xfId="248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40" xfId="0" applyNumberFormat="1" applyFont="1" applyFill="1" applyBorder="1" applyAlignment="1">
      <alignment vertical="center"/>
    </xf>
    <xf numFmtId="251" fontId="115" fillId="0" borderId="26" xfId="248" applyNumberFormat="1" applyFont="1" applyFill="1" applyBorder="1" applyAlignment="1">
      <alignment vertical="center"/>
    </xf>
    <xf numFmtId="176" fontId="115" fillId="0" borderId="9" xfId="248" applyNumberFormat="1" applyFont="1" applyFill="1" applyBorder="1" applyAlignment="1">
      <alignment vertical="center"/>
    </xf>
    <xf numFmtId="238" fontId="115" fillId="0" borderId="9" xfId="248" applyNumberFormat="1" applyFont="1" applyFill="1" applyBorder="1" applyAlignment="1">
      <alignment vertical="center"/>
    </xf>
    <xf numFmtId="176" fontId="115" fillId="0" borderId="151" xfId="248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left" vertical="center"/>
    </xf>
    <xf numFmtId="251" fontId="115" fillId="0" borderId="7" xfId="248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horizontal="left" vertical="center"/>
    </xf>
    <xf numFmtId="0" fontId="117" fillId="0" borderId="9" xfId="0" applyFont="1" applyFill="1" applyBorder="1" applyAlignment="1">
      <alignment horizontal="left" vertical="center"/>
    </xf>
    <xf numFmtId="241" fontId="115" fillId="0" borderId="26" xfId="248" applyNumberFormat="1" applyFont="1" applyFill="1" applyBorder="1" applyAlignment="1">
      <alignment vertical="center"/>
    </xf>
    <xf numFmtId="241" fontId="115" fillId="0" borderId="9" xfId="248" applyNumberFormat="1" applyFont="1" applyFill="1" applyBorder="1" applyAlignment="1">
      <alignment vertical="center"/>
    </xf>
    <xf numFmtId="241" fontId="119" fillId="0" borderId="90" xfId="248" applyNumberFormat="1" applyFont="1" applyFill="1" applyBorder="1" applyAlignment="1">
      <alignment vertical="center"/>
    </xf>
    <xf numFmtId="241" fontId="119" fillId="0" borderId="96" xfId="248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vertical="center"/>
    </xf>
    <xf numFmtId="241" fontId="115" fillId="0" borderId="90" xfId="248" applyNumberFormat="1" applyFont="1" applyFill="1" applyBorder="1" applyAlignment="1">
      <alignment vertical="center"/>
    </xf>
    <xf numFmtId="241" fontId="115" fillId="0" borderId="96" xfId="248" applyNumberFormat="1" applyFont="1" applyFill="1" applyBorder="1" applyAlignment="1">
      <alignment vertical="center"/>
    </xf>
    <xf numFmtId="244" fontId="114" fillId="0" borderId="96" xfId="0" applyNumberFormat="1" applyFont="1" applyFill="1" applyBorder="1" applyAlignment="1">
      <alignment vertical="center"/>
    </xf>
    <xf numFmtId="0" fontId="118" fillId="0" borderId="0" xfId="0" applyFont="1" applyFill="1" applyBorder="1" applyAlignment="1">
      <alignment vertical="center"/>
    </xf>
    <xf numFmtId="241" fontId="115" fillId="0" borderId="45" xfId="367" applyNumberFormat="1" applyFont="1" applyFill="1" applyBorder="1" applyAlignment="1">
      <alignment vertical="center"/>
    </xf>
    <xf numFmtId="241" fontId="115" fillId="0" borderId="46" xfId="367" applyNumberFormat="1" applyFont="1" applyFill="1" applyBorder="1" applyAlignment="1">
      <alignment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9" xfId="0" applyFont="1" applyFill="1" applyBorder="1" applyAlignment="1">
      <alignment horizontal="left" vertical="center"/>
    </xf>
    <xf numFmtId="238" fontId="115" fillId="0" borderId="166" xfId="248" applyNumberFormat="1" applyFont="1" applyFill="1" applyBorder="1" applyAlignment="1">
      <alignment vertical="center"/>
    </xf>
    <xf numFmtId="241" fontId="115" fillId="0" borderId="88" xfId="367" applyNumberFormat="1" applyFont="1" applyFill="1" applyBorder="1" applyAlignment="1">
      <alignment vertical="center"/>
    </xf>
    <xf numFmtId="241" fontId="115" fillId="0" borderId="87" xfId="367" applyNumberFormat="1" applyFont="1" applyFill="1" applyBorder="1" applyAlignment="1">
      <alignment vertical="center"/>
    </xf>
    <xf numFmtId="238" fontId="115" fillId="0" borderId="170" xfId="248" applyNumberFormat="1" applyFont="1" applyFill="1" applyBorder="1" applyAlignment="1">
      <alignment vertical="center"/>
    </xf>
    <xf numFmtId="244" fontId="114" fillId="0" borderId="0" xfId="0" applyNumberFormat="1" applyFont="1" applyFill="1" applyAlignment="1">
      <alignment vertical="center"/>
    </xf>
    <xf numFmtId="254" fontId="114" fillId="0" borderId="0" xfId="0" applyNumberFormat="1" applyFont="1" applyFill="1" applyAlignment="1">
      <alignment vertical="center"/>
    </xf>
    <xf numFmtId="244" fontId="114" fillId="0" borderId="0" xfId="0" applyNumberFormat="1" applyFont="1" applyFill="1" applyBorder="1" applyAlignment="1">
      <alignment horizontal="left" vertical="center"/>
    </xf>
    <xf numFmtId="244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horizontal="center" vertical="center"/>
    </xf>
    <xf numFmtId="238" fontId="114" fillId="0" borderId="0" xfId="0" applyNumberFormat="1" applyFont="1" applyFill="1" applyAlignment="1">
      <alignment horizontal="right" vertical="center"/>
    </xf>
    <xf numFmtId="244" fontId="114" fillId="0" borderId="0" xfId="0" applyNumberFormat="1" applyFont="1" applyFill="1" applyAlignment="1">
      <alignment horizontal="right" vertical="center"/>
    </xf>
    <xf numFmtId="0" fontId="114" fillId="0" borderId="39" xfId="0" applyFont="1" applyFill="1" applyBorder="1" applyAlignment="1">
      <alignment horizontal="left" vertical="center"/>
    </xf>
    <xf numFmtId="176" fontId="115" fillId="0" borderId="46" xfId="248" applyNumberFormat="1" applyFont="1" applyFill="1" applyBorder="1" applyAlignment="1">
      <alignment vertical="center"/>
    </xf>
    <xf numFmtId="238" fontId="115" fillId="0" borderId="73" xfId="248" applyNumberFormat="1" applyFont="1" applyFill="1" applyBorder="1" applyAlignment="1">
      <alignment vertical="center"/>
    </xf>
    <xf numFmtId="238" fontId="115" fillId="0" borderId="46" xfId="248" applyNumberFormat="1" applyFont="1" applyFill="1" applyBorder="1" applyAlignment="1">
      <alignment vertical="center"/>
    </xf>
    <xf numFmtId="176" fontId="115" fillId="0" borderId="47" xfId="248" applyNumberFormat="1" applyFont="1" applyFill="1" applyBorder="1" applyAlignment="1">
      <alignment vertical="center"/>
    </xf>
    <xf numFmtId="251" fontId="115" fillId="0" borderId="0" xfId="248" applyNumberFormat="1" applyFont="1" applyFill="1" applyBorder="1" applyAlignment="1">
      <alignment horizontal="center" vertical="center"/>
    </xf>
    <xf numFmtId="0" fontId="115" fillId="0" borderId="175" xfId="0" applyFont="1" applyBorder="1" applyAlignment="1">
      <alignment horizontal="center" vertical="center"/>
    </xf>
    <xf numFmtId="0" fontId="119" fillId="0" borderId="91" xfId="0" applyFont="1" applyFill="1" applyBorder="1" applyAlignment="1">
      <alignment horizontal="left" vertical="center"/>
    </xf>
    <xf numFmtId="0" fontId="115" fillId="0" borderId="40" xfId="0" applyFont="1" applyFill="1" applyBorder="1" applyAlignment="1">
      <alignment horizontal="left" vertical="center"/>
    </xf>
    <xf numFmtId="0" fontId="115" fillId="0" borderId="48" xfId="0" applyFont="1" applyFill="1" applyBorder="1" applyAlignment="1">
      <alignment horizontal="left" vertical="center"/>
    </xf>
    <xf numFmtId="0" fontId="115" fillId="0" borderId="91" xfId="0" applyFont="1" applyFill="1" applyBorder="1" applyAlignment="1">
      <alignment horizontal="left" vertical="center"/>
    </xf>
    <xf numFmtId="9" fontId="119" fillId="0" borderId="162" xfId="0" applyNumberFormat="1" applyFont="1" applyFill="1" applyBorder="1" applyAlignment="1">
      <alignment horizontal="right" vertical="center"/>
    </xf>
    <xf numFmtId="9" fontId="119" fillId="0" borderId="162" xfId="0" applyNumberFormat="1" applyFont="1" applyBorder="1" applyAlignment="1">
      <alignment horizontal="right" vertical="center"/>
    </xf>
    <xf numFmtId="9" fontId="119" fillId="0" borderId="9" xfId="0" applyNumberFormat="1" applyFont="1" applyBorder="1" applyAlignment="1">
      <alignment horizontal="right" vertical="center"/>
    </xf>
    <xf numFmtId="0" fontId="114" fillId="0" borderId="87" xfId="0" applyFont="1" applyFill="1" applyBorder="1">
      <alignment vertical="center"/>
    </xf>
    <xf numFmtId="238" fontId="114" fillId="0" borderId="85" xfId="0" applyNumberFormat="1" applyFont="1" applyFill="1" applyBorder="1">
      <alignment vertical="center"/>
    </xf>
    <xf numFmtId="238" fontId="114" fillId="0" borderId="87" xfId="0" applyNumberFormat="1" applyFont="1" applyFill="1" applyBorder="1">
      <alignment vertical="center"/>
    </xf>
    <xf numFmtId="0" fontId="114" fillId="0" borderId="89" xfId="0" applyFont="1" applyFill="1" applyBorder="1">
      <alignment vertical="center"/>
    </xf>
    <xf numFmtId="239" fontId="114" fillId="0" borderId="89" xfId="0" applyNumberFormat="1" applyFont="1" applyFill="1" applyBorder="1">
      <alignment vertical="center"/>
    </xf>
    <xf numFmtId="0" fontId="115" fillId="0" borderId="88" xfId="0" applyFont="1" applyFill="1" applyBorder="1" applyAlignment="1">
      <alignment horizontal="center" wrapText="1"/>
    </xf>
    <xf numFmtId="0" fontId="115" fillId="0" borderId="45" xfId="0" applyFont="1" applyBorder="1" applyAlignment="1">
      <alignment horizontal="left" vertical="center"/>
    </xf>
    <xf numFmtId="0" fontId="115" fillId="0" borderId="46" xfId="0" applyFont="1" applyBorder="1" applyAlignment="1">
      <alignment horizontal="left" vertical="center"/>
    </xf>
    <xf numFmtId="0" fontId="115" fillId="0" borderId="73" xfId="0" applyFont="1" applyBorder="1" applyAlignment="1">
      <alignment horizontal="left" vertical="center"/>
    </xf>
    <xf numFmtId="0" fontId="115" fillId="0" borderId="166" xfId="0" applyFont="1" applyBorder="1" applyAlignment="1">
      <alignment horizontal="left" vertical="center"/>
    </xf>
    <xf numFmtId="0" fontId="115" fillId="0" borderId="47" xfId="0" applyFont="1" applyBorder="1" applyAlignment="1">
      <alignment horizontal="left" vertical="center"/>
    </xf>
    <xf numFmtId="0" fontId="115" fillId="0" borderId="55" xfId="0" applyFont="1" applyBorder="1" applyAlignment="1">
      <alignment horizontal="left" vertical="center"/>
    </xf>
    <xf numFmtId="0" fontId="115" fillId="0" borderId="79" xfId="0" applyFont="1" applyBorder="1" applyAlignment="1">
      <alignment horizontal="left" vertical="center"/>
    </xf>
    <xf numFmtId="0" fontId="115" fillId="0" borderId="167" xfId="0" applyFont="1" applyBorder="1" applyAlignment="1">
      <alignment horizontal="left" vertical="center"/>
    </xf>
    <xf numFmtId="249" fontId="115" fillId="0" borderId="45" xfId="0" applyNumberFormat="1" applyFont="1" applyBorder="1" applyAlignment="1">
      <alignment vertical="center"/>
    </xf>
    <xf numFmtId="249" fontId="115" fillId="0" borderId="55" xfId="0" applyNumberFormat="1" applyFont="1" applyBorder="1" applyAlignment="1">
      <alignment vertical="center"/>
    </xf>
    <xf numFmtId="255" fontId="115" fillId="0" borderId="45" xfId="0" applyNumberFormat="1" applyFont="1" applyBorder="1" applyAlignment="1">
      <alignment vertical="center"/>
    </xf>
    <xf numFmtId="255" fontId="115" fillId="0" borderId="55" xfId="0" applyNumberFormat="1" applyFont="1" applyBorder="1" applyAlignment="1">
      <alignment vertical="center"/>
    </xf>
    <xf numFmtId="238" fontId="115" fillId="0" borderId="82" xfId="0" applyNumberFormat="1" applyFont="1" applyFill="1" applyBorder="1" applyAlignment="1">
      <alignment horizontal="right" vertical="center"/>
    </xf>
    <xf numFmtId="238" fontId="119" fillId="0" borderId="5" xfId="0" applyNumberFormat="1" applyFont="1" applyFill="1" applyBorder="1" applyAlignment="1">
      <alignment horizontal="center" vertical="center"/>
    </xf>
    <xf numFmtId="238" fontId="118" fillId="0" borderId="55" xfId="363" applyNumberFormat="1" applyFont="1" applyFill="1" applyBorder="1" applyAlignment="1">
      <alignment horizontal="right" vertical="center"/>
    </xf>
    <xf numFmtId="238" fontId="118" fillId="0" borderId="60" xfId="363" applyNumberFormat="1" applyFont="1" applyFill="1" applyBorder="1" applyAlignment="1">
      <alignment horizontal="right" vertical="center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26" xfId="0" applyNumberFormat="1" applyFont="1" applyFill="1" applyBorder="1" applyAlignment="1">
      <alignment horizontal="center" wrapText="1"/>
    </xf>
    <xf numFmtId="244" fontId="115" fillId="0" borderId="39" xfId="0" applyNumberFormat="1" applyFont="1" applyFill="1" applyBorder="1" applyAlignment="1">
      <alignment horizontal="center" wrapText="1"/>
    </xf>
    <xf numFmtId="0" fontId="115" fillId="0" borderId="55" xfId="0" applyFont="1" applyFill="1" applyBorder="1" applyAlignment="1">
      <alignment horizontal="center" wrapText="1"/>
    </xf>
    <xf numFmtId="0" fontId="115" fillId="0" borderId="66" xfId="0" applyFont="1" applyFill="1" applyBorder="1" applyAlignment="1">
      <alignment horizontal="center" wrapText="1"/>
    </xf>
    <xf numFmtId="0" fontId="115" fillId="0" borderId="4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/>
    </xf>
    <xf numFmtId="244" fontId="115" fillId="0" borderId="5" xfId="0" applyNumberFormat="1" applyFont="1" applyFill="1" applyBorder="1" applyAlignment="1">
      <alignment horizontal="center"/>
    </xf>
    <xf numFmtId="0" fontId="115" fillId="0" borderId="5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 wrapText="1"/>
    </xf>
    <xf numFmtId="244" fontId="115" fillId="0" borderId="152" xfId="0" applyNumberFormat="1" applyFont="1" applyFill="1" applyBorder="1" applyAlignment="1">
      <alignment horizontal="center" wrapText="1"/>
    </xf>
    <xf numFmtId="254" fontId="114" fillId="0" borderId="0" xfId="0" applyNumberFormat="1" applyFont="1" applyFill="1" applyBorder="1">
      <alignment vertical="center"/>
    </xf>
    <xf numFmtId="0" fontId="114" fillId="0" borderId="31" xfId="0" applyFont="1" applyFill="1" applyBorder="1" applyAlignment="1">
      <alignment horizontal="center" vertical="center"/>
    </xf>
    <xf numFmtId="0" fontId="114" fillId="0" borderId="165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left" vertical="center"/>
    </xf>
    <xf numFmtId="0" fontId="119" fillId="0" borderId="90" xfId="0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vertical="center"/>
    </xf>
    <xf numFmtId="0" fontId="114" fillId="36" borderId="151" xfId="248" applyFont="1" applyFill="1" applyBorder="1" applyAlignment="1">
      <alignment horizontal="center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90" xfId="0" applyNumberFormat="1" applyFont="1" applyFill="1" applyBorder="1" applyAlignment="1">
      <alignment horizontal="right" vertical="center"/>
    </xf>
    <xf numFmtId="0" fontId="115" fillId="0" borderId="91" xfId="248" applyFont="1" applyFill="1" applyBorder="1" applyAlignment="1">
      <alignment horizontal="left" vertical="center"/>
    </xf>
    <xf numFmtId="0" fontId="115" fillId="0" borderId="0" xfId="0" applyFont="1" applyFill="1" applyBorder="1" applyAlignment="1">
      <alignment vertical="center"/>
    </xf>
    <xf numFmtId="249" fontId="118" fillId="0" borderId="26" xfId="0" applyNumberFormat="1" applyFont="1" applyFill="1" applyBorder="1" applyAlignment="1">
      <alignment horizontal="right" vertical="center"/>
    </xf>
    <xf numFmtId="244" fontId="115" fillId="0" borderId="45" xfId="0" quotePrefix="1" applyNumberFormat="1" applyFont="1" applyFill="1" applyBorder="1" applyAlignment="1">
      <alignment horizontal="center" wrapText="1"/>
    </xf>
    <xf numFmtId="9" fontId="114" fillId="36" borderId="26" xfId="248" applyNumberFormat="1" applyFont="1" applyFill="1" applyBorder="1" applyAlignment="1">
      <alignment vertical="center"/>
    </xf>
    <xf numFmtId="0" fontId="115" fillId="0" borderId="26" xfId="248" applyFont="1" applyFill="1" applyBorder="1" applyAlignment="1">
      <alignment horizontal="left" vertical="center"/>
    </xf>
    <xf numFmtId="0" fontId="115" fillId="0" borderId="39" xfId="0" applyFont="1" applyBorder="1" applyAlignment="1">
      <alignment vertical="center"/>
    </xf>
    <xf numFmtId="0" fontId="115" fillId="0" borderId="40" xfId="248" applyFont="1" applyFill="1" applyBorder="1" applyAlignment="1">
      <alignment horizontal="left" vertical="center"/>
    </xf>
    <xf numFmtId="249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Border="1" applyAlignment="1">
      <alignment vertical="center"/>
    </xf>
    <xf numFmtId="239" fontId="115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vertical="center"/>
    </xf>
    <xf numFmtId="239" fontId="115" fillId="0" borderId="0" xfId="0" applyNumberFormat="1" applyFont="1" applyFill="1" applyBorder="1" applyAlignment="1">
      <alignment vertical="center"/>
    </xf>
    <xf numFmtId="0" fontId="115" fillId="0" borderId="0" xfId="0" applyFont="1" applyFill="1" applyAlignment="1">
      <alignment vertical="center"/>
    </xf>
    <xf numFmtId="0" fontId="115" fillId="0" borderId="0" xfId="248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right" vertical="center"/>
    </xf>
    <xf numFmtId="238" fontId="114" fillId="0" borderId="173" xfId="0" applyNumberFormat="1" applyFont="1" applyFill="1" applyBorder="1" applyAlignment="1">
      <alignment horizontal="right" vertical="center"/>
    </xf>
    <xf numFmtId="0" fontId="114" fillId="0" borderId="174" xfId="0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0" fontId="114" fillId="0" borderId="9" xfId="0" applyFont="1" applyFill="1" applyBorder="1" applyAlignment="1">
      <alignment horizontal="right" vertical="center"/>
    </xf>
    <xf numFmtId="0" fontId="118" fillId="0" borderId="161" xfId="0" applyFont="1" applyFill="1" applyBorder="1" applyAlignment="1">
      <alignment horizontal="right" vertical="center"/>
    </xf>
    <xf numFmtId="238" fontId="114" fillId="0" borderId="162" xfId="0" applyNumberFormat="1" applyFont="1" applyFill="1" applyBorder="1" applyAlignment="1">
      <alignment horizontal="right" vertical="center"/>
    </xf>
    <xf numFmtId="0" fontId="114" fillId="0" borderId="161" xfId="0" applyFont="1" applyFill="1" applyBorder="1" applyAlignment="1">
      <alignment horizontal="right" vertical="center"/>
    </xf>
    <xf numFmtId="0" fontId="118" fillId="0" borderId="172" xfId="0" applyFont="1" applyFill="1" applyBorder="1" applyAlignment="1">
      <alignment horizontal="right" vertical="center"/>
    </xf>
    <xf numFmtId="0" fontId="114" fillId="0" borderId="3" xfId="0" applyFont="1" applyFill="1" applyBorder="1" applyAlignment="1">
      <alignment horizontal="right" vertical="center"/>
    </xf>
    <xf numFmtId="238" fontId="114" fillId="0" borderId="76" xfId="0" applyNumberFormat="1" applyFont="1" applyFill="1" applyBorder="1" applyAlignment="1">
      <alignment horizontal="right" vertical="center"/>
    </xf>
    <xf numFmtId="0" fontId="114" fillId="0" borderId="163" xfId="0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8" fontId="115" fillId="36" borderId="26" xfId="0" applyNumberFormat="1" applyFont="1" applyFill="1" applyBorder="1" applyAlignment="1">
      <alignment horizontal="right" vertical="center"/>
    </xf>
    <xf numFmtId="248" fontId="115" fillId="36" borderId="90" xfId="0" applyNumberFormat="1" applyFont="1" applyFill="1" applyBorder="1" applyAlignment="1">
      <alignment horizontal="right" vertical="center"/>
    </xf>
    <xf numFmtId="0" fontId="115" fillId="0" borderId="7" xfId="0" applyFont="1" applyBorder="1" applyAlignment="1">
      <alignment vertical="center"/>
    </xf>
    <xf numFmtId="252" fontId="114" fillId="36" borderId="39" xfId="248" applyNumberFormat="1" applyFont="1" applyFill="1" applyBorder="1" applyAlignment="1">
      <alignment horizontal="right" vertical="center"/>
    </xf>
    <xf numFmtId="244" fontId="114" fillId="36" borderId="174" xfId="248" applyNumberFormat="1" applyFont="1" applyFill="1" applyBorder="1" applyAlignment="1">
      <alignment horizontal="left" vertical="center"/>
    </xf>
    <xf numFmtId="252" fontId="114" fillId="36" borderId="173" xfId="248" applyNumberFormat="1" applyFont="1" applyFill="1" applyBorder="1" applyAlignment="1">
      <alignment horizontal="right" vertical="center"/>
    </xf>
    <xf numFmtId="252" fontId="114" fillId="36" borderId="164" xfId="248" applyNumberFormat="1" applyFont="1" applyFill="1" applyBorder="1" applyAlignment="1">
      <alignment horizontal="right" vertical="center"/>
    </xf>
    <xf numFmtId="252" fontId="114" fillId="36" borderId="169" xfId="248" applyNumberFormat="1" applyFont="1" applyFill="1" applyBorder="1" applyAlignment="1">
      <alignment horizontal="right" vertical="center"/>
    </xf>
    <xf numFmtId="244" fontId="114" fillId="36" borderId="169" xfId="248" applyNumberFormat="1" applyFont="1" applyFill="1" applyBorder="1" applyAlignment="1">
      <alignment horizontal="left" vertical="center"/>
    </xf>
    <xf numFmtId="244" fontId="114" fillId="36" borderId="169" xfId="0" applyNumberFormat="1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vertical="center"/>
    </xf>
    <xf numFmtId="0" fontId="114" fillId="36" borderId="48" xfId="0" applyFont="1" applyFill="1" applyBorder="1" applyAlignment="1">
      <alignment vertical="center"/>
    </xf>
    <xf numFmtId="0" fontId="114" fillId="36" borderId="7" xfId="0" applyFont="1" applyFill="1" applyBorder="1" applyAlignment="1">
      <alignment vertical="center"/>
    </xf>
    <xf numFmtId="0" fontId="114" fillId="36" borderId="99" xfId="0" applyFont="1" applyFill="1" applyBorder="1" applyAlignment="1">
      <alignment vertical="center"/>
    </xf>
    <xf numFmtId="244" fontId="114" fillId="36" borderId="26" xfId="248" applyNumberFormat="1" applyFont="1" applyFill="1" applyBorder="1" applyAlignment="1">
      <alignment horizontal="left" vertical="center"/>
    </xf>
    <xf numFmtId="244" fontId="114" fillId="36" borderId="161" xfId="248" applyNumberFormat="1" applyFont="1" applyFill="1" applyBorder="1" applyAlignment="1">
      <alignment horizontal="left" vertical="center"/>
    </xf>
    <xf numFmtId="244" fontId="114" fillId="36" borderId="162" xfId="248" applyNumberFormat="1" applyFont="1" applyFill="1" applyBorder="1" applyAlignment="1">
      <alignment horizontal="left" vertical="center"/>
    </xf>
    <xf numFmtId="244" fontId="114" fillId="36" borderId="9" xfId="248" applyNumberFormat="1" applyFont="1" applyFill="1" applyBorder="1" applyAlignment="1">
      <alignment horizontal="left" vertical="center"/>
    </xf>
    <xf numFmtId="244" fontId="114" fillId="36" borderId="26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horizontal="right" vertical="center"/>
    </xf>
    <xf numFmtId="0" fontId="114" fillId="36" borderId="162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horizontal="right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26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horizontal="righ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left" vertical="center"/>
    </xf>
    <xf numFmtId="9" fontId="114" fillId="36" borderId="46" xfId="248" applyNumberFormat="1" applyFont="1" applyFill="1" applyBorder="1" applyAlignment="1">
      <alignment horizontal="right" vertical="center"/>
    </xf>
    <xf numFmtId="0" fontId="114" fillId="36" borderId="47" xfId="248" applyFont="1" applyFill="1" applyBorder="1" applyAlignment="1">
      <alignment horizontal="center" vertical="center"/>
    </xf>
    <xf numFmtId="9" fontId="114" fillId="36" borderId="87" xfId="248" applyNumberFormat="1" applyFont="1" applyFill="1" applyBorder="1" applyAlignment="1">
      <alignment horizontal="right" vertical="center"/>
    </xf>
    <xf numFmtId="0" fontId="114" fillId="36" borderId="89" xfId="248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166" xfId="248" applyNumberFormat="1" applyFont="1" applyFill="1" applyBorder="1" applyAlignment="1">
      <alignment horizontal="right" vertical="center"/>
    </xf>
    <xf numFmtId="248" fontId="114" fillId="36" borderId="46" xfId="248" applyNumberFormat="1" applyFont="1" applyFill="1" applyBorder="1" applyAlignment="1">
      <alignment vertical="center"/>
    </xf>
    <xf numFmtId="0" fontId="114" fillId="36" borderId="166" xfId="0" applyFont="1" applyFill="1" applyBorder="1" applyAlignment="1">
      <alignment vertical="center"/>
    </xf>
    <xf numFmtId="0" fontId="114" fillId="36" borderId="47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left" vertical="center"/>
    </xf>
    <xf numFmtId="0" fontId="114" fillId="36" borderId="87" xfId="248" applyFont="1" applyFill="1" applyBorder="1" applyAlignment="1">
      <alignment horizontal="center" vertical="center"/>
    </xf>
    <xf numFmtId="248" fontId="114" fillId="36" borderId="170" xfId="248" applyNumberFormat="1" applyFont="1" applyFill="1" applyBorder="1" applyAlignment="1">
      <alignment horizontal="right" vertical="center"/>
    </xf>
    <xf numFmtId="248" fontId="114" fillId="36" borderId="87" xfId="248" applyNumberFormat="1" applyFont="1" applyFill="1" applyBorder="1" applyAlignment="1">
      <alignment vertical="center"/>
    </xf>
    <xf numFmtId="0" fontId="114" fillId="36" borderId="170" xfId="0" applyFont="1" applyFill="1" applyBorder="1" applyAlignment="1">
      <alignment vertical="center"/>
    </xf>
    <xf numFmtId="0" fontId="114" fillId="36" borderId="89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center" vertical="center"/>
    </xf>
    <xf numFmtId="248" fontId="114" fillId="36" borderId="45" xfId="248" applyNumberFormat="1" applyFont="1" applyFill="1" applyBorder="1" applyAlignment="1">
      <alignment vertical="center"/>
    </xf>
    <xf numFmtId="0" fontId="114" fillId="36" borderId="46" xfId="248" applyFont="1" applyFill="1" applyBorder="1" applyAlignment="1">
      <alignment vertical="center"/>
    </xf>
    <xf numFmtId="252" fontId="114" fillId="36" borderId="73" xfId="248" applyNumberFormat="1" applyFont="1" applyFill="1" applyBorder="1" applyAlignment="1">
      <alignment vertical="center"/>
    </xf>
    <xf numFmtId="248" fontId="114" fillId="36" borderId="88" xfId="248" applyNumberFormat="1" applyFont="1" applyFill="1" applyBorder="1" applyAlignment="1">
      <alignment vertical="center"/>
    </xf>
    <xf numFmtId="248" fontId="114" fillId="36" borderId="85" xfId="248" applyNumberFormat="1" applyFont="1" applyFill="1" applyBorder="1" applyAlignment="1">
      <alignment vertical="center"/>
    </xf>
    <xf numFmtId="0" fontId="114" fillId="36" borderId="26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left" vertical="center"/>
    </xf>
    <xf numFmtId="0" fontId="114" fillId="36" borderId="162" xfId="248" applyFont="1" applyFill="1" applyBorder="1" applyAlignment="1">
      <alignment horizontal="left" vertical="center"/>
    </xf>
    <xf numFmtId="248" fontId="114" fillId="36" borderId="161" xfId="248" applyNumberFormat="1" applyFont="1" applyFill="1" applyBorder="1" applyAlignment="1">
      <alignment horizontal="right" vertical="center"/>
    </xf>
    <xf numFmtId="0" fontId="114" fillId="36" borderId="161" xfId="0" applyFont="1" applyFill="1" applyBorder="1" applyAlignment="1">
      <alignment vertical="center"/>
    </xf>
    <xf numFmtId="9" fontId="114" fillId="36" borderId="161" xfId="248" applyNumberFormat="1" applyFont="1" applyFill="1" applyBorder="1" applyAlignment="1">
      <alignment horizontal="right" vertical="center"/>
    </xf>
    <xf numFmtId="0" fontId="114" fillId="36" borderId="161" xfId="248" applyFont="1" applyFill="1" applyBorder="1" applyAlignment="1">
      <alignment horizontal="center" vertical="center"/>
    </xf>
    <xf numFmtId="252" fontId="114" fillId="36" borderId="90" xfId="248" applyNumberFormat="1" applyFont="1" applyFill="1" applyBorder="1" applyAlignment="1">
      <alignment vertical="center"/>
    </xf>
    <xf numFmtId="252" fontId="114" fillId="36" borderId="96" xfId="248" applyNumberFormat="1" applyFont="1" applyFill="1" applyBorder="1" applyAlignment="1">
      <alignment vertical="center"/>
    </xf>
    <xf numFmtId="252" fontId="114" fillId="36" borderId="94" xfId="248" applyNumberFormat="1" applyFont="1" applyFill="1" applyBorder="1" applyAlignment="1">
      <alignment vertical="center"/>
    </xf>
    <xf numFmtId="0" fontId="114" fillId="36" borderId="91" xfId="248" applyFont="1" applyFill="1" applyBorder="1" applyAlignment="1">
      <alignment horizontal="center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142" xfId="0" applyNumberFormat="1" applyFont="1" applyFill="1" applyBorder="1" applyAlignment="1">
      <alignment horizontal="center" vertical="center" wrapText="1"/>
    </xf>
    <xf numFmtId="0" fontId="115" fillId="0" borderId="145" xfId="0" applyNumberFormat="1" applyFont="1" applyFill="1" applyBorder="1" applyAlignment="1">
      <alignment horizontal="center" vertical="center" wrapText="1"/>
    </xf>
    <xf numFmtId="247" fontId="115" fillId="0" borderId="146" xfId="0" applyNumberFormat="1" applyFont="1" applyFill="1" applyBorder="1" applyAlignment="1">
      <alignment horizontal="right" vertical="center" wrapText="1"/>
    </xf>
    <xf numFmtId="247" fontId="115" fillId="0" borderId="147" xfId="0" applyNumberFormat="1" applyFont="1" applyFill="1" applyBorder="1" applyAlignment="1">
      <alignment horizontal="right" vertical="center" wrapText="1"/>
    </xf>
    <xf numFmtId="245" fontId="115" fillId="0" borderId="148" xfId="0" applyNumberFormat="1" applyFont="1" applyFill="1" applyBorder="1" applyAlignment="1">
      <alignment horizontal="right" vertical="center" wrapText="1"/>
    </xf>
    <xf numFmtId="0" fontId="119" fillId="0" borderId="0" xfId="0" applyFont="1" applyBorder="1" applyAlignment="1">
      <alignment vertical="center"/>
    </xf>
    <xf numFmtId="249" fontId="119" fillId="0" borderId="0" xfId="0" applyNumberFormat="1" applyFont="1" applyBorder="1" applyAlignment="1">
      <alignment vertical="center"/>
    </xf>
    <xf numFmtId="238" fontId="119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8" fillId="0" borderId="0" xfId="0" applyFont="1" applyBorder="1" applyAlignment="1">
      <alignment vertical="center"/>
    </xf>
    <xf numFmtId="9" fontId="118" fillId="0" borderId="0" xfId="0" applyNumberFormat="1" applyFont="1" applyBorder="1" applyAlignment="1">
      <alignment vertical="center"/>
    </xf>
    <xf numFmtId="0" fontId="120" fillId="0" borderId="100" xfId="0" applyFont="1" applyBorder="1" applyAlignment="1">
      <alignment horizontal="center" vertical="center"/>
    </xf>
    <xf numFmtId="176" fontId="114" fillId="36" borderId="151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vertical="center"/>
    </xf>
    <xf numFmtId="9" fontId="114" fillId="36" borderId="9" xfId="248" applyNumberFormat="1" applyFont="1" applyFill="1" applyBorder="1" applyAlignment="1">
      <alignment vertical="center"/>
    </xf>
    <xf numFmtId="247" fontId="130" fillId="0" borderId="87" xfId="0" applyNumberFormat="1" applyFont="1" applyBorder="1" applyAlignment="1">
      <alignment horizontal="right" vertical="center"/>
    </xf>
    <xf numFmtId="247" fontId="130" fillId="0" borderId="60" xfId="0" applyNumberFormat="1" applyFont="1" applyBorder="1" applyAlignment="1">
      <alignment horizontal="right" vertical="center"/>
    </xf>
    <xf numFmtId="0" fontId="115" fillId="0" borderId="26" xfId="0" applyFont="1" applyBorder="1" applyAlignment="1">
      <alignment horizontal="left" vertical="center"/>
    </xf>
    <xf numFmtId="246" fontId="131" fillId="0" borderId="68" xfId="0" applyNumberFormat="1" applyFont="1" applyFill="1" applyBorder="1" applyAlignment="1">
      <alignment horizontal="left" vertical="center" wrapText="1"/>
    </xf>
    <xf numFmtId="244" fontId="131" fillId="0" borderId="60" xfId="0" applyNumberFormat="1" applyFont="1" applyFill="1" applyBorder="1" applyAlignment="1">
      <alignment horizontal="right" vertical="center" wrapText="1"/>
    </xf>
    <xf numFmtId="244" fontId="131" fillId="0" borderId="55" xfId="0" applyNumberFormat="1" applyFont="1" applyFill="1" applyBorder="1" applyAlignment="1">
      <alignment horizontal="right" vertical="center" wrapText="1"/>
    </xf>
    <xf numFmtId="247" fontId="130" fillId="0" borderId="55" xfId="0" applyNumberFormat="1" applyFont="1" applyFill="1" applyBorder="1" applyAlignment="1">
      <alignment horizontal="right" vertical="center" wrapText="1"/>
    </xf>
    <xf numFmtId="0" fontId="131" fillId="0" borderId="68" xfId="0" applyFont="1" applyFill="1" applyBorder="1" applyAlignment="1">
      <alignment horizontal="left" vertical="center" wrapText="1"/>
    </xf>
    <xf numFmtId="0" fontId="131" fillId="0" borderId="61" xfId="0" applyFont="1" applyFill="1" applyBorder="1" applyAlignment="1">
      <alignment horizontal="left" vertical="center" wrapText="1"/>
    </xf>
    <xf numFmtId="247" fontId="130" fillId="0" borderId="109" xfId="0" applyNumberFormat="1" applyFont="1" applyFill="1" applyBorder="1" applyAlignment="1">
      <alignment horizontal="right" vertical="center" wrapText="1"/>
    </xf>
    <xf numFmtId="243" fontId="115" fillId="0" borderId="5" xfId="0" applyNumberFormat="1" applyFont="1" applyFill="1" applyBorder="1" applyAlignment="1">
      <alignment horizontal="center" vertical="center"/>
    </xf>
    <xf numFmtId="251" fontId="119" fillId="0" borderId="5" xfId="0" applyNumberFormat="1" applyFont="1" applyFill="1" applyBorder="1" applyAlignment="1">
      <alignment horizontal="center" vertical="center"/>
    </xf>
    <xf numFmtId="0" fontId="119" fillId="0" borderId="5" xfId="0" quotePrefix="1" applyFont="1" applyFill="1" applyBorder="1" applyAlignment="1">
      <alignment horizontal="center" vertical="center"/>
    </xf>
    <xf numFmtId="251" fontId="119" fillId="0" borderId="5" xfId="0" quotePrefix="1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right" vertical="center"/>
    </xf>
    <xf numFmtId="249" fontId="115" fillId="0" borderId="60" xfId="0" applyNumberFormat="1" applyFont="1" applyFill="1" applyBorder="1" applyAlignment="1">
      <alignment horizontal="right" vertical="center"/>
    </xf>
    <xf numFmtId="239" fontId="115" fillId="0" borderId="55" xfId="0" applyNumberFormat="1" applyFont="1" applyFill="1" applyBorder="1" applyAlignment="1">
      <alignment horizontal="right" vertical="center"/>
    </xf>
    <xf numFmtId="239" fontId="115" fillId="0" borderId="60" xfId="0" applyNumberFormat="1" applyFont="1" applyFill="1" applyBorder="1" applyAlignment="1">
      <alignment horizontal="right" vertical="center"/>
    </xf>
    <xf numFmtId="23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15" fillId="0" borderId="60" xfId="0" applyFont="1" applyFill="1" applyBorder="1" applyAlignment="1">
      <alignment horizontal="right" vertical="center"/>
    </xf>
    <xf numFmtId="0" fontId="115" fillId="0" borderId="61" xfId="0" applyFont="1" applyFill="1" applyBorder="1" applyAlignment="1">
      <alignment horizontal="right" vertical="center"/>
    </xf>
    <xf numFmtId="241" fontId="115" fillId="0" borderId="55" xfId="0" applyNumberFormat="1" applyFont="1" applyFill="1" applyBorder="1" applyAlignment="1">
      <alignment horizontal="right" vertical="center"/>
    </xf>
    <xf numFmtId="249" fontId="119" fillId="0" borderId="55" xfId="0" applyNumberFormat="1" applyFont="1" applyFill="1" applyBorder="1" applyAlignment="1">
      <alignment horizontal="right" vertical="center"/>
    </xf>
    <xf numFmtId="242" fontId="115" fillId="0" borderId="152" xfId="0" applyNumberFormat="1" applyFont="1" applyFill="1" applyBorder="1" applyAlignment="1">
      <alignment horizontal="center" vertical="center"/>
    </xf>
    <xf numFmtId="238" fontId="115" fillId="0" borderId="152" xfId="0" applyNumberFormat="1" applyFont="1" applyFill="1" applyBorder="1" applyAlignment="1">
      <alignment horizontal="center" vertical="center"/>
    </xf>
    <xf numFmtId="249" fontId="115" fillId="0" borderId="66" xfId="0" applyNumberFormat="1" applyFont="1" applyFill="1" applyBorder="1" applyAlignment="1">
      <alignment horizontal="right" vertical="center"/>
    </xf>
    <xf numFmtId="249" fontId="115" fillId="0" borderId="67" xfId="0" applyNumberFormat="1" applyFont="1" applyFill="1" applyBorder="1" applyAlignment="1">
      <alignment horizontal="right" vertical="center"/>
    </xf>
    <xf numFmtId="249" fontId="115" fillId="0" borderId="68" xfId="0" applyNumberFormat="1" applyFont="1" applyFill="1" applyBorder="1" applyAlignment="1">
      <alignment horizontal="right" vertical="center"/>
    </xf>
    <xf numFmtId="9" fontId="118" fillId="0" borderId="94" xfId="0" applyNumberFormat="1" applyFont="1" applyFill="1" applyBorder="1" applyAlignment="1">
      <alignment horizontal="right" vertical="center"/>
    </xf>
    <xf numFmtId="249" fontId="119" fillId="0" borderId="60" xfId="0" applyNumberFormat="1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center" vertical="center"/>
    </xf>
    <xf numFmtId="249" fontId="115" fillId="0" borderId="87" xfId="0" applyNumberFormat="1" applyFont="1" applyFill="1" applyBorder="1" applyAlignment="1">
      <alignment horizontal="right" vertical="center"/>
    </xf>
    <xf numFmtId="0" fontId="119" fillId="0" borderId="26" xfId="0" applyFont="1" applyFill="1" applyBorder="1" applyAlignment="1">
      <alignment horizontal="right" vertical="center"/>
    </xf>
    <xf numFmtId="0" fontId="118" fillId="0" borderId="9" xfId="0" applyFont="1" applyFill="1" applyBorder="1" applyAlignment="1">
      <alignment horizontal="right" vertical="center"/>
    </xf>
    <xf numFmtId="0" fontId="118" fillId="0" borderId="151" xfId="0" applyFont="1" applyFill="1" applyBorder="1" applyAlignment="1">
      <alignment horizontal="right" vertical="center"/>
    </xf>
    <xf numFmtId="0" fontId="118" fillId="0" borderId="0" xfId="0" applyFont="1" applyFill="1" applyBorder="1" applyAlignment="1">
      <alignment horizontal="right" vertical="center"/>
    </xf>
    <xf numFmtId="0" fontId="118" fillId="0" borderId="48" xfId="0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right" vertical="center"/>
    </xf>
    <xf numFmtId="9" fontId="118" fillId="0" borderId="151" xfId="0" applyNumberFormat="1" applyFont="1" applyFill="1" applyBorder="1" applyAlignment="1">
      <alignment horizontal="right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quotePrefix="1" applyFont="1" applyAlignment="1">
      <alignment horizontal="left"/>
    </xf>
    <xf numFmtId="0" fontId="46" fillId="0" borderId="0" xfId="0" applyFont="1" applyAlignment="1"/>
    <xf numFmtId="0" fontId="8" fillId="0" borderId="17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23" fillId="0" borderId="177" xfId="0" applyFont="1" applyBorder="1">
      <alignment vertical="center"/>
    </xf>
    <xf numFmtId="238" fontId="115" fillId="0" borderId="85" xfId="0" applyNumberFormat="1" applyFont="1" applyBorder="1" applyAlignment="1">
      <alignment horizontal="right" vertical="center"/>
    </xf>
    <xf numFmtId="249" fontId="119" fillId="0" borderId="79" xfId="0" applyNumberFormat="1" applyFont="1" applyFill="1" applyBorder="1" applyAlignment="1">
      <alignment horizontal="right" vertical="center"/>
    </xf>
    <xf numFmtId="249" fontId="119" fillId="0" borderId="167" xfId="0" applyNumberFormat="1" applyFont="1" applyFill="1" applyBorder="1" applyAlignment="1">
      <alignment horizontal="right" vertical="center"/>
    </xf>
    <xf numFmtId="249" fontId="119" fillId="0" borderId="55" xfId="0" applyNumberFormat="1" applyFont="1" applyBorder="1" applyAlignment="1">
      <alignment horizontal="right" vertical="center"/>
    </xf>
    <xf numFmtId="249" fontId="115" fillId="0" borderId="87" xfId="0" applyNumberFormat="1" applyFont="1" applyBorder="1" applyAlignment="1">
      <alignment horizontal="right" vertical="center"/>
    </xf>
    <xf numFmtId="238" fontId="115" fillId="0" borderId="175" xfId="0" applyNumberFormat="1" applyFont="1" applyFill="1" applyBorder="1" applyAlignment="1">
      <alignment horizontal="center" vertical="center"/>
    </xf>
    <xf numFmtId="239" fontId="119" fillId="0" borderId="0" xfId="0" applyNumberFormat="1" applyFont="1" applyBorder="1" applyAlignment="1">
      <alignment vertical="center"/>
    </xf>
    <xf numFmtId="249" fontId="119" fillId="0" borderId="73" xfId="0" applyNumberFormat="1" applyFont="1" applyFill="1" applyBorder="1" applyAlignment="1">
      <alignment horizontal="right" vertical="center"/>
    </xf>
    <xf numFmtId="249" fontId="119" fillId="0" borderId="166" xfId="0" applyNumberFormat="1" applyFont="1" applyFill="1" applyBorder="1" applyAlignment="1">
      <alignment horizontal="right" vertical="center"/>
    </xf>
    <xf numFmtId="249" fontId="119" fillId="0" borderId="47" xfId="0" applyNumberFormat="1" applyFont="1" applyFill="1" applyBorder="1" applyAlignment="1">
      <alignment horizontal="right" vertical="center"/>
    </xf>
    <xf numFmtId="249" fontId="119" fillId="0" borderId="46" xfId="0" applyNumberFormat="1" applyFont="1" applyFill="1" applyBorder="1" applyAlignment="1">
      <alignment horizontal="right" vertical="center"/>
    </xf>
    <xf numFmtId="249" fontId="119" fillId="0" borderId="46" xfId="0" applyNumberFormat="1" applyFont="1" applyBorder="1" applyAlignment="1">
      <alignment horizontal="right" vertical="center"/>
    </xf>
    <xf numFmtId="249" fontId="119" fillId="0" borderId="47" xfId="0" applyNumberFormat="1" applyFont="1" applyBorder="1" applyAlignment="1">
      <alignment horizontal="right" vertical="center"/>
    </xf>
    <xf numFmtId="249" fontId="119" fillId="0" borderId="45" xfId="0" applyNumberFormat="1" applyFont="1" applyBorder="1" applyAlignment="1">
      <alignment horizontal="right" vertical="center"/>
    </xf>
    <xf numFmtId="249" fontId="119" fillId="0" borderId="166" xfId="0" applyNumberFormat="1" applyFont="1" applyBorder="1" applyAlignment="1">
      <alignment horizontal="right" vertical="center"/>
    </xf>
    <xf numFmtId="249" fontId="119" fillId="0" borderId="0" xfId="0" applyNumberFormat="1" applyFont="1" applyBorder="1" applyAlignment="1">
      <alignment horizontal="left" vertical="center"/>
    </xf>
    <xf numFmtId="0" fontId="118" fillId="0" borderId="0" xfId="0" applyFont="1" applyBorder="1">
      <alignment vertical="center"/>
    </xf>
    <xf numFmtId="0" fontId="115" fillId="0" borderId="89" xfId="0" applyFont="1" applyBorder="1" applyAlignment="1">
      <alignment horizontal="right" vertical="center"/>
    </xf>
    <xf numFmtId="0" fontId="119" fillId="0" borderId="161" xfId="0" applyFont="1" applyBorder="1" applyAlignment="1">
      <alignment horizontal="right" vertical="center"/>
    </xf>
    <xf numFmtId="239" fontId="115" fillId="0" borderId="79" xfId="0" applyNumberFormat="1" applyFont="1" applyFill="1" applyBorder="1" applyAlignment="1">
      <alignment horizontal="right" vertical="center"/>
    </xf>
    <xf numFmtId="239" fontId="115" fillId="0" borderId="55" xfId="0" applyNumberFormat="1" applyFont="1" applyBorder="1" applyAlignment="1">
      <alignment horizontal="right" vertical="center"/>
    </xf>
    <xf numFmtId="239" fontId="115" fillId="0" borderId="60" xfId="0" applyNumberFormat="1" applyFont="1" applyBorder="1" applyAlignment="1">
      <alignment horizontal="right" vertical="center"/>
    </xf>
    <xf numFmtId="239" fontId="115" fillId="0" borderId="61" xfId="0" applyNumberFormat="1" applyFont="1" applyBorder="1" applyAlignment="1">
      <alignment horizontal="right" vertical="center"/>
    </xf>
    <xf numFmtId="239" fontId="115" fillId="0" borderId="167" xfId="0" applyNumberFormat="1" applyFont="1" applyBorder="1" applyAlignment="1">
      <alignment horizontal="right" vertical="center"/>
    </xf>
    <xf numFmtId="238" fontId="115" fillId="0" borderId="61" xfId="0" applyNumberFormat="1" applyFont="1" applyBorder="1" applyAlignment="1">
      <alignment horizontal="right" vertical="center"/>
    </xf>
    <xf numFmtId="238" fontId="115" fillId="0" borderId="167" xfId="0" applyNumberFormat="1" applyFont="1" applyBorder="1" applyAlignment="1">
      <alignment horizontal="right" vertical="center"/>
    </xf>
    <xf numFmtId="238" fontId="115" fillId="0" borderId="89" xfId="0" applyNumberFormat="1" applyFont="1" applyBorder="1" applyAlignment="1">
      <alignment horizontal="right" vertical="center"/>
    </xf>
    <xf numFmtId="249" fontId="115" fillId="0" borderId="66" xfId="0" applyNumberFormat="1" applyFont="1" applyFill="1" applyBorder="1" applyAlignment="1">
      <alignment horizontal="center" vertical="center"/>
    </xf>
    <xf numFmtId="249" fontId="114" fillId="0" borderId="67" xfId="363" applyNumberFormat="1" applyFont="1" applyFill="1" applyBorder="1" applyAlignment="1">
      <alignment horizontal="right" vertical="center"/>
    </xf>
    <xf numFmtId="238" fontId="115" fillId="0" borderId="0" xfId="0" applyNumberFormat="1" applyFont="1" applyFill="1" applyBorder="1" applyAlignment="1">
      <alignment horizontal="right" vertical="center"/>
    </xf>
    <xf numFmtId="238" fontId="119" fillId="0" borderId="0" xfId="0" applyNumberFormat="1" applyFont="1" applyFill="1" applyBorder="1" applyAlignment="1">
      <alignment horizontal="right" vertical="center"/>
    </xf>
    <xf numFmtId="9" fontId="118" fillId="0" borderId="0" xfId="0" applyNumberFormat="1" applyFont="1" applyBorder="1">
      <alignment vertical="center"/>
    </xf>
    <xf numFmtId="9" fontId="118" fillId="0" borderId="26" xfId="0" applyNumberFormat="1" applyFont="1" applyBorder="1" applyAlignment="1">
      <alignment horizontal="center" vertical="center"/>
    </xf>
    <xf numFmtId="9" fontId="118" fillId="0" borderId="9" xfId="0" applyNumberFormat="1" applyFont="1" applyBorder="1" applyAlignment="1">
      <alignment horizontal="center" vertical="center"/>
    </xf>
    <xf numFmtId="9" fontId="118" fillId="0" borderId="162" xfId="0" applyNumberFormat="1" applyFont="1" applyBorder="1" applyAlignment="1">
      <alignment horizontal="center" vertical="center"/>
    </xf>
    <xf numFmtId="238" fontId="119" fillId="0" borderId="7" xfId="0" applyNumberFormat="1" applyFont="1" applyFill="1" applyBorder="1" applyAlignment="1">
      <alignment horizontal="right" vertical="center"/>
    </xf>
    <xf numFmtId="176" fontId="119" fillId="0" borderId="99" xfId="0" applyNumberFormat="1" applyFont="1" applyFill="1" applyBorder="1" applyAlignment="1">
      <alignment horizontal="right" vertical="center"/>
    </xf>
    <xf numFmtId="176" fontId="119" fillId="0" borderId="0" xfId="0" applyNumberFormat="1" applyFont="1" applyFill="1" applyBorder="1" applyAlignment="1">
      <alignment horizontal="right" vertical="center"/>
    </xf>
    <xf numFmtId="238" fontId="118" fillId="0" borderId="7" xfId="0" applyNumberFormat="1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99" xfId="0" applyFont="1" applyBorder="1" applyAlignment="1">
      <alignment horizontal="center" vertical="center"/>
    </xf>
    <xf numFmtId="176" fontId="119" fillId="0" borderId="162" xfId="0" applyNumberFormat="1" applyFont="1" applyFill="1" applyBorder="1" applyAlignment="1">
      <alignment horizontal="right" vertical="center"/>
    </xf>
    <xf numFmtId="176" fontId="119" fillId="0" borderId="9" xfId="0" applyNumberFormat="1" applyFont="1" applyFill="1" applyBorder="1" applyAlignment="1">
      <alignment horizontal="right" vertical="center"/>
    </xf>
    <xf numFmtId="242" fontId="115" fillId="0" borderId="5" xfId="0" quotePrefix="1" applyNumberFormat="1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241" fontId="115" fillId="0" borderId="66" xfId="367" applyNumberFormat="1" applyFont="1" applyFill="1" applyBorder="1" applyAlignment="1">
      <alignment vertical="center"/>
    </xf>
    <xf numFmtId="241" fontId="115" fillId="0" borderId="67" xfId="367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68" xfId="0" applyNumberFormat="1" applyFont="1" applyFill="1" applyBorder="1" applyAlignment="1">
      <alignment vertical="center"/>
    </xf>
    <xf numFmtId="238" fontId="115" fillId="0" borderId="168" xfId="248" applyNumberFormat="1" applyFont="1" applyFill="1" applyBorder="1" applyAlignment="1">
      <alignment vertical="center"/>
    </xf>
    <xf numFmtId="0" fontId="114" fillId="0" borderId="67" xfId="0" applyFont="1" applyFill="1" applyBorder="1" applyAlignment="1">
      <alignment horizontal="center" vertical="center"/>
    </xf>
    <xf numFmtId="0" fontId="114" fillId="0" borderId="68" xfId="0" applyFont="1" applyFill="1" applyBorder="1" applyAlignment="1">
      <alignment horizontal="center" vertical="center"/>
    </xf>
    <xf numFmtId="0" fontId="114" fillId="0" borderId="46" xfId="0" applyFont="1" applyFill="1" applyBorder="1" applyAlignment="1">
      <alignment horizontal="right" vertical="center"/>
    </xf>
    <xf numFmtId="238" fontId="114" fillId="0" borderId="73" xfId="0" applyNumberFormat="1" applyFont="1" applyFill="1" applyBorder="1" applyAlignment="1">
      <alignment horizontal="right" vertical="center"/>
    </xf>
    <xf numFmtId="0" fontId="114" fillId="0" borderId="166" xfId="0" applyFont="1" applyFill="1" applyBorder="1" applyAlignment="1">
      <alignment horizontal="right" vertical="center"/>
    </xf>
    <xf numFmtId="0" fontId="115" fillId="0" borderId="67" xfId="0" applyFont="1" applyBorder="1" applyAlignment="1">
      <alignment horizontal="left" vertical="center"/>
    </xf>
    <xf numFmtId="0" fontId="115" fillId="0" borderId="82" xfId="0" applyFont="1" applyBorder="1" applyAlignment="1">
      <alignment horizontal="left" vertical="center"/>
    </xf>
    <xf numFmtId="0" fontId="115" fillId="0" borderId="168" xfId="0" applyFont="1" applyBorder="1" applyAlignment="1">
      <alignment horizontal="left" vertical="center"/>
    </xf>
    <xf numFmtId="249" fontId="115" fillId="0" borderId="66" xfId="0" applyNumberFormat="1" applyFont="1" applyBorder="1" applyAlignment="1">
      <alignment vertical="center"/>
    </xf>
    <xf numFmtId="0" fontId="115" fillId="0" borderId="68" xfId="0" applyFont="1" applyBorder="1" applyAlignment="1">
      <alignment horizontal="left" vertical="center"/>
    </xf>
    <xf numFmtId="255" fontId="115" fillId="0" borderId="66" xfId="0" applyNumberFormat="1" applyFont="1" applyBorder="1" applyAlignment="1">
      <alignment vertical="center"/>
    </xf>
    <xf numFmtId="0" fontId="115" fillId="0" borderId="66" xfId="0" applyFont="1" applyBorder="1" applyAlignment="1">
      <alignment horizontal="left" vertical="center"/>
    </xf>
    <xf numFmtId="0" fontId="115" fillId="0" borderId="3" xfId="0" applyFont="1" applyBorder="1" applyAlignment="1">
      <alignment horizontal="left" vertical="center"/>
    </xf>
    <xf numFmtId="0" fontId="115" fillId="0" borderId="76" xfId="0" applyFont="1" applyBorder="1" applyAlignment="1">
      <alignment horizontal="left" vertical="center"/>
    </xf>
    <xf numFmtId="0" fontId="115" fillId="0" borderId="163" xfId="0" applyFont="1" applyBorder="1" applyAlignment="1">
      <alignment horizontal="left" vertical="center"/>
    </xf>
    <xf numFmtId="249" fontId="115" fillId="0" borderId="53" xfId="0" applyNumberFormat="1" applyFont="1" applyBorder="1" applyAlignment="1">
      <alignment vertical="center"/>
    </xf>
    <xf numFmtId="0" fontId="115" fillId="0" borderId="54" xfId="0" applyFont="1" applyBorder="1" applyAlignment="1">
      <alignment horizontal="left" vertical="center"/>
    </xf>
    <xf numFmtId="255" fontId="115" fillId="0" borderId="53" xfId="0" applyNumberFormat="1" applyFont="1" applyBorder="1" applyAlignment="1">
      <alignment vertical="center"/>
    </xf>
    <xf numFmtId="0" fontId="115" fillId="0" borderId="53" xfId="0" applyFont="1" applyBorder="1" applyAlignment="1">
      <alignment horizontal="left" vertical="center"/>
    </xf>
    <xf numFmtId="0" fontId="115" fillId="0" borderId="3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right" vertical="center"/>
    </xf>
    <xf numFmtId="249" fontId="119" fillId="0" borderId="7" xfId="0" applyNumberFormat="1" applyFont="1" applyBorder="1" applyAlignment="1">
      <alignment horizontal="right" vertical="center"/>
    </xf>
    <xf numFmtId="249" fontId="119" fillId="0" borderId="169" xfId="0" applyNumberFormat="1" applyFont="1" applyBorder="1" applyAlignment="1">
      <alignment horizontal="right" vertical="center"/>
    </xf>
    <xf numFmtId="249" fontId="119" fillId="0" borderId="161" xfId="0" applyNumberFormat="1" applyFont="1" applyBorder="1" applyAlignment="1">
      <alignment horizontal="right" vertical="center"/>
    </xf>
    <xf numFmtId="238" fontId="118" fillId="0" borderId="0" xfId="0" applyNumberFormat="1" applyFont="1" applyFill="1" applyAlignment="1">
      <alignment vertical="center"/>
    </xf>
    <xf numFmtId="176" fontId="115" fillId="0" borderId="79" xfId="0" applyNumberFormat="1" applyFont="1" applyFill="1" applyBorder="1" applyAlignment="1">
      <alignment horizontal="right" vertical="center"/>
    </xf>
    <xf numFmtId="0" fontId="115" fillId="0" borderId="167" xfId="0" applyFont="1" applyFill="1" applyBorder="1" applyAlignment="1">
      <alignment horizontal="right" vertical="center"/>
    </xf>
    <xf numFmtId="257" fontId="115" fillId="0" borderId="55" xfId="0" applyNumberFormat="1" applyFont="1" applyFill="1" applyBorder="1" applyAlignment="1">
      <alignment horizontal="right" vertical="center"/>
    </xf>
    <xf numFmtId="255" fontId="115" fillId="0" borderId="79" xfId="0" applyNumberFormat="1" applyFont="1" applyFill="1" applyBorder="1" applyAlignment="1">
      <alignment horizontal="right" vertical="center"/>
    </xf>
    <xf numFmtId="256" fontId="115" fillId="0" borderId="55" xfId="0" applyNumberFormat="1" applyFont="1" applyFill="1" applyBorder="1" applyAlignment="1">
      <alignment horizontal="right" vertical="center"/>
    </xf>
    <xf numFmtId="255" fontId="115" fillId="0" borderId="85" xfId="0" applyNumberFormat="1" applyFont="1" applyFill="1" applyBorder="1" applyAlignment="1">
      <alignment horizontal="right" vertical="center"/>
    </xf>
    <xf numFmtId="0" fontId="115" fillId="0" borderId="170" xfId="0" applyFont="1" applyFill="1" applyBorder="1" applyAlignment="1">
      <alignment horizontal="right" vertical="center"/>
    </xf>
    <xf numFmtId="255" fontId="115" fillId="0" borderId="88" xfId="0" applyNumberFormat="1" applyFont="1" applyFill="1" applyBorder="1" applyAlignment="1">
      <alignment horizontal="right" vertical="center"/>
    </xf>
    <xf numFmtId="0" fontId="115" fillId="0" borderId="87" xfId="0" applyFont="1" applyFill="1" applyBorder="1" applyAlignment="1">
      <alignment horizontal="right" vertical="center"/>
    </xf>
    <xf numFmtId="176" fontId="115" fillId="0" borderId="55" xfId="0" applyNumberFormat="1" applyFont="1" applyFill="1" applyBorder="1" applyAlignment="1">
      <alignment horizontal="right" vertical="center"/>
    </xf>
    <xf numFmtId="255" fontId="115" fillId="0" borderId="55" xfId="0" applyNumberFormat="1" applyFont="1" applyFill="1" applyBorder="1" applyAlignment="1">
      <alignment horizontal="right" vertical="center"/>
    </xf>
    <xf numFmtId="0" fontId="117" fillId="36" borderId="9" xfId="248" applyFont="1" applyFill="1" applyBorder="1" applyAlignment="1">
      <alignment horizontal="left" vertical="center"/>
    </xf>
    <xf numFmtId="248" fontId="117" fillId="36" borderId="9" xfId="248" applyNumberFormat="1" applyFont="1" applyFill="1" applyBorder="1" applyAlignment="1">
      <alignment vertical="center"/>
    </xf>
    <xf numFmtId="248" fontId="117" fillId="36" borderId="151" xfId="0" applyNumberFormat="1" applyFont="1" applyFill="1" applyBorder="1" applyAlignment="1">
      <alignment vertical="center"/>
    </xf>
    <xf numFmtId="0" fontId="117" fillId="36" borderId="96" xfId="248" applyFont="1" applyFill="1" applyBorder="1" applyAlignment="1">
      <alignment horizontal="left" vertical="center"/>
    </xf>
    <xf numFmtId="248" fontId="117" fillId="36" borderId="90" xfId="248" applyNumberFormat="1" applyFont="1" applyFill="1" applyBorder="1" applyAlignment="1">
      <alignment vertical="center"/>
    </xf>
    <xf numFmtId="248" fontId="117" fillId="36" borderId="96" xfId="248" applyNumberFormat="1" applyFont="1" applyFill="1" applyBorder="1" applyAlignment="1">
      <alignment vertical="center"/>
    </xf>
    <xf numFmtId="248" fontId="117" fillId="36" borderId="91" xfId="0" applyNumberFormat="1" applyFont="1" applyFill="1" applyBorder="1" applyAlignment="1">
      <alignment vertical="center"/>
    </xf>
    <xf numFmtId="252" fontId="117" fillId="36" borderId="90" xfId="248" applyNumberFormat="1" applyFont="1" applyFill="1" applyBorder="1" applyAlignment="1">
      <alignment vertical="center"/>
    </xf>
    <xf numFmtId="252" fontId="117" fillId="36" borderId="96" xfId="248" applyNumberFormat="1" applyFont="1" applyFill="1" applyBorder="1" applyAlignment="1">
      <alignment vertical="center"/>
    </xf>
    <xf numFmtId="248" fontId="117" fillId="36" borderId="151" xfId="248" applyNumberFormat="1" applyFont="1" applyFill="1" applyBorder="1" applyAlignment="1">
      <alignment vertical="center"/>
    </xf>
    <xf numFmtId="248" fontId="115" fillId="36" borderId="26" xfId="248" applyNumberFormat="1" applyFont="1" applyFill="1" applyBorder="1" applyAlignment="1">
      <alignment vertical="center"/>
    </xf>
    <xf numFmtId="244" fontId="115" fillId="0" borderId="26" xfId="248" applyNumberFormat="1" applyFont="1" applyFill="1" applyBorder="1" applyAlignment="1">
      <alignment horizontal="left" vertical="center"/>
    </xf>
    <xf numFmtId="0" fontId="115" fillId="36" borderId="90" xfId="248" applyFont="1" applyFill="1" applyBorder="1" applyAlignment="1">
      <alignment horizontal="center" vertical="center"/>
    </xf>
    <xf numFmtId="0" fontId="115" fillId="36" borderId="172" xfId="248" applyFont="1" applyFill="1" applyBorder="1" applyAlignment="1">
      <alignment horizontal="left" vertical="center"/>
    </xf>
    <xf numFmtId="244" fontId="115" fillId="36" borderId="94" xfId="248" applyNumberFormat="1" applyFont="1" applyFill="1" applyBorder="1" applyAlignment="1">
      <alignment horizontal="left" vertical="center"/>
    </xf>
    <xf numFmtId="244" fontId="115" fillId="36" borderId="96" xfId="248" applyNumberFormat="1" applyFont="1" applyFill="1" applyBorder="1" applyAlignment="1">
      <alignment vertical="center"/>
    </xf>
    <xf numFmtId="248" fontId="115" fillId="36" borderId="172" xfId="248" applyNumberFormat="1" applyFont="1" applyFill="1" applyBorder="1" applyAlignment="1">
      <alignment horizontal="right" vertical="center"/>
    </xf>
    <xf numFmtId="248" fontId="115" fillId="36" borderId="91" xfId="248" applyNumberFormat="1" applyFont="1" applyFill="1" applyBorder="1" applyAlignment="1">
      <alignment horizontal="right" vertical="center"/>
    </xf>
    <xf numFmtId="0" fontId="115" fillId="36" borderId="9" xfId="0" applyFont="1" applyFill="1" applyBorder="1" applyAlignment="1">
      <alignment vertical="center"/>
    </xf>
    <xf numFmtId="9" fontId="115" fillId="36" borderId="151" xfId="248" applyNumberFormat="1" applyFont="1" applyFill="1" applyBorder="1" applyAlignment="1">
      <alignment horizontal="right" vertical="center"/>
    </xf>
    <xf numFmtId="9" fontId="115" fillId="36" borderId="7" xfId="248" applyNumberFormat="1" applyFont="1" applyFill="1" applyBorder="1" applyAlignment="1">
      <alignment horizontal="right" vertical="center"/>
    </xf>
    <xf numFmtId="9" fontId="115" fillId="36" borderId="0" xfId="248" applyNumberFormat="1" applyFont="1" applyFill="1" applyBorder="1" applyAlignment="1">
      <alignment horizontal="right" vertical="center"/>
    </xf>
    <xf numFmtId="9" fontId="115" fillId="36" borderId="99" xfId="248" applyNumberFormat="1" applyFont="1" applyFill="1" applyBorder="1" applyAlignment="1">
      <alignment horizontal="right" vertical="center"/>
    </xf>
    <xf numFmtId="9" fontId="115" fillId="36" borderId="48" xfId="248" applyNumberFormat="1" applyFont="1" applyFill="1" applyBorder="1" applyAlignment="1">
      <alignment horizontal="right" vertical="center"/>
    </xf>
    <xf numFmtId="0" fontId="115" fillId="0" borderId="39" xfId="0" applyFont="1" applyFill="1" applyBorder="1" applyAlignment="1">
      <alignment vertical="center"/>
    </xf>
    <xf numFmtId="244" fontId="115" fillId="0" borderId="39" xfId="248" applyNumberFormat="1" applyFont="1" applyFill="1" applyBorder="1" applyAlignment="1">
      <alignment horizontal="left" vertical="center"/>
    </xf>
    <xf numFmtId="0" fontId="115" fillId="36" borderId="45" xfId="248" applyFont="1" applyFill="1" applyBorder="1" applyAlignment="1">
      <alignment horizontal="center" vertical="center"/>
    </xf>
    <xf numFmtId="0" fontId="115" fillId="36" borderId="46" xfId="248" applyFont="1" applyFill="1" applyBorder="1" applyAlignment="1">
      <alignment horizontal="left" vertical="center"/>
    </xf>
    <xf numFmtId="0" fontId="115" fillId="36" borderId="73" xfId="248" applyFont="1" applyFill="1" applyBorder="1" applyAlignment="1">
      <alignment horizontal="left" vertical="center"/>
    </xf>
    <xf numFmtId="9" fontId="115" fillId="36" borderId="46" xfId="248" applyNumberFormat="1" applyFont="1" applyFill="1" applyBorder="1" applyAlignment="1">
      <alignment horizontal="right" vertical="center"/>
    </xf>
    <xf numFmtId="0" fontId="115" fillId="36" borderId="47" xfId="248" applyFont="1" applyFill="1" applyBorder="1" applyAlignment="1">
      <alignment horizontal="center" vertical="center"/>
    </xf>
    <xf numFmtId="238" fontId="115" fillId="36" borderId="46" xfId="248" applyNumberFormat="1" applyFont="1" applyFill="1" applyBorder="1" applyAlignment="1">
      <alignment horizontal="center" vertical="center"/>
    </xf>
    <xf numFmtId="238" fontId="115" fillId="36" borderId="73" xfId="248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vertical="center"/>
    </xf>
    <xf numFmtId="244" fontId="115" fillId="0" borderId="55" xfId="248" applyNumberFormat="1" applyFont="1" applyFill="1" applyBorder="1" applyAlignment="1">
      <alignment horizontal="left" vertical="center"/>
    </xf>
    <xf numFmtId="0" fontId="115" fillId="36" borderId="55" xfId="248" applyFont="1" applyFill="1" applyBorder="1" applyAlignment="1">
      <alignment horizontal="center" vertical="center"/>
    </xf>
    <xf numFmtId="0" fontId="115" fillId="36" borderId="60" xfId="248" applyFont="1" applyFill="1" applyBorder="1" applyAlignment="1">
      <alignment horizontal="left" vertical="center"/>
    </xf>
    <xf numFmtId="0" fontId="115" fillId="36" borderId="79" xfId="248" applyFont="1" applyFill="1" applyBorder="1" applyAlignment="1">
      <alignment horizontal="left" vertical="center"/>
    </xf>
    <xf numFmtId="0" fontId="115" fillId="36" borderId="167" xfId="248" applyFont="1" applyFill="1" applyBorder="1" applyAlignment="1">
      <alignment horizontal="left" vertical="center"/>
    </xf>
    <xf numFmtId="0" fontId="115" fillId="36" borderId="61" xfId="0" applyFont="1" applyFill="1" applyBorder="1" applyAlignment="1">
      <alignment vertical="center"/>
    </xf>
    <xf numFmtId="9" fontId="115" fillId="36" borderId="60" xfId="248" applyNumberFormat="1" applyFont="1" applyFill="1" applyBorder="1" applyAlignment="1">
      <alignment horizontal="right" vertical="center"/>
    </xf>
    <xf numFmtId="0" fontId="115" fillId="36" borderId="61" xfId="248" applyFont="1" applyFill="1" applyBorder="1" applyAlignment="1">
      <alignment horizontal="center" vertical="center"/>
    </xf>
    <xf numFmtId="238" fontId="115" fillId="36" borderId="60" xfId="248" applyNumberFormat="1" applyFont="1" applyFill="1" applyBorder="1" applyAlignment="1">
      <alignment horizontal="center" vertical="center"/>
    </xf>
    <xf numFmtId="238" fontId="115" fillId="36" borderId="79" xfId="248" applyNumberFormat="1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vertical="center"/>
    </xf>
    <xf numFmtId="244" fontId="115" fillId="0" borderId="90" xfId="248" applyNumberFormat="1" applyFont="1" applyFill="1" applyBorder="1" applyAlignment="1">
      <alignment horizontal="left" vertical="center"/>
    </xf>
    <xf numFmtId="0" fontId="115" fillId="36" borderId="96" xfId="248" applyFont="1" applyFill="1" applyBorder="1" applyAlignment="1">
      <alignment horizontal="left" vertical="center"/>
    </xf>
    <xf numFmtId="0" fontId="115" fillId="36" borderId="94" xfId="248" applyFont="1" applyFill="1" applyBorder="1" applyAlignment="1">
      <alignment horizontal="left" vertical="center"/>
    </xf>
    <xf numFmtId="9" fontId="115" fillId="36" borderId="87" xfId="248" applyNumberFormat="1" applyFont="1" applyFill="1" applyBorder="1" applyAlignment="1">
      <alignment horizontal="right" vertical="center"/>
    </xf>
    <xf numFmtId="0" fontId="115" fillId="36" borderId="89" xfId="248" applyFont="1" applyFill="1" applyBorder="1" applyAlignment="1">
      <alignment horizontal="center" vertical="center"/>
    </xf>
    <xf numFmtId="0" fontId="115" fillId="36" borderId="88" xfId="248" applyFont="1" applyFill="1" applyBorder="1" applyAlignment="1">
      <alignment horizontal="center" vertical="center"/>
    </xf>
    <xf numFmtId="238" fontId="115" fillId="36" borderId="87" xfId="248" applyNumberFormat="1" applyFont="1" applyFill="1" applyBorder="1" applyAlignment="1">
      <alignment horizontal="center" vertical="center"/>
    </xf>
    <xf numFmtId="238" fontId="115" fillId="36" borderId="85" xfId="248" applyNumberFormat="1" applyFont="1" applyFill="1" applyBorder="1" applyAlignment="1">
      <alignment horizontal="center" vertical="center"/>
    </xf>
    <xf numFmtId="0" fontId="115" fillId="0" borderId="0" xfId="248" applyFont="1" applyFill="1" applyBorder="1" applyAlignment="1">
      <alignment horizontal="left" vertical="center"/>
    </xf>
    <xf numFmtId="9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horizontal="center" vertical="center"/>
    </xf>
    <xf numFmtId="252" fontId="115" fillId="0" borderId="0" xfId="248" applyNumberFormat="1" applyFont="1" applyFill="1" applyBorder="1" applyAlignment="1">
      <alignment horizontal="right" vertical="center"/>
    </xf>
    <xf numFmtId="244" fontId="115" fillId="0" borderId="0" xfId="248" applyNumberFormat="1" applyFont="1" applyFill="1" applyBorder="1" applyAlignment="1">
      <alignment horizontal="left" vertical="center"/>
    </xf>
    <xf numFmtId="248" fontId="115" fillId="36" borderId="7" xfId="0" applyNumberFormat="1" applyFont="1" applyFill="1" applyBorder="1" applyAlignment="1">
      <alignment horizontal="right" vertical="center"/>
    </xf>
    <xf numFmtId="249" fontId="115" fillId="0" borderId="0" xfId="0" applyNumberFormat="1" applyFont="1" applyFill="1" applyBorder="1">
      <alignment vertical="center"/>
    </xf>
    <xf numFmtId="238" fontId="115" fillId="0" borderId="0" xfId="0" applyNumberFormat="1" applyFont="1" applyFill="1" applyBorder="1">
      <alignment vertical="center"/>
    </xf>
    <xf numFmtId="238" fontId="115" fillId="0" borderId="0" xfId="0" applyNumberFormat="1" applyFont="1" applyBorder="1">
      <alignment vertical="center"/>
    </xf>
    <xf numFmtId="239" fontId="115" fillId="0" borderId="0" xfId="0" applyNumberFormat="1" applyFont="1" applyBorder="1">
      <alignment vertical="center"/>
    </xf>
    <xf numFmtId="0" fontId="114" fillId="0" borderId="73" xfId="0" applyFont="1" applyFill="1" applyBorder="1" applyAlignment="1">
      <alignment vertical="center"/>
    </xf>
    <xf numFmtId="0" fontId="114" fillId="0" borderId="79" xfId="0" applyFont="1" applyFill="1" applyBorder="1" applyAlignment="1">
      <alignment vertical="center"/>
    </xf>
    <xf numFmtId="0" fontId="114" fillId="0" borderId="85" xfId="0" applyFont="1" applyFill="1" applyBorder="1" applyAlignment="1">
      <alignment vertical="center"/>
    </xf>
    <xf numFmtId="0" fontId="118" fillId="0" borderId="94" xfId="0" applyFont="1" applyFill="1" applyBorder="1" applyAlignment="1">
      <alignment vertical="center"/>
    </xf>
    <xf numFmtId="0" fontId="114" fillId="0" borderId="99" xfId="0" applyFont="1" applyFill="1" applyBorder="1" applyAlignment="1">
      <alignment vertical="center"/>
    </xf>
    <xf numFmtId="0" fontId="114" fillId="0" borderId="162" xfId="0" applyFont="1" applyFill="1" applyBorder="1" applyAlignment="1">
      <alignment vertical="center"/>
    </xf>
    <xf numFmtId="0" fontId="114" fillId="0" borderId="76" xfId="0" applyFont="1" applyFill="1" applyBorder="1" applyAlignment="1">
      <alignment vertical="center"/>
    </xf>
    <xf numFmtId="0" fontId="114" fillId="0" borderId="82" xfId="0" applyFont="1" applyFill="1" applyBorder="1" applyAlignment="1">
      <alignment vertical="center"/>
    </xf>
    <xf numFmtId="0" fontId="114" fillId="0" borderId="173" xfId="0" applyFont="1" applyFill="1" applyBorder="1" applyAlignment="1">
      <alignment vertical="center"/>
    </xf>
    <xf numFmtId="0" fontId="118" fillId="0" borderId="162" xfId="0" applyFont="1" applyFill="1" applyBorder="1" applyAlignment="1">
      <alignment vertical="center"/>
    </xf>
    <xf numFmtId="249" fontId="118" fillId="0" borderId="96" xfId="0" applyNumberFormat="1" applyFont="1" applyFill="1" applyBorder="1" applyAlignment="1">
      <alignment vertical="center"/>
    </xf>
    <xf numFmtId="249" fontId="114" fillId="0" borderId="96" xfId="0" applyNumberFormat="1" applyFont="1" applyFill="1" applyBorder="1" applyAlignment="1">
      <alignment vertical="center"/>
    </xf>
    <xf numFmtId="249" fontId="114" fillId="0" borderId="3" xfId="0" applyNumberFormat="1" applyFont="1" applyFill="1" applyBorder="1" applyAlignment="1">
      <alignment vertical="center"/>
    </xf>
    <xf numFmtId="249" fontId="114" fillId="0" borderId="164" xfId="0" applyNumberFormat="1" applyFont="1" applyFill="1" applyBorder="1" applyAlignment="1">
      <alignment vertical="center"/>
    </xf>
    <xf numFmtId="256" fontId="114" fillId="0" borderId="0" xfId="248" applyNumberFormat="1" applyFont="1" applyFill="1" applyBorder="1" applyAlignment="1">
      <alignment vertical="center"/>
    </xf>
    <xf numFmtId="0" fontId="115" fillId="0" borderId="5" xfId="0" quotePrefix="1" applyFont="1" applyFill="1" applyBorder="1" applyAlignment="1">
      <alignment horizontal="center" vertical="center"/>
    </xf>
    <xf numFmtId="0" fontId="115" fillId="0" borderId="152" xfId="0" quotePrefix="1" applyFont="1" applyFill="1" applyBorder="1" applyAlignment="1">
      <alignment horizontal="center" vertical="center"/>
    </xf>
    <xf numFmtId="242" fontId="115" fillId="0" borderId="175" xfId="0" quotePrefix="1" applyNumberFormat="1" applyFont="1" applyFill="1" applyBorder="1" applyAlignment="1">
      <alignment horizontal="center" vertical="center"/>
    </xf>
    <xf numFmtId="242" fontId="115" fillId="0" borderId="152" xfId="0" quotePrefix="1" applyNumberFormat="1" applyFont="1" applyFill="1" applyBorder="1" applyAlignment="1">
      <alignment horizontal="center" vertical="center"/>
    </xf>
    <xf numFmtId="250" fontId="114" fillId="0" borderId="0" xfId="0" applyNumberFormat="1" applyFont="1" applyFill="1" applyAlignment="1">
      <alignment vertical="center"/>
    </xf>
    <xf numFmtId="0" fontId="115" fillId="0" borderId="90" xfId="0" applyFont="1" applyBorder="1" applyAlignment="1">
      <alignment horizontal="center"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0" fontId="115" fillId="0" borderId="164" xfId="0" applyFont="1" applyBorder="1" applyAlignment="1">
      <alignment horizontal="left" vertical="center"/>
    </xf>
    <xf numFmtId="0" fontId="115" fillId="0" borderId="30" xfId="0" applyFont="1" applyBorder="1" applyAlignment="1">
      <alignment horizontal="center" vertical="center"/>
    </xf>
    <xf numFmtId="0" fontId="115" fillId="0" borderId="96" xfId="0" applyFont="1" applyBorder="1" applyAlignment="1">
      <alignment horizontal="left" vertical="center"/>
    </xf>
    <xf numFmtId="0" fontId="115" fillId="0" borderId="165" xfId="0" applyFont="1" applyBorder="1" applyAlignment="1">
      <alignment horizontal="left" vertical="center"/>
    </xf>
    <xf numFmtId="0" fontId="115" fillId="0" borderId="173" xfId="0" applyFont="1" applyBorder="1" applyAlignment="1">
      <alignment horizontal="left" vertical="center"/>
    </xf>
    <xf numFmtId="0" fontId="115" fillId="0" borderId="174" xfId="0" applyFont="1" applyBorder="1" applyAlignment="1">
      <alignment horizontal="left" vertical="center"/>
    </xf>
    <xf numFmtId="248" fontId="115" fillId="36" borderId="48" xfId="0" applyNumberFormat="1" applyFont="1" applyFill="1" applyBorder="1" applyAlignment="1">
      <alignment horizontal="right" vertical="center"/>
    </xf>
    <xf numFmtId="248" fontId="115" fillId="36" borderId="151" xfId="0" applyNumberFormat="1" applyFont="1" applyFill="1" applyBorder="1" applyAlignment="1">
      <alignment horizontal="right" vertical="center"/>
    </xf>
    <xf numFmtId="248" fontId="114" fillId="36" borderId="91" xfId="0" applyNumberFormat="1" applyFont="1" applyFill="1" applyBorder="1" applyAlignment="1">
      <alignment horizontal="right" vertical="center"/>
    </xf>
    <xf numFmtId="0" fontId="115" fillId="36" borderId="0" xfId="248" applyFont="1" applyFill="1" applyBorder="1" applyAlignment="1">
      <alignment horizontal="center" vertical="center"/>
    </xf>
    <xf numFmtId="0" fontId="115" fillId="36" borderId="9" xfId="248" applyFont="1" applyFill="1" applyBorder="1" applyAlignment="1">
      <alignment horizontal="center" vertical="center"/>
    </xf>
    <xf numFmtId="0" fontId="114" fillId="36" borderId="96" xfId="248" applyFont="1" applyFill="1" applyBorder="1" applyAlignment="1">
      <alignment horizontal="center" vertical="center"/>
    </xf>
    <xf numFmtId="238" fontId="115" fillId="0" borderId="39" xfId="0" applyNumberFormat="1" applyFont="1" applyBorder="1" applyAlignment="1">
      <alignment vertical="center"/>
    </xf>
    <xf numFmtId="238" fontId="119" fillId="0" borderId="26" xfId="0" applyNumberFormat="1" applyFont="1" applyFill="1" applyBorder="1" applyAlignment="1">
      <alignment vertical="center"/>
    </xf>
    <xf numFmtId="238" fontId="115" fillId="0" borderId="55" xfId="0" applyNumberFormat="1" applyFont="1" applyBorder="1" applyAlignment="1">
      <alignment vertical="center"/>
    </xf>
    <xf numFmtId="238" fontId="115" fillId="0" borderId="66" xfId="0" applyNumberFormat="1" applyFont="1" applyBorder="1" applyAlignment="1">
      <alignment vertical="center"/>
    </xf>
    <xf numFmtId="238" fontId="115" fillId="0" borderId="3" xfId="0" applyNumberFormat="1" applyFont="1" applyBorder="1" applyAlignment="1">
      <alignment vertical="center"/>
    </xf>
    <xf numFmtId="238" fontId="119" fillId="0" borderId="9" xfId="0" applyNumberFormat="1" applyFont="1" applyFill="1" applyBorder="1" applyAlignment="1">
      <alignment vertical="center"/>
    </xf>
    <xf numFmtId="243" fontId="114" fillId="0" borderId="0" xfId="0" applyNumberFormat="1" applyFont="1" applyFill="1" applyBorder="1" applyAlignment="1">
      <alignment vertical="center"/>
    </xf>
    <xf numFmtId="243" fontId="115" fillId="0" borderId="0" xfId="0" applyNumberFormat="1" applyFont="1" applyFill="1" applyBorder="1" applyAlignment="1">
      <alignment vertical="center"/>
    </xf>
    <xf numFmtId="249" fontId="115" fillId="0" borderId="164" xfId="0" applyNumberFormat="1" applyFont="1" applyBorder="1" applyAlignment="1">
      <alignment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251" fontId="119" fillId="0" borderId="164" xfId="248" applyNumberFormat="1" applyFont="1" applyFill="1" applyBorder="1" applyAlignment="1">
      <alignment horizontal="center" vertical="center" wrapText="1"/>
    </xf>
    <xf numFmtId="0" fontId="130" fillId="0" borderId="0" xfId="248" applyFont="1" applyFill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44" fontId="115" fillId="0" borderId="61" xfId="0" applyNumberFormat="1" applyFont="1" applyFill="1" applyBorder="1" applyAlignment="1">
      <alignment horizontal="center" vertical="center" wrapText="1"/>
    </xf>
    <xf numFmtId="249" fontId="115" fillId="36" borderId="40" xfId="0" applyNumberFormat="1" applyFont="1" applyFill="1" applyBorder="1" applyAlignment="1">
      <alignment vertical="center"/>
    </xf>
    <xf numFmtId="249" fontId="115" fillId="36" borderId="151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5" fillId="0" borderId="7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right" vertical="center"/>
    </xf>
    <xf numFmtId="0" fontId="115" fillId="0" borderId="53" xfId="0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9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vertical="center"/>
    </xf>
    <xf numFmtId="249" fontId="114" fillId="0" borderId="9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8" fontId="115" fillId="36" borderId="26" xfId="248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0" fontId="114" fillId="0" borderId="31" xfId="0" quotePrefix="1" applyFont="1" applyFill="1" applyBorder="1" applyAlignment="1">
      <alignment horizontal="center" vertical="center" wrapText="1"/>
    </xf>
    <xf numFmtId="0" fontId="114" fillId="0" borderId="165" xfId="0" quotePrefix="1" applyFont="1" applyFill="1" applyBorder="1" applyAlignment="1">
      <alignment horizontal="center" vertical="center" wrapText="1"/>
    </xf>
    <xf numFmtId="0" fontId="115" fillId="0" borderId="60" xfId="0" applyFont="1" applyFill="1" applyBorder="1" applyAlignment="1">
      <alignment horizontal="center" vertical="center" wrapText="1"/>
    </xf>
    <xf numFmtId="249" fontId="118" fillId="0" borderId="96" xfId="0" applyNumberFormat="1" applyFont="1" applyFill="1" applyBorder="1" applyAlignment="1">
      <alignment horizontal="right" vertical="center"/>
    </xf>
    <xf numFmtId="0" fontId="119" fillId="0" borderId="164" xfId="0" applyFont="1" applyBorder="1" applyAlignment="1">
      <alignment horizontal="center" vertical="center"/>
    </xf>
    <xf numFmtId="247" fontId="118" fillId="0" borderId="164" xfId="0" applyNumberFormat="1" applyFont="1" applyBorder="1" applyAlignment="1">
      <alignment horizontal="right" vertical="center"/>
    </xf>
    <xf numFmtId="238" fontId="118" fillId="0" borderId="164" xfId="0" applyNumberFormat="1" applyFont="1" applyFill="1" applyBorder="1" applyAlignment="1">
      <alignment horizontal="right" vertical="center"/>
    </xf>
    <xf numFmtId="238" fontId="118" fillId="0" borderId="164" xfId="0" applyNumberFormat="1" applyFont="1" applyFill="1" applyBorder="1">
      <alignment vertical="center"/>
    </xf>
    <xf numFmtId="0" fontId="118" fillId="0" borderId="164" xfId="0" applyFont="1" applyFill="1" applyBorder="1">
      <alignment vertical="center"/>
    </xf>
    <xf numFmtId="249" fontId="118" fillId="0" borderId="164" xfId="0" applyNumberFormat="1" applyFont="1" applyFill="1" applyBorder="1" applyAlignment="1">
      <alignment horizontal="right" vertical="center"/>
    </xf>
    <xf numFmtId="239" fontId="118" fillId="0" borderId="164" xfId="0" applyNumberFormat="1" applyFont="1" applyFill="1" applyBorder="1">
      <alignment vertical="center"/>
    </xf>
    <xf numFmtId="238" fontId="118" fillId="0" borderId="96" xfId="0" applyNumberFormat="1" applyFont="1" applyFill="1" applyBorder="1">
      <alignment vertical="center"/>
    </xf>
    <xf numFmtId="0" fontId="118" fillId="0" borderId="96" xfId="0" applyFont="1" applyFill="1" applyBorder="1">
      <alignment vertical="center"/>
    </xf>
    <xf numFmtId="239" fontId="118" fillId="0" borderId="96" xfId="0" applyNumberFormat="1" applyFont="1" applyFill="1" applyBorder="1">
      <alignment vertical="center"/>
    </xf>
    <xf numFmtId="247" fontId="115" fillId="0" borderId="191" xfId="0" applyNumberFormat="1" applyFont="1" applyFill="1" applyBorder="1" applyAlignment="1">
      <alignment horizontal="right" vertical="center" wrapText="1"/>
    </xf>
    <xf numFmtId="245" fontId="115" fillId="0" borderId="192" xfId="0" applyNumberFormat="1" applyFont="1" applyFill="1" applyBorder="1" applyAlignment="1">
      <alignment horizontal="right" vertical="center" wrapText="1"/>
    </xf>
    <xf numFmtId="0" fontId="114" fillId="0" borderId="191" xfId="0" applyFont="1" applyFill="1" applyBorder="1" applyAlignment="1">
      <alignment horizontal="right" vertical="center" wrapText="1"/>
    </xf>
    <xf numFmtId="0" fontId="114" fillId="0" borderId="192" xfId="0" applyFont="1" applyFill="1" applyBorder="1" applyAlignment="1">
      <alignment horizontal="left" vertical="center" wrapText="1"/>
    </xf>
    <xf numFmtId="0" fontId="129" fillId="0" borderId="96" xfId="0" applyFont="1" applyFill="1" applyBorder="1" applyAlignment="1">
      <alignment horizontal="center" vertical="center"/>
    </xf>
    <xf numFmtId="0" fontId="129" fillId="0" borderId="164" xfId="0" applyFont="1" applyFill="1" applyBorder="1" applyAlignment="1">
      <alignment horizontal="center" vertical="center"/>
    </xf>
    <xf numFmtId="244" fontId="119" fillId="0" borderId="164" xfId="248" applyNumberFormat="1" applyFont="1" applyFill="1" applyBorder="1" applyAlignment="1">
      <alignment horizontal="center" vertical="center" wrapText="1"/>
    </xf>
    <xf numFmtId="241" fontId="119" fillId="0" borderId="164" xfId="248" applyNumberFormat="1" applyFont="1" applyFill="1" applyBorder="1" applyAlignment="1">
      <alignment vertical="center"/>
    </xf>
    <xf numFmtId="240" fontId="119" fillId="0" borderId="164" xfId="248" applyNumberFormat="1" applyFont="1" applyFill="1" applyBorder="1" applyAlignment="1">
      <alignment horizontal="right" vertical="center"/>
    </xf>
    <xf numFmtId="244" fontId="118" fillId="0" borderId="164" xfId="0" applyNumberFormat="1" applyFont="1" applyFill="1" applyBorder="1" applyAlignment="1">
      <alignment horizontal="center" vertical="center"/>
    </xf>
    <xf numFmtId="244" fontId="118" fillId="0" borderId="164" xfId="0" applyNumberFormat="1" applyFont="1" applyFill="1" applyBorder="1" applyAlignment="1">
      <alignment vertical="center"/>
    </xf>
    <xf numFmtId="0" fontId="119" fillId="0" borderId="164" xfId="248" applyFont="1" applyFill="1" applyBorder="1" applyAlignment="1">
      <alignment horizontal="center" vertical="center"/>
    </xf>
    <xf numFmtId="238" fontId="118" fillId="0" borderId="164" xfId="0" applyNumberFormat="1" applyFont="1" applyFill="1" applyBorder="1" applyAlignment="1">
      <alignment horizontal="center" vertical="center"/>
    </xf>
    <xf numFmtId="244" fontId="119" fillId="0" borderId="96" xfId="248" applyNumberFormat="1" applyFont="1" applyFill="1" applyBorder="1" applyAlignment="1">
      <alignment horizontal="center" vertical="center" wrapText="1"/>
    </xf>
    <xf numFmtId="244" fontId="118" fillId="0" borderId="96" xfId="0" applyNumberFormat="1" applyFont="1" applyFill="1" applyBorder="1" applyAlignment="1">
      <alignment horizontal="right" vertical="center"/>
    </xf>
    <xf numFmtId="251" fontId="115" fillId="0" borderId="96" xfId="248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9" fontId="115" fillId="36" borderId="91" xfId="0" applyNumberFormat="1" applyFont="1" applyFill="1" applyBorder="1" applyAlignment="1">
      <alignment vertical="center"/>
    </xf>
    <xf numFmtId="0" fontId="115" fillId="0" borderId="164" xfId="0" applyFont="1" applyFill="1" applyBorder="1" applyAlignment="1">
      <alignment horizontal="left" vertical="center"/>
    </xf>
    <xf numFmtId="0" fontId="117" fillId="0" borderId="164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9" fillId="0" borderId="96" xfId="0" applyFont="1" applyFill="1" applyBorder="1" applyAlignment="1">
      <alignment horizontal="center" vertical="center"/>
    </xf>
    <xf numFmtId="239" fontId="118" fillId="0" borderId="96" xfId="0" applyNumberFormat="1" applyFont="1" applyFill="1" applyBorder="1" applyAlignment="1">
      <alignment vertical="center"/>
    </xf>
    <xf numFmtId="246" fontId="115" fillId="0" borderId="47" xfId="0" applyNumberFormat="1" applyFont="1" applyFill="1" applyBorder="1" applyAlignment="1">
      <alignment horizontal="left" vertical="center"/>
    </xf>
    <xf numFmtId="0" fontId="115" fillId="0" borderId="66" xfId="0" applyFont="1" applyFill="1" applyBorder="1" applyAlignment="1">
      <alignment horizontal="center" vertical="center"/>
    </xf>
    <xf numFmtId="0" fontId="114" fillId="0" borderId="88" xfId="0" applyFont="1" applyFill="1" applyBorder="1" applyAlignment="1">
      <alignment vertical="center"/>
    </xf>
    <xf numFmtId="0" fontId="115" fillId="0" borderId="75" xfId="0" applyNumberFormat="1" applyFont="1" applyFill="1" applyBorder="1" applyAlignment="1">
      <alignment horizontal="center" vertical="center"/>
    </xf>
    <xf numFmtId="0" fontId="115" fillId="0" borderId="52" xfId="0" applyNumberFormat="1" applyFont="1" applyFill="1" applyBorder="1" applyAlignment="1">
      <alignment horizontal="center" vertical="center"/>
    </xf>
    <xf numFmtId="247" fontId="115" fillId="0" borderId="0" xfId="0" applyNumberFormat="1" applyFont="1" applyFill="1" applyBorder="1" applyAlignment="1">
      <alignment horizontal="right" vertical="center"/>
    </xf>
    <xf numFmtId="247" fontId="115" fillId="0" borderId="7" xfId="0" applyNumberFormat="1" applyFont="1" applyFill="1" applyBorder="1" applyAlignment="1">
      <alignment horizontal="right" vertical="center"/>
    </xf>
    <xf numFmtId="245" fontId="115" fillId="0" borderId="48" xfId="0" applyNumberFormat="1" applyFont="1" applyFill="1" applyBorder="1" applyAlignment="1">
      <alignment horizontal="right" vertical="center"/>
    </xf>
    <xf numFmtId="246" fontId="115" fillId="0" borderId="7" xfId="0" applyNumberFormat="1" applyFont="1" applyFill="1" applyBorder="1" applyAlignment="1">
      <alignment horizontal="right" vertical="center"/>
    </xf>
    <xf numFmtId="246" fontId="115" fillId="0" borderId="48" xfId="0" applyNumberFormat="1" applyFont="1" applyFill="1" applyBorder="1" applyAlignment="1">
      <alignment horizontal="left" vertical="center"/>
    </xf>
    <xf numFmtId="0" fontId="115" fillId="0" borderId="78" xfId="0" applyNumberFormat="1" applyFont="1" applyFill="1" applyBorder="1" applyAlignment="1">
      <alignment horizontal="center" vertical="center"/>
    </xf>
    <xf numFmtId="0" fontId="115" fillId="0" borderId="59" xfId="0" applyNumberFormat="1" applyFont="1" applyFill="1" applyBorder="1" applyAlignment="1">
      <alignment horizontal="center" vertical="center"/>
    </xf>
    <xf numFmtId="247" fontId="115" fillId="0" borderId="67" xfId="0" applyNumberFormat="1" applyFont="1" applyFill="1" applyBorder="1" applyAlignment="1">
      <alignment horizontal="right" vertical="center"/>
    </xf>
    <xf numFmtId="247" fontId="115" fillId="0" borderId="66" xfId="0" applyNumberFormat="1" applyFont="1" applyFill="1" applyBorder="1" applyAlignment="1">
      <alignment horizontal="right" vertical="center"/>
    </xf>
    <xf numFmtId="245" fontId="115" fillId="0" borderId="68" xfId="0" applyNumberFormat="1" applyFont="1" applyFill="1" applyBorder="1" applyAlignment="1">
      <alignment horizontal="right" vertical="center"/>
    </xf>
    <xf numFmtId="246" fontId="115" fillId="0" borderId="66" xfId="0" applyNumberFormat="1" applyFont="1" applyFill="1" applyBorder="1" applyAlignment="1">
      <alignment horizontal="right" vertical="center"/>
    </xf>
    <xf numFmtId="246" fontId="115" fillId="0" borderId="68" xfId="0" applyNumberFormat="1" applyFont="1" applyFill="1" applyBorder="1" applyAlignment="1">
      <alignment horizontal="left" vertical="center"/>
    </xf>
    <xf numFmtId="247" fontId="115" fillId="0" borderId="60" xfId="0" applyNumberFormat="1" applyFont="1" applyFill="1" applyBorder="1" applyAlignment="1">
      <alignment horizontal="right" vertical="center"/>
    </xf>
    <xf numFmtId="247" fontId="115" fillId="0" borderId="55" xfId="0" applyNumberFormat="1" applyFont="1" applyFill="1" applyBorder="1" applyAlignment="1">
      <alignment horizontal="right" vertical="center"/>
    </xf>
    <xf numFmtId="245" fontId="115" fillId="0" borderId="61" xfId="0" applyNumberFormat="1" applyFont="1" applyFill="1" applyBorder="1" applyAlignment="1">
      <alignment horizontal="right" vertical="center"/>
    </xf>
    <xf numFmtId="246" fontId="115" fillId="0" borderId="55" xfId="0" applyNumberFormat="1" applyFont="1" applyFill="1" applyBorder="1" applyAlignment="1">
      <alignment horizontal="right" vertical="center"/>
    </xf>
    <xf numFmtId="246" fontId="115" fillId="0" borderId="61" xfId="0" applyNumberFormat="1" applyFont="1" applyFill="1" applyBorder="1" applyAlignment="1">
      <alignment horizontal="left" vertical="center"/>
    </xf>
    <xf numFmtId="0" fontId="114" fillId="0" borderId="78" xfId="0" applyNumberFormat="1" applyFont="1" applyFill="1" applyBorder="1" applyAlignment="1">
      <alignment horizontal="center" vertical="center"/>
    </xf>
    <xf numFmtId="0" fontId="114" fillId="0" borderId="59" xfId="0" applyNumberFormat="1" applyFont="1" applyFill="1" applyBorder="1" applyAlignment="1">
      <alignment horizontal="center" vertical="center"/>
    </xf>
    <xf numFmtId="247" fontId="114" fillId="0" borderId="60" xfId="0" applyNumberFormat="1" applyFont="1" applyFill="1" applyBorder="1" applyAlignment="1">
      <alignment horizontal="right" vertical="center"/>
    </xf>
    <xf numFmtId="247" fontId="114" fillId="0" borderId="55" xfId="0" applyNumberFormat="1" applyFont="1" applyFill="1" applyBorder="1" applyAlignment="1">
      <alignment horizontal="right" vertical="center"/>
    </xf>
    <xf numFmtId="245" fontId="114" fillId="0" borderId="61" xfId="0" applyNumberFormat="1" applyFont="1" applyFill="1" applyBorder="1" applyAlignment="1">
      <alignment horizontal="right" vertical="center"/>
    </xf>
    <xf numFmtId="246" fontId="114" fillId="0" borderId="55" xfId="0" applyNumberFormat="1" applyFont="1" applyFill="1" applyBorder="1" applyAlignment="1">
      <alignment horizontal="right" vertical="center"/>
    </xf>
    <xf numFmtId="246" fontId="114" fillId="0" borderId="61" xfId="0" applyNumberFormat="1" applyFont="1" applyFill="1" applyBorder="1" applyAlignment="1">
      <alignment horizontal="left" vertical="center"/>
    </xf>
    <xf numFmtId="0" fontId="114" fillId="0" borderId="81" xfId="0" applyNumberFormat="1" applyFont="1" applyFill="1" applyBorder="1" applyAlignment="1">
      <alignment horizontal="center" vertical="center"/>
    </xf>
    <xf numFmtId="0" fontId="114" fillId="0" borderId="65" xfId="0" applyNumberFormat="1" applyFont="1" applyFill="1" applyBorder="1" applyAlignment="1">
      <alignment horizontal="center" vertical="center"/>
    </xf>
    <xf numFmtId="247" fontId="114" fillId="0" borderId="67" xfId="0" applyNumberFormat="1" applyFont="1" applyFill="1" applyBorder="1" applyAlignment="1">
      <alignment horizontal="right" vertical="center"/>
    </xf>
    <xf numFmtId="247" fontId="114" fillId="0" borderId="66" xfId="0" applyNumberFormat="1" applyFont="1" applyFill="1" applyBorder="1" applyAlignment="1">
      <alignment horizontal="right" vertical="center"/>
    </xf>
    <xf numFmtId="245" fontId="114" fillId="0" borderId="68" xfId="0" applyNumberFormat="1" applyFont="1" applyFill="1" applyBorder="1" applyAlignment="1">
      <alignment horizontal="right" vertical="center"/>
    </xf>
    <xf numFmtId="246" fontId="114" fillId="0" borderId="66" xfId="0" applyNumberFormat="1" applyFont="1" applyFill="1" applyBorder="1" applyAlignment="1">
      <alignment horizontal="right" vertical="center"/>
    </xf>
    <xf numFmtId="246" fontId="114" fillId="0" borderId="68" xfId="0" applyNumberFormat="1" applyFont="1" applyFill="1" applyBorder="1" applyAlignment="1">
      <alignment horizontal="left" vertical="center"/>
    </xf>
    <xf numFmtId="0" fontId="114" fillId="0" borderId="84" xfId="0" applyNumberFormat="1" applyFont="1" applyFill="1" applyBorder="1" applyAlignment="1">
      <alignment horizontal="center" vertical="center"/>
    </xf>
    <xf numFmtId="0" fontId="114" fillId="0" borderId="86" xfId="0" applyNumberFormat="1" applyFont="1" applyFill="1" applyBorder="1" applyAlignment="1">
      <alignment horizontal="center" vertical="center"/>
    </xf>
    <xf numFmtId="247" fontId="114" fillId="0" borderId="87" xfId="0" applyNumberFormat="1" applyFont="1" applyFill="1" applyBorder="1" applyAlignment="1">
      <alignment horizontal="right" vertical="center"/>
    </xf>
    <xf numFmtId="247" fontId="114" fillId="0" borderId="88" xfId="0" applyNumberFormat="1" applyFont="1" applyFill="1" applyBorder="1" applyAlignment="1">
      <alignment horizontal="right" vertical="center"/>
    </xf>
    <xf numFmtId="245" fontId="114" fillId="0" borderId="89" xfId="0" applyNumberFormat="1" applyFont="1" applyFill="1" applyBorder="1" applyAlignment="1">
      <alignment horizontal="right" vertical="center"/>
    </xf>
    <xf numFmtId="0" fontId="114" fillId="0" borderId="88" xfId="0" applyFont="1" applyFill="1" applyBorder="1" applyAlignment="1">
      <alignment horizontal="right" vertical="center"/>
    </xf>
    <xf numFmtId="0" fontId="114" fillId="0" borderId="89" xfId="0" applyFont="1" applyFill="1" applyBorder="1" applyAlignment="1">
      <alignment horizontal="left" vertical="center"/>
    </xf>
    <xf numFmtId="0" fontId="125" fillId="0" borderId="151" xfId="0" applyFont="1" applyBorder="1" applyAlignment="1">
      <alignment vertical="center"/>
    </xf>
    <xf numFmtId="0" fontId="125" fillId="0" borderId="0" xfId="0" applyFont="1" applyAlignment="1">
      <alignment vertical="center"/>
    </xf>
    <xf numFmtId="0" fontId="118" fillId="0" borderId="96" xfId="0" applyFont="1" applyFill="1" applyBorder="1" applyAlignment="1">
      <alignment horizontal="right" vertical="center"/>
    </xf>
    <xf numFmtId="0" fontId="115" fillId="0" borderId="18" xfId="0" applyFont="1" applyFill="1" applyBorder="1" applyAlignment="1">
      <alignment horizontal="center" vertical="center"/>
    </xf>
    <xf numFmtId="0" fontId="115" fillId="0" borderId="31" xfId="0" applyFont="1" applyBorder="1" applyAlignment="1">
      <alignment horizontal="left" vertical="center"/>
    </xf>
    <xf numFmtId="244" fontId="115" fillId="0" borderId="45" xfId="0" applyNumberFormat="1" applyFont="1" applyFill="1" applyBorder="1" applyAlignment="1">
      <alignment horizontal="center" wrapText="1"/>
    </xf>
    <xf numFmtId="244" fontId="115" fillId="0" borderId="5" xfId="0" applyNumberFormat="1" applyFont="1" applyFill="1" applyBorder="1" applyAlignment="1">
      <alignment horizontal="center" wrapText="1"/>
    </xf>
    <xf numFmtId="0" fontId="126" fillId="0" borderId="26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9" fillId="0" borderId="55" xfId="0" applyNumberFormat="1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5" xfId="0" applyNumberFormat="1" applyFont="1" applyFill="1" applyBorder="1" applyAlignment="1">
      <alignment horizontal="center" vertical="center"/>
    </xf>
    <xf numFmtId="249" fontId="118" fillId="0" borderId="61" xfId="363" applyNumberFormat="1" applyFont="1" applyFill="1" applyBorder="1" applyAlignment="1">
      <alignment horizontal="right" vertical="center"/>
    </xf>
    <xf numFmtId="249" fontId="119" fillId="0" borderId="0" xfId="0" applyNumberFormat="1" applyFont="1" applyFill="1" applyAlignment="1">
      <alignment vertical="center"/>
    </xf>
    <xf numFmtId="0" fontId="117" fillId="0" borderId="31" xfId="0" applyFont="1" applyFill="1" applyBorder="1" applyAlignment="1">
      <alignment horizontal="center" vertical="center"/>
    </xf>
    <xf numFmtId="0" fontId="119" fillId="0" borderId="7" xfId="0" applyFont="1" applyFill="1" applyBorder="1" applyAlignment="1">
      <alignment horizontal="right" vertical="center"/>
    </xf>
    <xf numFmtId="0" fontId="119" fillId="0" borderId="9" xfId="0" applyFont="1" applyFill="1" applyBorder="1" applyAlignment="1">
      <alignment horizontal="right" vertical="center"/>
    </xf>
    <xf numFmtId="0" fontId="119" fillId="0" borderId="151" xfId="0" applyFont="1" applyFill="1" applyBorder="1" applyAlignment="1">
      <alignment horizontal="right" vertical="center"/>
    </xf>
    <xf numFmtId="238" fontId="115" fillId="0" borderId="167" xfId="0" applyNumberFormat="1" applyFont="1" applyFill="1" applyBorder="1" applyAlignment="1">
      <alignment horizontal="right" vertical="center"/>
    </xf>
    <xf numFmtId="238" fontId="115" fillId="0" borderId="170" xfId="0" applyNumberFormat="1" applyFont="1" applyFill="1" applyBorder="1" applyAlignment="1">
      <alignment horizontal="right" vertical="center"/>
    </xf>
    <xf numFmtId="238" fontId="115" fillId="0" borderId="88" xfId="0" applyNumberFormat="1" applyFont="1" applyBorder="1" applyAlignment="1">
      <alignment horizontal="right" vertical="center"/>
    </xf>
    <xf numFmtId="238" fontId="115" fillId="0" borderId="170" xfId="0" applyNumberFormat="1" applyFont="1" applyBorder="1" applyAlignment="1">
      <alignment horizontal="right" vertical="center"/>
    </xf>
    <xf numFmtId="239" fontId="115" fillId="0" borderId="167" xfId="0" applyNumberFormat="1" applyFont="1" applyFill="1" applyBorder="1" applyAlignment="1">
      <alignment horizontal="right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0" fontId="115" fillId="0" borderId="193" xfId="0" applyNumberFormat="1" applyFont="1" applyFill="1" applyBorder="1" applyAlignment="1">
      <alignment horizontal="center" vertical="center" wrapText="1"/>
    </xf>
    <xf numFmtId="0" fontId="115" fillId="0" borderId="194" xfId="0" applyNumberFormat="1" applyFont="1" applyFill="1" applyBorder="1" applyAlignment="1">
      <alignment horizontal="center" vertical="center" wrapText="1"/>
    </xf>
    <xf numFmtId="0" fontId="115" fillId="0" borderId="195" xfId="0" applyNumberFormat="1" applyFont="1" applyFill="1" applyBorder="1" applyAlignment="1">
      <alignment horizontal="center" vertical="center" wrapText="1"/>
    </xf>
    <xf numFmtId="0" fontId="115" fillId="0" borderId="196" xfId="0" applyNumberFormat="1" applyFont="1" applyFill="1" applyBorder="1" applyAlignment="1">
      <alignment horizontal="center" vertical="center" wrapText="1"/>
    </xf>
    <xf numFmtId="0" fontId="115" fillId="0" borderId="197" xfId="0" applyNumberFormat="1" applyFont="1" applyFill="1" applyBorder="1" applyAlignment="1">
      <alignment horizontal="center" vertical="center" wrapText="1"/>
    </xf>
    <xf numFmtId="0" fontId="115" fillId="0" borderId="198" xfId="0" applyNumberFormat="1" applyFont="1" applyFill="1" applyBorder="1" applyAlignment="1">
      <alignment horizontal="center" vertical="center" wrapText="1"/>
    </xf>
    <xf numFmtId="0" fontId="115" fillId="0" borderId="199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/>
    </xf>
    <xf numFmtId="0" fontId="114" fillId="0" borderId="52" xfId="0" applyNumberFormat="1" applyFont="1" applyFill="1" applyBorder="1" applyAlignment="1">
      <alignment horizontal="center" vertical="center"/>
    </xf>
    <xf numFmtId="247" fontId="114" fillId="0" borderId="3" xfId="0" applyNumberFormat="1" applyFont="1" applyFill="1" applyBorder="1" applyAlignment="1">
      <alignment horizontal="right" vertical="center"/>
    </xf>
    <xf numFmtId="247" fontId="114" fillId="0" borderId="53" xfId="0" applyNumberFormat="1" applyFont="1" applyFill="1" applyBorder="1" applyAlignment="1">
      <alignment horizontal="right" vertical="center"/>
    </xf>
    <xf numFmtId="245" fontId="114" fillId="0" borderId="54" xfId="0" applyNumberFormat="1" applyFont="1" applyFill="1" applyBorder="1" applyAlignment="1">
      <alignment horizontal="right" vertical="center"/>
    </xf>
    <xf numFmtId="246" fontId="114" fillId="0" borderId="53" xfId="0" applyNumberFormat="1" applyFont="1" applyFill="1" applyBorder="1" applyAlignment="1">
      <alignment horizontal="right" vertical="center"/>
    </xf>
    <xf numFmtId="246" fontId="114" fillId="0" borderId="54" xfId="0" applyNumberFormat="1" applyFont="1" applyFill="1" applyBorder="1" applyAlignment="1">
      <alignment horizontal="left" vertical="center"/>
    </xf>
    <xf numFmtId="246" fontId="131" fillId="0" borderId="61" xfId="0" applyNumberFormat="1" applyFont="1" applyFill="1" applyBorder="1" applyAlignment="1">
      <alignment horizontal="left" vertical="center" wrapText="1"/>
    </xf>
    <xf numFmtId="0" fontId="114" fillId="0" borderId="200" xfId="0" applyNumberFormat="1" applyFont="1" applyFill="1" applyBorder="1" applyAlignment="1">
      <alignment horizontal="center" vertical="center" wrapText="1"/>
    </xf>
    <xf numFmtId="0" fontId="114" fillId="0" borderId="201" xfId="0" applyNumberFormat="1" applyFont="1" applyFill="1" applyBorder="1" applyAlignment="1">
      <alignment horizontal="center" vertical="center" wrapText="1"/>
    </xf>
    <xf numFmtId="0" fontId="114" fillId="0" borderId="202" xfId="0" applyNumberFormat="1" applyFont="1" applyFill="1" applyBorder="1" applyAlignment="1">
      <alignment horizontal="center" vertical="center" wrapText="1"/>
    </xf>
    <xf numFmtId="0" fontId="114" fillId="0" borderId="203" xfId="0" applyNumberFormat="1" applyFont="1" applyFill="1" applyBorder="1" applyAlignment="1">
      <alignment horizontal="center" vertical="center" wrapText="1"/>
    </xf>
    <xf numFmtId="0" fontId="114" fillId="0" borderId="204" xfId="0" applyNumberFormat="1" applyFont="1" applyFill="1" applyBorder="1" applyAlignment="1">
      <alignment horizontal="center" vertical="center" wrapText="1"/>
    </xf>
    <xf numFmtId="0" fontId="114" fillId="0" borderId="205" xfId="0" applyNumberFormat="1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vertical="center" wrapText="1"/>
    </xf>
    <xf numFmtId="244" fontId="115" fillId="0" borderId="206" xfId="0" applyNumberFormat="1" applyFont="1" applyFill="1" applyBorder="1" applyAlignment="1">
      <alignment horizontal="center" vertical="center" wrapText="1"/>
    </xf>
    <xf numFmtId="244" fontId="115" fillId="0" borderId="206" xfId="0" applyNumberFormat="1" applyFont="1" applyFill="1" applyBorder="1" applyAlignment="1">
      <alignment vertical="center" wrapText="1"/>
    </xf>
    <xf numFmtId="244" fontId="115" fillId="0" borderId="192" xfId="0" applyNumberFormat="1" applyFont="1" applyFill="1" applyBorder="1" applyAlignment="1">
      <alignment horizontal="center" vertical="center" wrapText="1"/>
    </xf>
    <xf numFmtId="247" fontId="115" fillId="0" borderId="206" xfId="0" applyNumberFormat="1" applyFont="1" applyFill="1" applyBorder="1" applyAlignment="1">
      <alignment horizontal="right" vertical="center" wrapText="1"/>
    </xf>
    <xf numFmtId="247" fontId="115" fillId="0" borderId="192" xfId="0" applyNumberFormat="1" applyFont="1" applyFill="1" applyBorder="1" applyAlignment="1">
      <alignment horizontal="right" vertical="center" wrapText="1"/>
    </xf>
    <xf numFmtId="0" fontId="114" fillId="0" borderId="141" xfId="0" applyNumberFormat="1" applyFont="1" applyFill="1" applyBorder="1" applyAlignment="1">
      <alignment horizontal="center" vertical="center" wrapText="1"/>
    </xf>
    <xf numFmtId="0" fontId="114" fillId="0" borderId="142" xfId="0" applyNumberFormat="1" applyFont="1" applyFill="1" applyBorder="1" applyAlignment="1">
      <alignment horizontal="center" vertical="center" wrapText="1"/>
    </xf>
    <xf numFmtId="0" fontId="114" fillId="0" borderId="143" xfId="0" applyNumberFormat="1" applyFont="1" applyFill="1" applyBorder="1" applyAlignment="1">
      <alignment horizontal="center" vertical="center" wrapText="1"/>
    </xf>
    <xf numFmtId="0" fontId="114" fillId="0" borderId="144" xfId="0" applyNumberFormat="1" applyFont="1" applyFill="1" applyBorder="1" applyAlignment="1">
      <alignment horizontal="center" vertical="center" wrapText="1"/>
    </xf>
    <xf numFmtId="0" fontId="114" fillId="0" borderId="176" xfId="0" applyNumberFormat="1" applyFont="1" applyFill="1" applyBorder="1" applyAlignment="1">
      <alignment horizontal="center" vertical="center" wrapText="1"/>
    </xf>
    <xf numFmtId="0" fontId="114" fillId="0" borderId="145" xfId="0" applyNumberFormat="1" applyFont="1" applyFill="1" applyBorder="1" applyAlignment="1">
      <alignment horizontal="center" vertical="center" wrapText="1"/>
    </xf>
    <xf numFmtId="0" fontId="114" fillId="0" borderId="82" xfId="0" applyFont="1" applyFill="1" applyBorder="1" applyAlignment="1">
      <alignment horizontal="center" vertical="center" wrapText="1"/>
    </xf>
    <xf numFmtId="0" fontId="114" fillId="0" borderId="40" xfId="0" applyFont="1" applyFill="1" applyBorder="1" applyAlignment="1">
      <alignment horizontal="right" vertical="center" wrapText="1"/>
    </xf>
    <xf numFmtId="0" fontId="114" fillId="0" borderId="39" xfId="0" quotePrefix="1" applyFont="1" applyFill="1" applyBorder="1" applyAlignment="1">
      <alignment horizontal="center" vertical="center" wrapText="1"/>
    </xf>
    <xf numFmtId="0" fontId="114" fillId="0" borderId="31" xfId="0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horizontal="right" vertical="center" wrapText="1"/>
    </xf>
    <xf numFmtId="244" fontId="115" fillId="0" borderId="206" xfId="0" applyNumberFormat="1" applyFont="1" applyFill="1" applyBorder="1" applyAlignment="1">
      <alignment horizontal="right" vertical="center" wrapText="1"/>
    </xf>
    <xf numFmtId="0" fontId="115" fillId="0" borderId="201" xfId="0" applyNumberFormat="1" applyFont="1" applyFill="1" applyBorder="1" applyAlignment="1">
      <alignment horizontal="center" vertical="center" wrapText="1"/>
    </xf>
    <xf numFmtId="0" fontId="115" fillId="0" borderId="202" xfId="0" applyNumberFormat="1" applyFont="1" applyFill="1" applyBorder="1" applyAlignment="1">
      <alignment horizontal="center" vertical="center" wrapText="1"/>
    </xf>
    <xf numFmtId="0" fontId="115" fillId="0" borderId="203" xfId="0" applyNumberFormat="1" applyFont="1" applyFill="1" applyBorder="1" applyAlignment="1">
      <alignment horizontal="center" vertical="center" wrapText="1"/>
    </xf>
    <xf numFmtId="0" fontId="115" fillId="0" borderId="204" xfId="0" applyNumberFormat="1" applyFont="1" applyFill="1" applyBorder="1" applyAlignment="1">
      <alignment horizontal="center" vertical="center" wrapText="1"/>
    </xf>
    <xf numFmtId="0" fontId="114" fillId="0" borderId="201" xfId="0" applyFont="1" applyFill="1" applyBorder="1" applyAlignment="1">
      <alignment horizontal="center" vertical="center" wrapText="1"/>
    </xf>
    <xf numFmtId="0" fontId="114" fillId="0" borderId="202" xfId="0" applyFont="1" applyFill="1" applyBorder="1" applyAlignment="1">
      <alignment horizontal="center" vertical="center" wrapText="1"/>
    </xf>
    <xf numFmtId="0" fontId="114" fillId="0" borderId="203" xfId="0" applyFont="1" applyFill="1" applyBorder="1" applyAlignment="1">
      <alignment horizontal="center" vertical="center" wrapText="1"/>
    </xf>
    <xf numFmtId="0" fontId="114" fillId="0" borderId="204" xfId="0" applyFont="1" applyFill="1" applyBorder="1" applyAlignment="1">
      <alignment horizontal="center" vertical="center" wrapText="1"/>
    </xf>
    <xf numFmtId="0" fontId="114" fillId="0" borderId="205" xfId="0" applyFont="1" applyFill="1" applyBorder="1" applyAlignment="1">
      <alignment horizontal="center" vertical="center" wrapText="1"/>
    </xf>
    <xf numFmtId="0" fontId="114" fillId="0" borderId="200" xfId="0" applyFont="1" applyFill="1" applyBorder="1" applyAlignment="1">
      <alignment horizontal="center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4" fillId="0" borderId="9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9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0" fontId="115" fillId="0" borderId="53" xfId="0" applyFont="1" applyFill="1" applyBorder="1" applyAlignment="1">
      <alignment horizontal="center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7" fontId="115" fillId="0" borderId="0" xfId="0" applyNumberFormat="1" applyFont="1">
      <alignment vertical="center"/>
    </xf>
    <xf numFmtId="247" fontId="114" fillId="0" borderId="0" xfId="0" applyNumberFormat="1" applyFont="1" applyFill="1" applyBorder="1">
      <alignment vertical="center"/>
    </xf>
    <xf numFmtId="247" fontId="115" fillId="0" borderId="61" xfId="0" applyNumberFormat="1" applyFont="1" applyBorder="1" applyAlignment="1">
      <alignment horizontal="right" vertical="center"/>
    </xf>
    <xf numFmtId="247" fontId="115" fillId="0" borderId="89" xfId="0" applyNumberFormat="1" applyFont="1" applyBorder="1" applyAlignment="1">
      <alignment horizontal="right" vertical="center"/>
    </xf>
    <xf numFmtId="238" fontId="118" fillId="0" borderId="94" xfId="0" applyNumberFormat="1" applyFont="1" applyFill="1" applyBorder="1">
      <alignment vertical="center"/>
    </xf>
    <xf numFmtId="0" fontId="118" fillId="0" borderId="172" xfId="0" applyFont="1" applyFill="1" applyBorder="1">
      <alignment vertical="center"/>
    </xf>
    <xf numFmtId="0" fontId="114" fillId="0" borderId="91" xfId="0" applyFont="1" applyFill="1" applyBorder="1">
      <alignment vertical="center"/>
    </xf>
    <xf numFmtId="0" fontId="115" fillId="0" borderId="171" xfId="0" applyFont="1" applyBorder="1" applyAlignment="1">
      <alignment horizontal="center" vertical="center"/>
    </xf>
    <xf numFmtId="247" fontId="130" fillId="0" borderId="46" xfId="0" applyNumberFormat="1" applyFont="1" applyBorder="1" applyAlignment="1">
      <alignment horizontal="right" vertical="center"/>
    </xf>
    <xf numFmtId="0" fontId="114" fillId="0" borderId="87" xfId="0" applyFont="1" applyFill="1" applyBorder="1" applyAlignment="1">
      <alignment horizontal="center" vertical="center"/>
    </xf>
    <xf numFmtId="250" fontId="115" fillId="0" borderId="88" xfId="364" applyNumberFormat="1" applyFont="1" applyFill="1" applyBorder="1" applyAlignment="1">
      <alignment vertical="center"/>
    </xf>
    <xf numFmtId="243" fontId="115" fillId="0" borderId="87" xfId="364" applyNumberFormat="1" applyFont="1" applyFill="1" applyBorder="1" applyAlignment="1">
      <alignment vertical="center"/>
    </xf>
    <xf numFmtId="243" fontId="115" fillId="0" borderId="89" xfId="364" applyNumberFormat="1" applyFont="1" applyFill="1" applyBorder="1" applyAlignment="1">
      <alignment vertical="center"/>
    </xf>
    <xf numFmtId="254" fontId="115" fillId="0" borderId="88" xfId="364" applyNumberFormat="1" applyFont="1" applyFill="1" applyBorder="1" applyAlignment="1">
      <alignment vertical="center"/>
    </xf>
    <xf numFmtId="238" fontId="117" fillId="0" borderId="60" xfId="248" applyNumberFormat="1" applyFont="1" applyFill="1" applyBorder="1" applyAlignment="1">
      <alignment vertical="center"/>
    </xf>
    <xf numFmtId="244" fontId="114" fillId="0" borderId="91" xfId="0" applyNumberFormat="1" applyFont="1" applyFill="1" applyBorder="1" applyAlignment="1">
      <alignment vertical="center"/>
    </xf>
    <xf numFmtId="239" fontId="115" fillId="0" borderId="96" xfId="364" applyNumberFormat="1" applyFont="1" applyFill="1" applyBorder="1" applyAlignment="1">
      <alignment vertical="center"/>
    </xf>
    <xf numFmtId="238" fontId="115" fillId="0" borderId="94" xfId="364" applyNumberFormat="1" applyFont="1" applyFill="1" applyBorder="1" applyAlignment="1">
      <alignment vertical="center"/>
    </xf>
    <xf numFmtId="238" fontId="115" fillId="0" borderId="172" xfId="364" applyNumberFormat="1" applyFont="1" applyFill="1" applyBorder="1" applyAlignment="1">
      <alignment vertical="center"/>
    </xf>
    <xf numFmtId="238" fontId="115" fillId="0" borderId="96" xfId="364" applyNumberFormat="1" applyFont="1" applyFill="1" applyBorder="1" applyAlignment="1">
      <alignment vertical="center"/>
    </xf>
    <xf numFmtId="238" fontId="114" fillId="0" borderId="172" xfId="0" applyNumberFormat="1" applyFont="1" applyFill="1" applyBorder="1" applyAlignment="1">
      <alignment vertical="center"/>
    </xf>
    <xf numFmtId="238" fontId="114" fillId="0" borderId="96" xfId="0" applyNumberFormat="1" applyFont="1" applyFill="1" applyBorder="1" applyAlignment="1">
      <alignment vertical="center"/>
    </xf>
    <xf numFmtId="249" fontId="115" fillId="0" borderId="90" xfId="364" applyNumberFormat="1" applyFont="1" applyFill="1" applyBorder="1" applyAlignment="1">
      <alignment vertical="center"/>
    </xf>
    <xf numFmtId="241" fontId="115" fillId="0" borderId="39" xfId="248" applyNumberFormat="1" applyFont="1" applyFill="1" applyBorder="1" applyAlignment="1">
      <alignment vertical="center"/>
    </xf>
    <xf numFmtId="241" fontId="115" fillId="0" borderId="164" xfId="248" applyNumberFormat="1" applyFont="1" applyFill="1" applyBorder="1" applyAlignment="1">
      <alignment vertical="center"/>
    </xf>
    <xf numFmtId="239" fontId="115" fillId="0" borderId="167" xfId="364" applyNumberFormat="1" applyFont="1" applyFill="1" applyBorder="1" applyAlignment="1">
      <alignment vertical="center"/>
    </xf>
    <xf numFmtId="251" fontId="115" fillId="0" borderId="39" xfId="248" applyNumberFormat="1" applyFont="1" applyFill="1" applyBorder="1" applyAlignment="1">
      <alignment vertical="center"/>
    </xf>
    <xf numFmtId="176" fontId="115" fillId="0" borderId="164" xfId="248" applyNumberFormat="1" applyFont="1" applyFill="1" applyBorder="1" applyAlignment="1">
      <alignment vertical="center"/>
    </xf>
    <xf numFmtId="238" fontId="115" fillId="0" borderId="173" xfId="248" applyNumberFormat="1" applyFont="1" applyFill="1" applyBorder="1" applyAlignment="1">
      <alignment vertical="center"/>
    </xf>
    <xf numFmtId="238" fontId="115" fillId="0" borderId="164" xfId="248" applyNumberFormat="1" applyFont="1" applyFill="1" applyBorder="1" applyAlignment="1">
      <alignment vertical="center"/>
    </xf>
    <xf numFmtId="176" fontId="115" fillId="0" borderId="40" xfId="248" applyNumberFormat="1" applyFont="1" applyFill="1" applyBorder="1" applyAlignment="1">
      <alignment vertical="center"/>
    </xf>
    <xf numFmtId="239" fontId="115" fillId="0" borderId="164" xfId="364" applyNumberFormat="1" applyFont="1" applyFill="1" applyBorder="1" applyAlignment="1">
      <alignment vertical="center"/>
    </xf>
    <xf numFmtId="238" fontId="115" fillId="0" borderId="173" xfId="364" applyNumberFormat="1" applyFont="1" applyFill="1" applyBorder="1" applyAlignment="1">
      <alignment vertical="center"/>
    </xf>
    <xf numFmtId="238" fontId="115" fillId="0" borderId="174" xfId="364" applyNumberFormat="1" applyFont="1" applyFill="1" applyBorder="1" applyAlignment="1">
      <alignment vertical="center"/>
    </xf>
    <xf numFmtId="238" fontId="115" fillId="0" borderId="164" xfId="364" applyNumberFormat="1" applyFont="1" applyFill="1" applyBorder="1" applyAlignment="1">
      <alignment vertical="center"/>
    </xf>
    <xf numFmtId="249" fontId="115" fillId="0" borderId="39" xfId="364" applyNumberFormat="1" applyFont="1" applyFill="1" applyBorder="1" applyAlignment="1">
      <alignment vertical="center"/>
    </xf>
    <xf numFmtId="238" fontId="114" fillId="0" borderId="174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 applyAlignment="1">
      <alignment vertical="center"/>
    </xf>
    <xf numFmtId="244" fontId="114" fillId="0" borderId="54" xfId="0" applyNumberFormat="1" applyFont="1" applyFill="1" applyBorder="1" applyAlignment="1">
      <alignment vertical="center"/>
    </xf>
    <xf numFmtId="0" fontId="117" fillId="0" borderId="47" xfId="0" applyFont="1" applyFill="1" applyBorder="1" applyAlignment="1">
      <alignment horizontal="left" vertical="center"/>
    </xf>
    <xf numFmtId="0" fontId="117" fillId="0" borderId="87" xfId="0" applyFont="1" applyFill="1" applyBorder="1" applyAlignment="1">
      <alignment horizontal="left" vertical="center"/>
    </xf>
    <xf numFmtId="239" fontId="118" fillId="0" borderId="91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horizontal="right" vertical="center"/>
    </xf>
    <xf numFmtId="238" fontId="114" fillId="0" borderId="79" xfId="0" applyNumberFormat="1" applyFont="1" applyFill="1" applyBorder="1" applyAlignment="1">
      <alignment horizontal="right" vertical="center"/>
    </xf>
    <xf numFmtId="0" fontId="114" fillId="0" borderId="167" xfId="0" applyFont="1" applyFill="1" applyBorder="1" applyAlignment="1">
      <alignment horizontal="right" vertical="center"/>
    </xf>
    <xf numFmtId="0" fontId="114" fillId="0" borderId="87" xfId="0" applyFont="1" applyFill="1" applyBorder="1" applyAlignment="1">
      <alignment horizontal="right" vertical="center"/>
    </xf>
    <xf numFmtId="238" fontId="114" fillId="0" borderId="85" xfId="0" applyNumberFormat="1" applyFont="1" applyFill="1" applyBorder="1" applyAlignment="1">
      <alignment horizontal="right" vertical="center"/>
    </xf>
    <xf numFmtId="0" fontId="114" fillId="0" borderId="170" xfId="0" applyFont="1" applyFill="1" applyBorder="1" applyAlignment="1">
      <alignment horizontal="right" vertical="center"/>
    </xf>
    <xf numFmtId="0" fontId="115" fillId="0" borderId="152" xfId="0" applyFont="1" applyFill="1" applyBorder="1" applyAlignment="1">
      <alignment horizontal="center" wrapText="1"/>
    </xf>
    <xf numFmtId="244" fontId="115" fillId="0" borderId="88" xfId="0" applyNumberFormat="1" applyFont="1" applyFill="1" applyBorder="1" applyAlignment="1">
      <alignment horizontal="center" wrapText="1"/>
    </xf>
    <xf numFmtId="238" fontId="119" fillId="0" borderId="76" xfId="0" applyNumberFormat="1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241" fontId="126" fillId="0" borderId="0" xfId="0" applyNumberFormat="1" applyFont="1">
      <alignment vertical="center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0" fontId="123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quotePrefix="1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128" fillId="0" borderId="0" xfId="0" applyFont="1" applyBorder="1">
      <alignment vertical="center"/>
    </xf>
    <xf numFmtId="0" fontId="128" fillId="0" borderId="0" xfId="0" applyFont="1" applyBorder="1" applyAlignment="1"/>
    <xf numFmtId="0" fontId="8" fillId="0" borderId="164" xfId="0" applyFont="1" applyBorder="1">
      <alignment vertical="center"/>
    </xf>
    <xf numFmtId="0" fontId="8" fillId="0" borderId="164" xfId="0" quotePrefix="1" applyFont="1" applyBorder="1" applyAlignment="1"/>
    <xf numFmtId="0" fontId="8" fillId="0" borderId="164" xfId="0" applyFont="1" applyBorder="1" applyAlignment="1"/>
    <xf numFmtId="0" fontId="8" fillId="0" borderId="7" xfId="0" applyFont="1" applyBorder="1">
      <alignment vertical="center"/>
    </xf>
    <xf numFmtId="0" fontId="8" fillId="0" borderId="48" xfId="0" applyFont="1" applyBorder="1">
      <alignment vertical="center"/>
    </xf>
    <xf numFmtId="0" fontId="123" fillId="0" borderId="96" xfId="0" applyFont="1" applyBorder="1">
      <alignment vertical="center"/>
    </xf>
    <xf numFmtId="0" fontId="8" fillId="0" borderId="96" xfId="0" applyFont="1" applyBorder="1">
      <alignment vertical="center"/>
    </xf>
    <xf numFmtId="0" fontId="8" fillId="0" borderId="91" xfId="0" applyFont="1" applyBorder="1">
      <alignment vertical="center"/>
    </xf>
    <xf numFmtId="0" fontId="8" fillId="0" borderId="7" xfId="0" applyFont="1" applyBorder="1" applyAlignment="1"/>
    <xf numFmtId="0" fontId="8" fillId="0" borderId="7" xfId="0" applyFont="1" applyBorder="1" applyAlignment="1">
      <alignment horizontal="left"/>
    </xf>
    <xf numFmtId="0" fontId="8" fillId="0" borderId="48" xfId="0" applyFont="1" applyBorder="1" applyAlignment="1"/>
    <xf numFmtId="0" fontId="8" fillId="0" borderId="96" xfId="0" quotePrefix="1" applyFont="1" applyBorder="1" applyAlignment="1"/>
    <xf numFmtId="0" fontId="8" fillId="0" borderId="96" xfId="0" applyFont="1" applyBorder="1" applyAlignment="1"/>
    <xf numFmtId="0" fontId="8" fillId="0" borderId="90" xfId="0" applyFont="1" applyBorder="1" applyAlignment="1"/>
    <xf numFmtId="0" fontId="8" fillId="0" borderId="96" xfId="0" applyFont="1" applyBorder="1" applyAlignment="1">
      <alignment horizontal="left" vertical="center"/>
    </xf>
    <xf numFmtId="0" fontId="123" fillId="0" borderId="164" xfId="0" applyFont="1" applyBorder="1">
      <alignment vertical="center"/>
    </xf>
    <xf numFmtId="0" fontId="8" fillId="0" borderId="66" xfId="0" applyFont="1" applyBorder="1">
      <alignment vertical="center"/>
    </xf>
    <xf numFmtId="0" fontId="8" fillId="0" borderId="67" xfId="0" applyFont="1" applyBorder="1">
      <alignment vertical="center"/>
    </xf>
    <xf numFmtId="0" fontId="8" fillId="0" borderId="67" xfId="0" quotePrefix="1" applyFont="1" applyBorder="1" applyAlignment="1"/>
    <xf numFmtId="0" fontId="8" fillId="0" borderId="67" xfId="0" applyFont="1" applyBorder="1" applyAlignment="1"/>
    <xf numFmtId="0" fontId="8" fillId="0" borderId="67" xfId="0" applyFont="1" applyBorder="1" applyAlignment="1">
      <alignment horizontal="left" vertical="center"/>
    </xf>
    <xf numFmtId="0" fontId="8" fillId="0" borderId="68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3" xfId="0" quotePrefix="1" applyFont="1" applyBorder="1" applyAlignment="1"/>
    <xf numFmtId="0" fontId="8" fillId="0" borderId="3" xfId="0" applyFont="1" applyBorder="1" applyAlignment="1"/>
    <xf numFmtId="0" fontId="8" fillId="0" borderId="3" xfId="0" applyFont="1" applyBorder="1" applyAlignment="1">
      <alignment horizontal="left" vertical="center"/>
    </xf>
    <xf numFmtId="0" fontId="8" fillId="0" borderId="54" xfId="0" applyFont="1" applyBorder="1">
      <alignment vertical="center"/>
    </xf>
    <xf numFmtId="0" fontId="8" fillId="0" borderId="55" xfId="0" applyFont="1" applyBorder="1">
      <alignment vertical="center"/>
    </xf>
    <xf numFmtId="0" fontId="8" fillId="0" borderId="60" xfId="0" applyFont="1" applyBorder="1">
      <alignment vertical="center"/>
    </xf>
    <xf numFmtId="0" fontId="8" fillId="0" borderId="60" xfId="0" quotePrefix="1" applyFont="1" applyBorder="1" applyAlignment="1"/>
    <xf numFmtId="0" fontId="8" fillId="0" borderId="60" xfId="0" applyFont="1" applyBorder="1" applyAlignment="1"/>
    <xf numFmtId="0" fontId="8" fillId="0" borderId="60" xfId="0" applyFont="1" applyBorder="1" applyAlignment="1">
      <alignment horizontal="left" vertical="center"/>
    </xf>
    <xf numFmtId="0" fontId="8" fillId="0" borderId="61" xfId="0" applyFont="1" applyBorder="1">
      <alignment vertical="center"/>
    </xf>
    <xf numFmtId="0" fontId="8" fillId="0" borderId="48" xfId="0" applyFont="1" applyBorder="1" applyAlignment="1">
      <alignment horizontal="left"/>
    </xf>
    <xf numFmtId="0" fontId="8" fillId="0" borderId="53" xfId="0" applyFont="1" applyBorder="1" applyAlignment="1"/>
    <xf numFmtId="0" fontId="8" fillId="0" borderId="82" xfId="0" applyFont="1" applyBorder="1" applyAlignment="1"/>
    <xf numFmtId="0" fontId="8" fillId="0" borderId="99" xfId="0" applyFont="1" applyBorder="1" applyAlignment="1"/>
    <xf numFmtId="0" fontId="8" fillId="0" borderId="76" xfId="0" applyFont="1" applyBorder="1" applyAlignment="1"/>
    <xf numFmtId="0" fontId="8" fillId="0" borderId="79" xfId="0" applyFont="1" applyBorder="1" applyAlignment="1"/>
    <xf numFmtId="0" fontId="8" fillId="0" borderId="94" xfId="0" applyFont="1" applyBorder="1" applyAlignment="1"/>
    <xf numFmtId="0" fontId="128" fillId="0" borderId="96" xfId="0" applyFont="1" applyBorder="1">
      <alignment vertical="center"/>
    </xf>
    <xf numFmtId="0" fontId="128" fillId="0" borderId="96" xfId="0" applyFont="1" applyBorder="1" applyAlignment="1"/>
    <xf numFmtId="0" fontId="8" fillId="0" borderId="31" xfId="0" applyFont="1" applyBorder="1" applyAlignment="1"/>
    <xf numFmtId="0" fontId="8" fillId="0" borderId="0" xfId="0" quotePrefix="1" applyFont="1" applyBorder="1">
      <alignment vertical="center"/>
    </xf>
    <xf numFmtId="0" fontId="8" fillId="0" borderId="3" xfId="0" quotePrefix="1" applyFont="1" applyBorder="1">
      <alignment vertical="center"/>
    </xf>
    <xf numFmtId="0" fontId="8" fillId="0" borderId="7" xfId="0" quotePrefix="1" applyFont="1" applyBorder="1">
      <alignment vertical="center"/>
    </xf>
    <xf numFmtId="0" fontId="8" fillId="0" borderId="90" xfId="0" quotePrefix="1" applyFont="1" applyBorder="1">
      <alignment vertical="center"/>
    </xf>
    <xf numFmtId="0" fontId="134" fillId="0" borderId="31" xfId="0" applyFont="1" applyBorder="1" applyAlignment="1"/>
    <xf numFmtId="0" fontId="114" fillId="0" borderId="7" xfId="0" applyFont="1" applyFill="1" applyBorder="1" applyAlignment="1">
      <alignment horizontal="center" vertical="center" wrapText="1"/>
    </xf>
    <xf numFmtId="0" fontId="117" fillId="0" borderId="74" xfId="0" applyNumberFormat="1" applyFont="1" applyFill="1" applyBorder="1" applyAlignment="1">
      <alignment horizontal="center" vertical="center" wrapText="1"/>
    </xf>
    <xf numFmtId="0" fontId="117" fillId="0" borderId="75" xfId="0" applyNumberFormat="1" applyFont="1" applyFill="1" applyBorder="1" applyAlignment="1">
      <alignment horizontal="center" vertical="center" wrapText="1"/>
    </xf>
    <xf numFmtId="0" fontId="117" fillId="0" borderId="129" xfId="0" applyNumberFormat="1" applyFont="1" applyFill="1" applyBorder="1" applyAlignment="1">
      <alignment horizontal="center" vertical="center" wrapText="1"/>
    </xf>
    <xf numFmtId="0" fontId="117" fillId="0" borderId="130" xfId="0" applyNumberFormat="1" applyFont="1" applyFill="1" applyBorder="1" applyAlignment="1">
      <alignment horizontal="center" vertical="center" wrapText="1"/>
    </xf>
    <xf numFmtId="0" fontId="117" fillId="0" borderId="76" xfId="0" applyNumberFormat="1" applyFont="1" applyFill="1" applyBorder="1" applyAlignment="1">
      <alignment horizontal="center" vertical="center" wrapText="1"/>
    </xf>
    <xf numFmtId="0" fontId="117" fillId="0" borderId="52" xfId="0" applyNumberFormat="1" applyFont="1" applyFill="1" applyBorder="1" applyAlignment="1">
      <alignment horizontal="center" vertical="center" wrapText="1"/>
    </xf>
    <xf numFmtId="247" fontId="130" fillId="0" borderId="53" xfId="0" applyNumberFormat="1" applyFont="1" applyFill="1" applyBorder="1" applyAlignment="1">
      <alignment horizontal="right" vertical="center" wrapText="1"/>
    </xf>
    <xf numFmtId="244" fontId="114" fillId="0" borderId="53" xfId="0" applyNumberFormat="1" applyFont="1" applyFill="1" applyBorder="1" applyAlignment="1">
      <alignment horizontal="right" vertical="center" wrapText="1"/>
    </xf>
    <xf numFmtId="244" fontId="114" fillId="0" borderId="3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12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>
      <alignment horizontal="center"/>
    </xf>
    <xf numFmtId="0" fontId="134" fillId="0" borderId="26" xfId="0" applyFont="1" applyBorder="1" applyAlignment="1">
      <alignment horizontal="center" vertical="center"/>
    </xf>
    <xf numFmtId="0" fontId="134" fillId="0" borderId="9" xfId="0" applyFont="1" applyBorder="1" applyAlignment="1">
      <alignment horizontal="center" vertical="center"/>
    </xf>
    <xf numFmtId="0" fontId="134" fillId="0" borderId="161" xfId="0" applyFont="1" applyBorder="1" applyAlignment="1">
      <alignment horizontal="center" vertical="center"/>
    </xf>
    <xf numFmtId="0" fontId="134" fillId="0" borderId="162" xfId="0" applyFont="1" applyBorder="1" applyAlignment="1">
      <alignment horizontal="center"/>
    </xf>
    <xf numFmtId="0" fontId="134" fillId="0" borderId="9" xfId="0" applyFont="1" applyBorder="1" applyAlignment="1">
      <alignment horizontal="center"/>
    </xf>
    <xf numFmtId="0" fontId="134" fillId="0" borderId="151" xfId="0" applyFont="1" applyBorder="1" applyAlignment="1">
      <alignment horizontal="center"/>
    </xf>
    <xf numFmtId="0" fontId="126" fillId="0" borderId="26" xfId="0" applyFont="1" applyBorder="1" applyAlignment="1">
      <alignment horizontal="center" vertical="center"/>
    </xf>
    <xf numFmtId="0" fontId="126" fillId="0" borderId="151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179" xfId="0" applyFont="1" applyBorder="1" applyAlignment="1">
      <alignment horizontal="center" vertical="center"/>
    </xf>
    <xf numFmtId="0" fontId="126" fillId="0" borderId="180" xfId="0" applyFont="1" applyBorder="1" applyAlignment="1">
      <alignment horizontal="center" vertical="center"/>
    </xf>
    <xf numFmtId="0" fontId="126" fillId="0" borderId="181" xfId="0" applyFont="1" applyBorder="1" applyAlignment="1">
      <alignment horizontal="center" vertical="center"/>
    </xf>
    <xf numFmtId="0" fontId="126" fillId="0" borderId="182" xfId="0" applyFont="1" applyBorder="1" applyAlignment="1">
      <alignment horizontal="center" vertical="center"/>
    </xf>
    <xf numFmtId="0" fontId="126" fillId="0" borderId="183" xfId="0" applyFont="1" applyBorder="1" applyAlignment="1">
      <alignment horizontal="center" vertical="center"/>
    </xf>
    <xf numFmtId="0" fontId="126" fillId="0" borderId="184" xfId="0" applyFont="1" applyBorder="1" applyAlignment="1">
      <alignment horizontal="center" vertical="center"/>
    </xf>
    <xf numFmtId="0" fontId="126" fillId="0" borderId="185" xfId="0" applyFont="1" applyBorder="1" applyAlignment="1">
      <alignment horizontal="center" vertical="center"/>
    </xf>
    <xf numFmtId="0" fontId="126" fillId="0" borderId="186" xfId="0" applyFont="1" applyBorder="1" applyAlignment="1">
      <alignment horizontal="center" vertical="center"/>
    </xf>
    <xf numFmtId="0" fontId="126" fillId="0" borderId="178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5" fillId="0" borderId="9" xfId="0" applyFont="1" applyBorder="1" applyAlignment="1">
      <alignment horizontal="left" vertical="center"/>
    </xf>
    <xf numFmtId="0" fontId="125" fillId="0" borderId="151" xfId="0" applyFont="1" applyBorder="1" applyAlignment="1">
      <alignment horizontal="left" vertical="center"/>
    </xf>
    <xf numFmtId="244" fontId="126" fillId="0" borderId="179" xfId="0" applyNumberFormat="1" applyFont="1" applyBorder="1" applyAlignment="1">
      <alignment horizontal="center" vertical="center"/>
    </xf>
    <xf numFmtId="244" fontId="126" fillId="0" borderId="180" xfId="0" applyNumberFormat="1" applyFont="1" applyBorder="1" applyAlignment="1">
      <alignment horizontal="center" vertical="center"/>
    </xf>
    <xf numFmtId="244" fontId="126" fillId="0" borderId="181" xfId="0" applyNumberFormat="1" applyFont="1" applyBorder="1" applyAlignment="1">
      <alignment horizontal="center" vertical="center"/>
    </xf>
    <xf numFmtId="244" fontId="126" fillId="0" borderId="182" xfId="0" applyNumberFormat="1" applyFont="1" applyBorder="1" applyAlignment="1">
      <alignment horizontal="center" vertical="center"/>
    </xf>
    <xf numFmtId="244" fontId="126" fillId="0" borderId="183" xfId="0" applyNumberFormat="1" applyFont="1" applyBorder="1" applyAlignment="1">
      <alignment horizontal="center" vertical="center"/>
    </xf>
    <xf numFmtId="244" fontId="126" fillId="0" borderId="184" xfId="0" applyNumberFormat="1" applyFont="1" applyBorder="1" applyAlignment="1">
      <alignment horizontal="center" vertical="center"/>
    </xf>
    <xf numFmtId="244" fontId="126" fillId="0" borderId="185" xfId="0" applyNumberFormat="1" applyFont="1" applyBorder="1" applyAlignment="1">
      <alignment horizontal="center" vertical="center"/>
    </xf>
    <xf numFmtId="244" fontId="126" fillId="0" borderId="186" xfId="0" applyNumberFormat="1" applyFont="1" applyBorder="1" applyAlignment="1">
      <alignment horizontal="center" vertical="center"/>
    </xf>
    <xf numFmtId="244" fontId="126" fillId="0" borderId="178" xfId="0" applyNumberFormat="1" applyFont="1" applyBorder="1" applyAlignment="1">
      <alignment horizontal="center"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0" fontId="125" fillId="0" borderId="187" xfId="0" applyFont="1" applyBorder="1" applyAlignment="1">
      <alignment horizontal="center" vertical="center"/>
    </xf>
    <xf numFmtId="0" fontId="125" fillId="0" borderId="100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48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96" xfId="0" applyFont="1" applyBorder="1" applyAlignment="1">
      <alignment horizontal="center" vertical="center"/>
    </xf>
    <xf numFmtId="0" fontId="126" fillId="0" borderId="91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26" fillId="0" borderId="187" xfId="0" applyFont="1" applyBorder="1" applyAlignment="1">
      <alignment horizontal="center" vertical="center"/>
    </xf>
    <xf numFmtId="0" fontId="126" fillId="0" borderId="100" xfId="0" applyFont="1" applyBorder="1" applyAlignment="1">
      <alignment horizontal="center" vertical="center"/>
    </xf>
    <xf numFmtId="0" fontId="126" fillId="0" borderId="101" xfId="0" applyFont="1" applyBorder="1" applyAlignment="1">
      <alignment horizontal="center" vertical="center"/>
    </xf>
    <xf numFmtId="9" fontId="126" fillId="0" borderId="39" xfId="0" applyNumberFormat="1" applyFont="1" applyBorder="1" applyAlignment="1">
      <alignment vertical="center"/>
    </xf>
    <xf numFmtId="9" fontId="126" fillId="0" borderId="7" xfId="0" applyNumberFormat="1" applyFont="1" applyBorder="1" applyAlignment="1">
      <alignment vertical="center"/>
    </xf>
    <xf numFmtId="9" fontId="126" fillId="0" borderId="90" xfId="0" applyNumberFormat="1" applyFont="1" applyBorder="1" applyAlignment="1">
      <alignment vertical="center"/>
    </xf>
    <xf numFmtId="0" fontId="126" fillId="0" borderId="161" xfId="0" applyFont="1" applyBorder="1" applyAlignment="1">
      <alignment horizontal="center" vertical="center"/>
    </xf>
    <xf numFmtId="0" fontId="126" fillId="0" borderId="164" xfId="0" applyFont="1" applyBorder="1" applyAlignment="1">
      <alignment horizontal="left" vertical="center"/>
    </xf>
    <xf numFmtId="0" fontId="126" fillId="0" borderId="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5" fillId="0" borderId="39" xfId="0" applyFont="1" applyBorder="1" applyAlignment="1">
      <alignment horizontal="center" vertical="center"/>
    </xf>
    <xf numFmtId="0" fontId="125" fillId="0" borderId="164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0" fontId="125" fillId="0" borderId="91" xfId="0" applyFont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9" fontId="115" fillId="0" borderId="61" xfId="0" applyNumberFormat="1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8" fontId="115" fillId="0" borderId="61" xfId="0" applyNumberFormat="1" applyFont="1" applyFill="1" applyBorder="1" applyAlignment="1">
      <alignment horizontal="center" vertical="center"/>
    </xf>
    <xf numFmtId="249" fontId="115" fillId="0" borderId="60" xfId="0" applyNumberFormat="1" applyFont="1" applyFill="1" applyBorder="1" applyAlignment="1">
      <alignment horizontal="left" vertical="center"/>
    </xf>
    <xf numFmtId="249" fontId="115" fillId="0" borderId="61" xfId="0" applyNumberFormat="1" applyFont="1" applyFill="1" applyBorder="1" applyAlignment="1">
      <alignment horizontal="left" vertical="center"/>
    </xf>
    <xf numFmtId="249" fontId="115" fillId="0" borderId="55" xfId="0" applyNumberFormat="1" applyFont="1" applyFill="1" applyBorder="1" applyAlignment="1">
      <alignment horizontal="center" vertical="center"/>
    </xf>
    <xf numFmtId="249" fontId="115" fillId="0" borderId="61" xfId="0" applyNumberFormat="1" applyFont="1" applyFill="1" applyBorder="1" applyAlignment="1">
      <alignment horizontal="center" vertical="center"/>
    </xf>
    <xf numFmtId="0" fontId="119" fillId="0" borderId="46" xfId="0" applyFont="1" applyFill="1" applyBorder="1" applyAlignment="1">
      <alignment horizontal="left" vertical="center"/>
    </xf>
    <xf numFmtId="0" fontId="119" fillId="0" borderId="47" xfId="0" applyFont="1" applyFill="1" applyBorder="1" applyAlignment="1">
      <alignment horizontal="left" vertical="center"/>
    </xf>
    <xf numFmtId="0" fontId="119" fillId="0" borderId="60" xfId="0" applyFont="1" applyFill="1" applyBorder="1" applyAlignment="1">
      <alignment horizontal="left" vertical="center"/>
    </xf>
    <xf numFmtId="0" fontId="119" fillId="0" borderId="61" xfId="0" applyFont="1" applyFill="1" applyBorder="1" applyAlignment="1">
      <alignment horizontal="left" vertical="center"/>
    </xf>
    <xf numFmtId="0" fontId="115" fillId="0" borderId="60" xfId="0" applyFont="1" applyFill="1" applyBorder="1" applyAlignment="1">
      <alignment horizontal="left" vertical="center"/>
    </xf>
    <xf numFmtId="0" fontId="115" fillId="0" borderId="61" xfId="0" applyFont="1" applyFill="1" applyBorder="1" applyAlignment="1">
      <alignment horizontal="left" vertical="center"/>
    </xf>
    <xf numFmtId="238" fontId="115" fillId="0" borderId="60" xfId="0" applyNumberFormat="1" applyFont="1" applyFill="1" applyBorder="1" applyAlignment="1">
      <alignment horizontal="left" vertical="center"/>
    </xf>
    <xf numFmtId="238" fontId="115" fillId="0" borderId="61" xfId="0" applyNumberFormat="1" applyFont="1" applyFill="1" applyBorder="1" applyAlignment="1">
      <alignment horizontal="left" vertical="center"/>
    </xf>
    <xf numFmtId="0" fontId="119" fillId="0" borderId="55" xfId="0" applyFont="1" applyFill="1" applyBorder="1" applyAlignment="1">
      <alignment horizontal="center" vertical="center"/>
    </xf>
    <xf numFmtId="0" fontId="119" fillId="0" borderId="61" xfId="0" applyFont="1" applyFill="1" applyBorder="1" applyAlignment="1">
      <alignment horizontal="center" vertical="center"/>
    </xf>
    <xf numFmtId="239" fontId="115" fillId="0" borderId="60" xfId="0" applyNumberFormat="1" applyFont="1" applyFill="1" applyBorder="1" applyAlignment="1">
      <alignment horizontal="left" vertical="center"/>
    </xf>
    <xf numFmtId="239" fontId="115" fillId="0" borderId="61" xfId="0" applyNumberFormat="1" applyFont="1" applyFill="1" applyBorder="1" applyAlignment="1">
      <alignment horizontal="left" vertical="center"/>
    </xf>
    <xf numFmtId="0" fontId="114" fillId="0" borderId="94" xfId="0" applyFont="1" applyBorder="1" applyAlignment="1">
      <alignment horizontal="center" vertical="center"/>
    </xf>
    <xf numFmtId="0" fontId="114" fillId="0" borderId="172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4" fillId="0" borderId="9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61" xfId="0" applyFont="1" applyFill="1" applyBorder="1" applyAlignment="1">
      <alignment horizontal="center" vertical="center"/>
    </xf>
    <xf numFmtId="238" fontId="114" fillId="0" borderId="90" xfId="0" applyNumberFormat="1" applyFont="1" applyFill="1" applyBorder="1" applyAlignment="1">
      <alignment horizontal="center" vertical="center"/>
    </xf>
    <xf numFmtId="238" fontId="114" fillId="0" borderId="96" xfId="0" applyNumberFormat="1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center" vertical="center"/>
    </xf>
    <xf numFmtId="0" fontId="115" fillId="0" borderId="87" xfId="0" applyFont="1" applyFill="1" applyBorder="1" applyAlignment="1">
      <alignment horizontal="left" vertical="center"/>
    </xf>
    <xf numFmtId="0" fontId="115" fillId="0" borderId="89" xfId="0" applyFont="1" applyFill="1" applyBorder="1" applyAlignment="1">
      <alignment horizontal="left" vertical="center"/>
    </xf>
    <xf numFmtId="0" fontId="114" fillId="0" borderId="173" xfId="0" applyFont="1" applyBorder="1" applyAlignment="1">
      <alignment horizontal="center" vertical="center"/>
    </xf>
    <xf numFmtId="0" fontId="114" fillId="0" borderId="40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74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4" fillId="0" borderId="7" xfId="0" applyFont="1" applyFill="1" applyBorder="1" applyAlignment="1">
      <alignment horizontal="center" vertical="center"/>
    </xf>
    <xf numFmtId="0" fontId="114" fillId="0" borderId="0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0" xfId="0" applyFont="1" applyBorder="1" applyAlignment="1">
      <alignment horizontal="center" vertical="center"/>
    </xf>
    <xf numFmtId="238" fontId="114" fillId="0" borderId="39" xfId="0" applyNumberFormat="1" applyFont="1" applyFill="1" applyBorder="1" applyAlignment="1">
      <alignment horizontal="center" vertical="center"/>
    </xf>
    <xf numFmtId="238" fontId="114" fillId="0" borderId="164" xfId="0" applyNumberFormat="1" applyFont="1" applyFill="1" applyBorder="1" applyAlignment="1">
      <alignment horizontal="center"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9" xfId="0" applyFont="1" applyBorder="1" applyAlignment="1">
      <alignment horizontal="center" vertical="center"/>
    </xf>
    <xf numFmtId="0" fontId="114" fillId="0" borderId="9" xfId="0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0" fontId="118" fillId="0" borderId="39" xfId="0" applyFont="1" applyBorder="1" applyAlignment="1">
      <alignment horizontal="center" vertical="center"/>
    </xf>
    <xf numFmtId="0" fontId="118" fillId="0" borderId="164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18" fillId="0" borderId="90" xfId="0" applyFont="1" applyBorder="1" applyAlignment="1">
      <alignment horizontal="center" vertical="center"/>
    </xf>
    <xf numFmtId="0" fontId="118" fillId="0" borderId="96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9" fillId="0" borderId="96" xfId="0" applyFont="1" applyFill="1" applyBorder="1" applyAlignment="1">
      <alignment horizontal="left" vertical="center"/>
    </xf>
    <xf numFmtId="0" fontId="119" fillId="0" borderId="91" xfId="0" applyFont="1" applyFill="1" applyBorder="1" applyAlignment="1">
      <alignment horizontal="left" vertical="center"/>
    </xf>
    <xf numFmtId="238" fontId="119" fillId="0" borderId="60" xfId="0" applyNumberFormat="1" applyFont="1" applyFill="1" applyBorder="1" applyAlignment="1">
      <alignment horizontal="left" vertical="center"/>
    </xf>
    <xf numFmtId="238" fontId="119" fillId="0" borderId="61" xfId="0" applyNumberFormat="1" applyFont="1" applyFill="1" applyBorder="1" applyAlignment="1">
      <alignment horizontal="left" vertical="center"/>
    </xf>
    <xf numFmtId="238" fontId="119" fillId="0" borderId="55" xfId="0" applyNumberFormat="1" applyFont="1" applyFill="1" applyBorder="1" applyAlignment="1">
      <alignment horizontal="center" vertical="center"/>
    </xf>
    <xf numFmtId="238" fontId="119" fillId="0" borderId="61" xfId="0" applyNumberFormat="1" applyFont="1" applyFill="1" applyBorder="1" applyAlignment="1">
      <alignment horizontal="center" vertical="center"/>
    </xf>
    <xf numFmtId="0" fontId="114" fillId="0" borderId="0" xfId="0" applyFont="1" applyAlignment="1">
      <alignment horizontal="left" vertical="center"/>
    </xf>
    <xf numFmtId="249" fontId="115" fillId="0" borderId="87" xfId="0" applyNumberFormat="1" applyFont="1" applyFill="1" applyBorder="1" applyAlignment="1">
      <alignment horizontal="left" vertical="center"/>
    </xf>
    <xf numFmtId="249" fontId="115" fillId="0" borderId="89" xfId="0" applyNumberFormat="1" applyFont="1" applyFill="1" applyBorder="1" applyAlignment="1">
      <alignment horizontal="left" vertical="center"/>
    </xf>
    <xf numFmtId="0" fontId="119" fillId="0" borderId="9" xfId="0" applyFont="1" applyFill="1" applyBorder="1" applyAlignment="1">
      <alignment horizontal="left" vertical="center"/>
    </xf>
    <xf numFmtId="0" fontId="119" fillId="0" borderId="151" xfId="0" applyFont="1" applyFill="1" applyBorder="1" applyAlignment="1">
      <alignment horizontal="left" vertical="center"/>
    </xf>
    <xf numFmtId="238" fontId="115" fillId="0" borderId="67" xfId="0" applyNumberFormat="1" applyFont="1" applyFill="1" applyBorder="1" applyAlignment="1">
      <alignment horizontal="left" vertical="center"/>
    </xf>
    <xf numFmtId="238" fontId="115" fillId="0" borderId="68" xfId="0" applyNumberFormat="1" applyFont="1" applyFill="1" applyBorder="1" applyAlignment="1">
      <alignment horizontal="left" vertical="center"/>
    </xf>
    <xf numFmtId="0" fontId="119" fillId="0" borderId="45" xfId="0" applyFont="1" applyFill="1" applyBorder="1" applyAlignment="1">
      <alignment horizontal="center" vertical="center"/>
    </xf>
    <xf numFmtId="0" fontId="119" fillId="0" borderId="47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5" fillId="0" borderId="89" xfId="0" applyFont="1" applyFill="1" applyBorder="1" applyAlignment="1">
      <alignment horizontal="center" vertical="center"/>
    </xf>
    <xf numFmtId="0" fontId="115" fillId="0" borderId="179" xfId="0" applyFont="1" applyBorder="1" applyAlignment="1">
      <alignment horizontal="center" vertical="center"/>
    </xf>
    <xf numFmtId="0" fontId="115" fillId="0" borderId="180" xfId="0" applyFont="1" applyBorder="1" applyAlignment="1">
      <alignment horizontal="center" vertical="center"/>
    </xf>
    <xf numFmtId="0" fontId="115" fillId="0" borderId="181" xfId="0" applyFont="1" applyBorder="1" applyAlignment="1">
      <alignment horizontal="center" vertical="center"/>
    </xf>
    <xf numFmtId="0" fontId="115" fillId="0" borderId="182" xfId="0" applyFont="1" applyBorder="1" applyAlignment="1">
      <alignment horizontal="center" vertical="center"/>
    </xf>
    <xf numFmtId="0" fontId="115" fillId="0" borderId="183" xfId="0" applyFont="1" applyBorder="1" applyAlignment="1">
      <alignment horizontal="center" vertical="center"/>
    </xf>
    <xf numFmtId="0" fontId="115" fillId="0" borderId="184" xfId="0" applyFont="1" applyBorder="1" applyAlignment="1">
      <alignment horizontal="center" vertical="center"/>
    </xf>
    <xf numFmtId="0" fontId="115" fillId="0" borderId="185" xfId="0" applyFont="1" applyBorder="1" applyAlignment="1">
      <alignment horizontal="center" vertical="center"/>
    </xf>
    <xf numFmtId="0" fontId="115" fillId="0" borderId="186" xfId="0" applyFont="1" applyBorder="1" applyAlignment="1">
      <alignment horizontal="center" vertical="center"/>
    </xf>
    <xf numFmtId="0" fontId="115" fillId="0" borderId="178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5" fillId="0" borderId="68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49" fontId="115" fillId="0" borderId="89" xfId="0" applyNumberFormat="1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center" vertical="center"/>
    </xf>
    <xf numFmtId="0" fontId="119" fillId="0" borderId="179" xfId="0" applyFont="1" applyFill="1" applyBorder="1" applyAlignment="1">
      <alignment horizontal="center" vertical="center"/>
    </xf>
    <xf numFmtId="0" fontId="119" fillId="0" borderId="180" xfId="0" applyFont="1" applyFill="1" applyBorder="1" applyAlignment="1">
      <alignment horizontal="center" vertical="center"/>
    </xf>
    <xf numFmtId="0" fontId="119" fillId="0" borderId="181" xfId="0" applyFont="1" applyFill="1" applyBorder="1" applyAlignment="1">
      <alignment horizontal="center" vertical="center"/>
    </xf>
    <xf numFmtId="0" fontId="119" fillId="0" borderId="182" xfId="0" applyFont="1" applyFill="1" applyBorder="1" applyAlignment="1">
      <alignment horizontal="center" vertical="center"/>
    </xf>
    <xf numFmtId="0" fontId="119" fillId="0" borderId="183" xfId="0" applyFont="1" applyFill="1" applyBorder="1" applyAlignment="1">
      <alignment horizontal="center" vertical="center"/>
    </xf>
    <xf numFmtId="0" fontId="119" fillId="0" borderId="184" xfId="0" applyFont="1" applyFill="1" applyBorder="1" applyAlignment="1">
      <alignment horizontal="center" vertical="center"/>
    </xf>
    <xf numFmtId="0" fontId="119" fillId="0" borderId="185" xfId="0" applyFont="1" applyFill="1" applyBorder="1" applyAlignment="1">
      <alignment horizontal="center" vertical="center"/>
    </xf>
    <xf numFmtId="0" fontId="119" fillId="0" borderId="186" xfId="0" applyFont="1" applyFill="1" applyBorder="1" applyAlignment="1">
      <alignment horizontal="center" vertical="center"/>
    </xf>
    <xf numFmtId="0" fontId="119" fillId="0" borderId="178" xfId="0" applyFont="1" applyFill="1" applyBorder="1" applyAlignment="1">
      <alignment horizontal="center" vertical="center"/>
    </xf>
    <xf numFmtId="0" fontId="114" fillId="0" borderId="116" xfId="0" applyFont="1" applyFill="1" applyBorder="1" applyAlignment="1">
      <alignment horizontal="center" vertical="center"/>
    </xf>
    <xf numFmtId="0" fontId="114" fillId="0" borderId="36" xfId="0" applyFont="1" applyFill="1" applyBorder="1" applyAlignment="1">
      <alignment horizontal="center" vertical="center"/>
    </xf>
    <xf numFmtId="0" fontId="114" fillId="0" borderId="114" xfId="0" applyFont="1" applyFill="1" applyBorder="1" applyAlignment="1">
      <alignment horizontal="center" vertical="center"/>
    </xf>
    <xf numFmtId="0" fontId="114" fillId="0" borderId="92" xfId="0" applyFont="1" applyFill="1" applyBorder="1" applyAlignment="1">
      <alignment horizontal="center" vertical="center"/>
    </xf>
    <xf numFmtId="0" fontId="114" fillId="0" borderId="93" xfId="0" applyFont="1" applyFill="1" applyBorder="1" applyAlignment="1">
      <alignment horizontal="center" vertical="center"/>
    </xf>
    <xf numFmtId="0" fontId="114" fillId="0" borderId="95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151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51" xfId="0" applyFill="1" applyBorder="1">
      <alignment vertical="center"/>
    </xf>
    <xf numFmtId="238" fontId="115" fillId="0" borderId="87" xfId="0" applyNumberFormat="1" applyFont="1" applyFill="1" applyBorder="1" applyAlignment="1">
      <alignment horizontal="left" vertical="center"/>
    </xf>
    <xf numFmtId="238" fontId="115" fillId="0" borderId="89" xfId="0" applyNumberFormat="1" applyFont="1" applyFill="1" applyBorder="1" applyAlignment="1">
      <alignment horizontal="left" vertical="center"/>
    </xf>
    <xf numFmtId="238" fontId="114" fillId="0" borderId="7" xfId="0" applyNumberFormat="1" applyFont="1" applyFill="1" applyBorder="1" applyAlignment="1">
      <alignment horizontal="center" vertical="center"/>
    </xf>
    <xf numFmtId="238" fontId="114" fillId="0" borderId="48" xfId="0" applyNumberFormat="1" applyFont="1" applyFill="1" applyBorder="1" applyAlignment="1">
      <alignment horizontal="center" vertical="center"/>
    </xf>
    <xf numFmtId="0" fontId="115" fillId="0" borderId="179" xfId="0" applyFont="1" applyFill="1" applyBorder="1" applyAlignment="1">
      <alignment horizontal="center" vertical="center"/>
    </xf>
    <xf numFmtId="0" fontId="115" fillId="0" borderId="180" xfId="0" applyFont="1" applyFill="1" applyBorder="1" applyAlignment="1">
      <alignment horizontal="center" vertical="center"/>
    </xf>
    <xf numFmtId="0" fontId="115" fillId="0" borderId="181" xfId="0" applyFont="1" applyFill="1" applyBorder="1" applyAlignment="1">
      <alignment horizontal="center" vertical="center"/>
    </xf>
    <xf numFmtId="0" fontId="115" fillId="0" borderId="182" xfId="0" applyFont="1" applyFill="1" applyBorder="1" applyAlignment="1">
      <alignment horizontal="center" vertical="center"/>
    </xf>
    <xf numFmtId="0" fontId="115" fillId="0" borderId="183" xfId="0" applyFont="1" applyFill="1" applyBorder="1" applyAlignment="1">
      <alignment horizontal="center" vertical="center"/>
    </xf>
    <xf numFmtId="0" fontId="115" fillId="0" borderId="184" xfId="0" applyFont="1" applyFill="1" applyBorder="1" applyAlignment="1">
      <alignment horizontal="center" vertical="center"/>
    </xf>
    <xf numFmtId="0" fontId="115" fillId="0" borderId="185" xfId="0" applyFont="1" applyFill="1" applyBorder="1" applyAlignment="1">
      <alignment horizontal="center" vertical="center"/>
    </xf>
    <xf numFmtId="0" fontId="115" fillId="0" borderId="186" xfId="0" applyFont="1" applyFill="1" applyBorder="1" applyAlignment="1">
      <alignment horizontal="center" vertical="center"/>
    </xf>
    <xf numFmtId="0" fontId="115" fillId="0" borderId="178" xfId="0" applyFont="1" applyFill="1" applyBorder="1" applyAlignment="1">
      <alignment horizontal="center" vertical="center"/>
    </xf>
    <xf numFmtId="249" fontId="119" fillId="0" borderId="60" xfId="0" applyNumberFormat="1" applyFont="1" applyFill="1" applyBorder="1" applyAlignment="1">
      <alignment horizontal="left" vertical="center"/>
    </xf>
    <xf numFmtId="249" fontId="119" fillId="0" borderId="61" xfId="0" applyNumberFormat="1" applyFont="1" applyFill="1" applyBorder="1" applyAlignment="1">
      <alignment horizontal="left" vertical="center"/>
    </xf>
    <xf numFmtId="0" fontId="117" fillId="0" borderId="185" xfId="0" applyFont="1" applyFill="1" applyBorder="1" applyAlignment="1">
      <alignment horizontal="center" vertical="center"/>
    </xf>
    <xf numFmtId="0" fontId="117" fillId="0" borderId="186" xfId="0" applyFont="1" applyFill="1" applyBorder="1" applyAlignment="1">
      <alignment horizontal="center" vertical="center"/>
    </xf>
    <xf numFmtId="0" fontId="117" fillId="0" borderId="178" xfId="0" applyFont="1" applyFill="1" applyBorder="1" applyAlignment="1">
      <alignment horizontal="center" vertical="center"/>
    </xf>
    <xf numFmtId="0" fontId="117" fillId="0" borderId="90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7" fillId="0" borderId="91" xfId="0" applyFont="1" applyFill="1" applyBorder="1" applyAlignment="1">
      <alignment horizontal="center" vertical="center"/>
    </xf>
    <xf numFmtId="0" fontId="114" fillId="0" borderId="173" xfId="0" applyFont="1" applyFill="1" applyBorder="1" applyAlignment="1">
      <alignment horizontal="center" vertical="center"/>
    </xf>
    <xf numFmtId="238" fontId="114" fillId="0" borderId="91" xfId="0" applyNumberFormat="1" applyFont="1" applyFill="1" applyBorder="1" applyAlignment="1">
      <alignment horizontal="center" vertical="center"/>
    </xf>
    <xf numFmtId="0" fontId="114" fillId="0" borderId="94" xfId="0" applyFont="1" applyFill="1" applyBorder="1" applyAlignment="1">
      <alignment horizontal="center" vertical="center"/>
    </xf>
    <xf numFmtId="0" fontId="114" fillId="0" borderId="0" xfId="0" applyFont="1" applyFill="1" applyAlignment="1">
      <alignment horizontal="left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48" xfId="0" applyFont="1" applyFill="1" applyBorder="1" applyAlignment="1">
      <alignment horizontal="center" vertical="center"/>
    </xf>
    <xf numFmtId="0" fontId="118" fillId="0" borderId="39" xfId="0" applyFont="1" applyFill="1" applyBorder="1" applyAlignment="1">
      <alignment horizontal="center"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40" xfId="0" applyFont="1" applyFill="1" applyBorder="1" applyAlignment="1">
      <alignment horizontal="center" vertical="center"/>
    </xf>
    <xf numFmtId="0" fontId="118" fillId="0" borderId="90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61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5" fillId="0" borderId="89" xfId="0" applyNumberFormat="1" applyFont="1" applyFill="1" applyBorder="1" applyAlignment="1">
      <alignment horizontal="center" vertical="center"/>
    </xf>
    <xf numFmtId="244" fontId="114" fillId="0" borderId="55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4" fillId="0" borderId="61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6" fillId="0" borderId="26" xfId="0" applyFont="1" applyFill="1" applyBorder="1" applyAlignment="1">
      <alignment horizontal="center" vertical="center" wrapText="1"/>
    </xf>
    <xf numFmtId="0" fontId="116" fillId="0" borderId="9" xfId="0" applyFont="1" applyFill="1" applyBorder="1" applyAlignment="1">
      <alignment horizontal="center" vertical="center" wrapText="1"/>
    </xf>
    <xf numFmtId="0" fontId="116" fillId="0" borderId="15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 wrapText="1"/>
    </xf>
    <xf numFmtId="0" fontId="115" fillId="0" borderId="9" xfId="0" applyFont="1" applyFill="1" applyBorder="1" applyAlignment="1">
      <alignment horizontal="center" vertical="center" wrapText="1"/>
    </xf>
    <xf numFmtId="0" fontId="115" fillId="0" borderId="151" xfId="0" applyFont="1" applyFill="1" applyBorder="1" applyAlignment="1">
      <alignment horizontal="center" vertical="center" wrapText="1"/>
    </xf>
    <xf numFmtId="0" fontId="114" fillId="0" borderId="39" xfId="0" applyFont="1" applyBorder="1" applyAlignment="1">
      <alignment horizontal="center" vertical="center" wrapText="1"/>
    </xf>
    <xf numFmtId="0" fontId="114" fillId="0" borderId="164" xfId="0" applyFont="1" applyBorder="1" applyAlignment="1">
      <alignment horizontal="center" vertical="center" wrapText="1"/>
    </xf>
    <xf numFmtId="0" fontId="114" fillId="0" borderId="40" xfId="0" applyFont="1" applyBorder="1" applyAlignment="1">
      <alignment horizontal="center" vertical="center" wrapText="1"/>
    </xf>
    <xf numFmtId="0" fontId="114" fillId="0" borderId="26" xfId="0" applyFont="1" applyBorder="1" applyAlignment="1">
      <alignment horizontal="center" vertical="center" wrapText="1"/>
    </xf>
    <xf numFmtId="0" fontId="114" fillId="0" borderId="9" xfId="0" applyFont="1" applyBorder="1" applyAlignment="1">
      <alignment horizontal="center" vertical="center" wrapText="1"/>
    </xf>
    <xf numFmtId="0" fontId="114" fillId="0" borderId="151" xfId="0" applyFont="1" applyBorder="1" applyAlignment="1">
      <alignment horizontal="center" vertical="center" wrapText="1"/>
    </xf>
    <xf numFmtId="0" fontId="115" fillId="0" borderId="188" xfId="0" applyFont="1" applyFill="1" applyBorder="1" applyAlignment="1">
      <alignment horizontal="center" vertical="center" wrapText="1"/>
    </xf>
    <xf numFmtId="0" fontId="115" fillId="0" borderId="189" xfId="0" applyFont="1" applyFill="1" applyBorder="1" applyAlignment="1">
      <alignment horizontal="center" vertical="center" wrapText="1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87" xfId="0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 wrapText="1"/>
    </xf>
    <xf numFmtId="0" fontId="114" fillId="0" borderId="0" xfId="0" applyFont="1" applyBorder="1" applyAlignment="1">
      <alignment horizontal="center" vertical="center" wrapText="1"/>
    </xf>
    <xf numFmtId="0" fontId="114" fillId="0" borderId="48" xfId="0" applyFont="1" applyBorder="1" applyAlignment="1">
      <alignment horizontal="center" vertical="center" wrapText="1"/>
    </xf>
    <xf numFmtId="0" fontId="115" fillId="0" borderId="190" xfId="0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 wrapText="1"/>
    </xf>
    <xf numFmtId="244" fontId="114" fillId="0" borderId="87" xfId="0" applyNumberFormat="1" applyFont="1" applyFill="1" applyBorder="1" applyAlignment="1">
      <alignment horizontal="center" vertical="center" wrapText="1"/>
    </xf>
    <xf numFmtId="244" fontId="114" fillId="0" borderId="89" xfId="0" applyNumberFormat="1" applyFont="1" applyFill="1" applyBorder="1" applyAlignment="1">
      <alignment horizontal="center" vertical="center" wrapText="1"/>
    </xf>
    <xf numFmtId="244" fontId="114" fillId="0" borderId="66" xfId="0" applyNumberFormat="1" applyFont="1" applyFill="1" applyBorder="1" applyAlignment="1">
      <alignment horizontal="center" vertical="center" wrapText="1"/>
    </xf>
    <xf numFmtId="244" fontId="114" fillId="0" borderId="67" xfId="0" applyNumberFormat="1" applyFont="1" applyFill="1" applyBorder="1" applyAlignment="1">
      <alignment horizontal="center" vertical="center" wrapText="1"/>
    </xf>
    <xf numFmtId="244" fontId="114" fillId="0" borderId="68" xfId="0" applyNumberFormat="1" applyFont="1" applyFill="1" applyBorder="1" applyAlignment="1">
      <alignment horizontal="center" vertical="center" wrapText="1"/>
    </xf>
    <xf numFmtId="244" fontId="115" fillId="0" borderId="147" xfId="0" applyNumberFormat="1" applyFont="1" applyFill="1" applyBorder="1" applyAlignment="1">
      <alignment horizontal="center" vertical="center" wrapText="1"/>
    </xf>
    <xf numFmtId="244" fontId="115" fillId="0" borderId="146" xfId="0" applyNumberFormat="1" applyFont="1" applyFill="1" applyBorder="1" applyAlignment="1">
      <alignment horizontal="center" vertical="center" wrapText="1"/>
    </xf>
    <xf numFmtId="244" fontId="115" fillId="0" borderId="148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53" xfId="0" applyNumberFormat="1" applyFont="1" applyFill="1" applyBorder="1" applyAlignment="1">
      <alignment horizontal="center" vertical="center" wrapText="1"/>
    </xf>
    <xf numFmtId="244" fontId="114" fillId="0" borderId="3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244" fontId="114" fillId="0" borderId="147" xfId="0" applyNumberFormat="1" applyFont="1" applyFill="1" applyBorder="1" applyAlignment="1">
      <alignment horizontal="center" vertical="center" wrapText="1"/>
    </xf>
    <xf numFmtId="244" fontId="114" fillId="0" borderId="146" xfId="0" applyNumberFormat="1" applyFont="1" applyFill="1" applyBorder="1" applyAlignment="1">
      <alignment horizontal="center" vertical="center" wrapText="1"/>
    </xf>
    <xf numFmtId="244" fontId="114" fillId="0" borderId="148" xfId="0" applyNumberFormat="1" applyFont="1" applyFill="1" applyBorder="1" applyAlignment="1">
      <alignment horizontal="center" vertical="center" wrapText="1"/>
    </xf>
    <xf numFmtId="244" fontId="114" fillId="0" borderId="55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61" xfId="0" applyNumberFormat="1" applyFont="1" applyFill="1" applyBorder="1" applyAlignment="1">
      <alignment horizontal="center" vertical="center"/>
    </xf>
    <xf numFmtId="244" fontId="114" fillId="0" borderId="88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244" fontId="114" fillId="0" borderId="89" xfId="0" applyNumberFormat="1" applyFont="1" applyFill="1" applyBorder="1" applyAlignment="1">
      <alignment horizontal="center" vertical="center"/>
    </xf>
    <xf numFmtId="244" fontId="115" fillId="0" borderId="53" xfId="0" applyNumberFormat="1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244" fontId="115" fillId="0" borderId="55" xfId="0" applyNumberFormat="1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/>
    </xf>
    <xf numFmtId="244" fontId="115" fillId="0" borderId="61" xfId="0" applyNumberFormat="1" applyFont="1" applyFill="1" applyBorder="1" applyAlignment="1">
      <alignment horizontal="center" vertical="center"/>
    </xf>
    <xf numFmtId="0" fontId="115" fillId="0" borderId="115" xfId="0" applyFont="1" applyFill="1" applyBorder="1" applyAlignment="1">
      <alignment horizontal="center" vertical="center" wrapText="1"/>
    </xf>
    <xf numFmtId="247" fontId="114" fillId="0" borderId="7" xfId="0" applyNumberFormat="1" applyFont="1" applyBorder="1" applyAlignment="1">
      <alignment horizontal="center" vertical="center" wrapText="1"/>
    </xf>
    <xf numFmtId="247" fontId="114" fillId="0" borderId="48" xfId="0" applyNumberFormat="1" applyFont="1" applyBorder="1" applyAlignment="1">
      <alignment horizontal="center" vertical="center" wrapText="1"/>
    </xf>
    <xf numFmtId="244" fontId="114" fillId="0" borderId="90" xfId="0" applyNumberFormat="1" applyFont="1" applyFill="1" applyBorder="1" applyAlignment="1">
      <alignment horizontal="center" vertical="center" wrapText="1"/>
    </xf>
    <xf numFmtId="244" fontId="114" fillId="0" borderId="96" xfId="0" applyNumberFormat="1" applyFont="1" applyFill="1" applyBorder="1" applyAlignment="1">
      <alignment horizontal="center" vertical="center" wrapText="1"/>
    </xf>
    <xf numFmtId="244" fontId="114" fillId="0" borderId="91" xfId="0" applyNumberFormat="1" applyFont="1" applyFill="1" applyBorder="1" applyAlignment="1">
      <alignment horizontal="center" vertical="center" wrapText="1"/>
    </xf>
    <xf numFmtId="247" fontId="114" fillId="0" borderId="39" xfId="0" applyNumberFormat="1" applyFont="1" applyBorder="1" applyAlignment="1">
      <alignment horizontal="center" vertical="center" wrapText="1"/>
    </xf>
    <xf numFmtId="247" fontId="114" fillId="0" borderId="40" xfId="0" applyNumberFormat="1" applyFont="1" applyBorder="1" applyAlignment="1">
      <alignment horizontal="center" vertical="center" wrapText="1"/>
    </xf>
    <xf numFmtId="0" fontId="117" fillId="0" borderId="45" xfId="0" applyFont="1" applyBorder="1" applyAlignment="1">
      <alignment horizontal="center" vertical="center"/>
    </xf>
    <xf numFmtId="0" fontId="117" fillId="0" borderId="47" xfId="0" applyFont="1" applyBorder="1" applyAlignment="1">
      <alignment horizontal="center" vertical="center"/>
    </xf>
    <xf numFmtId="0" fontId="115" fillId="0" borderId="7" xfId="0" applyFont="1" applyBorder="1" applyAlignment="1">
      <alignment horizontal="center" vertical="center"/>
    </xf>
    <xf numFmtId="0" fontId="115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0" fontId="114" fillId="0" borderId="39" xfId="0" applyFont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7" fillId="0" borderId="39" xfId="0" applyFont="1" applyBorder="1" applyAlignment="1">
      <alignment horizontal="center" vertical="center"/>
    </xf>
    <xf numFmtId="0" fontId="117" fillId="0" borderId="40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5" fillId="0" borderId="40" xfId="0" applyFont="1" applyBorder="1" applyAlignment="1">
      <alignment horizontal="center" vertical="center"/>
    </xf>
    <xf numFmtId="0" fontId="119" fillId="0" borderId="9" xfId="0" applyFont="1" applyBorder="1" applyAlignment="1">
      <alignment horizontal="left" vertical="center"/>
    </xf>
    <xf numFmtId="0" fontId="119" fillId="0" borderId="151" xfId="0" applyFont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38" fontId="114" fillId="0" borderId="94" xfId="0" applyNumberFormat="1" applyFont="1" applyFill="1" applyBorder="1" applyAlignment="1">
      <alignment horizontal="center" vertical="center"/>
    </xf>
    <xf numFmtId="238" fontId="114" fillId="0" borderId="172" xfId="0" applyNumberFormat="1" applyFont="1" applyFill="1" applyBorder="1" applyAlignment="1">
      <alignment horizontal="center" vertical="center"/>
    </xf>
    <xf numFmtId="239" fontId="114" fillId="0" borderId="173" xfId="0" applyNumberFormat="1" applyFont="1" applyFill="1" applyBorder="1" applyAlignment="1">
      <alignment horizontal="center" vertical="center"/>
    </xf>
    <xf numFmtId="239" fontId="114" fillId="0" borderId="40" xfId="0" applyNumberFormat="1" applyFont="1" applyFill="1" applyBorder="1" applyAlignment="1">
      <alignment horizontal="center" vertical="center"/>
    </xf>
    <xf numFmtId="239" fontId="114" fillId="0" borderId="94" xfId="0" applyNumberFormat="1" applyFont="1" applyFill="1" applyBorder="1" applyAlignment="1">
      <alignment horizontal="center" vertical="center"/>
    </xf>
    <xf numFmtId="239" fontId="114" fillId="0" borderId="91" xfId="0" applyNumberFormat="1" applyFont="1" applyFill="1" applyBorder="1" applyAlignment="1">
      <alignment horizontal="center" vertical="center"/>
    </xf>
    <xf numFmtId="249" fontId="114" fillId="0" borderId="39" xfId="0" applyNumberFormat="1" applyFont="1" applyFill="1" applyBorder="1" applyAlignment="1">
      <alignment horizontal="center" vertical="center"/>
    </xf>
    <xf numFmtId="249" fontId="114" fillId="0" borderId="174" xfId="0" applyNumberFormat="1" applyFont="1" applyFill="1" applyBorder="1" applyAlignment="1">
      <alignment horizontal="center" vertical="center"/>
    </xf>
    <xf numFmtId="193" fontId="114" fillId="0" borderId="90" xfId="0" applyNumberFormat="1" applyFont="1" applyFill="1" applyBorder="1" applyAlignment="1">
      <alignment horizontal="center" vertical="center"/>
    </xf>
    <xf numFmtId="193" fontId="114" fillId="0" borderId="172" xfId="0" applyNumberFormat="1" applyFont="1" applyFill="1" applyBorder="1" applyAlignment="1">
      <alignment horizontal="center" vertical="center"/>
    </xf>
    <xf numFmtId="238" fontId="114" fillId="0" borderId="173" xfId="0" applyNumberFormat="1" applyFont="1" applyFill="1" applyBorder="1" applyAlignment="1">
      <alignment horizontal="center" vertical="center"/>
    </xf>
    <xf numFmtId="238" fontId="114" fillId="0" borderId="174" xfId="0" applyNumberFormat="1" applyFont="1" applyFill="1" applyBorder="1" applyAlignment="1">
      <alignment horizontal="center" vertical="center"/>
    </xf>
    <xf numFmtId="0" fontId="119" fillId="0" borderId="90" xfId="0" applyFont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0" fontId="119" fillId="0" borderId="91" xfId="0" applyFont="1" applyBorder="1" applyAlignment="1">
      <alignment horizontal="center" vertical="center"/>
    </xf>
    <xf numFmtId="0" fontId="119" fillId="0" borderId="26" xfId="0" applyFont="1" applyBorder="1" applyAlignment="1">
      <alignment horizontal="center" vertical="center"/>
    </xf>
    <xf numFmtId="0" fontId="119" fillId="0" borderId="9" xfId="0" applyFont="1" applyBorder="1" applyAlignment="1">
      <alignment horizontal="center" vertical="center"/>
    </xf>
    <xf numFmtId="0" fontId="119" fillId="0" borderId="151" xfId="0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247" fontId="114" fillId="0" borderId="40" xfId="0" applyNumberFormat="1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7" fillId="0" borderId="91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48" xfId="0" applyNumberFormat="1" applyFont="1" applyBorder="1" applyAlignment="1">
      <alignment horizontal="center" vertical="center"/>
    </xf>
    <xf numFmtId="0" fontId="115" fillId="0" borderId="90" xfId="0" applyFont="1" applyBorder="1" applyAlignment="1">
      <alignment horizontal="center" vertical="center"/>
    </xf>
    <xf numFmtId="0" fontId="115" fillId="0" borderId="91" xfId="0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91" xfId="0" applyNumberFormat="1" applyFont="1" applyBorder="1" applyAlignment="1">
      <alignment horizontal="center" vertical="center"/>
    </xf>
    <xf numFmtId="0" fontId="114" fillId="0" borderId="26" xfId="248" applyFont="1" applyFill="1" applyBorder="1" applyAlignment="1">
      <alignment horizontal="center" vertical="center"/>
    </xf>
    <xf numFmtId="0" fontId="114" fillId="0" borderId="151" xfId="248" applyFont="1" applyFill="1" applyBorder="1" applyAlignment="1">
      <alignment horizontal="center" vertical="center"/>
    </xf>
    <xf numFmtId="0" fontId="115" fillId="0" borderId="26" xfId="0" applyFont="1" applyFill="1" applyBorder="1" applyAlignment="1">
      <alignment horizontal="center" vertical="center"/>
    </xf>
    <xf numFmtId="0" fontId="115" fillId="0" borderId="151" xfId="0" applyFont="1" applyFill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0" fontId="119" fillId="0" borderId="96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249" fontId="118" fillId="0" borderId="26" xfId="0" applyNumberFormat="1" applyFont="1" applyFill="1" applyBorder="1" applyAlignment="1">
      <alignment horizontal="center" vertical="center"/>
    </xf>
    <xf numFmtId="249" fontId="118" fillId="0" borderId="9" xfId="0" applyNumberFormat="1" applyFont="1" applyFill="1" applyBorder="1" applyAlignment="1">
      <alignment horizontal="center" vertical="center"/>
    </xf>
    <xf numFmtId="249" fontId="118" fillId="0" borderId="151" xfId="0" applyNumberFormat="1" applyFont="1" applyFill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51" xfId="0" applyFont="1" applyBorder="1" applyAlignment="1">
      <alignment horizontal="center" vertical="center"/>
    </xf>
    <xf numFmtId="0" fontId="114" fillId="0" borderId="151" xfId="0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9" fillId="0" borderId="26" xfId="0" applyFont="1" applyFill="1" applyBorder="1" applyAlignment="1">
      <alignment horizontal="center" vertical="center"/>
    </xf>
    <xf numFmtId="0" fontId="119" fillId="0" borderId="9" xfId="0" applyFont="1" applyFill="1" applyBorder="1" applyAlignment="1">
      <alignment horizontal="center" vertical="center"/>
    </xf>
    <xf numFmtId="0" fontId="119" fillId="0" borderId="151" xfId="0" applyFont="1" applyFill="1" applyBorder="1" applyAlignment="1">
      <alignment horizontal="center" vertical="center"/>
    </xf>
    <xf numFmtId="0" fontId="118" fillId="0" borderId="26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left" vertical="center"/>
    </xf>
    <xf numFmtId="0" fontId="118" fillId="0" borderId="151" xfId="0" applyFont="1" applyFill="1" applyBorder="1" applyAlignment="1">
      <alignment horizontal="left" vertical="center"/>
    </xf>
    <xf numFmtId="249" fontId="114" fillId="0" borderId="90" xfId="0" applyNumberFormat="1" applyFont="1" applyFill="1" applyBorder="1" applyAlignment="1">
      <alignment horizontal="center" vertical="center"/>
    </xf>
    <xf numFmtId="249" fontId="114" fillId="0" borderId="172" xfId="0" applyNumberFormat="1" applyFont="1" applyFill="1" applyBorder="1" applyAlignment="1">
      <alignment horizontal="center" vertical="center"/>
    </xf>
    <xf numFmtId="0" fontId="122" fillId="0" borderId="26" xfId="0" applyFont="1" applyBorder="1" applyAlignment="1">
      <alignment horizontal="center" vertical="center"/>
    </xf>
    <xf numFmtId="0" fontId="122" fillId="0" borderId="9" xfId="0" applyFont="1" applyBorder="1" applyAlignment="1">
      <alignment horizontal="center" vertical="center"/>
    </xf>
    <xf numFmtId="0" fontId="122" fillId="0" borderId="151" xfId="0" applyFont="1" applyBorder="1" applyAlignment="1">
      <alignment horizontal="center" vertical="center"/>
    </xf>
    <xf numFmtId="251" fontId="114" fillId="0" borderId="7" xfId="0" applyNumberFormat="1" applyFont="1" applyFill="1" applyBorder="1" applyAlignment="1">
      <alignment horizontal="center" vertical="center"/>
    </xf>
    <xf numFmtId="251" fontId="114" fillId="0" borderId="0" xfId="0" applyNumberFormat="1" applyFont="1" applyFill="1" applyBorder="1" applyAlignment="1">
      <alignment horizontal="center" vertical="center"/>
    </xf>
    <xf numFmtId="0" fontId="114" fillId="0" borderId="9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vertical="center"/>
    </xf>
    <xf numFmtId="0" fontId="115" fillId="0" borderId="151" xfId="0" applyFont="1" applyFill="1" applyBorder="1" applyAlignment="1">
      <alignment vertical="center"/>
    </xf>
    <xf numFmtId="0" fontId="114" fillId="36" borderId="73" xfId="0" applyFont="1" applyFill="1" applyBorder="1" applyAlignment="1">
      <alignment horizontal="right" vertical="center"/>
    </xf>
    <xf numFmtId="0" fontId="114" fillId="36" borderId="46" xfId="0" applyFont="1" applyFill="1" applyBorder="1" applyAlignment="1">
      <alignment horizontal="right" vertical="center"/>
    </xf>
    <xf numFmtId="0" fontId="114" fillId="36" borderId="85" xfId="0" applyFont="1" applyFill="1" applyBorder="1" applyAlignment="1">
      <alignment horizontal="right" vertical="center"/>
    </xf>
    <xf numFmtId="0" fontId="114" fillId="36" borderId="87" xfId="0" applyFont="1" applyFill="1" applyBorder="1" applyAlignment="1">
      <alignment horizontal="right" vertical="center"/>
    </xf>
    <xf numFmtId="248" fontId="115" fillId="36" borderId="46" xfId="248" applyNumberFormat="1" applyFont="1" applyFill="1" applyBorder="1" applyAlignment="1">
      <alignment horizontal="center" vertical="center"/>
    </xf>
    <xf numFmtId="248" fontId="114" fillId="36" borderId="73" xfId="248" applyNumberFormat="1" applyFont="1" applyFill="1" applyBorder="1" applyAlignment="1">
      <alignment horizontal="center" vertical="center"/>
    </xf>
    <xf numFmtId="248" fontId="114" fillId="36" borderId="46" xfId="248" applyNumberFormat="1" applyFont="1" applyFill="1" applyBorder="1" applyAlignment="1">
      <alignment horizontal="center" vertical="center"/>
    </xf>
    <xf numFmtId="0" fontId="114" fillId="36" borderId="46" xfId="0" applyFont="1" applyFill="1" applyBorder="1" applyAlignment="1">
      <alignment horizontal="center" vertical="center"/>
    </xf>
    <xf numFmtId="0" fontId="114" fillId="36" borderId="45" xfId="0" applyFont="1" applyFill="1" applyBorder="1" applyAlignment="1">
      <alignment horizontal="right" vertical="center"/>
    </xf>
    <xf numFmtId="248" fontId="115" fillId="36" borderId="87" xfId="248" applyNumberFormat="1" applyFont="1" applyFill="1" applyBorder="1" applyAlignment="1">
      <alignment horizontal="center" vertical="center"/>
    </xf>
    <xf numFmtId="248" fontId="114" fillId="36" borderId="85" xfId="248" applyNumberFormat="1" applyFont="1" applyFill="1" applyBorder="1" applyAlignment="1">
      <alignment horizontal="center" vertical="center"/>
    </xf>
    <xf numFmtId="248" fontId="114" fillId="36" borderId="87" xfId="248" applyNumberFormat="1" applyFont="1" applyFill="1" applyBorder="1" applyAlignment="1">
      <alignment horizontal="center" vertical="center"/>
    </xf>
    <xf numFmtId="0" fontId="114" fillId="36" borderId="87" xfId="0" applyFont="1" applyFill="1" applyBorder="1" applyAlignment="1">
      <alignment horizontal="center" vertical="center"/>
    </xf>
    <xf numFmtId="0" fontId="114" fillId="36" borderId="9" xfId="0" applyFont="1" applyFill="1" applyBorder="1" applyAlignment="1">
      <alignment horizontal="center" vertical="center"/>
    </xf>
    <xf numFmtId="0" fontId="114" fillId="36" borderId="162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center" vertical="center"/>
    </xf>
    <xf numFmtId="9" fontId="114" fillId="36" borderId="9" xfId="248" applyNumberFormat="1" applyFont="1" applyFill="1" applyBorder="1" applyAlignment="1">
      <alignment horizontal="center" vertical="center"/>
    </xf>
    <xf numFmtId="244" fontId="114" fillId="0" borderId="164" xfId="248" applyNumberFormat="1" applyFont="1" applyFill="1" applyBorder="1" applyAlignment="1">
      <alignment horizontal="left" vertical="center"/>
    </xf>
    <xf numFmtId="244" fontId="114" fillId="0" borderId="40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center" vertical="center"/>
    </xf>
    <xf numFmtId="244" fontId="114" fillId="0" borderId="91" xfId="248" applyNumberFormat="1" applyFont="1" applyFill="1" applyBorder="1" applyAlignment="1">
      <alignment horizontal="center" vertical="center"/>
    </xf>
    <xf numFmtId="244" fontId="114" fillId="0" borderId="9" xfId="248" applyNumberFormat="1" applyFont="1" applyFill="1" applyBorder="1" applyAlignment="1">
      <alignment horizontal="left" vertical="center"/>
    </xf>
    <xf numFmtId="244" fontId="114" fillId="0" borderId="151" xfId="248" applyNumberFormat="1" applyFont="1" applyFill="1" applyBorder="1" applyAlignment="1">
      <alignment horizontal="lef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center" vertical="center"/>
    </xf>
    <xf numFmtId="244" fontId="114" fillId="0" borderId="46" xfId="248" applyNumberFormat="1" applyFont="1" applyFill="1" applyBorder="1" applyAlignment="1">
      <alignment horizontal="left" vertical="center"/>
    </xf>
    <xf numFmtId="244" fontId="114" fillId="0" borderId="47" xfId="248" applyNumberFormat="1" applyFont="1" applyFill="1" applyBorder="1" applyAlignment="1">
      <alignment horizontal="left" vertical="center"/>
    </xf>
    <xf numFmtId="244" fontId="114" fillId="0" borderId="87" xfId="248" applyNumberFormat="1" applyFont="1" applyFill="1" applyBorder="1" applyAlignment="1">
      <alignment horizontal="left" vertical="center"/>
    </xf>
    <xf numFmtId="244" fontId="114" fillId="0" borderId="89" xfId="248" applyNumberFormat="1" applyFont="1" applyFill="1" applyBorder="1" applyAlignment="1">
      <alignment horizontal="left" vertical="center"/>
    </xf>
    <xf numFmtId="9" fontId="115" fillId="36" borderId="88" xfId="248" applyNumberFormat="1" applyFont="1" applyFill="1" applyBorder="1" applyAlignment="1">
      <alignment horizontal="center" vertical="center"/>
    </xf>
    <xf numFmtId="9" fontId="115" fillId="36" borderId="87" xfId="248" applyNumberFormat="1" applyFont="1" applyFill="1" applyBorder="1" applyAlignment="1">
      <alignment horizontal="center" vertical="center"/>
    </xf>
    <xf numFmtId="9" fontId="115" fillId="36" borderId="89" xfId="248" applyNumberFormat="1" applyFont="1" applyFill="1" applyBorder="1" applyAlignment="1">
      <alignment horizontal="center" vertical="center"/>
    </xf>
    <xf numFmtId="248" fontId="115" fillId="36" borderId="55" xfId="248" applyNumberFormat="1" applyFont="1" applyFill="1" applyBorder="1" applyAlignment="1">
      <alignment vertical="center"/>
    </xf>
    <xf numFmtId="248" fontId="115" fillId="36" borderId="60" xfId="248" applyNumberFormat="1" applyFont="1" applyFill="1" applyBorder="1" applyAlignment="1">
      <alignment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91" xfId="248" applyNumberFormat="1" applyFont="1" applyFill="1" applyBorder="1" applyAlignment="1">
      <alignment horizontal="left" vertical="center"/>
    </xf>
    <xf numFmtId="244" fontId="114" fillId="36" borderId="85" xfId="0" applyNumberFormat="1" applyFont="1" applyFill="1" applyBorder="1" applyAlignment="1">
      <alignment horizontal="center" vertical="center"/>
    </xf>
    <xf numFmtId="244" fontId="114" fillId="36" borderId="87" xfId="0" applyNumberFormat="1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/>
    </xf>
    <xf numFmtId="244" fontId="114" fillId="0" borderId="96" xfId="0" applyNumberFormat="1" applyFont="1" applyFill="1" applyBorder="1" applyAlignment="1">
      <alignment horizontal="center" vertical="center"/>
    </xf>
    <xf numFmtId="244" fontId="114" fillId="0" borderId="7" xfId="0" applyNumberFormat="1" applyFont="1" applyFill="1" applyBorder="1" applyAlignment="1">
      <alignment horizontal="center" vertical="center"/>
    </xf>
    <xf numFmtId="244" fontId="114" fillId="0" borderId="0" xfId="0" applyNumberFormat="1" applyFont="1" applyFill="1" applyBorder="1" applyAlignment="1">
      <alignment horizontal="center" vertical="center"/>
    </xf>
    <xf numFmtId="244" fontId="114" fillId="0" borderId="99" xfId="0" applyNumberFormat="1" applyFont="1" applyFill="1" applyBorder="1" applyAlignment="1">
      <alignment horizontal="center" vertical="center"/>
    </xf>
    <xf numFmtId="244" fontId="114" fillId="0" borderId="48" xfId="0" applyNumberFormat="1" applyFont="1" applyFill="1" applyBorder="1" applyAlignment="1">
      <alignment horizontal="center" vertical="center"/>
    </xf>
    <xf numFmtId="248" fontId="115" fillId="36" borderId="94" xfId="248" applyNumberFormat="1" applyFont="1" applyFill="1" applyBorder="1" applyAlignment="1">
      <alignment horizontal="right" vertical="center"/>
    </xf>
    <xf numFmtId="248" fontId="115" fillId="36" borderId="96" xfId="248" applyNumberFormat="1" applyFont="1" applyFill="1" applyBorder="1" applyAlignment="1">
      <alignment horizontal="right" vertical="center"/>
    </xf>
    <xf numFmtId="244" fontId="114" fillId="0" borderId="76" xfId="0" applyNumberFormat="1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54" xfId="0" applyNumberFormat="1" applyFont="1" applyFill="1" applyBorder="1" applyAlignment="1">
      <alignment horizontal="center" vertical="center"/>
    </xf>
    <xf numFmtId="0" fontId="114" fillId="36" borderId="99" xfId="0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horizontal="center" vertical="center"/>
    </xf>
    <xf numFmtId="244" fontId="114" fillId="0" borderId="94" xfId="0" applyNumberFormat="1" applyFont="1" applyFill="1" applyBorder="1" applyAlignment="1">
      <alignment horizontal="center" vertical="center"/>
    </xf>
    <xf numFmtId="244" fontId="114" fillId="0" borderId="91" xfId="0" applyNumberFormat="1" applyFont="1" applyFill="1" applyBorder="1" applyAlignment="1">
      <alignment horizontal="center" vertical="center"/>
    </xf>
    <xf numFmtId="244" fontId="114" fillId="0" borderId="79" xfId="0" applyNumberFormat="1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left" vertical="center"/>
    </xf>
    <xf numFmtId="244" fontId="115" fillId="0" borderId="9" xfId="248" applyNumberFormat="1" applyFont="1" applyFill="1" applyBorder="1" applyAlignment="1">
      <alignment horizontal="left" vertical="center"/>
    </xf>
    <xf numFmtId="0" fontId="115" fillId="36" borderId="55" xfId="0" applyFont="1" applyFill="1" applyBorder="1" applyAlignment="1">
      <alignment horizontal="center" vertical="center"/>
    </xf>
    <xf numFmtId="0" fontId="115" fillId="36" borderId="60" xfId="0" applyFont="1" applyFill="1" applyBorder="1" applyAlignment="1">
      <alignment horizontal="center" vertical="center"/>
    </xf>
    <xf numFmtId="0" fontId="115" fillId="36" borderId="79" xfId="0" applyFont="1" applyFill="1" applyBorder="1" applyAlignment="1">
      <alignment horizontal="center" vertical="center"/>
    </xf>
    <xf numFmtId="0" fontId="115" fillId="36" borderId="85" xfId="0" applyFont="1" applyFill="1" applyBorder="1" applyAlignment="1">
      <alignment horizontal="center" vertical="center"/>
    </xf>
    <xf numFmtId="0" fontId="115" fillId="36" borderId="87" xfId="0" applyFont="1" applyFill="1" applyBorder="1" applyAlignment="1">
      <alignment horizontal="center" vertical="center"/>
    </xf>
    <xf numFmtId="0" fontId="115" fillId="36" borderId="73" xfId="0" applyFont="1" applyFill="1" applyBorder="1" applyAlignment="1">
      <alignment horizontal="center" vertical="center"/>
    </xf>
    <xf numFmtId="0" fontId="115" fillId="36" borderId="46" xfId="0" applyFont="1" applyFill="1" applyBorder="1" applyAlignment="1">
      <alignment horizontal="center" vertical="center"/>
    </xf>
    <xf numFmtId="0" fontId="114" fillId="36" borderId="88" xfId="0" applyFont="1" applyFill="1" applyBorder="1" applyAlignment="1">
      <alignment horizontal="center" vertical="center"/>
    </xf>
    <xf numFmtId="244" fontId="114" fillId="0" borderId="97" xfId="0" applyNumberFormat="1" applyFont="1" applyFill="1" applyBorder="1" applyAlignment="1">
      <alignment horizontal="center" vertical="center"/>
    </xf>
    <xf numFmtId="244" fontId="114" fillId="0" borderId="98" xfId="0" applyNumberFormat="1" applyFont="1" applyFill="1" applyBorder="1" applyAlignment="1">
      <alignment horizontal="center" vertical="center"/>
    </xf>
    <xf numFmtId="0" fontId="115" fillId="0" borderId="53" xfId="0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left" vertical="center"/>
    </xf>
    <xf numFmtId="251" fontId="114" fillId="0" borderId="90" xfId="0" applyNumberFormat="1" applyFont="1" applyFill="1" applyBorder="1" applyAlignment="1">
      <alignment horizontal="center" vertical="center"/>
    </xf>
    <xf numFmtId="251" fontId="114" fillId="0" borderId="96" xfId="0" applyNumberFormat="1" applyFont="1" applyFill="1" applyBorder="1" applyAlignment="1">
      <alignment horizontal="center" vertical="center"/>
    </xf>
    <xf numFmtId="251" fontId="114" fillId="0" borderId="39" xfId="0" applyNumberFormat="1" applyFont="1" applyFill="1" applyBorder="1" applyAlignment="1">
      <alignment horizontal="center" vertical="center"/>
    </xf>
    <xf numFmtId="251" fontId="114" fillId="0" borderId="164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center" vertical="center"/>
    </xf>
    <xf numFmtId="238" fontId="114" fillId="0" borderId="60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39" fontId="114" fillId="0" borderId="96" xfId="0" applyNumberFormat="1" applyFont="1" applyFill="1" applyBorder="1" applyAlignment="1">
      <alignment horizontal="center" vertical="center"/>
    </xf>
    <xf numFmtId="0" fontId="119" fillId="0" borderId="96" xfId="248" quotePrefix="1" applyFont="1" applyFill="1" applyBorder="1" applyAlignment="1">
      <alignment horizontal="center" vertical="center"/>
    </xf>
    <xf numFmtId="247" fontId="114" fillId="0" borderId="39" xfId="0" applyNumberFormat="1" applyFont="1" applyFill="1" applyBorder="1" applyAlignment="1">
      <alignment horizontal="center" vertical="center"/>
    </xf>
    <xf numFmtId="247" fontId="114" fillId="0" borderId="40" xfId="0" applyNumberFormat="1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40" xfId="0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center" vertical="center"/>
    </xf>
    <xf numFmtId="0" fontId="118" fillId="0" borderId="7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0" fontId="129" fillId="0" borderId="90" xfId="0" applyFont="1" applyFill="1" applyBorder="1" applyAlignment="1">
      <alignment horizontal="center" vertical="center"/>
    </xf>
    <xf numFmtId="0" fontId="129" fillId="0" borderId="91" xfId="0" applyFont="1" applyFill="1" applyBorder="1" applyAlignment="1">
      <alignment horizontal="center" vertical="center"/>
    </xf>
    <xf numFmtId="244" fontId="119" fillId="0" borderId="26" xfId="248" applyNumberFormat="1" applyFont="1" applyFill="1" applyBorder="1" applyAlignment="1">
      <alignment horizontal="center" vertical="center" wrapText="1"/>
    </xf>
    <xf numFmtId="244" fontId="119" fillId="0" borderId="151" xfId="248" applyNumberFormat="1" applyFont="1" applyFill="1" applyBorder="1" applyAlignment="1">
      <alignment horizontal="center" vertical="center" wrapText="1"/>
    </xf>
    <xf numFmtId="242" fontId="115" fillId="0" borderId="88" xfId="248" applyNumberFormat="1" applyFont="1" applyFill="1" applyBorder="1" applyAlignment="1">
      <alignment horizontal="right" vertical="center"/>
    </xf>
    <xf numFmtId="242" fontId="115" fillId="0" borderId="87" xfId="248" applyNumberFormat="1" applyFont="1" applyFill="1" applyBorder="1" applyAlignment="1">
      <alignment horizontal="right" vertical="center"/>
    </xf>
    <xf numFmtId="244" fontId="114" fillId="0" borderId="45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center" vertical="center"/>
    </xf>
    <xf numFmtId="238" fontId="118" fillId="0" borderId="88" xfId="0" applyNumberFormat="1" applyFont="1" applyFill="1" applyBorder="1" applyAlignment="1">
      <alignment horizontal="center" vertical="center"/>
    </xf>
    <xf numFmtId="238" fontId="118" fillId="0" borderId="87" xfId="0" applyNumberFormat="1" applyFont="1" applyFill="1" applyBorder="1" applyAlignment="1">
      <alignment horizontal="center" vertical="center"/>
    </xf>
    <xf numFmtId="242" fontId="115" fillId="0" borderId="45" xfId="248" applyNumberFormat="1" applyFont="1" applyFill="1" applyBorder="1" applyAlignment="1">
      <alignment horizontal="right" vertical="center"/>
    </xf>
    <xf numFmtId="242" fontId="115" fillId="0" borderId="46" xfId="248" applyNumberFormat="1" applyFont="1" applyFill="1" applyBorder="1" applyAlignment="1">
      <alignment horizontal="right" vertical="center"/>
    </xf>
    <xf numFmtId="242" fontId="115" fillId="0" borderId="55" xfId="248" applyNumberFormat="1" applyFont="1" applyFill="1" applyBorder="1" applyAlignment="1">
      <alignment horizontal="right" vertical="center"/>
    </xf>
    <xf numFmtId="242" fontId="115" fillId="0" borderId="60" xfId="248" applyNumberFormat="1" applyFont="1" applyFill="1" applyBorder="1" applyAlignment="1">
      <alignment horizontal="right" vertical="center"/>
    </xf>
    <xf numFmtId="238" fontId="118" fillId="0" borderId="45" xfId="0" applyNumberFormat="1" applyFont="1" applyFill="1" applyBorder="1" applyAlignment="1">
      <alignment horizontal="center" vertical="center"/>
    </xf>
    <xf numFmtId="238" fontId="118" fillId="0" borderId="46" xfId="0" applyNumberFormat="1" applyFont="1" applyFill="1" applyBorder="1" applyAlignment="1">
      <alignment horizontal="center" vertical="center"/>
    </xf>
    <xf numFmtId="244" fontId="118" fillId="0" borderId="26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151" xfId="0" applyNumberFormat="1" applyFont="1" applyFill="1" applyBorder="1" applyAlignment="1">
      <alignment horizontal="center" vertical="center"/>
    </xf>
    <xf numFmtId="238" fontId="114" fillId="0" borderId="26" xfId="0" applyNumberFormat="1" applyFont="1" applyFill="1" applyBorder="1" applyAlignment="1">
      <alignment horizontal="center" vertical="center"/>
    </xf>
    <xf numFmtId="238" fontId="114" fillId="0" borderId="9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38" fontId="114" fillId="0" borderId="88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4" fontId="115" fillId="0" borderId="88" xfId="248" applyNumberFormat="1" applyFont="1" applyFill="1" applyBorder="1" applyAlignment="1">
      <alignment horizontal="center" vertical="center" wrapText="1"/>
    </xf>
    <xf numFmtId="244" fontId="115" fillId="0" borderId="89" xfId="248" applyNumberFormat="1" applyFont="1" applyFill="1" applyBorder="1" applyAlignment="1">
      <alignment horizontal="center" vertical="center" wrapText="1"/>
    </xf>
    <xf numFmtId="238" fontId="114" fillId="0" borderId="45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53" xfId="0" applyNumberFormat="1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4" fontId="114" fillId="0" borderId="55" xfId="0" applyNumberFormat="1" applyFont="1" applyFill="1" applyBorder="1" applyAlignment="1">
      <alignment horizontal="right" vertical="center"/>
    </xf>
    <xf numFmtId="244" fontId="114" fillId="0" borderId="60" xfId="0" applyNumberFormat="1" applyFont="1" applyFill="1" applyBorder="1" applyAlignment="1">
      <alignment horizontal="right" vertical="center"/>
    </xf>
    <xf numFmtId="244" fontId="114" fillId="0" borderId="88" xfId="0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horizontal="right" vertical="center"/>
    </xf>
    <xf numFmtId="244" fontId="114" fillId="0" borderId="45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right" vertical="center"/>
    </xf>
    <xf numFmtId="244" fontId="114" fillId="0" borderId="53" xfId="0" applyNumberFormat="1" applyFont="1" applyFill="1" applyBorder="1" applyAlignment="1">
      <alignment horizontal="right" vertical="center"/>
    </xf>
    <xf numFmtId="244" fontId="114" fillId="0" borderId="3" xfId="0" applyNumberFormat="1" applyFont="1" applyFill="1" applyBorder="1" applyAlignment="1">
      <alignment horizontal="right" vertical="center"/>
    </xf>
    <xf numFmtId="240" fontId="115" fillId="0" borderId="55" xfId="248" applyNumberFormat="1" applyFont="1" applyFill="1" applyBorder="1" applyAlignment="1">
      <alignment horizontal="right" vertical="center"/>
    </xf>
    <xf numFmtId="240" fontId="115" fillId="0" borderId="60" xfId="248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0" fontId="115" fillId="0" borderId="45" xfId="248" applyFont="1" applyFill="1" applyBorder="1" applyAlignment="1">
      <alignment horizontal="center" vertical="center"/>
    </xf>
    <xf numFmtId="0" fontId="115" fillId="0" borderId="47" xfId="248" applyFont="1" applyFill="1" applyBorder="1" applyAlignment="1">
      <alignment horizontal="center" vertical="center"/>
    </xf>
    <xf numFmtId="238" fontId="114" fillId="0" borderId="90" xfId="0" applyNumberFormat="1" applyFont="1" applyFill="1" applyBorder="1" applyAlignment="1">
      <alignment horizontal="right" vertical="center"/>
    </xf>
    <xf numFmtId="238" fontId="114" fillId="0" borderId="96" xfId="0" applyNumberFormat="1" applyFont="1" applyFill="1" applyBorder="1" applyAlignment="1">
      <alignment horizontal="right" vertical="center"/>
    </xf>
    <xf numFmtId="238" fontId="114" fillId="0" borderId="66" xfId="0" applyNumberFormat="1" applyFont="1" applyFill="1" applyBorder="1" applyAlignment="1">
      <alignment horizontal="right" vertical="center"/>
    </xf>
    <xf numFmtId="238" fontId="114" fillId="0" borderId="67" xfId="0" applyNumberFormat="1" applyFont="1" applyFill="1" applyBorder="1" applyAlignment="1">
      <alignment horizontal="right" vertical="center"/>
    </xf>
    <xf numFmtId="0" fontId="115" fillId="0" borderId="26" xfId="248" applyFont="1" applyFill="1" applyBorder="1" applyAlignment="1">
      <alignment horizontal="center" vertical="center" wrapText="1"/>
    </xf>
    <xf numFmtId="0" fontId="115" fillId="0" borderId="9" xfId="248" applyFont="1" applyFill="1" applyBorder="1" applyAlignment="1">
      <alignment horizontal="center" vertical="center" wrapText="1"/>
    </xf>
    <xf numFmtId="0" fontId="115" fillId="0" borderId="151" xfId="248" applyFont="1" applyFill="1" applyBorder="1" applyAlignment="1">
      <alignment horizontal="center" vertical="center" wrapText="1"/>
    </xf>
    <xf numFmtId="247" fontId="114" fillId="0" borderId="7" xfId="0" applyNumberFormat="1" applyFont="1" applyFill="1" applyBorder="1" applyAlignment="1">
      <alignment horizontal="center" vertical="center"/>
    </xf>
    <xf numFmtId="247" fontId="114" fillId="0" borderId="48" xfId="0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0" fontId="115" fillId="0" borderId="48" xfId="0" applyFont="1" applyFill="1" applyBorder="1" applyAlignment="1">
      <alignment horizontal="center" vertical="center"/>
    </xf>
    <xf numFmtId="247" fontId="114" fillId="0" borderId="0" xfId="0" applyNumberFormat="1" applyFont="1" applyFill="1" applyBorder="1" applyAlignment="1">
      <alignment horizontal="center" vertical="center"/>
    </xf>
    <xf numFmtId="0" fontId="115" fillId="0" borderId="39" xfId="248" applyFont="1" applyFill="1" applyBorder="1" applyAlignment="1">
      <alignment horizontal="center" vertical="center" wrapText="1"/>
    </xf>
    <xf numFmtId="0" fontId="115" fillId="0" borderId="164" xfId="248" applyFont="1" applyFill="1" applyBorder="1" applyAlignment="1">
      <alignment horizontal="center" vertical="center" wrapText="1"/>
    </xf>
    <xf numFmtId="0" fontId="115" fillId="0" borderId="40" xfId="248" applyFont="1" applyFill="1" applyBorder="1" applyAlignment="1">
      <alignment horizontal="center" vertical="center" wrapText="1"/>
    </xf>
    <xf numFmtId="238" fontId="114" fillId="0" borderId="39" xfId="0" applyNumberFormat="1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244" fontId="115" fillId="0" borderId="55" xfId="248" applyNumberFormat="1" applyFont="1" applyFill="1" applyBorder="1" applyAlignment="1">
      <alignment horizontal="center" vertical="center" wrapText="1"/>
    </xf>
    <xf numFmtId="244" fontId="115" fillId="0" borderId="61" xfId="248" applyNumberFormat="1" applyFont="1" applyFill="1" applyBorder="1" applyAlignment="1">
      <alignment horizontal="center" vertical="center" wrapText="1"/>
    </xf>
    <xf numFmtId="244" fontId="115" fillId="0" borderId="164" xfId="248" applyNumberFormat="1" applyFont="1" applyFill="1" applyBorder="1" applyAlignment="1">
      <alignment horizontal="center" vertical="center" wrapText="1"/>
    </xf>
    <xf numFmtId="244" fontId="115" fillId="0" borderId="40" xfId="248" applyNumberFormat="1" applyFont="1" applyFill="1" applyBorder="1" applyAlignment="1">
      <alignment horizontal="center" vertical="center" wrapText="1"/>
    </xf>
    <xf numFmtId="239" fontId="114" fillId="0" borderId="164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 wrapText="1"/>
    </xf>
    <xf numFmtId="0" fontId="115" fillId="0" borderId="96" xfId="248" applyFont="1" applyFill="1" applyBorder="1" applyAlignment="1">
      <alignment horizontal="center" vertical="center" wrapText="1"/>
    </xf>
    <xf numFmtId="0" fontId="115" fillId="0" borderId="91" xfId="248" applyFont="1" applyFill="1" applyBorder="1" applyAlignment="1">
      <alignment horizontal="center" vertical="center" wrapText="1"/>
    </xf>
    <xf numFmtId="0" fontId="115" fillId="0" borderId="90" xfId="0" applyFont="1" applyFill="1" applyBorder="1" applyAlignment="1">
      <alignment horizontal="center" vertical="center"/>
    </xf>
    <xf numFmtId="0" fontId="115" fillId="0" borderId="91" xfId="0" applyFont="1" applyFill="1" applyBorder="1" applyAlignment="1">
      <alignment horizontal="center" vertical="center"/>
    </xf>
    <xf numFmtId="0" fontId="115" fillId="0" borderId="96" xfId="0" applyFont="1" applyFill="1" applyBorder="1" applyAlignment="1">
      <alignment horizontal="center" vertical="center"/>
    </xf>
    <xf numFmtId="244" fontId="115" fillId="0" borderId="164" xfId="248" applyNumberFormat="1" applyFont="1" applyFill="1" applyBorder="1" applyAlignment="1">
      <alignment horizontal="left" vertical="center"/>
    </xf>
    <xf numFmtId="244" fontId="115" fillId="0" borderId="40" xfId="248" applyNumberFormat="1" applyFont="1" applyFill="1" applyBorder="1" applyAlignment="1">
      <alignment horizontal="left" vertical="center"/>
    </xf>
    <xf numFmtId="247" fontId="114" fillId="0" borderId="90" xfId="0" applyNumberFormat="1" applyFont="1" applyFill="1" applyBorder="1" applyAlignment="1">
      <alignment horizontal="center" vertical="center"/>
    </xf>
    <xf numFmtId="247" fontId="114" fillId="0" borderId="91" xfId="0" applyNumberFormat="1" applyFont="1" applyFill="1" applyBorder="1" applyAlignment="1">
      <alignment horizontal="center" vertical="center"/>
    </xf>
    <xf numFmtId="247" fontId="114" fillId="0" borderId="96" xfId="0" applyNumberFormat="1" applyFont="1" applyFill="1" applyBorder="1" applyAlignment="1">
      <alignment horizontal="center" vertical="center"/>
    </xf>
    <xf numFmtId="251" fontId="114" fillId="0" borderId="26" xfId="0" applyNumberFormat="1" applyFont="1" applyFill="1" applyBorder="1" applyAlignment="1">
      <alignment horizontal="center" vertical="center"/>
    </xf>
    <xf numFmtId="251" fontId="114" fillId="0" borderId="9" xfId="0" applyNumberFormat="1" applyFont="1" applyFill="1" applyBorder="1" applyAlignment="1">
      <alignment horizontal="center" vertical="center"/>
    </xf>
    <xf numFmtId="251" fontId="114" fillId="0" borderId="151" xfId="0" applyNumberFormat="1" applyFont="1" applyFill="1" applyBorder="1" applyAlignment="1">
      <alignment horizontal="center" vertical="center"/>
    </xf>
    <xf numFmtId="251" fontId="119" fillId="0" borderId="39" xfId="248" applyNumberFormat="1" applyFont="1" applyFill="1" applyBorder="1" applyAlignment="1">
      <alignment horizontal="center" vertical="center" wrapText="1"/>
    </xf>
    <xf numFmtId="251" fontId="119" fillId="0" borderId="164" xfId="248" applyNumberFormat="1" applyFont="1" applyFill="1" applyBorder="1" applyAlignment="1">
      <alignment horizontal="center" vertical="center" wrapText="1"/>
    </xf>
    <xf numFmtId="251" fontId="119" fillId="0" borderId="40" xfId="248" applyNumberFormat="1" applyFont="1" applyFill="1" applyBorder="1" applyAlignment="1">
      <alignment horizontal="center" vertical="center" wrapText="1"/>
    </xf>
    <xf numFmtId="251" fontId="119" fillId="0" borderId="7" xfId="248" applyNumberFormat="1" applyFont="1" applyFill="1" applyBorder="1" applyAlignment="1">
      <alignment horizontal="center" vertical="center" wrapText="1"/>
    </xf>
    <xf numFmtId="251" fontId="119" fillId="0" borderId="0" xfId="248" applyNumberFormat="1" applyFont="1" applyFill="1" applyBorder="1" applyAlignment="1">
      <alignment horizontal="center" vertical="center" wrapText="1"/>
    </xf>
    <xf numFmtId="251" fontId="119" fillId="0" borderId="48" xfId="248" applyNumberFormat="1" applyFont="1" applyFill="1" applyBorder="1" applyAlignment="1">
      <alignment horizontal="center" vertical="center" wrapText="1"/>
    </xf>
    <xf numFmtId="251" fontId="119" fillId="0" borderId="90" xfId="248" applyNumberFormat="1" applyFont="1" applyFill="1" applyBorder="1" applyAlignment="1">
      <alignment horizontal="center" vertical="center" wrapText="1"/>
    </xf>
    <xf numFmtId="251" fontId="119" fillId="0" borderId="96" xfId="248" applyNumberFormat="1" applyFont="1" applyFill="1" applyBorder="1" applyAlignment="1">
      <alignment horizontal="center" vertical="center" wrapText="1"/>
    </xf>
    <xf numFmtId="251" fontId="119" fillId="0" borderId="91" xfId="248" applyNumberFormat="1" applyFont="1" applyFill="1" applyBorder="1" applyAlignment="1">
      <alignment horizontal="center" vertical="center" wrapText="1"/>
    </xf>
    <xf numFmtId="244" fontId="115" fillId="0" borderId="0" xfId="248" applyNumberFormat="1" applyFont="1" applyFill="1" applyBorder="1" applyAlignment="1">
      <alignment horizontal="center" vertical="center" wrapText="1"/>
    </xf>
    <xf numFmtId="244" fontId="115" fillId="0" borderId="48" xfId="248" applyNumberFormat="1" applyFont="1" applyFill="1" applyBorder="1" applyAlignment="1">
      <alignment horizontal="center" vertical="center" wrapText="1"/>
    </xf>
    <xf numFmtId="244" fontId="114" fillId="0" borderId="93" xfId="0" applyNumberFormat="1" applyFont="1" applyFill="1" applyBorder="1" applyAlignment="1">
      <alignment horizontal="center" vertical="center"/>
    </xf>
    <xf numFmtId="244" fontId="114" fillId="0" borderId="92" xfId="0" applyNumberFormat="1" applyFont="1" applyFill="1" applyBorder="1" applyAlignment="1">
      <alignment horizontal="center" vertical="center"/>
    </xf>
    <xf numFmtId="244" fontId="115" fillId="0" borderId="0" xfId="248" applyNumberFormat="1" applyFont="1" applyFill="1" applyBorder="1" applyAlignment="1">
      <alignment horizontal="left" vertical="center"/>
    </xf>
    <xf numFmtId="244" fontId="115" fillId="0" borderId="48" xfId="248" applyNumberFormat="1" applyFont="1" applyFill="1" applyBorder="1" applyAlignment="1">
      <alignment horizontal="left" vertical="center"/>
    </xf>
    <xf numFmtId="244" fontId="115" fillId="0" borderId="60" xfId="248" applyNumberFormat="1" applyFont="1" applyFill="1" applyBorder="1" applyAlignment="1">
      <alignment horizontal="left" vertical="center"/>
    </xf>
    <xf numFmtId="244" fontId="115" fillId="0" borderId="87" xfId="248" applyNumberFormat="1" applyFont="1" applyFill="1" applyBorder="1" applyAlignment="1">
      <alignment horizontal="left" vertical="center"/>
    </xf>
    <xf numFmtId="244" fontId="115" fillId="0" borderId="96" xfId="248" applyNumberFormat="1" applyFont="1" applyFill="1" applyBorder="1" applyAlignment="1">
      <alignment horizontal="center" vertical="center"/>
    </xf>
    <xf numFmtId="244" fontId="115" fillId="0" borderId="91" xfId="248" applyNumberFormat="1" applyFont="1" applyFill="1" applyBorder="1" applyAlignment="1">
      <alignment horizontal="center" vertical="center"/>
    </xf>
    <xf numFmtId="247" fontId="114" fillId="0" borderId="164" xfId="0" applyNumberFormat="1" applyFont="1" applyFill="1" applyBorder="1" applyAlignment="1">
      <alignment horizontal="center" vertical="center"/>
    </xf>
    <xf numFmtId="9" fontId="114" fillId="36" borderId="26" xfId="248" applyNumberFormat="1" applyFont="1" applyFill="1" applyBorder="1" applyAlignment="1">
      <alignment horizontal="center" vertical="center"/>
    </xf>
    <xf numFmtId="0" fontId="115" fillId="36" borderId="45" xfId="0" applyFont="1" applyFill="1" applyBorder="1" applyAlignment="1">
      <alignment horizontal="center" vertical="center"/>
    </xf>
    <xf numFmtId="244" fontId="115" fillId="0" borderId="45" xfId="248" applyNumberFormat="1" applyFont="1" applyFill="1" applyBorder="1" applyAlignment="1">
      <alignment horizontal="center" vertical="center" wrapText="1"/>
    </xf>
    <xf numFmtId="244" fontId="115" fillId="0" borderId="47" xfId="248" applyNumberFormat="1" applyFont="1" applyFill="1" applyBorder="1" applyAlignment="1">
      <alignment horizontal="center" vertical="center" wrapText="1"/>
    </xf>
    <xf numFmtId="0" fontId="117" fillId="0" borderId="39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238" fontId="130" fillId="0" borderId="55" xfId="0" applyNumberFormat="1" applyFont="1" applyFill="1" applyBorder="1" applyAlignment="1">
      <alignment horizontal="right" vertical="center"/>
    </xf>
    <xf numFmtId="238" fontId="130" fillId="0" borderId="60" xfId="0" applyNumberFormat="1" applyFont="1" applyFill="1" applyBorder="1" applyAlignment="1">
      <alignment horizontal="right" vertical="center"/>
    </xf>
    <xf numFmtId="244" fontId="115" fillId="0" borderId="66" xfId="248" applyNumberFormat="1" applyFont="1" applyFill="1" applyBorder="1" applyAlignment="1">
      <alignment horizontal="center" vertical="center" wrapText="1"/>
    </xf>
    <xf numFmtId="244" fontId="115" fillId="0" borderId="68" xfId="248" applyNumberFormat="1" applyFont="1" applyFill="1" applyBorder="1" applyAlignment="1">
      <alignment horizontal="center" vertical="center" wrapText="1"/>
    </xf>
    <xf numFmtId="244" fontId="115" fillId="0" borderId="46" xfId="248" applyNumberFormat="1" applyFont="1" applyFill="1" applyBorder="1" applyAlignment="1">
      <alignment horizontal="center" vertical="center" wrapText="1"/>
    </xf>
    <xf numFmtId="244" fontId="115" fillId="0" borderId="87" xfId="248" applyNumberFormat="1" applyFont="1" applyFill="1" applyBorder="1" applyAlignment="1">
      <alignment horizontal="center" vertical="center" wrapText="1"/>
    </xf>
    <xf numFmtId="0" fontId="129" fillId="0" borderId="7" xfId="0" applyFont="1" applyFill="1" applyBorder="1" applyAlignment="1">
      <alignment horizontal="center" vertical="center"/>
    </xf>
    <xf numFmtId="0" fontId="129" fillId="0" borderId="48" xfId="0" applyFont="1" applyFill="1" applyBorder="1" applyAlignment="1">
      <alignment horizontal="center" vertical="center"/>
    </xf>
    <xf numFmtId="0" fontId="117" fillId="0" borderId="53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55" xfId="0" applyFont="1" applyFill="1" applyBorder="1" applyAlignment="1">
      <alignment horizontal="center" vertical="center"/>
    </xf>
    <xf numFmtId="0" fontId="117" fillId="0" borderId="61" xfId="0" applyFont="1" applyFill="1" applyBorder="1" applyAlignment="1">
      <alignment horizontal="center" vertical="center"/>
    </xf>
    <xf numFmtId="244" fontId="115" fillId="0" borderId="53" xfId="248" applyNumberFormat="1" applyFont="1" applyFill="1" applyBorder="1" applyAlignment="1">
      <alignment horizontal="center" vertical="center" wrapText="1"/>
    </xf>
    <xf numFmtId="244" fontId="115" fillId="0" borderId="3" xfId="248" applyNumberFormat="1" applyFont="1" applyFill="1" applyBorder="1" applyAlignment="1">
      <alignment horizontal="center" vertical="center" wrapText="1"/>
    </xf>
    <xf numFmtId="244" fontId="115" fillId="0" borderId="60" xfId="248" applyNumberFormat="1" applyFont="1" applyFill="1" applyBorder="1" applyAlignment="1">
      <alignment horizontal="center" vertical="center" wrapText="1"/>
    </xf>
    <xf numFmtId="244" fontId="115" fillId="0" borderId="67" xfId="248" applyNumberFormat="1" applyFont="1" applyFill="1" applyBorder="1" applyAlignment="1">
      <alignment horizontal="center" vertical="center" wrapText="1"/>
    </xf>
    <xf numFmtId="244" fontId="115" fillId="0" borderId="66" xfId="367" applyNumberFormat="1" applyFont="1" applyFill="1" applyBorder="1" applyAlignment="1">
      <alignment horizontal="center" vertical="center" wrapText="1"/>
    </xf>
    <xf numFmtId="244" fontId="115" fillId="0" borderId="68" xfId="367" applyNumberFormat="1" applyFont="1" applyFill="1" applyBorder="1" applyAlignment="1">
      <alignment horizontal="center" vertical="center" wrapText="1"/>
    </xf>
    <xf numFmtId="244" fontId="115" fillId="0" borderId="26" xfId="248" applyNumberFormat="1" applyFont="1" applyFill="1" applyBorder="1" applyAlignment="1">
      <alignment horizontal="center" vertical="center" wrapText="1"/>
    </xf>
    <xf numFmtId="244" fontId="115" fillId="0" borderId="151" xfId="248" applyNumberFormat="1" applyFont="1" applyFill="1" applyBorder="1" applyAlignment="1">
      <alignment horizontal="center" vertical="center" wrapText="1"/>
    </xf>
    <xf numFmtId="244" fontId="115" fillId="0" borderId="96" xfId="248" applyNumberFormat="1" applyFont="1" applyFill="1" applyBorder="1" applyAlignment="1">
      <alignment horizontal="center" vertical="center" wrapText="1"/>
    </xf>
    <xf numFmtId="244" fontId="115" fillId="0" borderId="91" xfId="248" applyNumberFormat="1" applyFont="1" applyFill="1" applyBorder="1" applyAlignment="1">
      <alignment horizontal="center" vertical="center" wrapText="1"/>
    </xf>
    <xf numFmtId="244" fontId="119" fillId="0" borderId="90" xfId="248" applyNumberFormat="1" applyFont="1" applyFill="1" applyBorder="1" applyAlignment="1">
      <alignment horizontal="center" vertical="center" wrapText="1"/>
    </xf>
    <xf numFmtId="244" fontId="119" fillId="0" borderId="91" xfId="248" applyNumberFormat="1" applyFont="1" applyFill="1" applyBorder="1" applyAlignment="1">
      <alignment horizontal="center" vertical="center" wrapText="1"/>
    </xf>
    <xf numFmtId="244" fontId="115" fillId="0" borderId="54" xfId="248" applyNumberFormat="1" applyFont="1" applyFill="1" applyBorder="1" applyAlignment="1">
      <alignment horizontal="center" vertical="center" wrapText="1"/>
    </xf>
    <xf numFmtId="244" fontId="115" fillId="0" borderId="39" xfId="248" applyNumberFormat="1" applyFont="1" applyFill="1" applyBorder="1" applyAlignment="1">
      <alignment horizontal="center" vertical="center" wrapText="1"/>
    </xf>
    <xf numFmtId="244" fontId="115" fillId="0" borderId="90" xfId="248" applyNumberFormat="1" applyFont="1" applyFill="1" applyBorder="1" applyAlignment="1">
      <alignment horizontal="center" vertical="center" wrapText="1"/>
    </xf>
    <xf numFmtId="240" fontId="115" fillId="0" borderId="88" xfId="248" applyNumberFormat="1" applyFont="1" applyFill="1" applyBorder="1" applyAlignment="1">
      <alignment horizontal="right" vertical="center"/>
    </xf>
    <xf numFmtId="240" fontId="115" fillId="0" borderId="87" xfId="248" applyNumberFormat="1" applyFont="1" applyFill="1" applyBorder="1" applyAlignment="1">
      <alignment horizontal="right" vertical="center"/>
    </xf>
    <xf numFmtId="240" fontId="119" fillId="0" borderId="26" xfId="248" applyNumberFormat="1" applyFont="1" applyFill="1" applyBorder="1" applyAlignment="1">
      <alignment horizontal="right" vertical="center"/>
    </xf>
    <xf numFmtId="240" fontId="119" fillId="0" borderId="9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horizontal="right" vertical="center"/>
    </xf>
    <xf numFmtId="240" fontId="115" fillId="0" borderId="46" xfId="248" applyNumberFormat="1" applyFont="1" applyFill="1" applyBorder="1" applyAlignment="1">
      <alignment horizontal="right" vertical="center"/>
    </xf>
    <xf numFmtId="244" fontId="118" fillId="0" borderId="26" xfId="0" applyNumberFormat="1" applyFont="1" applyFill="1" applyBorder="1" applyAlignment="1">
      <alignment horizontal="right" vertical="center"/>
    </xf>
    <xf numFmtId="244" fontId="118" fillId="0" borderId="9" xfId="0" applyNumberFormat="1" applyFont="1" applyFill="1" applyBorder="1" applyAlignment="1">
      <alignment horizontal="right" vertical="center"/>
    </xf>
    <xf numFmtId="244" fontId="131" fillId="0" borderId="55" xfId="0" applyNumberFormat="1" applyFont="1" applyFill="1" applyBorder="1" applyAlignment="1">
      <alignment horizontal="right" vertical="center"/>
    </xf>
    <xf numFmtId="244" fontId="131" fillId="0" borderId="60" xfId="0" applyNumberFormat="1" applyFont="1" applyFill="1" applyBorder="1" applyAlignment="1">
      <alignment horizontal="right" vertical="center"/>
    </xf>
    <xf numFmtId="0" fontId="119" fillId="0" borderId="39" xfId="248" applyFont="1" applyFill="1" applyBorder="1" applyAlignment="1">
      <alignment horizontal="center" vertical="center"/>
    </xf>
    <xf numFmtId="0" fontId="119" fillId="0" borderId="40" xfId="248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0" fontId="119" fillId="0" borderId="26" xfId="248" applyNumberFormat="1" applyFont="1" applyFill="1" applyBorder="1" applyAlignment="1">
      <alignment horizontal="center" vertical="center"/>
    </xf>
    <xf numFmtId="240" fontId="119" fillId="0" borderId="9" xfId="248" applyNumberFormat="1" applyFont="1" applyFill="1" applyBorder="1" applyAlignment="1">
      <alignment horizontal="center" vertical="center"/>
    </xf>
    <xf numFmtId="0" fontId="115" fillId="0" borderId="164" xfId="0" applyFont="1" applyFill="1" applyBorder="1" applyAlignment="1">
      <alignment horizontal="center" vertical="center"/>
    </xf>
    <xf numFmtId="0" fontId="115" fillId="36" borderId="88" xfId="0" applyFont="1" applyFill="1" applyBorder="1" applyAlignment="1">
      <alignment horizontal="center" vertical="center"/>
    </xf>
    <xf numFmtId="0" fontId="114" fillId="36" borderId="7" xfId="0" applyFont="1" applyFill="1" applyBorder="1" applyAlignment="1">
      <alignment horizontal="center" vertical="center"/>
    </xf>
    <xf numFmtId="0" fontId="114" fillId="36" borderId="26" xfId="0" applyFont="1" applyFill="1" applyBorder="1" applyAlignment="1">
      <alignment horizontal="center" vertical="center"/>
    </xf>
    <xf numFmtId="0" fontId="115" fillId="36" borderId="26" xfId="0" applyFont="1" applyFill="1" applyBorder="1" applyAlignment="1">
      <alignment horizontal="center" vertical="center"/>
    </xf>
    <xf numFmtId="0" fontId="115" fillId="36" borderId="9" xfId="0" applyFont="1" applyFill="1" applyBorder="1" applyAlignment="1">
      <alignment horizontal="center" vertical="center"/>
    </xf>
    <xf numFmtId="0" fontId="114" fillId="36" borderId="162" xfId="0" applyFont="1" applyFill="1" applyBorder="1" applyAlignment="1">
      <alignment horizontal="center" vertical="center"/>
    </xf>
    <xf numFmtId="0" fontId="115" fillId="36" borderId="162" xfId="0" applyFont="1" applyFill="1" applyBorder="1" applyAlignment="1">
      <alignment horizontal="center" vertical="center"/>
    </xf>
    <xf numFmtId="244" fontId="114" fillId="36" borderId="73" xfId="0" applyNumberFormat="1" applyFont="1" applyFill="1" applyBorder="1" applyAlignment="1">
      <alignment horizontal="center" vertical="center"/>
    </xf>
    <xf numFmtId="244" fontId="114" fillId="36" borderId="46" xfId="0" applyNumberFormat="1" applyFont="1" applyFill="1" applyBorder="1" applyAlignment="1">
      <alignment horizontal="center" vertical="center"/>
    </xf>
    <xf numFmtId="244" fontId="114" fillId="36" borderId="162" xfId="0" applyNumberFormat="1" applyFont="1" applyFill="1" applyBorder="1" applyAlignment="1">
      <alignment horizontal="center" vertical="center"/>
    </xf>
    <xf numFmtId="244" fontId="114" fillId="36" borderId="9" xfId="0" applyNumberFormat="1" applyFont="1" applyFill="1" applyBorder="1" applyAlignment="1">
      <alignment horizontal="center" vertical="center"/>
    </xf>
    <xf numFmtId="240" fontId="115" fillId="0" borderId="53" xfId="248" applyNumberFormat="1" applyFont="1" applyFill="1" applyBorder="1" applyAlignment="1">
      <alignment horizontal="right" vertical="center"/>
    </xf>
    <xf numFmtId="240" fontId="115" fillId="0" borderId="3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horizontal="right" vertical="center"/>
    </xf>
    <xf numFmtId="240" fontId="115" fillId="0" borderId="67" xfId="248" applyNumberFormat="1" applyFont="1" applyFill="1" applyBorder="1" applyAlignment="1">
      <alignment horizontal="right" vertical="center"/>
    </xf>
    <xf numFmtId="242" fontId="115" fillId="0" borderId="26" xfId="248" applyNumberFormat="1" applyFont="1" applyFill="1" applyBorder="1" applyAlignment="1">
      <alignment horizontal="right" vertical="center"/>
    </xf>
    <xf numFmtId="242" fontId="115" fillId="0" borderId="9" xfId="248" applyNumberFormat="1" applyFont="1" applyFill="1" applyBorder="1" applyAlignment="1">
      <alignment horizontal="right" vertical="center"/>
    </xf>
    <xf numFmtId="244" fontId="114" fillId="0" borderId="26" xfId="0" applyNumberFormat="1" applyFont="1" applyFill="1" applyBorder="1" applyAlignment="1">
      <alignment horizontal="center" vertical="center"/>
    </xf>
    <xf numFmtId="240" fontId="115" fillId="0" borderId="66" xfId="248" applyNumberFormat="1" applyFont="1" applyFill="1" applyBorder="1" applyAlignment="1">
      <alignment vertical="center"/>
    </xf>
    <xf numFmtId="240" fontId="115" fillId="0" borderId="67" xfId="248" applyNumberFormat="1" applyFont="1" applyFill="1" applyBorder="1" applyAlignment="1">
      <alignment vertical="center"/>
    </xf>
    <xf numFmtId="244" fontId="114" fillId="0" borderId="66" xfId="0" applyNumberFormat="1" applyFont="1" applyFill="1" applyBorder="1" applyAlignment="1">
      <alignment horizontal="right" vertical="center"/>
    </xf>
    <xf numFmtId="244" fontId="114" fillId="0" borderId="67" xfId="0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vertical="center"/>
    </xf>
    <xf numFmtId="240" fontId="115" fillId="0" borderId="87" xfId="248" applyNumberFormat="1" applyFont="1" applyFill="1" applyBorder="1" applyAlignment="1">
      <alignment vertical="center"/>
    </xf>
    <xf numFmtId="244" fontId="115" fillId="0" borderId="88" xfId="367" applyNumberFormat="1" applyFont="1" applyFill="1" applyBorder="1" applyAlignment="1">
      <alignment horizontal="center" vertical="center" wrapText="1"/>
    </xf>
    <xf numFmtId="244" fontId="115" fillId="0" borderId="89" xfId="367" applyNumberFormat="1" applyFont="1" applyFill="1" applyBorder="1" applyAlignment="1">
      <alignment horizontal="center" vertical="center" wrapText="1"/>
    </xf>
    <xf numFmtId="244" fontId="115" fillId="0" borderId="45" xfId="367" applyNumberFormat="1" applyFont="1" applyFill="1" applyBorder="1" applyAlignment="1">
      <alignment horizontal="center" vertical="center" wrapText="1"/>
    </xf>
    <xf numFmtId="244" fontId="115" fillId="0" borderId="47" xfId="367" applyNumberFormat="1" applyFont="1" applyFill="1" applyBorder="1" applyAlignment="1">
      <alignment horizontal="center" vertical="center" wrapText="1"/>
    </xf>
    <xf numFmtId="244" fontId="114" fillId="0" borderId="9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right" vertical="center"/>
    </xf>
    <xf numFmtId="244" fontId="114" fillId="0" borderId="39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8" fontId="115" fillId="36" borderId="90" xfId="248" applyNumberFormat="1" applyFont="1" applyFill="1" applyBorder="1" applyAlignment="1">
      <alignment horizontal="right" vertical="center"/>
    </xf>
    <xf numFmtId="247" fontId="114" fillId="0" borderId="80" xfId="0" applyNumberFormat="1" applyFont="1" applyFill="1" applyBorder="1" applyAlignment="1">
      <alignment horizontal="center" vertical="center"/>
    </xf>
    <xf numFmtId="247" fontId="114" fillId="0" borderId="81" xfId="0" applyNumberFormat="1" applyFont="1" applyFill="1" applyBorder="1" applyAlignment="1">
      <alignment horizontal="center" vertical="center"/>
    </xf>
    <xf numFmtId="244" fontId="114" fillId="36" borderId="162" xfId="248" applyNumberFormat="1" applyFont="1" applyFill="1" applyBorder="1" applyAlignment="1">
      <alignment horizontal="right" vertical="center"/>
    </xf>
    <xf numFmtId="244" fontId="114" fillId="36" borderId="9" xfId="248" applyNumberFormat="1" applyFont="1" applyFill="1" applyBorder="1" applyAlignment="1">
      <alignment horizontal="right" vertical="center"/>
    </xf>
    <xf numFmtId="244" fontId="114" fillId="0" borderId="84" xfId="0" applyNumberFormat="1" applyFont="1" applyFill="1" applyBorder="1" applyAlignment="1">
      <alignment horizontal="center" vertical="center"/>
    </xf>
    <xf numFmtId="244" fontId="114" fillId="36" borderId="99" xfId="248" applyNumberFormat="1" applyFont="1" applyFill="1" applyBorder="1" applyAlignment="1">
      <alignment horizontal="center" vertical="center"/>
    </xf>
    <xf numFmtId="244" fontId="114" fillId="36" borderId="0" xfId="248" applyNumberFormat="1" applyFont="1" applyFill="1" applyBorder="1" applyAlignment="1">
      <alignment horizontal="center" vertical="center"/>
    </xf>
    <xf numFmtId="252" fontId="114" fillId="36" borderId="7" xfId="248" applyNumberFormat="1" applyFont="1" applyFill="1" applyBorder="1" applyAlignment="1">
      <alignment horizontal="center" vertical="center"/>
    </xf>
    <xf numFmtId="252" fontId="114" fillId="36" borderId="0" xfId="248" applyNumberFormat="1" applyFont="1" applyFill="1" applyBorder="1" applyAlignment="1">
      <alignment horizontal="center" vertical="center"/>
    </xf>
    <xf numFmtId="240" fontId="119" fillId="0" borderId="96" xfId="248" applyNumberFormat="1" applyFont="1" applyFill="1" applyBorder="1" applyAlignment="1">
      <alignment horizontal="center"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9" fillId="0" borderId="26" xfId="248" applyFont="1" applyFill="1" applyBorder="1" applyAlignment="1">
      <alignment horizontal="center" vertical="center"/>
    </xf>
    <xf numFmtId="0" fontId="119" fillId="0" borderId="151" xfId="248" applyFont="1" applyFill="1" applyBorder="1" applyAlignment="1">
      <alignment horizontal="center" vertical="center"/>
    </xf>
    <xf numFmtId="0" fontId="115" fillId="0" borderId="55" xfId="248" applyFont="1" applyFill="1" applyBorder="1" applyAlignment="1">
      <alignment horizontal="center" vertical="center"/>
    </xf>
    <xf numFmtId="0" fontId="115" fillId="0" borderId="61" xfId="248" applyFont="1" applyFill="1" applyBorder="1" applyAlignment="1">
      <alignment horizontal="center" vertical="center"/>
    </xf>
    <xf numFmtId="240" fontId="115" fillId="0" borderId="45" xfId="248" applyNumberFormat="1" applyFont="1" applyFill="1" applyBorder="1" applyAlignment="1">
      <alignment vertical="center"/>
    </xf>
    <xf numFmtId="240" fontId="115" fillId="0" borderId="46" xfId="248" applyNumberFormat="1" applyFont="1" applyFill="1" applyBorder="1" applyAlignment="1">
      <alignment vertical="center"/>
    </xf>
    <xf numFmtId="0" fontId="115" fillId="0" borderId="88" xfId="248" applyFont="1" applyFill="1" applyBorder="1" applyAlignment="1">
      <alignment horizontal="center" vertical="center"/>
    </xf>
    <xf numFmtId="0" fontId="115" fillId="0" borderId="89" xfId="248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vertical="center"/>
    </xf>
    <xf numFmtId="0" fontId="115" fillId="0" borderId="53" xfId="248" applyFont="1" applyFill="1" applyBorder="1" applyAlignment="1">
      <alignment horizontal="center" vertical="center"/>
    </xf>
    <xf numFmtId="0" fontId="115" fillId="0" borderId="54" xfId="248" applyFont="1" applyFill="1" applyBorder="1" applyAlignment="1">
      <alignment horizontal="center" vertical="center"/>
    </xf>
    <xf numFmtId="244" fontId="118" fillId="0" borderId="46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/>
    </xf>
    <xf numFmtId="0" fontId="115" fillId="0" borderId="91" xfId="248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39" xfId="248" applyFont="1" applyFill="1" applyBorder="1" applyAlignment="1">
      <alignment horizontal="center" vertical="center"/>
    </xf>
    <xf numFmtId="0" fontId="115" fillId="0" borderId="40" xfId="248" applyFont="1" applyFill="1" applyBorder="1" applyAlignment="1">
      <alignment horizontal="center" vertical="center"/>
    </xf>
    <xf numFmtId="0" fontId="115" fillId="0" borderId="66" xfId="248" applyFont="1" applyFill="1" applyBorder="1" applyAlignment="1">
      <alignment horizontal="center" vertical="center"/>
    </xf>
    <xf numFmtId="0" fontId="115" fillId="0" borderId="68" xfId="248" applyFont="1" applyFill="1" applyBorder="1" applyAlignment="1">
      <alignment horizontal="center" vertical="center"/>
    </xf>
    <xf numFmtId="0" fontId="115" fillId="0" borderId="26" xfId="248" applyFont="1" applyFill="1" applyBorder="1" applyAlignment="1">
      <alignment horizontal="center" vertical="center"/>
    </xf>
    <xf numFmtId="0" fontId="115" fillId="0" borderId="151" xfId="248" applyFont="1" applyFill="1" applyBorder="1" applyAlignment="1">
      <alignment horizontal="center" vertical="center"/>
    </xf>
    <xf numFmtId="0" fontId="115" fillId="0" borderId="88" xfId="367" applyFont="1" applyFill="1" applyBorder="1" applyAlignment="1">
      <alignment horizontal="center" vertical="center"/>
    </xf>
    <xf numFmtId="0" fontId="115" fillId="0" borderId="89" xfId="367" applyFont="1" applyFill="1" applyBorder="1" applyAlignment="1">
      <alignment horizontal="center" vertical="center"/>
    </xf>
    <xf numFmtId="0" fontId="119" fillId="0" borderId="96" xfId="248" applyFont="1" applyFill="1" applyBorder="1" applyAlignment="1">
      <alignment horizontal="center" vertical="center"/>
    </xf>
    <xf numFmtId="0" fontId="115" fillId="0" borderId="45" xfId="367" applyFont="1" applyFill="1" applyBorder="1" applyAlignment="1">
      <alignment horizontal="center" vertical="center"/>
    </xf>
    <xf numFmtId="0" fontId="115" fillId="0" borderId="47" xfId="367" applyFont="1" applyFill="1" applyBorder="1" applyAlignment="1">
      <alignment horizontal="center" vertical="center"/>
    </xf>
    <xf numFmtId="0" fontId="115" fillId="0" borderId="66" xfId="367" applyFont="1" applyFill="1" applyBorder="1" applyAlignment="1">
      <alignment horizontal="center" vertical="center"/>
    </xf>
    <xf numFmtId="0" fontId="115" fillId="0" borderId="68" xfId="367" applyFont="1" applyFill="1" applyBorder="1" applyAlignment="1">
      <alignment horizontal="center" vertical="center"/>
    </xf>
    <xf numFmtId="244" fontId="131" fillId="0" borderId="45" xfId="0" applyNumberFormat="1" applyFont="1" applyFill="1" applyBorder="1" applyAlignment="1">
      <alignment horizontal="right" vertical="center"/>
    </xf>
    <xf numFmtId="244" fontId="131" fillId="0" borderId="46" xfId="0" applyNumberFormat="1" applyFont="1" applyFill="1" applyBorder="1" applyAlignment="1">
      <alignment horizontal="right" vertical="center"/>
    </xf>
    <xf numFmtId="244" fontId="131" fillId="0" borderId="88" xfId="0" applyNumberFormat="1" applyFont="1" applyFill="1" applyBorder="1" applyAlignment="1">
      <alignment horizontal="right" vertical="center"/>
    </xf>
    <xf numFmtId="244" fontId="131" fillId="0" borderId="87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center" vertical="center"/>
    </xf>
    <xf numFmtId="248" fontId="114" fillId="36" borderId="9" xfId="0" applyNumberFormat="1" applyFont="1" applyFill="1" applyBorder="1" applyAlignment="1">
      <alignment horizontal="right" vertical="center"/>
    </xf>
    <xf numFmtId="244" fontId="114" fillId="36" borderId="99" xfId="0" applyNumberFormat="1" applyFont="1" applyFill="1" applyBorder="1" applyAlignment="1">
      <alignment horizontal="center" vertical="center"/>
    </xf>
    <xf numFmtId="244" fontId="114" fillId="36" borderId="0" xfId="0" applyNumberFormat="1" applyFont="1" applyFill="1" applyBorder="1" applyAlignment="1">
      <alignment horizontal="center" vertical="center"/>
    </xf>
    <xf numFmtId="248" fontId="115" fillId="36" borderId="162" xfId="248" applyNumberFormat="1" applyFont="1" applyFill="1" applyBorder="1" applyAlignment="1">
      <alignment horizontal="center" vertical="center"/>
    </xf>
    <xf numFmtId="248" fontId="115" fillId="36" borderId="9" xfId="248" applyNumberFormat="1" applyFont="1" applyFill="1" applyBorder="1" applyAlignment="1">
      <alignment horizontal="center" vertical="center"/>
    </xf>
    <xf numFmtId="248" fontId="115" fillId="36" borderId="161" xfId="248" applyNumberFormat="1" applyFont="1" applyFill="1" applyBorder="1" applyAlignment="1">
      <alignment horizontal="center" vertical="center"/>
    </xf>
    <xf numFmtId="244" fontId="114" fillId="0" borderId="85" xfId="0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right" vertical="center"/>
    </xf>
    <xf numFmtId="248" fontId="115" fillId="36" borderId="45" xfId="248" applyNumberFormat="1" applyFont="1" applyFill="1" applyBorder="1" applyAlignment="1">
      <alignment horizontal="center" vertical="center"/>
    </xf>
    <xf numFmtId="248" fontId="115" fillId="36" borderId="47" xfId="248" applyNumberFormat="1" applyFont="1" applyFill="1" applyBorder="1" applyAlignment="1">
      <alignment horizontal="center" vertical="center"/>
    </xf>
    <xf numFmtId="248" fontId="115" fillId="36" borderId="79" xfId="0" applyNumberFormat="1" applyFont="1" applyFill="1" applyBorder="1" applyAlignment="1">
      <alignment horizontal="center" vertical="center"/>
    </xf>
    <xf numFmtId="248" fontId="115" fillId="36" borderId="60" xfId="0" applyNumberFormat="1" applyFont="1" applyFill="1" applyBorder="1" applyAlignment="1">
      <alignment horizontal="center" vertical="center"/>
    </xf>
    <xf numFmtId="248" fontId="115" fillId="36" borderId="167" xfId="0" applyNumberFormat="1" applyFont="1" applyFill="1" applyBorder="1" applyAlignment="1">
      <alignment horizontal="center" vertical="center"/>
    </xf>
    <xf numFmtId="247" fontId="114" fillId="0" borderId="78" xfId="0" applyNumberFormat="1" applyFont="1" applyFill="1" applyBorder="1" applyAlignment="1">
      <alignment horizontal="center" vertical="center"/>
    </xf>
    <xf numFmtId="247" fontId="114" fillId="0" borderId="79" xfId="0" applyNumberFormat="1" applyFont="1" applyFill="1" applyBorder="1" applyAlignment="1">
      <alignment horizontal="center" vertical="center"/>
    </xf>
    <xf numFmtId="0" fontId="130" fillId="0" borderId="0" xfId="248" applyFont="1" applyFill="1" applyBorder="1" applyAlignment="1">
      <alignment horizontal="left" vertical="center"/>
    </xf>
    <xf numFmtId="0" fontId="132" fillId="0" borderId="0" xfId="248" applyFont="1" applyFill="1" applyBorder="1" applyAlignment="1">
      <alignment horizontal="left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47" xfId="0" applyFont="1" applyFill="1" applyBorder="1" applyAlignment="1">
      <alignment horizontal="center" vertical="center"/>
    </xf>
    <xf numFmtId="244" fontId="115" fillId="0" borderId="88" xfId="0" applyNumberFormat="1" applyFont="1" applyFill="1" applyBorder="1" applyAlignment="1">
      <alignment horizontal="center" vertical="center"/>
    </xf>
    <xf numFmtId="244" fontId="115" fillId="0" borderId="89" xfId="0" applyNumberFormat="1" applyFont="1" applyFill="1" applyBorder="1" applyAlignment="1">
      <alignment horizontal="center" vertical="center"/>
    </xf>
    <xf numFmtId="244" fontId="115" fillId="0" borderId="45" xfId="0" applyNumberFormat="1" applyFont="1" applyFill="1" applyBorder="1" applyAlignment="1">
      <alignment horizontal="center" vertical="center"/>
    </xf>
    <xf numFmtId="244" fontId="115" fillId="0" borderId="47" xfId="0" applyNumberFormat="1" applyFont="1" applyFill="1" applyBorder="1" applyAlignment="1">
      <alignment horizontal="center" vertical="center"/>
    </xf>
    <xf numFmtId="244" fontId="115" fillId="0" borderId="26" xfId="0" applyNumberFormat="1" applyFont="1" applyFill="1" applyBorder="1" applyAlignment="1">
      <alignment horizontal="center" vertical="center"/>
    </xf>
    <xf numFmtId="244" fontId="115" fillId="0" borderId="151" xfId="0" applyNumberFormat="1" applyFont="1" applyFill="1" applyBorder="1" applyAlignment="1">
      <alignment horizontal="center" vertical="center"/>
    </xf>
    <xf numFmtId="244" fontId="115" fillId="0" borderId="66" xfId="0" applyNumberFormat="1" applyFont="1" applyFill="1" applyBorder="1" applyAlignment="1">
      <alignment horizontal="center" vertical="center"/>
    </xf>
    <xf numFmtId="244" fontId="115" fillId="0" borderId="68" xfId="0" applyNumberFormat="1" applyFont="1" applyFill="1" applyBorder="1" applyAlignment="1">
      <alignment horizontal="center" vertical="center"/>
    </xf>
    <xf numFmtId="239" fontId="114" fillId="0" borderId="173" xfId="0" applyNumberFormat="1" applyFont="1" applyBorder="1" applyAlignment="1">
      <alignment horizontal="center" vertical="center"/>
    </xf>
    <xf numFmtId="239" fontId="114" fillId="0" borderId="40" xfId="0" applyNumberFormat="1" applyFont="1" applyBorder="1" applyAlignment="1">
      <alignment horizontal="center" vertical="center"/>
    </xf>
    <xf numFmtId="249" fontId="114" fillId="0" borderId="96" xfId="0" applyNumberFormat="1" applyFont="1" applyFill="1" applyBorder="1" applyAlignment="1">
      <alignment horizontal="center" vertical="center"/>
    </xf>
    <xf numFmtId="0" fontId="115" fillId="0" borderId="66" xfId="0" applyFont="1" applyFill="1" applyBorder="1" applyAlignment="1">
      <alignment horizontal="center" vertical="center"/>
    </xf>
    <xf numFmtId="0" fontId="115" fillId="0" borderId="68" xfId="0" applyFont="1" applyFill="1" applyBorder="1" applyAlignment="1">
      <alignment horizontal="center" vertical="center"/>
    </xf>
    <xf numFmtId="249" fontId="114" fillId="0" borderId="164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51" xfId="0" applyBorder="1" applyAlignment="1">
      <alignment vertical="center"/>
    </xf>
    <xf numFmtId="248" fontId="115" fillId="36" borderId="26" xfId="248" applyNumberFormat="1" applyFont="1" applyFill="1" applyBorder="1" applyAlignment="1">
      <alignment horizontal="right" vertical="center"/>
    </xf>
    <xf numFmtId="248" fontId="115" fillId="36" borderId="9" xfId="248" applyNumberFormat="1" applyFont="1" applyFill="1" applyBorder="1" applyAlignment="1">
      <alignment horizontal="right" vertical="center"/>
    </xf>
    <xf numFmtId="244" fontId="115" fillId="0" borderId="39" xfId="0" applyNumberFormat="1" applyFont="1" applyFill="1" applyBorder="1" applyAlignment="1">
      <alignment horizontal="center" vertical="center"/>
    </xf>
    <xf numFmtId="244" fontId="115" fillId="0" borderId="40" xfId="0" applyNumberFormat="1" applyFont="1" applyFill="1" applyBorder="1" applyAlignment="1">
      <alignment horizontal="center" vertical="center"/>
    </xf>
    <xf numFmtId="244" fontId="115" fillId="0" borderId="90" xfId="0" applyNumberFormat="1" applyFont="1" applyFill="1" applyBorder="1" applyAlignment="1">
      <alignment horizontal="center" vertical="center"/>
    </xf>
    <xf numFmtId="244" fontId="115" fillId="0" borderId="91" xfId="0" applyNumberFormat="1" applyFont="1" applyFill="1" applyBorder="1" applyAlignment="1">
      <alignment horizontal="center" vertical="center"/>
    </xf>
    <xf numFmtId="0" fontId="115" fillId="0" borderId="54" xfId="0" applyFont="1" applyFill="1" applyBorder="1" applyAlignment="1">
      <alignment horizontal="center" vertical="center"/>
    </xf>
    <xf numFmtId="249" fontId="114" fillId="0" borderId="45" xfId="0" applyNumberFormat="1" applyFont="1" applyFill="1" applyBorder="1" applyAlignment="1">
      <alignment horizontal="center" vertical="center"/>
    </xf>
    <xf numFmtId="249" fontId="114" fillId="0" borderId="46" xfId="0" applyNumberFormat="1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horizontal="center" vertical="center"/>
    </xf>
    <xf numFmtId="249" fontId="114" fillId="0" borderId="60" xfId="0" applyNumberFormat="1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horizontal="right" vertical="center"/>
    </xf>
    <xf numFmtId="249" fontId="114" fillId="0" borderId="60" xfId="0" applyNumberFormat="1" applyFont="1" applyFill="1" applyBorder="1" applyAlignment="1">
      <alignment horizontal="right" vertical="center"/>
    </xf>
    <xf numFmtId="249" fontId="114" fillId="0" borderId="45" xfId="0" applyNumberFormat="1" applyFont="1" applyFill="1" applyBorder="1" applyAlignment="1">
      <alignment horizontal="right" vertical="center"/>
    </xf>
    <xf numFmtId="249" fontId="114" fillId="0" borderId="46" xfId="0" applyNumberFormat="1" applyFont="1" applyFill="1" applyBorder="1" applyAlignment="1">
      <alignment horizontal="right" vertical="center"/>
    </xf>
    <xf numFmtId="249" fontId="114" fillId="0" borderId="88" xfId="0" applyNumberFormat="1" applyFont="1" applyFill="1" applyBorder="1" applyAlignment="1">
      <alignment horizontal="right" vertical="center"/>
    </xf>
    <xf numFmtId="249" fontId="114" fillId="0" borderId="87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4" fillId="0" borderId="53" xfId="0" applyNumberFormat="1" applyFont="1" applyFill="1" applyBorder="1" applyAlignment="1">
      <alignment horizontal="right" vertical="center"/>
    </xf>
    <xf numFmtId="249" fontId="114" fillId="0" borderId="3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horizontal="right" vertical="center"/>
    </xf>
    <xf numFmtId="249" fontId="114" fillId="0" borderId="9" xfId="0" applyNumberFormat="1" applyFont="1" applyFill="1" applyBorder="1" applyAlignment="1">
      <alignment horizontal="right" vertical="center"/>
    </xf>
    <xf numFmtId="248" fontId="117" fillId="36" borderId="26" xfId="248" applyNumberFormat="1" applyFont="1" applyFill="1" applyBorder="1" applyAlignment="1">
      <alignment horizontal="right" vertical="center"/>
    </xf>
    <xf numFmtId="248" fontId="117" fillId="36" borderId="9" xfId="248" applyNumberFormat="1" applyFont="1" applyFill="1" applyBorder="1" applyAlignment="1">
      <alignment horizontal="right" vertical="center"/>
    </xf>
    <xf numFmtId="252" fontId="117" fillId="36" borderId="90" xfId="248" applyNumberFormat="1" applyFont="1" applyFill="1" applyBorder="1" applyAlignment="1">
      <alignment horizontal="right" vertical="center"/>
    </xf>
    <xf numFmtId="252" fontId="117" fillId="36" borderId="96" xfId="248" applyNumberFormat="1" applyFont="1" applyFill="1" applyBorder="1" applyAlignment="1">
      <alignment horizontal="right" vertical="center"/>
    </xf>
    <xf numFmtId="249" fontId="114" fillId="0" borderId="66" xfId="0" applyNumberFormat="1" applyFont="1" applyFill="1" applyBorder="1" applyAlignment="1">
      <alignment horizontal="right" vertical="center"/>
    </xf>
    <xf numFmtId="249" fontId="114" fillId="0" borderId="67" xfId="0" applyNumberFormat="1" applyFont="1" applyFill="1" applyBorder="1" applyAlignment="1">
      <alignment horizontal="right" vertical="center"/>
    </xf>
    <xf numFmtId="248" fontId="115" fillId="36" borderId="39" xfId="248" applyNumberFormat="1" applyFont="1" applyFill="1" applyBorder="1" applyAlignment="1">
      <alignment horizontal="right" vertical="center"/>
    </xf>
    <xf numFmtId="248" fontId="115" fillId="36" borderId="164" xfId="248" applyNumberFormat="1" applyFont="1" applyFill="1" applyBorder="1" applyAlignment="1">
      <alignment horizontal="right" vertical="center"/>
    </xf>
    <xf numFmtId="0" fontId="115" fillId="0" borderId="9" xfId="248" applyFont="1" applyFill="1" applyBorder="1" applyAlignment="1">
      <alignment horizontal="center"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0" fontId="114" fillId="0" borderId="7" xfId="0" quotePrefix="1" applyFont="1" applyBorder="1" applyAlignment="1">
      <alignment horizontal="center" vertical="center"/>
    </xf>
    <xf numFmtId="0" fontId="114" fillId="0" borderId="48" xfId="0" quotePrefix="1" applyFont="1" applyBorder="1" applyAlignment="1">
      <alignment horizontal="center" vertical="center"/>
    </xf>
    <xf numFmtId="0" fontId="114" fillId="0" borderId="39" xfId="0" quotePrefix="1" applyFont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7" fontId="115" fillId="0" borderId="26" xfId="0" applyNumberFormat="1" applyFont="1" applyBorder="1" applyAlignment="1">
      <alignment horizontal="center" vertical="center"/>
    </xf>
    <xf numFmtId="247" fontId="115" fillId="0" borderId="9" xfId="0" applyNumberFormat="1" applyFont="1" applyBorder="1" applyAlignment="1">
      <alignment horizontal="center" vertical="center"/>
    </xf>
    <xf numFmtId="247" fontId="115" fillId="0" borderId="151" xfId="0" applyNumberFormat="1" applyFont="1" applyBorder="1" applyAlignment="1">
      <alignment horizontal="center" vertical="center"/>
    </xf>
    <xf numFmtId="248" fontId="115" fillId="36" borderId="26" xfId="248" applyNumberFormat="1" applyFont="1" applyFill="1" applyBorder="1" applyAlignment="1">
      <alignment vertical="center"/>
    </xf>
    <xf numFmtId="0" fontId="133" fillId="0" borderId="9" xfId="0" applyFont="1" applyBorder="1" applyAlignment="1">
      <alignment vertical="center"/>
    </xf>
    <xf numFmtId="0" fontId="114" fillId="0" borderId="9" xfId="248" applyFont="1" applyFill="1" applyBorder="1" applyAlignment="1">
      <alignment horizontal="center" vertical="center"/>
    </xf>
    <xf numFmtId="257" fontId="115" fillId="0" borderId="26" xfId="0" applyNumberFormat="1" applyFont="1" applyBorder="1" applyAlignment="1">
      <alignment horizontal="center" vertical="center"/>
    </xf>
    <xf numFmtId="257" fontId="115" fillId="0" borderId="9" xfId="0" applyNumberFormat="1" applyFont="1" applyBorder="1" applyAlignment="1">
      <alignment horizontal="center" vertical="center"/>
    </xf>
    <xf numFmtId="257" fontId="115" fillId="0" borderId="151" xfId="0" applyNumberFormat="1" applyFont="1" applyBorder="1" applyAlignment="1">
      <alignment horizontal="center" vertical="center"/>
    </xf>
    <xf numFmtId="0" fontId="115" fillId="0" borderId="9" xfId="0" applyFont="1" applyFill="1" applyBorder="1" applyAlignment="1">
      <alignment horizontal="left" vertical="center"/>
    </xf>
    <xf numFmtId="239" fontId="114" fillId="0" borderId="39" xfId="0" applyNumberFormat="1" applyFont="1" applyFill="1" applyBorder="1" applyAlignment="1">
      <alignment horizontal="center" vertical="center"/>
    </xf>
    <xf numFmtId="239" fontId="114" fillId="0" borderId="174" xfId="0" applyNumberFormat="1" applyFont="1" applyFill="1" applyBorder="1" applyAlignment="1">
      <alignment horizontal="center" vertical="center"/>
    </xf>
    <xf numFmtId="239" fontId="114" fillId="0" borderId="90" xfId="0" applyNumberFormat="1" applyFont="1" applyFill="1" applyBorder="1" applyAlignment="1">
      <alignment horizontal="center" vertical="center"/>
    </xf>
    <xf numFmtId="239" fontId="114" fillId="0" borderId="172" xfId="0" applyNumberFormat="1" applyFont="1" applyFill="1" applyBorder="1" applyAlignment="1">
      <alignment horizontal="center" vertical="center"/>
    </xf>
    <xf numFmtId="249" fontId="114" fillId="0" borderId="39" xfId="0" applyNumberFormat="1" applyFont="1" applyBorder="1" applyAlignment="1">
      <alignment horizontal="center" vertical="center"/>
    </xf>
    <xf numFmtId="249" fontId="114" fillId="0" borderId="174" xfId="0" applyNumberFormat="1" applyFont="1" applyBorder="1" applyAlignment="1">
      <alignment horizontal="center" vertical="center"/>
    </xf>
    <xf numFmtId="249" fontId="114" fillId="0" borderId="90" xfId="0" applyNumberFormat="1" applyFont="1" applyBorder="1" applyAlignment="1">
      <alignment horizontal="center" vertical="center"/>
    </xf>
    <xf numFmtId="249" fontId="114" fillId="0" borderId="172" xfId="0" applyNumberFormat="1" applyFont="1" applyBorder="1" applyAlignment="1">
      <alignment horizontal="center" vertical="center"/>
    </xf>
    <xf numFmtId="0" fontId="115" fillId="0" borderId="45" xfId="0" applyFont="1" applyBorder="1" applyAlignment="1">
      <alignment horizontal="center" vertical="center"/>
    </xf>
    <xf numFmtId="0" fontId="115" fillId="0" borderId="47" xfId="0" applyFont="1" applyBorder="1" applyAlignment="1">
      <alignment horizontal="center" vertical="center"/>
    </xf>
    <xf numFmtId="0" fontId="115" fillId="0" borderId="55" xfId="0" applyFont="1" applyBorder="1" applyAlignment="1">
      <alignment horizontal="center" vertical="center"/>
    </xf>
    <xf numFmtId="0" fontId="115" fillId="0" borderId="61" xfId="0" applyFont="1" applyBorder="1" applyAlignment="1">
      <alignment horizontal="center" vertical="center"/>
    </xf>
    <xf numFmtId="0" fontId="115" fillId="0" borderId="66" xfId="0" applyFont="1" applyBorder="1" applyAlignment="1">
      <alignment horizontal="center" vertical="center"/>
    </xf>
    <xf numFmtId="0" fontId="115" fillId="0" borderId="68" xfId="0" applyFont="1" applyBorder="1" applyAlignment="1">
      <alignment horizontal="center" vertical="center"/>
    </xf>
    <xf numFmtId="244" fontId="115" fillId="0" borderId="26" xfId="0" applyNumberFormat="1" applyFont="1" applyBorder="1" applyAlignment="1">
      <alignment horizontal="center" vertical="center"/>
    </xf>
    <xf numFmtId="244" fontId="115" fillId="0" borderId="151" xfId="0" applyNumberFormat="1" applyFont="1" applyBorder="1" applyAlignment="1">
      <alignment horizontal="center" vertical="center"/>
    </xf>
    <xf numFmtId="0" fontId="115" fillId="0" borderId="88" xfId="0" applyFont="1" applyBorder="1" applyAlignment="1">
      <alignment horizontal="center" vertical="center"/>
    </xf>
    <xf numFmtId="0" fontId="115" fillId="0" borderId="89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5" fillId="0" borderId="151" xfId="0" applyFont="1" applyBorder="1" applyAlignment="1">
      <alignment horizontal="left" vertical="center"/>
    </xf>
    <xf numFmtId="244" fontId="114" fillId="0" borderId="26" xfId="0" applyNumberFormat="1" applyFont="1" applyBorder="1" applyAlignment="1">
      <alignment horizontal="center" vertical="center"/>
    </xf>
    <xf numFmtId="244" fontId="114" fillId="0" borderId="151" xfId="0" applyNumberFormat="1" applyFont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right" vertical="center"/>
    </xf>
  </cellXfs>
  <cellStyles count="391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2"/>
    <cellStyle name="•W_’·Šú‰p•¶" xfId="21"/>
    <cellStyle name="W_MARINE" xfId="351"/>
    <cellStyle name="0.0" xfId="23"/>
    <cellStyle name="0.00" xfId="24"/>
    <cellStyle name="1" xfId="25"/>
    <cellStyle name="1_7 noi 48 goi C5 9 vi na" xfId="26"/>
    <cellStyle name="1_Book1" xfId="27"/>
    <cellStyle name="1_Book1_1" xfId="28"/>
    <cellStyle name="1_Cau thuy dien Ban La (Cu Anh)" xfId="29"/>
    <cellStyle name="1_Dtdchinh2397" xfId="30"/>
    <cellStyle name="1_Du toan 558 (Km17+508.12 - Km 22)" xfId="31"/>
    <cellStyle name="1_Gia_VLQL48_duyet " xfId="32"/>
    <cellStyle name="1_KlQdinhduyet" xfId="33"/>
    <cellStyle name="1_ÿÿÿÿÿ" xfId="34"/>
    <cellStyle name="2" xfId="35"/>
    <cellStyle name="2_7 noi 48 goi C5 9 vi na" xfId="36"/>
    <cellStyle name="2_Book1" xfId="37"/>
    <cellStyle name="2_Book1_1" xfId="38"/>
    <cellStyle name="2_Cau thuy dien Ban La (Cu Anh)" xfId="39"/>
    <cellStyle name="2_Dtdchinh2397" xfId="40"/>
    <cellStyle name="2_Du toan 558 (Km17+508.12 - Km 22)" xfId="41"/>
    <cellStyle name="2_Gia_VLQL48_duyet " xfId="42"/>
    <cellStyle name="2_KlQdinhduyet" xfId="43"/>
    <cellStyle name="2_ÿÿÿÿÿ" xfId="44"/>
    <cellStyle name="20% - Accent1" xfId="45"/>
    <cellStyle name="20% - Accent2" xfId="46"/>
    <cellStyle name="20% - Accent3" xfId="47"/>
    <cellStyle name="20% - Accent4" xfId="48"/>
    <cellStyle name="20% - Accent5" xfId="49"/>
    <cellStyle name="20% - Accent6" xfId="50"/>
    <cellStyle name="3" xfId="51"/>
    <cellStyle name="3_7 noi 48 goi C5 9 vi na" xfId="52"/>
    <cellStyle name="3_Book1" xfId="53"/>
    <cellStyle name="3_Book1_1" xfId="54"/>
    <cellStyle name="3_Cau thuy dien Ban La (Cu Anh)" xfId="55"/>
    <cellStyle name="3_Dtdchinh2397" xfId="56"/>
    <cellStyle name="3_Du toan 558 (Km17+508.12 - Km 22)" xfId="57"/>
    <cellStyle name="3_Gia_VLQL48_duyet " xfId="58"/>
    <cellStyle name="3_KlQdinhduyet" xfId="59"/>
    <cellStyle name="3_ÿÿÿÿÿ" xfId="60"/>
    <cellStyle name="4" xfId="61"/>
    <cellStyle name="4_7 noi 48 goi C5 9 vi na" xfId="62"/>
    <cellStyle name="4_Book1" xfId="63"/>
    <cellStyle name="4_Book1_1" xfId="64"/>
    <cellStyle name="4_Cau thuy dien Ban La (Cu Anh)" xfId="65"/>
    <cellStyle name="4_Dtdchinh2397" xfId="66"/>
    <cellStyle name="4_Du toan 558 (Km17+508.12 - Km 22)" xfId="67"/>
    <cellStyle name="4_Gia_VLQL48_duyet " xfId="68"/>
    <cellStyle name="4_KlQdinhduyet" xfId="69"/>
    <cellStyle name="4_ÿÿÿÿÿ" xfId="70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6" xfId="77"/>
    <cellStyle name="60% - Accent1" xfId="78"/>
    <cellStyle name="60% - Accent2" xfId="79"/>
    <cellStyle name="60% - Accent3" xfId="80"/>
    <cellStyle name="60% - Accent4" xfId="81"/>
    <cellStyle name="60% - Accent5" xfId="82"/>
    <cellStyle name="60% - Accent6" xfId="83"/>
    <cellStyle name="Accent1" xfId="84"/>
    <cellStyle name="Accent2" xfId="85"/>
    <cellStyle name="Accent3" xfId="86"/>
    <cellStyle name="Accent4" xfId="87"/>
    <cellStyle name="Accent5" xfId="88"/>
    <cellStyle name="Accent6" xfId="89"/>
    <cellStyle name="ÅëÈ­ [0]_¿ì¹°Åë" xfId="90"/>
    <cellStyle name="AeE­ [0]_INQUIRY ¿?¾÷AßAø " xfId="91"/>
    <cellStyle name="ÅëÈ­ [0]_laroux" xfId="92"/>
    <cellStyle name="ÅëÈ­_¿ì¹°Åë" xfId="93"/>
    <cellStyle name="AeE­_INQUIRY ¿?¾÷AßAø " xfId="94"/>
    <cellStyle name="ÅëÈ­_laroux" xfId="95"/>
    <cellStyle name="args.style" xfId="96"/>
    <cellStyle name="ÄÞ¸¶ [0]_¿ì¹°Åë" xfId="97"/>
    <cellStyle name="AÞ¸¶ [0]_INQUIRY ¿?¾÷AßAø " xfId="98"/>
    <cellStyle name="ÄÞ¸¶ [0]_laroux" xfId="99"/>
    <cellStyle name="ÄÞ¸¶_¿ì¹°Åë" xfId="100"/>
    <cellStyle name="AÞ¸¶_INQUIRY ¿?¾÷AßAø " xfId="101"/>
    <cellStyle name="ÄÞ¸¶_laroux" xfId="102"/>
    <cellStyle name="Bad" xfId="103"/>
    <cellStyle name="Body" xfId="104"/>
    <cellStyle name="C?AØ_¿?¾÷CoE² " xfId="105"/>
    <cellStyle name="Ç¥ÁØ_´çÃÊ±¸ÀÔ»ý»ê" xfId="106"/>
    <cellStyle name="C￥AØ_¿μ¾÷CoE² " xfId="107"/>
    <cellStyle name="Ç¥ÁØ_±³°¢¼ö·®" xfId="108"/>
    <cellStyle name="C￥AØ_Sheet1_¿μ¾÷CoE² " xfId="109"/>
    <cellStyle name="Calc Currency (0)" xfId="110"/>
    <cellStyle name="Calc Currency (2)" xfId="111"/>
    <cellStyle name="Calc Percent (0)" xfId="112"/>
    <cellStyle name="Calc Percent (1)" xfId="113"/>
    <cellStyle name="Calc Percent (2)" xfId="114"/>
    <cellStyle name="Calc Units (0)" xfId="115"/>
    <cellStyle name="Calc Units (1)" xfId="116"/>
    <cellStyle name="Calc Units (2)" xfId="117"/>
    <cellStyle name="Calculation" xfId="118"/>
    <cellStyle name="category" xfId="119"/>
    <cellStyle name="CC1" xfId="120"/>
    <cellStyle name="CC2" xfId="121"/>
    <cellStyle name="chchuyen" xfId="122"/>
    <cellStyle name="Check Cell" xfId="123"/>
    <cellStyle name="Chi phÝ kh¸c_Book1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00]" xfId="133"/>
    <cellStyle name="comma zerodec" xfId="134"/>
    <cellStyle name="Comma0" xfId="135"/>
    <cellStyle name="Copied" xfId="136"/>
    <cellStyle name="CT1" xfId="137"/>
    <cellStyle name="CT2" xfId="138"/>
    <cellStyle name="CT4" xfId="139"/>
    <cellStyle name="CT5" xfId="140"/>
    <cellStyle name="ct7" xfId="141"/>
    <cellStyle name="ct8" xfId="142"/>
    <cellStyle name="cth1" xfId="143"/>
    <cellStyle name="Cthuc" xfId="144"/>
    <cellStyle name="Cthuc1" xfId="145"/>
    <cellStyle name="Currency [00]" xfId="146"/>
    <cellStyle name="Currency0" xfId="147"/>
    <cellStyle name="Currency1" xfId="148"/>
    <cellStyle name="d" xfId="149"/>
    <cellStyle name="d%" xfId="150"/>
    <cellStyle name="d1" xfId="151"/>
    <cellStyle name="Date" xfId="152"/>
    <cellStyle name="Date Short" xfId="153"/>
    <cellStyle name="Dezimal [0]_NEGS" xfId="154"/>
    <cellStyle name="Dezimal_NEGS" xfId="155"/>
    <cellStyle name="Dollar (zero dec)" xfId="156"/>
    <cellStyle name="Dziesi?tny [0]_Invoices2001Slovakia" xfId="157"/>
    <cellStyle name="Dziesi?tny_Invoices2001Slovakia" xfId="158"/>
    <cellStyle name="Dziesietny [0]_Invoices2001Slovakia" xfId="159"/>
    <cellStyle name="Dziesiętny [0]_Invoices2001Slovakia" xfId="160"/>
    <cellStyle name="Dziesietny [0]_Invoices2001Slovakia_Book1" xfId="161"/>
    <cellStyle name="Dziesiętny [0]_Invoices2001Slovakia_Book1" xfId="162"/>
    <cellStyle name="Dziesietny [0]_Invoices2001Slovakia_Book1_Tong hop Cac tuyen(9-1-06)" xfId="163"/>
    <cellStyle name="Dziesiętny [0]_Invoices2001Slovakia_Book1_Tong hop Cac tuyen(9-1-06)" xfId="164"/>
    <cellStyle name="Dziesietny [0]_Invoices2001Slovakia_KL K.C mat duong" xfId="165"/>
    <cellStyle name="Dziesiętny [0]_Invoices2001Slovakia_Nhalamviec VTC(25-1-05)" xfId="166"/>
    <cellStyle name="Dziesietny [0]_Invoices2001Slovakia_TDT KHANH HOA" xfId="167"/>
    <cellStyle name="Dziesiętny [0]_Invoices2001Slovakia_TDT KHANH HOA" xfId="168"/>
    <cellStyle name="Dziesietny [0]_Invoices2001Slovakia_TDT KHANH HOA_Tong hop Cac tuyen(9-1-06)" xfId="169"/>
    <cellStyle name="Dziesiętny [0]_Invoices2001Slovakia_TDT KHANH HOA_Tong hop Cac tuyen(9-1-06)" xfId="170"/>
    <cellStyle name="Dziesietny [0]_Invoices2001Slovakia_TDT quangngai" xfId="171"/>
    <cellStyle name="Dziesiętny [0]_Invoices2001Slovakia_TDT quangngai" xfId="172"/>
    <cellStyle name="Dziesietny [0]_Invoices2001Slovakia_Tong hop Cac tuyen(9-1-06)" xfId="173"/>
    <cellStyle name="Dziesietny_Invoices2001Slovakia" xfId="174"/>
    <cellStyle name="Dziesiętny_Invoices2001Slovakia" xfId="175"/>
    <cellStyle name="Dziesietny_Invoices2001Slovakia_Book1" xfId="176"/>
    <cellStyle name="Dziesiętny_Invoices2001Slovakia_Book1" xfId="177"/>
    <cellStyle name="Dziesietny_Invoices2001Slovakia_Book1_Tong hop Cac tuyen(9-1-06)" xfId="178"/>
    <cellStyle name="Dziesiętny_Invoices2001Slovakia_Book1_Tong hop Cac tuyen(9-1-06)" xfId="179"/>
    <cellStyle name="Dziesietny_Invoices2001Slovakia_KL K.C mat duong" xfId="180"/>
    <cellStyle name="Dziesiętny_Invoices2001Slovakia_Nhalamviec VTC(25-1-05)" xfId="181"/>
    <cellStyle name="Dziesietny_Invoices2001Slovakia_TDT KHANH HOA" xfId="182"/>
    <cellStyle name="Dziesiętny_Invoices2001Slovakia_TDT KHANH HOA" xfId="183"/>
    <cellStyle name="Dziesietny_Invoices2001Slovakia_TDT KHANH HOA_Tong hop Cac tuyen(9-1-06)" xfId="184"/>
    <cellStyle name="Dziesiętny_Invoices2001Slovakia_TDT KHANH HOA_Tong hop Cac tuyen(9-1-06)" xfId="185"/>
    <cellStyle name="Dziesietny_Invoices2001Slovakia_TDT quangngai" xfId="186"/>
    <cellStyle name="Dziesiętny_Invoices2001Slovakia_TDT quangngai" xfId="187"/>
    <cellStyle name="Dziesietny_Invoices2001Slovakia_Tong hop Cac tuyen(9-1-06)" xfId="188"/>
    <cellStyle name="e" xfId="189"/>
    <cellStyle name="Enter Currency (0)" xfId="190"/>
    <cellStyle name="Enter Currency (2)" xfId="191"/>
    <cellStyle name="Enter Units (0)" xfId="192"/>
    <cellStyle name="Enter Units (1)" xfId="193"/>
    <cellStyle name="Enter Units (2)" xfId="194"/>
    <cellStyle name="Entered" xfId="195"/>
    <cellStyle name="Euro" xfId="196"/>
    <cellStyle name="Explanatory Text" xfId="197"/>
    <cellStyle name="f" xfId="198"/>
    <cellStyle name="Fixed" xfId="199"/>
    <cellStyle name="Good" xfId="200"/>
    <cellStyle name="Grey" xfId="201"/>
    <cellStyle name="ha" xfId="202"/>
    <cellStyle name="Head 1" xfId="203"/>
    <cellStyle name="HEADER" xfId="204"/>
    <cellStyle name="Header1" xfId="205"/>
    <cellStyle name="Header2" xfId="206"/>
    <cellStyle name="Heading 1" xfId="207"/>
    <cellStyle name="Heading 2" xfId="208"/>
    <cellStyle name="Heading 3" xfId="209"/>
    <cellStyle name="Heading 4" xfId="210"/>
    <cellStyle name="HEADING1" xfId="211"/>
    <cellStyle name="HEADING2" xfId="212"/>
    <cellStyle name="HEADINGS" xfId="213"/>
    <cellStyle name="HEADINGSTOP" xfId="214"/>
    <cellStyle name="headoption" xfId="215"/>
    <cellStyle name="Hoa-Scholl" xfId="216"/>
    <cellStyle name="Input" xfId="217"/>
    <cellStyle name="Input [yellow]" xfId="218"/>
    <cellStyle name="khanh" xfId="219"/>
    <cellStyle name="khung" xfId="220"/>
    <cellStyle name="KL" xfId="221"/>
    <cellStyle name="Link Currency (0)" xfId="222"/>
    <cellStyle name="Link Currency (2)" xfId="223"/>
    <cellStyle name="Link Units (0)" xfId="224"/>
    <cellStyle name="Link Units (1)" xfId="225"/>
    <cellStyle name="Link Units (2)" xfId="226"/>
    <cellStyle name="Linked Cell" xfId="227"/>
    <cellStyle name="luc" xfId="228"/>
    <cellStyle name="luc2" xfId="229"/>
    <cellStyle name="Millares [0]_Well Timing" xfId="230"/>
    <cellStyle name="Millares_Well Timing" xfId="231"/>
    <cellStyle name="Milliers [0]_AR1194" xfId="232"/>
    <cellStyle name="Milliers_AR1194" xfId="233"/>
    <cellStyle name="Model" xfId="234"/>
    <cellStyle name="moi" xfId="235"/>
    <cellStyle name="Moneda [0]_Well Timing" xfId="236"/>
    <cellStyle name="Moneda_Well Timing" xfId="237"/>
    <cellStyle name="Monétaire [0]_AR1194" xfId="238"/>
    <cellStyle name="Monétaire_AR1194" xfId="239"/>
    <cellStyle name="n" xfId="240"/>
    <cellStyle name="n1" xfId="241"/>
    <cellStyle name="Neutral" xfId="242"/>
    <cellStyle name="New" xfId="243"/>
    <cellStyle name="New Times Roman" xfId="244"/>
    <cellStyle name="no dec" xfId="245"/>
    <cellStyle name="Normal - Style1" xfId="246"/>
    <cellStyle name="Normal - 유형1" xfId="247"/>
    <cellStyle name="Normal 2" xfId="248"/>
    <cellStyle name="Normal1" xfId="249"/>
    <cellStyle name="Normalny_Cennik obowiazuje od 06-08-2001 r (1)" xfId="250"/>
    <cellStyle name="Note" xfId="251"/>
    <cellStyle name="Œ…‹æØ‚è [0.00]_laroux" xfId="252"/>
    <cellStyle name="Œ…‹æØ‚è_laroux" xfId="253"/>
    <cellStyle name="oft Excel]_x000d__x000a_Comment=open=/f ‚ðw’è‚·‚é‚ÆAƒ†[ƒU[’è‹`ŠÖ”‚ðŠÖ”“\‚è•t‚¯‚Ìˆê——‚É“o˜^‚·‚é‚±‚Æ‚ª‚Å‚«‚Ü‚·B_x000d__x000a_Maximized" xfId="254"/>
    <cellStyle name="oft Excel]_x000d__x000a_Comment=The open=/f lines load custom functions into the Paste Function list._x000d__x000a_Maximized=2_x000d__x000a_Basics=1_x000d__x000a_A" xfId="255"/>
    <cellStyle name="oft Excel]_x000d__x000a_Comment=The open=/f lines load custom functions into the Paste Function list._x000d__x000a_Maximized=3_x000d__x000a_Basics=1_x000d__x000a_A" xfId="256"/>
    <cellStyle name="omma [0]_Mktg Prog" xfId="257"/>
    <cellStyle name="ormal_Sheet1_1" xfId="258"/>
    <cellStyle name="Output" xfId="259"/>
    <cellStyle name="per.style" xfId="260"/>
    <cellStyle name="Percent [0]" xfId="261"/>
    <cellStyle name="Percent [00]" xfId="262"/>
    <cellStyle name="Percent [2]" xfId="263"/>
    <cellStyle name="PERCENTAGE" xfId="264"/>
    <cellStyle name="PrePop Currency (0)" xfId="265"/>
    <cellStyle name="PrePop Currency (2)" xfId="266"/>
    <cellStyle name="PrePop Units (0)" xfId="267"/>
    <cellStyle name="PrePop Units (1)" xfId="268"/>
    <cellStyle name="PrePop Units (2)" xfId="269"/>
    <cellStyle name="pricing" xfId="270"/>
    <cellStyle name="PSChar" xfId="271"/>
    <cellStyle name="PSHeading" xfId="272"/>
    <cellStyle name="regstoresfromspecstores" xfId="273"/>
    <cellStyle name="RevList" xfId="274"/>
    <cellStyle name="s]_x000d__x000a_spooler=yes_x000d__x000a_load=_x000d__x000a_Beep=yes_x000d__x000a_NullPort=None_x000d__x000a_BorderWidth=3_x000d__x000a_CursorBlinkRate=1200_x000d__x000a_DoubleClickSpeed=452_x000d__x000a_Programs=co" xfId="275"/>
    <cellStyle name="SAPBEXaggData" xfId="276"/>
    <cellStyle name="SAPBEXaggDataEmph" xfId="277"/>
    <cellStyle name="SAPBEXaggItem" xfId="278"/>
    <cellStyle name="SAPBEXchaText" xfId="279"/>
    <cellStyle name="SAPBEXexcBad7" xfId="280"/>
    <cellStyle name="SAPBEXexcBad8" xfId="281"/>
    <cellStyle name="SAPBEXexcBad9" xfId="282"/>
    <cellStyle name="SAPBEXexcCritical4" xfId="283"/>
    <cellStyle name="SAPBEXexcCritical5" xfId="284"/>
    <cellStyle name="SAPBEXexcCritical6" xfId="285"/>
    <cellStyle name="SAPBEXexcGood1" xfId="286"/>
    <cellStyle name="SAPBEXexcGood2" xfId="287"/>
    <cellStyle name="SAPBEXexcGood3" xfId="288"/>
    <cellStyle name="SAPBEXfilterDrill" xfId="289"/>
    <cellStyle name="SAPBEXfilterItem" xfId="290"/>
    <cellStyle name="SAPBEXfilterText" xfId="291"/>
    <cellStyle name="SAPBEXformats" xfId="292"/>
    <cellStyle name="SAPBEXheaderItem" xfId="293"/>
    <cellStyle name="SAPBEXheaderText" xfId="294"/>
    <cellStyle name="SAPBEXresData" xfId="295"/>
    <cellStyle name="SAPBEXresDataEmph" xfId="296"/>
    <cellStyle name="SAPBEXresItem" xfId="297"/>
    <cellStyle name="SAPBEXstdData" xfId="298"/>
    <cellStyle name="SAPBEXstdDataEmph" xfId="299"/>
    <cellStyle name="SAPBEXstdItem" xfId="300"/>
    <cellStyle name="SAPBEXtitle" xfId="301"/>
    <cellStyle name="SAPBEXundefined" xfId="302"/>
    <cellStyle name="SHADEDSTORES" xfId="303"/>
    <cellStyle name="songuyen" xfId="304"/>
    <cellStyle name="specstores" xfId="305"/>
    <cellStyle name="Standard_NEGS" xfId="306"/>
    <cellStyle name="Style 1" xfId="307"/>
    <cellStyle name="Style 2" xfId="308"/>
    <cellStyle name="subhead" xfId="309"/>
    <cellStyle name="Subtotal" xfId="310"/>
    <cellStyle name="T" xfId="311"/>
    <cellStyle name="T_Bang tinh le phi tham dinh dau tu theo TT109" xfId="312"/>
    <cellStyle name="T_Book1" xfId="313"/>
    <cellStyle name="T_Book1_1" xfId="314"/>
    <cellStyle name="T_Book1_1_PHAN KHAI CHI TIETchuan" xfId="315"/>
    <cellStyle name="T_Book1_Bang tinh le phi tham dinh dau tu theo TT109" xfId="316"/>
    <cellStyle name="T_Book1_DuongBL(HM LK Q1.07)" xfId="317"/>
    <cellStyle name="T_Book1_San sat hach moi" xfId="318"/>
    <cellStyle name="T_Cao do mong cong, phai tuyen" xfId="319"/>
    <cellStyle name="T_CDKT" xfId="320"/>
    <cellStyle name="T_Du_toan_dau _thau" xfId="321"/>
    <cellStyle name="T_Khao satD1" xfId="322"/>
    <cellStyle name="T_QTQuy2-2005" xfId="323"/>
    <cellStyle name="T_San sat hach moi" xfId="324"/>
    <cellStyle name="T_SS BVTC cau va cong tuyen Le Chan" xfId="325"/>
    <cellStyle name="T_Thong ke" xfId="326"/>
    <cellStyle name="T_tien2004" xfId="327"/>
    <cellStyle name="T_Tieu DA1" xfId="328"/>
    <cellStyle name="tde" xfId="329"/>
    <cellStyle name="Text Indent A" xfId="330"/>
    <cellStyle name="Text Indent B" xfId="331"/>
    <cellStyle name="Text Indent C" xfId="332"/>
    <cellStyle name="TH" xfId="333"/>
    <cellStyle name="þ_x001d_ð¤_x000c_¯þ_x0014__x000d_¨þU_x0001_À_x0004_ _x0015__x000f__x0001__x0001_" xfId="334"/>
    <cellStyle name="þ_x001d_ð·_x000c_æþ'_x000d_ßþU_x0001_Ø_x0005_ü_x0014__x0007__x0001__x0001_" xfId="335"/>
    <cellStyle name="þ_x001d_ðÇ%Uý—&amp;Hý9_x0008_Ÿ_x0009_s_x000a__x0007__x0001__x0001_" xfId="336"/>
    <cellStyle name="þ_x001d_ðK_x000c_Fý_x001b__x000d_9ýU_x0001_Ð_x0008_¦)_x0007__x0001__x0001_" xfId="337"/>
    <cellStyle name="Title" xfId="338"/>
    <cellStyle name="Total" xfId="339"/>
    <cellStyle name="VANG1" xfId="340"/>
    <cellStyle name="viet" xfId="341"/>
    <cellStyle name="viet2" xfId="342"/>
    <cellStyle name="vn_time" xfId="343"/>
    <cellStyle name="vnbo" xfId="344"/>
    <cellStyle name="vnhead1" xfId="345"/>
    <cellStyle name="vnhead2" xfId="346"/>
    <cellStyle name="vnhead3" xfId="347"/>
    <cellStyle name="vnhead4" xfId="348"/>
    <cellStyle name="vntxt1" xfId="349"/>
    <cellStyle name="vntxt2" xfId="350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88"/>
    <cellStyle name="_ Att. 1- Cover" xfId="389"/>
    <cellStyle name="?_ Att. 1- Cover" xfId="390"/>
    <cellStyle name="一般_00Q3902REV.1" xfId="359"/>
    <cellStyle name="貨幣 [0]_00Q3902REV.1" xfId="360"/>
    <cellStyle name="貨幣[0]_BRE" xfId="361"/>
    <cellStyle name="貨幣_00Q3902REV.1" xfId="362"/>
    <cellStyle name="桁区切り [0.00]" xfId="363" builtinId="3"/>
    <cellStyle name="桁区切り [0.00]_bridge" xfId="364"/>
    <cellStyle name="똿뗦먛귟 [0.00]_PRODUCT DETAIL Q1" xfId="368"/>
    <cellStyle name="똿뗦먛귟_PRODUCT DETAIL Q1" xfId="369"/>
    <cellStyle name="千分位[0]_00Q3902REV.1" xfId="365"/>
    <cellStyle name="千分位_00Q3902REV.1" xfId="366"/>
    <cellStyle name="標準" xfId="0" builtinId="0"/>
    <cellStyle name="標準_bridge" xfId="367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18</xdr:row>
      <xdr:rowOff>85725</xdr:rowOff>
    </xdr:from>
    <xdr:to>
      <xdr:col>6</xdr:col>
      <xdr:colOff>390525</xdr:colOff>
      <xdr:row>19</xdr:row>
      <xdr:rowOff>19050</xdr:rowOff>
    </xdr:to>
    <xdr:sp macro="" textlink="">
      <xdr:nvSpPr>
        <xdr:cNvPr id="1025" name="Freeform 1"/>
        <xdr:cNvSpPr>
          <a:spLocks noChangeAspect="1"/>
        </xdr:cNvSpPr>
      </xdr:nvSpPr>
      <xdr:spPr bwMode="auto">
        <a:xfrm>
          <a:off x="44196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0</xdr:rowOff>
    </xdr:from>
    <xdr:to>
      <xdr:col>19</xdr:col>
      <xdr:colOff>104775</xdr:colOff>
      <xdr:row>15</xdr:row>
      <xdr:rowOff>38100</xdr:rowOff>
    </xdr:to>
    <xdr:sp macro="" textlink="">
      <xdr:nvSpPr>
        <xdr:cNvPr id="1026" name="Freeform 2"/>
        <xdr:cNvSpPr>
          <a:spLocks noChangeAspect="1"/>
        </xdr:cNvSpPr>
      </xdr:nvSpPr>
      <xdr:spPr bwMode="auto">
        <a:xfrm>
          <a:off x="12934950" y="257175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19</xdr:col>
      <xdr:colOff>47625</xdr:colOff>
      <xdr:row>15</xdr:row>
      <xdr:rowOff>114300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12934950" y="259080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18</xdr:col>
      <xdr:colOff>657225</xdr:colOff>
      <xdr:row>16</xdr:row>
      <xdr:rowOff>28575</xdr:rowOff>
    </xdr:to>
    <xdr:sp macro="" textlink="">
      <xdr:nvSpPr>
        <xdr:cNvPr id="1028" name="Freeform 4"/>
        <xdr:cNvSpPr>
          <a:spLocks noChangeAspect="1"/>
        </xdr:cNvSpPr>
      </xdr:nvSpPr>
      <xdr:spPr bwMode="auto">
        <a:xfrm>
          <a:off x="12934950" y="259080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18</xdr:row>
      <xdr:rowOff>123825</xdr:rowOff>
    </xdr:from>
    <xdr:to>
      <xdr:col>16</xdr:col>
      <xdr:colOff>542925</xdr:colOff>
      <xdr:row>19</xdr:row>
      <xdr:rowOff>9525</xdr:rowOff>
    </xdr:to>
    <xdr:sp macro="" textlink="">
      <xdr:nvSpPr>
        <xdr:cNvPr id="1029" name="Freeform 5"/>
        <xdr:cNvSpPr>
          <a:spLocks/>
        </xdr:cNvSpPr>
      </xdr:nvSpPr>
      <xdr:spPr bwMode="auto">
        <a:xfrm rot="10800000">
          <a:off x="11439525" y="32099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18</xdr:row>
      <xdr:rowOff>9525</xdr:rowOff>
    </xdr:from>
    <xdr:to>
      <xdr:col>17</xdr:col>
      <xdr:colOff>19050</xdr:colOff>
      <xdr:row>19</xdr:row>
      <xdr:rowOff>9525</xdr:rowOff>
    </xdr:to>
    <xdr:sp macro="" textlink="">
      <xdr:nvSpPr>
        <xdr:cNvPr id="1030" name="Freeform 6"/>
        <xdr:cNvSpPr>
          <a:spLocks/>
        </xdr:cNvSpPr>
      </xdr:nvSpPr>
      <xdr:spPr bwMode="auto">
        <a:xfrm rot="10800000">
          <a:off x="11496675" y="309562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19</xdr:row>
      <xdr:rowOff>19050</xdr:rowOff>
    </xdr:from>
    <xdr:to>
      <xdr:col>17</xdr:col>
      <xdr:colOff>19050</xdr:colOff>
      <xdr:row>19</xdr:row>
      <xdr:rowOff>123825</xdr:rowOff>
    </xdr:to>
    <xdr:sp macro="" textlink="">
      <xdr:nvSpPr>
        <xdr:cNvPr id="1031" name="Freeform 7"/>
        <xdr:cNvSpPr>
          <a:spLocks noChangeAspect="1"/>
        </xdr:cNvSpPr>
      </xdr:nvSpPr>
      <xdr:spPr bwMode="auto">
        <a:xfrm>
          <a:off x="115919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19</xdr:row>
      <xdr:rowOff>19050</xdr:rowOff>
    </xdr:from>
    <xdr:to>
      <xdr:col>17</xdr:col>
      <xdr:colOff>85725</xdr:colOff>
      <xdr:row>19</xdr:row>
      <xdr:rowOff>123825</xdr:rowOff>
    </xdr:to>
    <xdr:sp macro="" textlink="">
      <xdr:nvSpPr>
        <xdr:cNvPr id="1032" name="Freeform 8"/>
        <xdr:cNvSpPr>
          <a:spLocks noChangeAspect="1"/>
        </xdr:cNvSpPr>
      </xdr:nvSpPr>
      <xdr:spPr bwMode="auto">
        <a:xfrm rot="10800000">
          <a:off x="116586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18</xdr:row>
      <xdr:rowOff>95250</xdr:rowOff>
    </xdr:from>
    <xdr:to>
      <xdr:col>16</xdr:col>
      <xdr:colOff>95250</xdr:colOff>
      <xdr:row>19</xdr:row>
      <xdr:rowOff>28575</xdr:rowOff>
    </xdr:to>
    <xdr:sp macro="" textlink="">
      <xdr:nvSpPr>
        <xdr:cNvPr id="1033" name="Freeform 9"/>
        <xdr:cNvSpPr>
          <a:spLocks noChangeAspect="1"/>
        </xdr:cNvSpPr>
      </xdr:nvSpPr>
      <xdr:spPr bwMode="auto">
        <a:xfrm rot="10800000">
          <a:off x="1098232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18</xdr:row>
      <xdr:rowOff>9525</xdr:rowOff>
    </xdr:from>
    <xdr:to>
      <xdr:col>16</xdr:col>
      <xdr:colOff>28575</xdr:colOff>
      <xdr:row>19</xdr:row>
      <xdr:rowOff>9525</xdr:rowOff>
    </xdr:to>
    <xdr:sp macro="" textlink="">
      <xdr:nvSpPr>
        <xdr:cNvPr id="1034" name="Freeform 10"/>
        <xdr:cNvSpPr>
          <a:spLocks noChangeAspect="1"/>
        </xdr:cNvSpPr>
      </xdr:nvSpPr>
      <xdr:spPr bwMode="auto">
        <a:xfrm rot="10800000">
          <a:off x="1082040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19</xdr:row>
      <xdr:rowOff>19050</xdr:rowOff>
    </xdr:from>
    <xdr:to>
      <xdr:col>15</xdr:col>
      <xdr:colOff>552450</xdr:colOff>
      <xdr:row>19</xdr:row>
      <xdr:rowOff>123825</xdr:rowOff>
    </xdr:to>
    <xdr:sp macro="" textlink="">
      <xdr:nvSpPr>
        <xdr:cNvPr id="1035" name="Freeform 11"/>
        <xdr:cNvSpPr>
          <a:spLocks noChangeAspect="1"/>
        </xdr:cNvSpPr>
      </xdr:nvSpPr>
      <xdr:spPr bwMode="auto">
        <a:xfrm>
          <a:off x="107537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19</xdr:row>
      <xdr:rowOff>19050</xdr:rowOff>
    </xdr:from>
    <xdr:to>
      <xdr:col>15</xdr:col>
      <xdr:colOff>619125</xdr:colOff>
      <xdr:row>19</xdr:row>
      <xdr:rowOff>123825</xdr:rowOff>
    </xdr:to>
    <xdr:sp macro="" textlink="">
      <xdr:nvSpPr>
        <xdr:cNvPr id="1036" name="Freeform 12"/>
        <xdr:cNvSpPr>
          <a:spLocks noChangeAspect="1"/>
        </xdr:cNvSpPr>
      </xdr:nvSpPr>
      <xdr:spPr bwMode="auto">
        <a:xfrm rot="10800000">
          <a:off x="108204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18</xdr:row>
      <xdr:rowOff>85725</xdr:rowOff>
    </xdr:from>
    <xdr:to>
      <xdr:col>14</xdr:col>
      <xdr:colOff>333375</xdr:colOff>
      <xdr:row>19</xdr:row>
      <xdr:rowOff>19050</xdr:rowOff>
    </xdr:to>
    <xdr:sp macro="" textlink="">
      <xdr:nvSpPr>
        <xdr:cNvPr id="1037" name="Freeform 13"/>
        <xdr:cNvSpPr>
          <a:spLocks noChangeAspect="1"/>
        </xdr:cNvSpPr>
      </xdr:nvSpPr>
      <xdr:spPr bwMode="auto">
        <a:xfrm>
          <a:off x="984885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85725</xdr:rowOff>
    </xdr:from>
    <xdr:to>
      <xdr:col>14</xdr:col>
      <xdr:colOff>400050</xdr:colOff>
      <xdr:row>19</xdr:row>
      <xdr:rowOff>19050</xdr:rowOff>
    </xdr:to>
    <xdr:sp macro="" textlink="">
      <xdr:nvSpPr>
        <xdr:cNvPr id="1038" name="Freeform 14"/>
        <xdr:cNvSpPr>
          <a:spLocks noChangeAspect="1"/>
        </xdr:cNvSpPr>
      </xdr:nvSpPr>
      <xdr:spPr bwMode="auto">
        <a:xfrm rot="10800000">
          <a:off x="991552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19</xdr:row>
      <xdr:rowOff>28575</xdr:rowOff>
    </xdr:from>
    <xdr:to>
      <xdr:col>12</xdr:col>
      <xdr:colOff>114300</xdr:colOff>
      <xdr:row>19</xdr:row>
      <xdr:rowOff>104775</xdr:rowOff>
    </xdr:to>
    <xdr:sp macro="" textlink="">
      <xdr:nvSpPr>
        <xdr:cNvPr id="1039" name="Freeform 15"/>
        <xdr:cNvSpPr>
          <a:spLocks/>
        </xdr:cNvSpPr>
      </xdr:nvSpPr>
      <xdr:spPr bwMode="auto">
        <a:xfrm>
          <a:off x="82772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19</xdr:row>
      <xdr:rowOff>28575</xdr:rowOff>
    </xdr:from>
    <xdr:to>
      <xdr:col>12</xdr:col>
      <xdr:colOff>276225</xdr:colOff>
      <xdr:row>20</xdr:row>
      <xdr:rowOff>28575</xdr:rowOff>
    </xdr:to>
    <xdr:sp macro="" textlink="">
      <xdr:nvSpPr>
        <xdr:cNvPr id="1040" name="Freeform 16"/>
        <xdr:cNvSpPr>
          <a:spLocks/>
        </xdr:cNvSpPr>
      </xdr:nvSpPr>
      <xdr:spPr bwMode="auto">
        <a:xfrm>
          <a:off x="83248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18</xdr:row>
      <xdr:rowOff>85725</xdr:rowOff>
    </xdr:from>
    <xdr:to>
      <xdr:col>12</xdr:col>
      <xdr:colOff>342900</xdr:colOff>
      <xdr:row>19</xdr:row>
      <xdr:rowOff>19050</xdr:rowOff>
    </xdr:to>
    <xdr:sp macro="" textlink="">
      <xdr:nvSpPr>
        <xdr:cNvPr id="1041" name="Freeform 17"/>
        <xdr:cNvSpPr>
          <a:spLocks noChangeAspect="1"/>
        </xdr:cNvSpPr>
      </xdr:nvSpPr>
      <xdr:spPr bwMode="auto">
        <a:xfrm rot="10800000">
          <a:off x="84867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18</xdr:row>
      <xdr:rowOff>85725</xdr:rowOff>
    </xdr:from>
    <xdr:to>
      <xdr:col>12</xdr:col>
      <xdr:colOff>276225</xdr:colOff>
      <xdr:row>19</xdr:row>
      <xdr:rowOff>19050</xdr:rowOff>
    </xdr:to>
    <xdr:sp macro="" textlink="">
      <xdr:nvSpPr>
        <xdr:cNvPr id="1042" name="Freeform 18"/>
        <xdr:cNvSpPr>
          <a:spLocks noChangeAspect="1"/>
        </xdr:cNvSpPr>
      </xdr:nvSpPr>
      <xdr:spPr bwMode="auto">
        <a:xfrm>
          <a:off x="84201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85725</xdr:rowOff>
    </xdr:from>
    <xdr:to>
      <xdr:col>10</xdr:col>
      <xdr:colOff>9525</xdr:colOff>
      <xdr:row>19</xdr:row>
      <xdr:rowOff>19050</xdr:rowOff>
    </xdr:to>
    <xdr:sp macro="" textlink="">
      <xdr:nvSpPr>
        <xdr:cNvPr id="1043" name="Freeform 19"/>
        <xdr:cNvSpPr>
          <a:spLocks noChangeAspect="1"/>
        </xdr:cNvSpPr>
      </xdr:nvSpPr>
      <xdr:spPr bwMode="auto">
        <a:xfrm rot="10800000">
          <a:off x="6781800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18</xdr:row>
      <xdr:rowOff>85725</xdr:rowOff>
    </xdr:from>
    <xdr:to>
      <xdr:col>9</xdr:col>
      <xdr:colOff>628650</xdr:colOff>
      <xdr:row>19</xdr:row>
      <xdr:rowOff>19050</xdr:rowOff>
    </xdr:to>
    <xdr:sp macro="" textlink="">
      <xdr:nvSpPr>
        <xdr:cNvPr id="1044" name="Freeform 20"/>
        <xdr:cNvSpPr>
          <a:spLocks noChangeAspect="1"/>
        </xdr:cNvSpPr>
      </xdr:nvSpPr>
      <xdr:spPr bwMode="auto">
        <a:xfrm>
          <a:off x="6715125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85725</xdr:rowOff>
    </xdr:from>
    <xdr:to>
      <xdr:col>6</xdr:col>
      <xdr:colOff>457200</xdr:colOff>
      <xdr:row>19</xdr:row>
      <xdr:rowOff>19050</xdr:rowOff>
    </xdr:to>
    <xdr:sp macro="" textlink="">
      <xdr:nvSpPr>
        <xdr:cNvPr id="1045" name="Freeform 21"/>
        <xdr:cNvSpPr>
          <a:spLocks noChangeAspect="1"/>
        </xdr:cNvSpPr>
      </xdr:nvSpPr>
      <xdr:spPr bwMode="auto">
        <a:xfrm rot="10800000">
          <a:off x="44862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17</xdr:row>
      <xdr:rowOff>161925</xdr:rowOff>
    </xdr:from>
    <xdr:to>
      <xdr:col>6</xdr:col>
      <xdr:colOff>561975</xdr:colOff>
      <xdr:row>19</xdr:row>
      <xdr:rowOff>0</xdr:rowOff>
    </xdr:to>
    <xdr:sp macro="" textlink="">
      <xdr:nvSpPr>
        <xdr:cNvPr id="1046" name="Freeform 22"/>
        <xdr:cNvSpPr>
          <a:spLocks noChangeAspect="1"/>
        </xdr:cNvSpPr>
      </xdr:nvSpPr>
      <xdr:spPr bwMode="auto">
        <a:xfrm rot="10800000">
          <a:off x="4486275" y="307657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19</xdr:row>
      <xdr:rowOff>19050</xdr:rowOff>
    </xdr:from>
    <xdr:to>
      <xdr:col>4</xdr:col>
      <xdr:colOff>409575</xdr:colOff>
      <xdr:row>19</xdr:row>
      <xdr:rowOff>123825</xdr:rowOff>
    </xdr:to>
    <xdr:sp macro="" textlink="">
      <xdr:nvSpPr>
        <xdr:cNvPr id="1047" name="Freeform 23"/>
        <xdr:cNvSpPr>
          <a:spLocks noChangeAspect="1"/>
        </xdr:cNvSpPr>
      </xdr:nvSpPr>
      <xdr:spPr bwMode="auto">
        <a:xfrm rot="10800000">
          <a:off x="306705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19</xdr:row>
      <xdr:rowOff>19050</xdr:rowOff>
    </xdr:from>
    <xdr:to>
      <xdr:col>4</xdr:col>
      <xdr:colOff>342900</xdr:colOff>
      <xdr:row>19</xdr:row>
      <xdr:rowOff>123825</xdr:rowOff>
    </xdr:to>
    <xdr:sp macro="" textlink="">
      <xdr:nvSpPr>
        <xdr:cNvPr id="1048" name="Freeform 24"/>
        <xdr:cNvSpPr>
          <a:spLocks noChangeAspect="1"/>
        </xdr:cNvSpPr>
      </xdr:nvSpPr>
      <xdr:spPr bwMode="auto">
        <a:xfrm>
          <a:off x="300037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18</xdr:row>
      <xdr:rowOff>95250</xdr:rowOff>
    </xdr:from>
    <xdr:to>
      <xdr:col>4</xdr:col>
      <xdr:colOff>571500</xdr:colOff>
      <xdr:row>19</xdr:row>
      <xdr:rowOff>28575</xdr:rowOff>
    </xdr:to>
    <xdr:sp macro="" textlink="">
      <xdr:nvSpPr>
        <xdr:cNvPr id="1049" name="Freeform 25"/>
        <xdr:cNvSpPr>
          <a:spLocks noChangeAspect="1"/>
        </xdr:cNvSpPr>
      </xdr:nvSpPr>
      <xdr:spPr bwMode="auto">
        <a:xfrm rot="10800000">
          <a:off x="322897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18</xdr:row>
      <xdr:rowOff>9525</xdr:rowOff>
    </xdr:from>
    <xdr:to>
      <xdr:col>4</xdr:col>
      <xdr:colOff>504825</xdr:colOff>
      <xdr:row>19</xdr:row>
      <xdr:rowOff>9525</xdr:rowOff>
    </xdr:to>
    <xdr:sp macro="" textlink="">
      <xdr:nvSpPr>
        <xdr:cNvPr id="1050" name="Freeform 26"/>
        <xdr:cNvSpPr>
          <a:spLocks noChangeAspect="1"/>
        </xdr:cNvSpPr>
      </xdr:nvSpPr>
      <xdr:spPr bwMode="auto">
        <a:xfrm rot="10800000">
          <a:off x="306705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6</xdr:col>
      <xdr:colOff>247650</xdr:colOff>
      <xdr:row>38</xdr:row>
      <xdr:rowOff>0</xdr:rowOff>
    </xdr:from>
    <xdr:to>
      <xdr:col>13</xdr:col>
      <xdr:colOff>466725</xdr:colOff>
      <xdr:row>42</xdr:row>
      <xdr:rowOff>95250</xdr:rowOff>
    </xdr:to>
    <xdr:pic>
      <xdr:nvPicPr>
        <xdr:cNvPr id="1051" name="Picture 27" descr="01_Thr_Embank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0" y="6515100"/>
          <a:ext cx="5019675" cy="78105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381000</xdr:colOff>
      <xdr:row>4</xdr:row>
      <xdr:rowOff>38100</xdr:rowOff>
    </xdr:from>
    <xdr:to>
      <xdr:col>15</xdr:col>
      <xdr:colOff>381000</xdr:colOff>
      <xdr:row>21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>
          <a:off x="106489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12</xdr:row>
      <xdr:rowOff>85725</xdr:rowOff>
    </xdr:from>
    <xdr:to>
      <xdr:col>21</xdr:col>
      <xdr:colOff>9525</xdr:colOff>
      <xdr:row>15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13068300" y="214312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38100</xdr:rowOff>
    </xdr:from>
    <xdr:to>
      <xdr:col>14</xdr:col>
      <xdr:colOff>342900</xdr:colOff>
      <xdr:row>19</xdr:row>
      <xdr:rowOff>38100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9915525" y="312420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19</xdr:row>
      <xdr:rowOff>28575</xdr:rowOff>
    </xdr:from>
    <xdr:to>
      <xdr:col>14</xdr:col>
      <xdr:colOff>552450</xdr:colOff>
      <xdr:row>19</xdr:row>
      <xdr:rowOff>85725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10077450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19</xdr:row>
      <xdr:rowOff>19050</xdr:rowOff>
    </xdr:from>
    <xdr:to>
      <xdr:col>14</xdr:col>
      <xdr:colOff>495300</xdr:colOff>
      <xdr:row>20</xdr:row>
      <xdr:rowOff>19050</xdr:rowOff>
    </xdr:to>
    <xdr:sp macro="" textlink="">
      <xdr:nvSpPr>
        <xdr:cNvPr id="1056" name="Freeform 32"/>
        <xdr:cNvSpPr>
          <a:spLocks/>
        </xdr:cNvSpPr>
      </xdr:nvSpPr>
      <xdr:spPr bwMode="auto">
        <a:xfrm>
          <a:off x="9915525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19</xdr:row>
      <xdr:rowOff>28575</xdr:rowOff>
    </xdr:from>
    <xdr:to>
      <xdr:col>10</xdr:col>
      <xdr:colOff>161925</xdr:colOff>
      <xdr:row>19</xdr:row>
      <xdr:rowOff>85725</xdr:rowOff>
    </xdr:to>
    <xdr:sp macro="" textlink="">
      <xdr:nvSpPr>
        <xdr:cNvPr id="1057" name="Freeform 33"/>
        <xdr:cNvSpPr>
          <a:spLocks/>
        </xdr:cNvSpPr>
      </xdr:nvSpPr>
      <xdr:spPr bwMode="auto">
        <a:xfrm>
          <a:off x="6943725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19</xdr:row>
      <xdr:rowOff>19050</xdr:rowOff>
    </xdr:from>
    <xdr:to>
      <xdr:col>10</xdr:col>
      <xdr:colOff>104775</xdr:colOff>
      <xdr:row>20</xdr:row>
      <xdr:rowOff>19050</xdr:rowOff>
    </xdr:to>
    <xdr:sp macro="" textlink="">
      <xdr:nvSpPr>
        <xdr:cNvPr id="1058" name="Freeform 34"/>
        <xdr:cNvSpPr>
          <a:spLocks/>
        </xdr:cNvSpPr>
      </xdr:nvSpPr>
      <xdr:spPr bwMode="auto">
        <a:xfrm>
          <a:off x="6781800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19</xdr:row>
      <xdr:rowOff>28575</xdr:rowOff>
    </xdr:from>
    <xdr:to>
      <xdr:col>6</xdr:col>
      <xdr:colOff>390525</xdr:colOff>
      <xdr:row>20</xdr:row>
      <xdr:rowOff>28575</xdr:rowOff>
    </xdr:to>
    <xdr:sp macro="" textlink="">
      <xdr:nvSpPr>
        <xdr:cNvPr id="1059" name="Freeform 35"/>
        <xdr:cNvSpPr>
          <a:spLocks/>
        </xdr:cNvSpPr>
      </xdr:nvSpPr>
      <xdr:spPr bwMode="auto">
        <a:xfrm>
          <a:off x="43243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19</xdr:row>
      <xdr:rowOff>28575</xdr:rowOff>
    </xdr:from>
    <xdr:to>
      <xdr:col>6</xdr:col>
      <xdr:colOff>228600</xdr:colOff>
      <xdr:row>19</xdr:row>
      <xdr:rowOff>104775</xdr:rowOff>
    </xdr:to>
    <xdr:sp macro="" textlink="">
      <xdr:nvSpPr>
        <xdr:cNvPr id="1060" name="Freeform 36"/>
        <xdr:cNvSpPr>
          <a:spLocks/>
        </xdr:cNvSpPr>
      </xdr:nvSpPr>
      <xdr:spPr bwMode="auto">
        <a:xfrm>
          <a:off x="42767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17</xdr:row>
      <xdr:rowOff>95250</xdr:rowOff>
    </xdr:from>
    <xdr:to>
      <xdr:col>6</xdr:col>
      <xdr:colOff>571500</xdr:colOff>
      <xdr:row>18</xdr:row>
      <xdr:rowOff>0</xdr:rowOff>
    </xdr:to>
    <xdr:sp macro="" textlink="">
      <xdr:nvSpPr>
        <xdr:cNvPr id="1061" name="Freeform 37"/>
        <xdr:cNvSpPr>
          <a:spLocks/>
        </xdr:cNvSpPr>
      </xdr:nvSpPr>
      <xdr:spPr bwMode="auto">
        <a:xfrm>
          <a:off x="4591050" y="300990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381000</xdr:colOff>
      <xdr:row>9</xdr:row>
      <xdr:rowOff>57150</xdr:rowOff>
    </xdr:from>
    <xdr:to>
      <xdr:col>17</xdr:col>
      <xdr:colOff>647700</xdr:colOff>
      <xdr:row>9</xdr:row>
      <xdr:rowOff>57150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>
          <a:off x="120205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9</xdr:row>
      <xdr:rowOff>57150</xdr:rowOff>
    </xdr:from>
    <xdr:to>
      <xdr:col>14</xdr:col>
      <xdr:colOff>561975</xdr:colOff>
      <xdr:row>9</xdr:row>
      <xdr:rowOff>57150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98774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9</xdr:row>
      <xdr:rowOff>57150</xdr:rowOff>
    </xdr:from>
    <xdr:to>
      <xdr:col>19</xdr:col>
      <xdr:colOff>342900</xdr:colOff>
      <xdr:row>9</xdr:row>
      <xdr:rowOff>57150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130873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9</xdr:row>
      <xdr:rowOff>38100</xdr:rowOff>
    </xdr:from>
    <xdr:to>
      <xdr:col>21</xdr:col>
      <xdr:colOff>0</xdr:colOff>
      <xdr:row>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0" y="158115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</xdr:row>
      <xdr:rowOff>152400</xdr:rowOff>
    </xdr:from>
    <xdr:to>
      <xdr:col>21</xdr:col>
      <xdr:colOff>0</xdr:colOff>
      <xdr:row>10</xdr:row>
      <xdr:rowOff>19050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12325350" y="135255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4</xdr:row>
      <xdr:rowOff>38100</xdr:rowOff>
    </xdr:from>
    <xdr:to>
      <xdr:col>18</xdr:col>
      <xdr:colOff>180975</xdr:colOff>
      <xdr:row>14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12239625" y="72390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6</xdr:row>
      <xdr:rowOff>114300</xdr:rowOff>
    </xdr:from>
    <xdr:to>
      <xdr:col>19</xdr:col>
      <xdr:colOff>314325</xdr:colOff>
      <xdr:row>15</xdr:row>
      <xdr:rowOff>123825</xdr:rowOff>
    </xdr:to>
    <xdr:sp macro="" textlink="">
      <xdr:nvSpPr>
        <xdr:cNvPr id="1070" name="Freeform 46"/>
        <xdr:cNvSpPr>
          <a:spLocks/>
        </xdr:cNvSpPr>
      </xdr:nvSpPr>
      <xdr:spPr bwMode="auto">
        <a:xfrm>
          <a:off x="13039725" y="114300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071" name="Oval 47"/>
        <xdr:cNvSpPr>
          <a:spLocks noChangeArrowheads="1"/>
        </xdr:cNvSpPr>
      </xdr:nvSpPr>
      <xdr:spPr bwMode="auto">
        <a:xfrm>
          <a:off x="1123950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18</xdr:row>
      <xdr:rowOff>95250</xdr:rowOff>
    </xdr:from>
    <xdr:to>
      <xdr:col>1</xdr:col>
      <xdr:colOff>552450</xdr:colOff>
      <xdr:row>19</xdr:row>
      <xdr:rowOff>19050</xdr:rowOff>
    </xdr:to>
    <xdr:sp macro="" textlink="">
      <xdr:nvSpPr>
        <xdr:cNvPr id="1072" name="Oval 48"/>
        <xdr:cNvSpPr>
          <a:spLocks noChangeArrowheads="1"/>
        </xdr:cNvSpPr>
      </xdr:nvSpPr>
      <xdr:spPr bwMode="auto">
        <a:xfrm>
          <a:off x="1123950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17</xdr:row>
      <xdr:rowOff>142875</xdr:rowOff>
    </xdr:from>
    <xdr:to>
      <xdr:col>1</xdr:col>
      <xdr:colOff>571500</xdr:colOff>
      <xdr:row>19</xdr:row>
      <xdr:rowOff>19050</xdr:rowOff>
    </xdr:to>
    <xdr:sp macro="" textlink="">
      <xdr:nvSpPr>
        <xdr:cNvPr id="1073" name="Freeform 49"/>
        <xdr:cNvSpPr>
          <a:spLocks/>
        </xdr:cNvSpPr>
      </xdr:nvSpPr>
      <xdr:spPr bwMode="auto">
        <a:xfrm rot="5400000">
          <a:off x="1014412" y="305276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19</xdr:row>
      <xdr:rowOff>19050</xdr:rowOff>
    </xdr:from>
    <xdr:to>
      <xdr:col>1</xdr:col>
      <xdr:colOff>571500</xdr:colOff>
      <xdr:row>20</xdr:row>
      <xdr:rowOff>66675</xdr:rowOff>
    </xdr:to>
    <xdr:sp macro="" textlink="">
      <xdr:nvSpPr>
        <xdr:cNvPr id="1074" name="Freeform 50"/>
        <xdr:cNvSpPr>
          <a:spLocks/>
        </xdr:cNvSpPr>
      </xdr:nvSpPr>
      <xdr:spPr bwMode="auto">
        <a:xfrm>
          <a:off x="1009650" y="327660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8</xdr:row>
      <xdr:rowOff>152400</xdr:rowOff>
    </xdr:from>
    <xdr:to>
      <xdr:col>14</xdr:col>
      <xdr:colOff>333375</xdr:colOff>
      <xdr:row>19</xdr:row>
      <xdr:rowOff>9525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 flipV="1">
          <a:off x="9915525" y="152400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19</xdr:row>
      <xdr:rowOff>19050</xdr:rowOff>
    </xdr:from>
    <xdr:to>
      <xdr:col>1</xdr:col>
      <xdr:colOff>552450</xdr:colOff>
      <xdr:row>19</xdr:row>
      <xdr:rowOff>19050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 flipH="1">
          <a:off x="0" y="327660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</xdr:row>
      <xdr:rowOff>114300</xdr:rowOff>
    </xdr:from>
    <xdr:to>
      <xdr:col>21</xdr:col>
      <xdr:colOff>0</xdr:colOff>
      <xdr:row>6</xdr:row>
      <xdr:rowOff>114300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0" y="114300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9</xdr:row>
      <xdr:rowOff>57150</xdr:rowOff>
    </xdr:from>
    <xdr:to>
      <xdr:col>0</xdr:col>
      <xdr:colOff>533400</xdr:colOff>
      <xdr:row>9</xdr:row>
      <xdr:rowOff>57150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66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9</xdr:row>
      <xdr:rowOff>57150</xdr:rowOff>
    </xdr:from>
    <xdr:to>
      <xdr:col>1</xdr:col>
      <xdr:colOff>381000</xdr:colOff>
      <xdr:row>9</xdr:row>
      <xdr:rowOff>57150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>
          <a:off x="7810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9</xdr:row>
      <xdr:rowOff>57150</xdr:rowOff>
    </xdr:from>
    <xdr:to>
      <xdr:col>2</xdr:col>
      <xdr:colOff>228600</xdr:colOff>
      <xdr:row>9</xdr:row>
      <xdr:rowOff>57150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>
          <a:off x="13144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9</xdr:row>
      <xdr:rowOff>57150</xdr:rowOff>
    </xdr:from>
    <xdr:to>
      <xdr:col>3</xdr:col>
      <xdr:colOff>85725</xdr:colOff>
      <xdr:row>9</xdr:row>
      <xdr:rowOff>57150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>
          <a:off x="1857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9</xdr:row>
      <xdr:rowOff>57150</xdr:rowOff>
    </xdr:from>
    <xdr:to>
      <xdr:col>3</xdr:col>
      <xdr:colOff>619125</xdr:colOff>
      <xdr:row>9</xdr:row>
      <xdr:rowOff>57150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>
          <a:off x="23907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9</xdr:row>
      <xdr:rowOff>57150</xdr:rowOff>
    </xdr:from>
    <xdr:to>
      <xdr:col>4</xdr:col>
      <xdr:colOff>466725</xdr:colOff>
      <xdr:row>9</xdr:row>
      <xdr:rowOff>57150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29241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9</xdr:row>
      <xdr:rowOff>57150</xdr:rowOff>
    </xdr:from>
    <xdr:to>
      <xdr:col>5</xdr:col>
      <xdr:colOff>314325</xdr:colOff>
      <xdr:row>9</xdr:row>
      <xdr:rowOff>57150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34575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9</xdr:row>
      <xdr:rowOff>57150</xdr:rowOff>
    </xdr:from>
    <xdr:to>
      <xdr:col>6</xdr:col>
      <xdr:colOff>161925</xdr:colOff>
      <xdr:row>9</xdr:row>
      <xdr:rowOff>57150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39909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57150</xdr:rowOff>
    </xdr:from>
    <xdr:to>
      <xdr:col>7</xdr:col>
      <xdr:colOff>9525</xdr:colOff>
      <xdr:row>9</xdr:row>
      <xdr:rowOff>57150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>
          <a:off x="4524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9</xdr:row>
      <xdr:rowOff>57150</xdr:rowOff>
    </xdr:from>
    <xdr:to>
      <xdr:col>7</xdr:col>
      <xdr:colOff>552450</xdr:colOff>
      <xdr:row>9</xdr:row>
      <xdr:rowOff>57150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5057775" y="160020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9</xdr:row>
      <xdr:rowOff>57150</xdr:rowOff>
    </xdr:from>
    <xdr:to>
      <xdr:col>8</xdr:col>
      <xdr:colOff>400050</xdr:colOff>
      <xdr:row>9</xdr:row>
      <xdr:rowOff>57150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5600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</xdr:row>
      <xdr:rowOff>57150</xdr:rowOff>
    </xdr:from>
    <xdr:to>
      <xdr:col>9</xdr:col>
      <xdr:colOff>247650</xdr:colOff>
      <xdr:row>9</xdr:row>
      <xdr:rowOff>57150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>
          <a:off x="61341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9</xdr:row>
      <xdr:rowOff>57150</xdr:rowOff>
    </xdr:from>
    <xdr:to>
      <xdr:col>10</xdr:col>
      <xdr:colOff>95250</xdr:colOff>
      <xdr:row>9</xdr:row>
      <xdr:rowOff>57150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6675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9</xdr:row>
      <xdr:rowOff>57150</xdr:rowOff>
    </xdr:from>
    <xdr:to>
      <xdr:col>10</xdr:col>
      <xdr:colOff>628650</xdr:colOff>
      <xdr:row>9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72009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9</xdr:row>
      <xdr:rowOff>57150</xdr:rowOff>
    </xdr:from>
    <xdr:to>
      <xdr:col>11</xdr:col>
      <xdr:colOff>476250</xdr:colOff>
      <xdr:row>9</xdr:row>
      <xdr:rowOff>57150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>
          <a:off x="77343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9</xdr:row>
      <xdr:rowOff>57150</xdr:rowOff>
    </xdr:from>
    <xdr:to>
      <xdr:col>12</xdr:col>
      <xdr:colOff>323850</xdr:colOff>
      <xdr:row>9</xdr:row>
      <xdr:rowOff>57150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8267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094" name="Line 7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9</xdr:row>
      <xdr:rowOff>57150</xdr:rowOff>
    </xdr:from>
    <xdr:to>
      <xdr:col>15</xdr:col>
      <xdr:colOff>409575</xdr:colOff>
      <xdr:row>9</xdr:row>
      <xdr:rowOff>57150</xdr:rowOff>
    </xdr:to>
    <xdr:sp macro="" textlink="">
      <xdr:nvSpPr>
        <xdr:cNvPr id="1096" name="Line 72"/>
        <xdr:cNvSpPr>
          <a:spLocks noChangeShapeType="1"/>
        </xdr:cNvSpPr>
      </xdr:nvSpPr>
      <xdr:spPr bwMode="auto">
        <a:xfrm>
          <a:off x="104108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9</xdr:row>
      <xdr:rowOff>57150</xdr:rowOff>
    </xdr:from>
    <xdr:to>
      <xdr:col>16</xdr:col>
      <xdr:colOff>257175</xdr:colOff>
      <xdr:row>9</xdr:row>
      <xdr:rowOff>57150</xdr:rowOff>
    </xdr:to>
    <xdr:sp macro="" textlink="">
      <xdr:nvSpPr>
        <xdr:cNvPr id="1097" name="Line 73"/>
        <xdr:cNvSpPr>
          <a:spLocks noChangeShapeType="1"/>
        </xdr:cNvSpPr>
      </xdr:nvSpPr>
      <xdr:spPr bwMode="auto">
        <a:xfrm>
          <a:off x="109442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9</xdr:row>
      <xdr:rowOff>57150</xdr:rowOff>
    </xdr:from>
    <xdr:to>
      <xdr:col>18</xdr:col>
      <xdr:colOff>495300</xdr:colOff>
      <xdr:row>9</xdr:row>
      <xdr:rowOff>57150</xdr:rowOff>
    </xdr:to>
    <xdr:sp macro="" textlink="">
      <xdr:nvSpPr>
        <xdr:cNvPr id="1099" name="Line 75"/>
        <xdr:cNvSpPr>
          <a:spLocks noChangeShapeType="1"/>
        </xdr:cNvSpPr>
      </xdr:nvSpPr>
      <xdr:spPr bwMode="auto">
        <a:xfrm>
          <a:off x="125539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14</xdr:row>
      <xdr:rowOff>104775</xdr:rowOff>
    </xdr:from>
    <xdr:to>
      <xdr:col>21</xdr:col>
      <xdr:colOff>0</xdr:colOff>
      <xdr:row>20</xdr:row>
      <xdr:rowOff>152400</xdr:rowOff>
    </xdr:to>
    <xdr:sp macro="" textlink="">
      <xdr:nvSpPr>
        <xdr:cNvPr id="1100" name="Freeform 76"/>
        <xdr:cNvSpPr>
          <a:spLocks/>
        </xdr:cNvSpPr>
      </xdr:nvSpPr>
      <xdr:spPr bwMode="auto">
        <a:xfrm>
          <a:off x="12506325" y="250507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9</xdr:row>
      <xdr:rowOff>152400</xdr:rowOff>
    </xdr:from>
    <xdr:to>
      <xdr:col>20</xdr:col>
      <xdr:colOff>542925</xdr:colOff>
      <xdr:row>9</xdr:row>
      <xdr:rowOff>161925</xdr:rowOff>
    </xdr:to>
    <xdr:sp macro="" textlink="">
      <xdr:nvSpPr>
        <xdr:cNvPr id="1101" name="Line 77"/>
        <xdr:cNvSpPr>
          <a:spLocks noChangeShapeType="1"/>
        </xdr:cNvSpPr>
      </xdr:nvSpPr>
      <xdr:spPr bwMode="auto">
        <a:xfrm flipH="1">
          <a:off x="12382500" y="169545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9</xdr:row>
      <xdr:rowOff>57150</xdr:rowOff>
    </xdr:from>
    <xdr:to>
      <xdr:col>20</xdr:col>
      <xdr:colOff>228600</xdr:colOff>
      <xdr:row>9</xdr:row>
      <xdr:rowOff>57150</xdr:rowOff>
    </xdr:to>
    <xdr:sp macro="" textlink="">
      <xdr:nvSpPr>
        <xdr:cNvPr id="1102" name="Line 78"/>
        <xdr:cNvSpPr>
          <a:spLocks noChangeShapeType="1"/>
        </xdr:cNvSpPr>
      </xdr:nvSpPr>
      <xdr:spPr bwMode="auto">
        <a:xfrm>
          <a:off x="136588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9</xdr:row>
      <xdr:rowOff>57150</xdr:rowOff>
    </xdr:from>
    <xdr:to>
      <xdr:col>21</xdr:col>
      <xdr:colOff>0</xdr:colOff>
      <xdr:row>9</xdr:row>
      <xdr:rowOff>57150</xdr:rowOff>
    </xdr:to>
    <xdr:sp macro="" textlink="">
      <xdr:nvSpPr>
        <xdr:cNvPr id="1103" name="Line 79"/>
        <xdr:cNvSpPr>
          <a:spLocks noChangeShapeType="1"/>
        </xdr:cNvSpPr>
      </xdr:nvSpPr>
      <xdr:spPr bwMode="auto">
        <a:xfrm>
          <a:off x="14201775" y="160020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4</xdr:row>
      <xdr:rowOff>38100</xdr:rowOff>
    </xdr:from>
    <xdr:to>
      <xdr:col>19</xdr:col>
      <xdr:colOff>314325</xdr:colOff>
      <xdr:row>6</xdr:row>
      <xdr:rowOff>114300</xdr:rowOff>
    </xdr:to>
    <xdr:sp macro="" textlink="">
      <xdr:nvSpPr>
        <xdr:cNvPr id="1104" name="Freeform 80"/>
        <xdr:cNvSpPr>
          <a:spLocks/>
        </xdr:cNvSpPr>
      </xdr:nvSpPr>
      <xdr:spPr bwMode="auto">
        <a:xfrm>
          <a:off x="13182600" y="72390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105" name="Line 81"/>
        <xdr:cNvSpPr>
          <a:spLocks noChangeShapeType="1"/>
        </xdr:cNvSpPr>
      </xdr:nvSpPr>
      <xdr:spPr bwMode="auto">
        <a:xfrm flipH="1">
          <a:off x="0" y="329565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18</xdr:row>
      <xdr:rowOff>95250</xdr:rowOff>
    </xdr:from>
    <xdr:to>
      <xdr:col>1</xdr:col>
      <xdr:colOff>676275</xdr:colOff>
      <xdr:row>19</xdr:row>
      <xdr:rowOff>19050</xdr:rowOff>
    </xdr:to>
    <xdr:sp macro="" textlink="">
      <xdr:nvSpPr>
        <xdr:cNvPr id="1106" name="Oval 82"/>
        <xdr:cNvSpPr>
          <a:spLocks noChangeArrowheads="1"/>
        </xdr:cNvSpPr>
      </xdr:nvSpPr>
      <xdr:spPr bwMode="auto">
        <a:xfrm>
          <a:off x="1247775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19</xdr:row>
      <xdr:rowOff>38100</xdr:rowOff>
    </xdr:from>
    <xdr:to>
      <xdr:col>1</xdr:col>
      <xdr:colOff>676275</xdr:colOff>
      <xdr:row>19</xdr:row>
      <xdr:rowOff>123825</xdr:rowOff>
    </xdr:to>
    <xdr:sp macro="" textlink="">
      <xdr:nvSpPr>
        <xdr:cNvPr id="1107" name="Oval 83"/>
        <xdr:cNvSpPr>
          <a:spLocks noChangeArrowheads="1"/>
        </xdr:cNvSpPr>
      </xdr:nvSpPr>
      <xdr:spPr bwMode="auto">
        <a:xfrm>
          <a:off x="1247775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19</xdr:row>
      <xdr:rowOff>19050</xdr:rowOff>
    </xdr:from>
    <xdr:to>
      <xdr:col>2</xdr:col>
      <xdr:colOff>104775</xdr:colOff>
      <xdr:row>20</xdr:row>
      <xdr:rowOff>66675</xdr:rowOff>
    </xdr:to>
    <xdr:sp macro="" textlink="">
      <xdr:nvSpPr>
        <xdr:cNvPr id="1108" name="Freeform 84"/>
        <xdr:cNvSpPr>
          <a:spLocks/>
        </xdr:cNvSpPr>
      </xdr:nvSpPr>
      <xdr:spPr bwMode="auto">
        <a:xfrm rot="16200000">
          <a:off x="1238250" y="327660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17</xdr:row>
      <xdr:rowOff>142875</xdr:rowOff>
    </xdr:from>
    <xdr:to>
      <xdr:col>2</xdr:col>
      <xdr:colOff>104775</xdr:colOff>
      <xdr:row>19</xdr:row>
      <xdr:rowOff>19050</xdr:rowOff>
    </xdr:to>
    <xdr:sp macro="" textlink="">
      <xdr:nvSpPr>
        <xdr:cNvPr id="1109" name="Freeform 85"/>
        <xdr:cNvSpPr>
          <a:spLocks/>
        </xdr:cNvSpPr>
      </xdr:nvSpPr>
      <xdr:spPr bwMode="auto">
        <a:xfrm rot="10800000">
          <a:off x="1238250" y="305752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3</xdr:row>
      <xdr:rowOff>0</xdr:rowOff>
    </xdr:from>
    <xdr:to>
      <xdr:col>1</xdr:col>
      <xdr:colOff>647700</xdr:colOff>
      <xdr:row>3</xdr:row>
      <xdr:rowOff>142875</xdr:rowOff>
    </xdr:to>
    <xdr:sp macro="" textlink="">
      <xdr:nvSpPr>
        <xdr:cNvPr id="1110" name="AutoShape 86"/>
        <xdr:cNvSpPr>
          <a:spLocks noChangeAspect="1" noChangeArrowheads="1"/>
        </xdr:cNvSpPr>
      </xdr:nvSpPr>
      <xdr:spPr bwMode="auto">
        <a:xfrm rot="10800000">
          <a:off x="1162050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3</xdr:row>
      <xdr:rowOff>0</xdr:rowOff>
    </xdr:from>
    <xdr:to>
      <xdr:col>14</xdr:col>
      <xdr:colOff>314325</xdr:colOff>
      <xdr:row>3</xdr:row>
      <xdr:rowOff>142875</xdr:rowOff>
    </xdr:to>
    <xdr:sp macro="" textlink="">
      <xdr:nvSpPr>
        <xdr:cNvPr id="1111" name="AutoShape 87"/>
        <xdr:cNvSpPr>
          <a:spLocks noChangeAspect="1" noChangeArrowheads="1"/>
        </xdr:cNvSpPr>
      </xdr:nvSpPr>
      <xdr:spPr bwMode="auto">
        <a:xfrm rot="10800000">
          <a:off x="9744075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</xdr:row>
      <xdr:rowOff>28575</xdr:rowOff>
    </xdr:from>
    <xdr:to>
      <xdr:col>0</xdr:col>
      <xdr:colOff>142875</xdr:colOff>
      <xdr:row>6</xdr:row>
      <xdr:rowOff>0</xdr:rowOff>
    </xdr:to>
    <xdr:sp macro="" textlink="">
      <xdr:nvSpPr>
        <xdr:cNvPr id="1112" name="AutoShape 88"/>
        <xdr:cNvSpPr>
          <a:spLocks noChangeAspect="1" noChangeArrowheads="1"/>
        </xdr:cNvSpPr>
      </xdr:nvSpPr>
      <xdr:spPr bwMode="auto">
        <a:xfrm rot="5400000">
          <a:off x="0" y="88582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5</xdr:row>
      <xdr:rowOff>19050</xdr:rowOff>
    </xdr:from>
    <xdr:to>
      <xdr:col>21</xdr:col>
      <xdr:colOff>0</xdr:colOff>
      <xdr:row>5</xdr:row>
      <xdr:rowOff>161925</xdr:rowOff>
    </xdr:to>
    <xdr:sp macro="" textlink="">
      <xdr:nvSpPr>
        <xdr:cNvPr id="1113" name="AutoShape 89"/>
        <xdr:cNvSpPr>
          <a:spLocks noChangeArrowheads="1"/>
        </xdr:cNvSpPr>
      </xdr:nvSpPr>
      <xdr:spPr bwMode="auto">
        <a:xfrm rot="16200000">
          <a:off x="14306550" y="8763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6</xdr:row>
      <xdr:rowOff>0</xdr:rowOff>
    </xdr:from>
    <xdr:to>
      <xdr:col>3</xdr:col>
      <xdr:colOff>123825</xdr:colOff>
      <xdr:row>7</xdr:row>
      <xdr:rowOff>57150</xdr:rowOff>
    </xdr:to>
    <xdr:sp macro="" textlink="">
      <xdr:nvSpPr>
        <xdr:cNvPr id="1114" name="Oval 90"/>
        <xdr:cNvSpPr>
          <a:spLocks noChangeAspect="1" noChangeArrowheads="1"/>
        </xdr:cNvSpPr>
      </xdr:nvSpPr>
      <xdr:spPr bwMode="auto">
        <a:xfrm>
          <a:off x="1924050" y="102870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5</xdr:row>
      <xdr:rowOff>152400</xdr:rowOff>
    </xdr:from>
    <xdr:to>
      <xdr:col>3</xdr:col>
      <xdr:colOff>133350</xdr:colOff>
      <xdr:row>7</xdr:row>
      <xdr:rowOff>76200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1905000" y="10096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1A</a:t>
          </a:r>
        </a:p>
      </xdr:txBody>
    </xdr:sp>
    <xdr:clientData/>
  </xdr:twoCellAnchor>
  <xdr:twoCellAnchor>
    <xdr:from>
      <xdr:col>1</xdr:col>
      <xdr:colOff>257175</xdr:colOff>
      <xdr:row>2</xdr:row>
      <xdr:rowOff>0</xdr:rowOff>
    </xdr:from>
    <xdr:to>
      <xdr:col>2</xdr:col>
      <xdr:colOff>209550</xdr:colOff>
      <xdr:row>3</xdr:row>
      <xdr:rowOff>19050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923925" y="34290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</xdr:row>
      <xdr:rowOff>28575</xdr:rowOff>
    </xdr:from>
    <xdr:to>
      <xdr:col>2</xdr:col>
      <xdr:colOff>219075</xdr:colOff>
      <xdr:row>4</xdr:row>
      <xdr:rowOff>47625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0" y="5429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3</xdr:row>
      <xdr:rowOff>161925</xdr:rowOff>
    </xdr:from>
    <xdr:to>
      <xdr:col>21</xdr:col>
      <xdr:colOff>0</xdr:colOff>
      <xdr:row>5</xdr:row>
      <xdr:rowOff>9525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13706475" y="676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27432" bIns="27432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2</xdr:row>
      <xdr:rowOff>0</xdr:rowOff>
    </xdr:from>
    <xdr:to>
      <xdr:col>14</xdr:col>
      <xdr:colOff>628650</xdr:colOff>
      <xdr:row>3</xdr:row>
      <xdr:rowOff>19050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9429750" y="34290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3</xdr:row>
      <xdr:rowOff>161925</xdr:rowOff>
    </xdr:from>
    <xdr:to>
      <xdr:col>2</xdr:col>
      <xdr:colOff>219075</xdr:colOff>
      <xdr:row>5</xdr:row>
      <xdr:rowOff>9525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0" y="6762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0</xdr:rowOff>
    </xdr:to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9144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9525</xdr:rowOff>
    </xdr:to>
    <xdr:sp macro="" textlink="">
      <xdr:nvSpPr>
        <xdr:cNvPr id="1122" name="Rectangle 98"/>
        <xdr:cNvSpPr>
          <a:spLocks noChangeArrowheads="1"/>
        </xdr:cNvSpPr>
      </xdr:nvSpPr>
      <xdr:spPr bwMode="auto">
        <a:xfrm>
          <a:off x="914400" y="445770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8" name="Rectangle 104"/>
        <xdr:cNvSpPr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9" name="Rectangle 105"/>
        <xdr:cNvSpPr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30" name="Rectangle 106"/>
        <xdr:cNvSpPr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31" name="Rectangle 107"/>
        <xdr:cNvSpPr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26</xdr:row>
      <xdr:rowOff>0</xdr:rowOff>
    </xdr:from>
    <xdr:to>
      <xdr:col>16</xdr:col>
      <xdr:colOff>19050</xdr:colOff>
      <xdr:row>27</xdr:row>
      <xdr:rowOff>0</xdr:rowOff>
    </xdr:to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10315575" y="44577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26</xdr:row>
      <xdr:rowOff>0</xdr:rowOff>
    </xdr:from>
    <xdr:to>
      <xdr:col>16</xdr:col>
      <xdr:colOff>38100</xdr:colOff>
      <xdr:row>27</xdr:row>
      <xdr:rowOff>0</xdr:rowOff>
    </xdr:to>
    <xdr:sp macro="" textlink="">
      <xdr:nvSpPr>
        <xdr:cNvPr id="1133" name="Rectangle 109"/>
        <xdr:cNvSpPr>
          <a:spLocks noChangeArrowheads="1"/>
        </xdr:cNvSpPr>
      </xdr:nvSpPr>
      <xdr:spPr bwMode="auto">
        <a:xfrm>
          <a:off x="10306050" y="445770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26</xdr:row>
      <xdr:rowOff>0</xdr:rowOff>
    </xdr:from>
    <xdr:to>
      <xdr:col>18</xdr:col>
      <xdr:colOff>95250</xdr:colOff>
      <xdr:row>27</xdr:row>
      <xdr:rowOff>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11182350" y="44577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26</xdr:row>
      <xdr:rowOff>0</xdr:rowOff>
    </xdr:from>
    <xdr:to>
      <xdr:col>18</xdr:col>
      <xdr:colOff>38100</xdr:colOff>
      <xdr:row>27</xdr:row>
      <xdr:rowOff>0</xdr:rowOff>
    </xdr:to>
    <xdr:sp macro="" textlink="">
      <xdr:nvSpPr>
        <xdr:cNvPr id="1135" name="Rectangle 111"/>
        <xdr:cNvSpPr>
          <a:spLocks noChangeArrowheads="1"/>
        </xdr:cNvSpPr>
      </xdr:nvSpPr>
      <xdr:spPr bwMode="auto">
        <a:xfrm>
          <a:off x="11287125" y="445770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7" name="Rectangle 113"/>
        <xdr:cNvSpPr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27</xdr:row>
      <xdr:rowOff>9525</xdr:rowOff>
    </xdr:from>
    <xdr:to>
      <xdr:col>2</xdr:col>
      <xdr:colOff>209550</xdr:colOff>
      <xdr:row>28</xdr:row>
      <xdr:rowOff>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914400" y="463867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27</xdr:row>
      <xdr:rowOff>0</xdr:rowOff>
    </xdr:from>
    <xdr:to>
      <xdr:col>4</xdr:col>
      <xdr:colOff>485775</xdr:colOff>
      <xdr:row>28</xdr:row>
      <xdr:rowOff>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25622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27</xdr:row>
      <xdr:rowOff>0</xdr:rowOff>
    </xdr:from>
    <xdr:to>
      <xdr:col>7</xdr:col>
      <xdr:colOff>190500</xdr:colOff>
      <xdr:row>28</xdr:row>
      <xdr:rowOff>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324350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27</xdr:row>
      <xdr:rowOff>0</xdr:rowOff>
    </xdr:from>
    <xdr:to>
      <xdr:col>10</xdr:col>
      <xdr:colOff>95250</xdr:colOff>
      <xdr:row>28</xdr:row>
      <xdr:rowOff>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6276975" y="46291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27</xdr:row>
      <xdr:rowOff>0</xdr:rowOff>
    </xdr:from>
    <xdr:to>
      <xdr:col>12</xdr:col>
      <xdr:colOff>600075</xdr:colOff>
      <xdr:row>28</xdr:row>
      <xdr:rowOff>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81629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27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9553575" y="46291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27</xdr:row>
      <xdr:rowOff>0</xdr:rowOff>
    </xdr:from>
    <xdr:to>
      <xdr:col>16</xdr:col>
      <xdr:colOff>38100</xdr:colOff>
      <xdr:row>28</xdr:row>
      <xdr:rowOff>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10306050" y="462915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27</xdr:row>
      <xdr:rowOff>0</xdr:rowOff>
    </xdr:from>
    <xdr:to>
      <xdr:col>18</xdr:col>
      <xdr:colOff>38100</xdr:colOff>
      <xdr:row>28</xdr:row>
      <xdr:rowOff>0</xdr:rowOff>
    </xdr:to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11287125" y="462915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27</xdr:row>
      <xdr:rowOff>0</xdr:rowOff>
    </xdr:from>
    <xdr:to>
      <xdr:col>19</xdr:col>
      <xdr:colOff>314325</xdr:colOff>
      <xdr:row>28</xdr:row>
      <xdr:rowOff>0</xdr:rowOff>
    </xdr:to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12582525" y="46291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32</xdr:row>
      <xdr:rowOff>9525</xdr:rowOff>
    </xdr:from>
    <xdr:to>
      <xdr:col>19</xdr:col>
      <xdr:colOff>28575</xdr:colOff>
      <xdr:row>32</xdr:row>
      <xdr:rowOff>123825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>
          <a:off x="1303972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66675</xdr:rowOff>
    </xdr:from>
    <xdr:to>
      <xdr:col>19</xdr:col>
      <xdr:colOff>28575</xdr:colOff>
      <xdr:row>32</xdr:row>
      <xdr:rowOff>66675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>
          <a:off x="1238250" y="5553075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9525</xdr:rowOff>
    </xdr:from>
    <xdr:to>
      <xdr:col>1</xdr:col>
      <xdr:colOff>571500</xdr:colOff>
      <xdr:row>32</xdr:row>
      <xdr:rowOff>123825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123825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32</xdr:row>
      <xdr:rowOff>9525</xdr:rowOff>
    </xdr:from>
    <xdr:to>
      <xdr:col>2</xdr:col>
      <xdr:colOff>514350</xdr:colOff>
      <xdr:row>32</xdr:row>
      <xdr:rowOff>123825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>
          <a:off x="186690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32</xdr:row>
      <xdr:rowOff>9525</xdr:rowOff>
    </xdr:from>
    <xdr:to>
      <xdr:col>14</xdr:col>
      <xdr:colOff>85725</xdr:colOff>
      <xdr:row>32</xdr:row>
      <xdr:rowOff>123825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>
          <a:off x="966787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30</xdr:row>
      <xdr:rowOff>123825</xdr:rowOff>
    </xdr:from>
    <xdr:to>
      <xdr:col>2</xdr:col>
      <xdr:colOff>400050</xdr:colOff>
      <xdr:row>31</xdr:row>
      <xdr:rowOff>114300</xdr:rowOff>
    </xdr:to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723900" y="52673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30</xdr:row>
      <xdr:rowOff>123825</xdr:rowOff>
    </xdr:from>
    <xdr:to>
      <xdr:col>3</xdr:col>
      <xdr:colOff>219075</xdr:colOff>
      <xdr:row>31</xdr:row>
      <xdr:rowOff>114300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1476375" y="5267325"/>
          <a:ext cx="781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KM007+800</a:t>
          </a:r>
        </a:p>
      </xdr:txBody>
    </xdr:sp>
    <xdr:clientData/>
  </xdr:twoCellAnchor>
  <xdr:twoCellAnchor>
    <xdr:from>
      <xdr:col>13</xdr:col>
      <xdr:colOff>257175</xdr:colOff>
      <xdr:row>30</xdr:row>
      <xdr:rowOff>123825</xdr:rowOff>
    </xdr:from>
    <xdr:to>
      <xdr:col>14</xdr:col>
      <xdr:colOff>590550</xdr:colOff>
      <xdr:row>31</xdr:row>
      <xdr:rowOff>114300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9153525" y="5267325"/>
          <a:ext cx="10191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KM099+500</a:t>
          </a:r>
        </a:p>
      </xdr:txBody>
    </xdr:sp>
    <xdr:clientData/>
  </xdr:twoCellAnchor>
  <xdr:twoCellAnchor>
    <xdr:from>
      <xdr:col>18</xdr:col>
      <xdr:colOff>304800</xdr:colOff>
      <xdr:row>30</xdr:row>
      <xdr:rowOff>123825</xdr:rowOff>
    </xdr:from>
    <xdr:to>
      <xdr:col>19</xdr:col>
      <xdr:colOff>438150</xdr:colOff>
      <xdr:row>31</xdr:row>
      <xdr:rowOff>114300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12630150" y="5267325"/>
          <a:ext cx="8191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KM131+500</a:t>
          </a:r>
        </a:p>
      </xdr:txBody>
    </xdr:sp>
    <xdr:clientData/>
  </xdr:twoCellAnchor>
  <xdr:twoCellAnchor>
    <xdr:from>
      <xdr:col>14</xdr:col>
      <xdr:colOff>85725</xdr:colOff>
      <xdr:row>31</xdr:row>
      <xdr:rowOff>66675</xdr:rowOff>
    </xdr:from>
    <xdr:to>
      <xdr:col>19</xdr:col>
      <xdr:colOff>28575</xdr:colOff>
      <xdr:row>32</xdr:row>
      <xdr:rowOff>85725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9667875" y="5381625"/>
          <a:ext cx="33718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2</xdr:col>
      <xdr:colOff>514350</xdr:colOff>
      <xdr:row>31</xdr:row>
      <xdr:rowOff>66675</xdr:rowOff>
    </xdr:from>
    <xdr:to>
      <xdr:col>14</xdr:col>
      <xdr:colOff>85725</xdr:colOff>
      <xdr:row>32</xdr:row>
      <xdr:rowOff>85725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1866900" y="538162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Nam</a:t>
          </a:r>
        </a:p>
      </xdr:txBody>
    </xdr:sp>
    <xdr:clientData/>
  </xdr:twoCellAnchor>
  <xdr:twoCellAnchor>
    <xdr:from>
      <xdr:col>1</xdr:col>
      <xdr:colOff>352425</xdr:colOff>
      <xdr:row>31</xdr:row>
      <xdr:rowOff>66675</xdr:rowOff>
    </xdr:from>
    <xdr:to>
      <xdr:col>3</xdr:col>
      <xdr:colOff>123825</xdr:colOff>
      <xdr:row>32</xdr:row>
      <xdr:rowOff>85725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1019175" y="538162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38</xdr:row>
      <xdr:rowOff>85725</xdr:rowOff>
    </xdr:from>
    <xdr:to>
      <xdr:col>3</xdr:col>
      <xdr:colOff>438150</xdr:colOff>
      <xdr:row>51</xdr:row>
      <xdr:rowOff>161925</xdr:rowOff>
    </xdr:to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0" y="6600825"/>
          <a:ext cx="2476500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Arial Narrow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Tri-Danang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Ngai-Quy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Danang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Roads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 (Plan)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 Railway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0</xdr:col>
      <xdr:colOff>133350</xdr:colOff>
      <xdr:row>39</xdr:row>
      <xdr:rowOff>95250</xdr:rowOff>
    </xdr:from>
    <xdr:to>
      <xdr:col>0</xdr:col>
      <xdr:colOff>476250</xdr:colOff>
      <xdr:row>39</xdr:row>
      <xdr:rowOff>95250</xdr:rowOff>
    </xdr:to>
    <xdr:sp macro="" textlink="">
      <xdr:nvSpPr>
        <xdr:cNvPr id="1184" name="Line 160"/>
        <xdr:cNvSpPr>
          <a:spLocks noChangeShapeType="1"/>
        </xdr:cNvSpPr>
      </xdr:nvSpPr>
      <xdr:spPr bwMode="auto">
        <a:xfrm flipV="1">
          <a:off x="13335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38100</xdr:rowOff>
    </xdr:from>
    <xdr:to>
      <xdr:col>0</xdr:col>
      <xdr:colOff>485775</xdr:colOff>
      <xdr:row>40</xdr:row>
      <xdr:rowOff>38100</xdr:rowOff>
    </xdr:to>
    <xdr:sp macro="" textlink="">
      <xdr:nvSpPr>
        <xdr:cNvPr id="1185" name="Line 161"/>
        <xdr:cNvSpPr>
          <a:spLocks noChangeShapeType="1"/>
        </xdr:cNvSpPr>
      </xdr:nvSpPr>
      <xdr:spPr bwMode="auto">
        <a:xfrm flipV="1">
          <a:off x="133350" y="6896100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152400</xdr:rowOff>
    </xdr:from>
    <xdr:to>
      <xdr:col>0</xdr:col>
      <xdr:colOff>485775</xdr:colOff>
      <xdr:row>40</xdr:row>
      <xdr:rowOff>152400</xdr:rowOff>
    </xdr:to>
    <xdr:sp macro="" textlink="">
      <xdr:nvSpPr>
        <xdr:cNvPr id="1186" name="Line 162"/>
        <xdr:cNvSpPr>
          <a:spLocks noChangeShapeType="1"/>
        </xdr:cNvSpPr>
      </xdr:nvSpPr>
      <xdr:spPr bwMode="auto">
        <a:xfrm flipV="1">
          <a:off x="133350" y="7010400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42</xdr:row>
      <xdr:rowOff>133350</xdr:rowOff>
    </xdr:from>
    <xdr:to>
      <xdr:col>0</xdr:col>
      <xdr:colOff>476250</xdr:colOff>
      <xdr:row>42</xdr:row>
      <xdr:rowOff>133350</xdr:rowOff>
    </xdr:to>
    <xdr:sp macro="" textlink="">
      <xdr:nvSpPr>
        <xdr:cNvPr id="1187" name="Line 163"/>
        <xdr:cNvSpPr>
          <a:spLocks noChangeShapeType="1"/>
        </xdr:cNvSpPr>
      </xdr:nvSpPr>
      <xdr:spPr bwMode="auto">
        <a:xfrm flipV="1">
          <a:off x="133350" y="7334250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43</xdr:row>
      <xdr:rowOff>76200</xdr:rowOff>
    </xdr:from>
    <xdr:to>
      <xdr:col>0</xdr:col>
      <xdr:colOff>476250</xdr:colOff>
      <xdr:row>43</xdr:row>
      <xdr:rowOff>76200</xdr:rowOff>
    </xdr:to>
    <xdr:sp macro="" textlink="">
      <xdr:nvSpPr>
        <xdr:cNvPr id="1188" name="Line 164"/>
        <xdr:cNvSpPr>
          <a:spLocks noChangeShapeType="1"/>
        </xdr:cNvSpPr>
      </xdr:nvSpPr>
      <xdr:spPr bwMode="auto">
        <a:xfrm flipV="1">
          <a:off x="133350" y="7448550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43</xdr:row>
      <xdr:rowOff>28575</xdr:rowOff>
    </xdr:from>
    <xdr:to>
      <xdr:col>0</xdr:col>
      <xdr:colOff>352425</xdr:colOff>
      <xdr:row>43</xdr:row>
      <xdr:rowOff>123825</xdr:rowOff>
    </xdr:to>
    <xdr:sp macro="" textlink="">
      <xdr:nvSpPr>
        <xdr:cNvPr id="1189" name="Oval 165"/>
        <xdr:cNvSpPr>
          <a:spLocks noChangeAspect="1" noChangeArrowheads="1"/>
        </xdr:cNvSpPr>
      </xdr:nvSpPr>
      <xdr:spPr bwMode="auto">
        <a:xfrm>
          <a:off x="257175" y="7400925"/>
          <a:ext cx="95250" cy="9525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28575</xdr:rowOff>
    </xdr:from>
    <xdr:to>
      <xdr:col>0</xdr:col>
      <xdr:colOff>476250</xdr:colOff>
      <xdr:row>44</xdr:row>
      <xdr:rowOff>28575</xdr:rowOff>
    </xdr:to>
    <xdr:sp macro="" textlink="">
      <xdr:nvSpPr>
        <xdr:cNvPr id="1190" name="Line 166"/>
        <xdr:cNvSpPr>
          <a:spLocks noChangeShapeType="1"/>
        </xdr:cNvSpPr>
      </xdr:nvSpPr>
      <xdr:spPr bwMode="auto">
        <a:xfrm flipV="1">
          <a:off x="133350" y="7572375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142875</xdr:rowOff>
    </xdr:from>
    <xdr:to>
      <xdr:col>0</xdr:col>
      <xdr:colOff>314325</xdr:colOff>
      <xdr:row>46</xdr:row>
      <xdr:rowOff>142875</xdr:rowOff>
    </xdr:to>
    <xdr:sp macro="" textlink="">
      <xdr:nvSpPr>
        <xdr:cNvPr id="1191" name="Line 167"/>
        <xdr:cNvSpPr>
          <a:spLocks noChangeShapeType="1"/>
        </xdr:cNvSpPr>
      </xdr:nvSpPr>
      <xdr:spPr bwMode="auto">
        <a:xfrm flipV="1">
          <a:off x="133350" y="8029575"/>
          <a:ext cx="18097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37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0" y="635317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LEGEND</a:t>
          </a:r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5</xdr:col>
      <xdr:colOff>390525</xdr:colOff>
      <xdr:row>49</xdr:row>
      <xdr:rowOff>0</xdr:rowOff>
    </xdr:to>
    <xdr:sp macro="" textlink="">
      <xdr:nvSpPr>
        <xdr:cNvPr id="1193" name="Rectangle 169"/>
        <xdr:cNvSpPr>
          <a:spLocks noChangeArrowheads="1"/>
        </xdr:cNvSpPr>
      </xdr:nvSpPr>
      <xdr:spPr bwMode="auto">
        <a:xfrm>
          <a:off x="0" y="634365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142875</xdr:rowOff>
    </xdr:from>
    <xdr:to>
      <xdr:col>0</xdr:col>
      <xdr:colOff>485775</xdr:colOff>
      <xdr:row>44</xdr:row>
      <xdr:rowOff>142875</xdr:rowOff>
    </xdr:to>
    <xdr:sp macro="" textlink="">
      <xdr:nvSpPr>
        <xdr:cNvPr id="1194" name="Line 170"/>
        <xdr:cNvSpPr>
          <a:spLocks noChangeShapeType="1"/>
        </xdr:cNvSpPr>
      </xdr:nvSpPr>
      <xdr:spPr bwMode="auto">
        <a:xfrm flipV="1">
          <a:off x="133350" y="7686675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38</xdr:row>
      <xdr:rowOff>85725</xdr:rowOff>
    </xdr:from>
    <xdr:to>
      <xdr:col>5</xdr:col>
      <xdr:colOff>390525</xdr:colOff>
      <xdr:row>49</xdr:row>
      <xdr:rowOff>0</xdr:rowOff>
    </xdr:to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1828800" y="660082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Thruway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Linking Road (New Construction)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Interchange (IC)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Arial Narrow"/>
            </a:rPr>
            <a:t>Traffic Management Center (TMC)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Arial Narrow"/>
            </a:rPr>
            <a:t>Expressway Operation Office (EOO)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Arial Narrow"/>
            </a:rPr>
            <a:t>Service Area (SA)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Arial Narrow"/>
            </a:rPr>
            <a:t>   Parking Area (PA)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Arial Narrow"/>
            </a:rPr>
            <a:t>   Toll Barrier (TB)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Toll Gate (TG)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Arial Narrow"/>
            </a:rPr>
            <a:t>   Toll Plaza Office (TPO)</a:t>
          </a:r>
        </a:p>
      </xdr:txBody>
    </xdr:sp>
    <xdr:clientData/>
  </xdr:twoCellAnchor>
  <xdr:twoCellAnchor>
    <xdr:from>
      <xdr:col>2</xdr:col>
      <xdr:colOff>590550</xdr:colOff>
      <xdr:row>39</xdr:row>
      <xdr:rowOff>95250</xdr:rowOff>
    </xdr:from>
    <xdr:to>
      <xdr:col>3</xdr:col>
      <xdr:colOff>247650</xdr:colOff>
      <xdr:row>39</xdr:row>
      <xdr:rowOff>95250</xdr:rowOff>
    </xdr:to>
    <xdr:sp macro="" textlink="">
      <xdr:nvSpPr>
        <xdr:cNvPr id="1196" name="Line 172"/>
        <xdr:cNvSpPr>
          <a:spLocks noChangeShapeType="1"/>
        </xdr:cNvSpPr>
      </xdr:nvSpPr>
      <xdr:spPr bwMode="auto">
        <a:xfrm flipV="1">
          <a:off x="194310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123825</xdr:rowOff>
    </xdr:from>
    <xdr:to>
      <xdr:col>0</xdr:col>
      <xdr:colOff>476250</xdr:colOff>
      <xdr:row>46</xdr:row>
      <xdr:rowOff>161925</xdr:rowOff>
    </xdr:to>
    <xdr:sp macro="" textlink="">
      <xdr:nvSpPr>
        <xdr:cNvPr id="1197" name="Rectangle 173"/>
        <xdr:cNvSpPr>
          <a:spLocks noChangeArrowheads="1"/>
        </xdr:cNvSpPr>
      </xdr:nvSpPr>
      <xdr:spPr bwMode="auto">
        <a:xfrm>
          <a:off x="133350" y="801052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40</xdr:row>
      <xdr:rowOff>152400</xdr:rowOff>
    </xdr:from>
    <xdr:to>
      <xdr:col>3</xdr:col>
      <xdr:colOff>247650</xdr:colOff>
      <xdr:row>40</xdr:row>
      <xdr:rowOff>152400</xdr:rowOff>
    </xdr:to>
    <xdr:sp macro="" textlink="">
      <xdr:nvSpPr>
        <xdr:cNvPr id="1198" name="Line 174"/>
        <xdr:cNvSpPr>
          <a:spLocks noChangeShapeType="1"/>
        </xdr:cNvSpPr>
      </xdr:nvSpPr>
      <xdr:spPr bwMode="auto">
        <a:xfrm flipV="1">
          <a:off x="1943100" y="7010400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4</xdr:row>
      <xdr:rowOff>38100</xdr:rowOff>
    </xdr:from>
    <xdr:to>
      <xdr:col>1</xdr:col>
      <xdr:colOff>571500</xdr:colOff>
      <xdr:row>21</xdr:row>
      <xdr:rowOff>0</xdr:rowOff>
    </xdr:to>
    <xdr:sp macro="" textlink="">
      <xdr:nvSpPr>
        <xdr:cNvPr id="1199" name="Line 175"/>
        <xdr:cNvSpPr>
          <a:spLocks noChangeShapeType="1"/>
        </xdr:cNvSpPr>
      </xdr:nvSpPr>
      <xdr:spPr bwMode="auto">
        <a:xfrm>
          <a:off x="12382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6</xdr:row>
      <xdr:rowOff>123825</xdr:rowOff>
    </xdr:from>
    <xdr:to>
      <xdr:col>6</xdr:col>
      <xdr:colOff>561975</xdr:colOff>
      <xdr:row>21</xdr:row>
      <xdr:rowOff>0</xdr:rowOff>
    </xdr:to>
    <xdr:sp macro="" textlink="">
      <xdr:nvSpPr>
        <xdr:cNvPr id="1200" name="Line 176"/>
        <xdr:cNvSpPr>
          <a:spLocks noChangeShapeType="1"/>
        </xdr:cNvSpPr>
      </xdr:nvSpPr>
      <xdr:spPr bwMode="auto">
        <a:xfrm>
          <a:off x="4657725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6</xdr:row>
      <xdr:rowOff>123825</xdr:rowOff>
    </xdr:from>
    <xdr:to>
      <xdr:col>12</xdr:col>
      <xdr:colOff>276225</xdr:colOff>
      <xdr:row>16</xdr:row>
      <xdr:rowOff>161925</xdr:rowOff>
    </xdr:to>
    <xdr:sp macro="" textlink="">
      <xdr:nvSpPr>
        <xdr:cNvPr id="1201" name="Line 177"/>
        <xdr:cNvSpPr>
          <a:spLocks noChangeShapeType="1"/>
        </xdr:cNvSpPr>
      </xdr:nvSpPr>
      <xdr:spPr bwMode="auto">
        <a:xfrm>
          <a:off x="8486775" y="115252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15</xdr:row>
      <xdr:rowOff>76200</xdr:rowOff>
    </xdr:from>
    <xdr:to>
      <xdr:col>19</xdr:col>
      <xdr:colOff>66675</xdr:colOff>
      <xdr:row>19</xdr:row>
      <xdr:rowOff>19050</xdr:rowOff>
    </xdr:to>
    <xdr:sp macro="" textlink="">
      <xdr:nvSpPr>
        <xdr:cNvPr id="1202" name="Freeform 178"/>
        <xdr:cNvSpPr>
          <a:spLocks/>
        </xdr:cNvSpPr>
      </xdr:nvSpPr>
      <xdr:spPr bwMode="auto">
        <a:xfrm>
          <a:off x="11763375" y="264795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15</xdr:row>
      <xdr:rowOff>57150</xdr:rowOff>
    </xdr:from>
    <xdr:to>
      <xdr:col>19</xdr:col>
      <xdr:colOff>114300</xdr:colOff>
      <xdr:row>16</xdr:row>
      <xdr:rowOff>9525</xdr:rowOff>
    </xdr:to>
    <xdr:sp macro="" textlink="">
      <xdr:nvSpPr>
        <xdr:cNvPr id="1203" name="Oval 179"/>
        <xdr:cNvSpPr>
          <a:spLocks noChangeArrowheads="1"/>
        </xdr:cNvSpPr>
      </xdr:nvSpPr>
      <xdr:spPr bwMode="auto">
        <a:xfrm>
          <a:off x="13001625" y="26289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12</xdr:row>
      <xdr:rowOff>0</xdr:rowOff>
    </xdr:from>
    <xdr:to>
      <xdr:col>2</xdr:col>
      <xdr:colOff>0</xdr:colOff>
      <xdr:row>13</xdr:row>
      <xdr:rowOff>57150</xdr:rowOff>
    </xdr:to>
    <xdr:sp macro="" textlink="">
      <xdr:nvSpPr>
        <xdr:cNvPr id="1204" name="Oval 180"/>
        <xdr:cNvSpPr>
          <a:spLocks noChangeAspect="1" noChangeArrowheads="1"/>
        </xdr:cNvSpPr>
      </xdr:nvSpPr>
      <xdr:spPr bwMode="auto">
        <a:xfrm>
          <a:off x="1123950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19050</xdr:colOff>
      <xdr:row>13</xdr:row>
      <xdr:rowOff>76200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1104900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14B</a:t>
          </a:r>
        </a:p>
      </xdr:txBody>
    </xdr:sp>
    <xdr:clientData/>
  </xdr:twoCellAnchor>
  <xdr:twoCellAnchor>
    <xdr:from>
      <xdr:col>3</xdr:col>
      <xdr:colOff>19050</xdr:colOff>
      <xdr:row>42</xdr:row>
      <xdr:rowOff>133350</xdr:rowOff>
    </xdr:from>
    <xdr:to>
      <xdr:col>3</xdr:col>
      <xdr:colOff>142875</xdr:colOff>
      <xdr:row>43</xdr:row>
      <xdr:rowOff>9525</xdr:rowOff>
    </xdr:to>
    <xdr:sp macro="" textlink="">
      <xdr:nvSpPr>
        <xdr:cNvPr id="1206" name="AutoShape 182"/>
        <xdr:cNvSpPr>
          <a:spLocks noChangeArrowheads="1"/>
        </xdr:cNvSpPr>
      </xdr:nvSpPr>
      <xdr:spPr bwMode="auto">
        <a:xfrm rot="10800000">
          <a:off x="2057400" y="7334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43</xdr:row>
      <xdr:rowOff>66675</xdr:rowOff>
    </xdr:from>
    <xdr:to>
      <xdr:col>3</xdr:col>
      <xdr:colOff>142875</xdr:colOff>
      <xdr:row>43</xdr:row>
      <xdr:rowOff>114300</xdr:rowOff>
    </xdr:to>
    <xdr:sp macro="" textlink="">
      <xdr:nvSpPr>
        <xdr:cNvPr id="1207" name="AutoShape 183"/>
        <xdr:cNvSpPr>
          <a:spLocks noChangeArrowheads="1"/>
        </xdr:cNvSpPr>
      </xdr:nvSpPr>
      <xdr:spPr bwMode="auto">
        <a:xfrm rot="10800000">
          <a:off x="2057400" y="74390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41</xdr:row>
      <xdr:rowOff>57150</xdr:rowOff>
    </xdr:from>
    <xdr:to>
      <xdr:col>3</xdr:col>
      <xdr:colOff>123825</xdr:colOff>
      <xdr:row>41</xdr:row>
      <xdr:rowOff>152400</xdr:rowOff>
    </xdr:to>
    <xdr:sp macro="" textlink="">
      <xdr:nvSpPr>
        <xdr:cNvPr id="1208" name="AutoShape 184"/>
        <xdr:cNvSpPr>
          <a:spLocks noChangeArrowheads="1"/>
        </xdr:cNvSpPr>
      </xdr:nvSpPr>
      <xdr:spPr bwMode="auto">
        <a:xfrm>
          <a:off x="2066925" y="70866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42</xdr:row>
      <xdr:rowOff>0</xdr:rowOff>
    </xdr:from>
    <xdr:to>
      <xdr:col>3</xdr:col>
      <xdr:colOff>123825</xdr:colOff>
      <xdr:row>42</xdr:row>
      <xdr:rowOff>95250</xdr:rowOff>
    </xdr:to>
    <xdr:sp macro="" textlink="">
      <xdr:nvSpPr>
        <xdr:cNvPr id="1209" name="AutoShape 185"/>
        <xdr:cNvSpPr>
          <a:spLocks noChangeArrowheads="1"/>
        </xdr:cNvSpPr>
      </xdr:nvSpPr>
      <xdr:spPr bwMode="auto">
        <a:xfrm>
          <a:off x="2066925" y="72009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45</xdr:row>
      <xdr:rowOff>47625</xdr:rowOff>
    </xdr:from>
    <xdr:to>
      <xdr:col>3</xdr:col>
      <xdr:colOff>123825</xdr:colOff>
      <xdr:row>45</xdr:row>
      <xdr:rowOff>142875</xdr:rowOff>
    </xdr:to>
    <xdr:sp macro="" textlink="">
      <xdr:nvSpPr>
        <xdr:cNvPr id="1210" name="AutoShape 186"/>
        <xdr:cNvSpPr>
          <a:spLocks noChangeArrowheads="1"/>
        </xdr:cNvSpPr>
      </xdr:nvSpPr>
      <xdr:spPr bwMode="auto">
        <a:xfrm>
          <a:off x="2066925" y="77628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161925</xdr:rowOff>
    </xdr:from>
    <xdr:to>
      <xdr:col>3</xdr:col>
      <xdr:colOff>123825</xdr:colOff>
      <xdr:row>44</xdr:row>
      <xdr:rowOff>85725</xdr:rowOff>
    </xdr:to>
    <xdr:sp macro="" textlink="">
      <xdr:nvSpPr>
        <xdr:cNvPr id="1211" name="AutoShape 187"/>
        <xdr:cNvSpPr>
          <a:spLocks noChangeArrowheads="1"/>
        </xdr:cNvSpPr>
      </xdr:nvSpPr>
      <xdr:spPr bwMode="auto">
        <a:xfrm>
          <a:off x="2066925" y="75342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44</xdr:row>
      <xdr:rowOff>104775</xdr:rowOff>
    </xdr:from>
    <xdr:to>
      <xdr:col>3</xdr:col>
      <xdr:colOff>123825</xdr:colOff>
      <xdr:row>45</xdr:row>
      <xdr:rowOff>28575</xdr:rowOff>
    </xdr:to>
    <xdr:sp macro="" textlink="">
      <xdr:nvSpPr>
        <xdr:cNvPr id="1212" name="AutoShape 188"/>
        <xdr:cNvSpPr>
          <a:spLocks noChangeArrowheads="1"/>
        </xdr:cNvSpPr>
      </xdr:nvSpPr>
      <xdr:spPr bwMode="auto">
        <a:xfrm>
          <a:off x="2066925" y="76485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18</xdr:row>
      <xdr:rowOff>104775</xdr:rowOff>
    </xdr:from>
    <xdr:to>
      <xdr:col>5</xdr:col>
      <xdr:colOff>361950</xdr:colOff>
      <xdr:row>18</xdr:row>
      <xdr:rowOff>152400</xdr:rowOff>
    </xdr:to>
    <xdr:sp macro="" textlink="">
      <xdr:nvSpPr>
        <xdr:cNvPr id="1213" name="AutoShape 189"/>
        <xdr:cNvSpPr>
          <a:spLocks noChangeArrowheads="1"/>
        </xdr:cNvSpPr>
      </xdr:nvSpPr>
      <xdr:spPr bwMode="auto">
        <a:xfrm rot="10800000">
          <a:off x="36480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19</xdr:row>
      <xdr:rowOff>57150</xdr:rowOff>
    </xdr:from>
    <xdr:to>
      <xdr:col>5</xdr:col>
      <xdr:colOff>361950</xdr:colOff>
      <xdr:row>19</xdr:row>
      <xdr:rowOff>104775</xdr:rowOff>
    </xdr:to>
    <xdr:sp macro="" textlink="">
      <xdr:nvSpPr>
        <xdr:cNvPr id="1214" name="AutoShape 190"/>
        <xdr:cNvSpPr>
          <a:spLocks noChangeArrowheads="1"/>
        </xdr:cNvSpPr>
      </xdr:nvSpPr>
      <xdr:spPr bwMode="auto">
        <a:xfrm>
          <a:off x="36480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18</xdr:row>
      <xdr:rowOff>104775</xdr:rowOff>
    </xdr:from>
    <xdr:to>
      <xdr:col>10</xdr:col>
      <xdr:colOff>438150</xdr:colOff>
      <xdr:row>18</xdr:row>
      <xdr:rowOff>152400</xdr:rowOff>
    </xdr:to>
    <xdr:sp macro="" textlink="">
      <xdr:nvSpPr>
        <xdr:cNvPr id="1215" name="AutoShape 191"/>
        <xdr:cNvSpPr>
          <a:spLocks noChangeArrowheads="1"/>
        </xdr:cNvSpPr>
      </xdr:nvSpPr>
      <xdr:spPr bwMode="auto">
        <a:xfrm rot="10800000">
          <a:off x="71532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19</xdr:row>
      <xdr:rowOff>57150</xdr:rowOff>
    </xdr:from>
    <xdr:to>
      <xdr:col>10</xdr:col>
      <xdr:colOff>438150</xdr:colOff>
      <xdr:row>19</xdr:row>
      <xdr:rowOff>104775</xdr:rowOff>
    </xdr:to>
    <xdr:sp macro="" textlink="">
      <xdr:nvSpPr>
        <xdr:cNvPr id="1216" name="AutoShape 192"/>
        <xdr:cNvSpPr>
          <a:spLocks noChangeArrowheads="1"/>
        </xdr:cNvSpPr>
      </xdr:nvSpPr>
      <xdr:spPr bwMode="auto">
        <a:xfrm>
          <a:off x="71532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17</xdr:row>
      <xdr:rowOff>142875</xdr:rowOff>
    </xdr:from>
    <xdr:to>
      <xdr:col>6</xdr:col>
      <xdr:colOff>419100</xdr:colOff>
      <xdr:row>18</xdr:row>
      <xdr:rowOff>133350</xdr:rowOff>
    </xdr:to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3629025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17</xdr:row>
      <xdr:rowOff>142875</xdr:rowOff>
    </xdr:from>
    <xdr:to>
      <xdr:col>11</xdr:col>
      <xdr:colOff>638175</xdr:colOff>
      <xdr:row>18</xdr:row>
      <xdr:rowOff>133350</xdr:rowOff>
    </xdr:to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7134225" y="30575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Arial Narrow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16</xdr:row>
      <xdr:rowOff>76200</xdr:rowOff>
    </xdr:from>
    <xdr:to>
      <xdr:col>2</xdr:col>
      <xdr:colOff>47625</xdr:colOff>
      <xdr:row>17</xdr:row>
      <xdr:rowOff>0</xdr:rowOff>
    </xdr:to>
    <xdr:sp macro="" textlink="">
      <xdr:nvSpPr>
        <xdr:cNvPr id="1219" name="AutoShape 195"/>
        <xdr:cNvSpPr>
          <a:spLocks noChangeArrowheads="1"/>
        </xdr:cNvSpPr>
      </xdr:nvSpPr>
      <xdr:spPr bwMode="auto">
        <a:xfrm>
          <a:off x="1304925" y="28194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17</xdr:row>
      <xdr:rowOff>47625</xdr:rowOff>
    </xdr:from>
    <xdr:to>
      <xdr:col>2</xdr:col>
      <xdr:colOff>257175</xdr:colOff>
      <xdr:row>17</xdr:row>
      <xdr:rowOff>142875</xdr:rowOff>
    </xdr:to>
    <xdr:sp macro="" textlink="">
      <xdr:nvSpPr>
        <xdr:cNvPr id="1220" name="AutoShape 196"/>
        <xdr:cNvSpPr>
          <a:spLocks noChangeArrowheads="1"/>
        </xdr:cNvSpPr>
      </xdr:nvSpPr>
      <xdr:spPr bwMode="auto">
        <a:xfrm>
          <a:off x="1514475" y="29622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381000</xdr:colOff>
      <xdr:row>17</xdr:row>
      <xdr:rowOff>47625</xdr:rowOff>
    </xdr:to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1419225" y="27717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Arial Narrow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17</xdr:row>
      <xdr:rowOff>9525</xdr:rowOff>
    </xdr:from>
    <xdr:to>
      <xdr:col>3</xdr:col>
      <xdr:colOff>590550</xdr:colOff>
      <xdr:row>18</xdr:row>
      <xdr:rowOff>9525</xdr:rowOff>
    </xdr:to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1628775" y="29241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20</xdr:row>
      <xdr:rowOff>142875</xdr:rowOff>
    </xdr:from>
    <xdr:to>
      <xdr:col>4</xdr:col>
      <xdr:colOff>314325</xdr:colOff>
      <xdr:row>21</xdr:row>
      <xdr:rowOff>66675</xdr:rowOff>
    </xdr:to>
    <xdr:sp macro="" textlink="">
      <xdr:nvSpPr>
        <xdr:cNvPr id="1223" name="AutoShape 199"/>
        <xdr:cNvSpPr>
          <a:spLocks noChangeArrowheads="1"/>
        </xdr:cNvSpPr>
      </xdr:nvSpPr>
      <xdr:spPr bwMode="auto">
        <a:xfrm>
          <a:off x="294322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47625</xdr:rowOff>
    </xdr:from>
    <xdr:to>
      <xdr:col>5</xdr:col>
      <xdr:colOff>523875</xdr:colOff>
      <xdr:row>22</xdr:row>
      <xdr:rowOff>47625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2933700" y="36480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16</xdr:row>
      <xdr:rowOff>142875</xdr:rowOff>
    </xdr:from>
    <xdr:to>
      <xdr:col>6</xdr:col>
      <xdr:colOff>514350</xdr:colOff>
      <xdr:row>17</xdr:row>
      <xdr:rowOff>66675</xdr:rowOff>
    </xdr:to>
    <xdr:sp macro="" textlink="">
      <xdr:nvSpPr>
        <xdr:cNvPr id="1225" name="AutoShape 201"/>
        <xdr:cNvSpPr>
          <a:spLocks noChangeArrowheads="1"/>
        </xdr:cNvSpPr>
      </xdr:nvSpPr>
      <xdr:spPr bwMode="auto">
        <a:xfrm>
          <a:off x="451485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16</xdr:row>
      <xdr:rowOff>104775</xdr:rowOff>
    </xdr:from>
    <xdr:to>
      <xdr:col>6</xdr:col>
      <xdr:colOff>400050</xdr:colOff>
      <xdr:row>17</xdr:row>
      <xdr:rowOff>104775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3495675" y="28479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16</xdr:row>
      <xdr:rowOff>142875</xdr:rowOff>
    </xdr:from>
    <xdr:to>
      <xdr:col>9</xdr:col>
      <xdr:colOff>609600</xdr:colOff>
      <xdr:row>17</xdr:row>
      <xdr:rowOff>66675</xdr:rowOff>
    </xdr:to>
    <xdr:sp macro="" textlink="">
      <xdr:nvSpPr>
        <xdr:cNvPr id="1227" name="AutoShape 203"/>
        <xdr:cNvSpPr>
          <a:spLocks noChangeArrowheads="1"/>
        </xdr:cNvSpPr>
      </xdr:nvSpPr>
      <xdr:spPr bwMode="auto">
        <a:xfrm>
          <a:off x="666750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16</xdr:row>
      <xdr:rowOff>104775</xdr:rowOff>
    </xdr:from>
    <xdr:to>
      <xdr:col>11</xdr:col>
      <xdr:colOff>247650</xdr:colOff>
      <xdr:row>17</xdr:row>
      <xdr:rowOff>104775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6781800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16</xdr:row>
      <xdr:rowOff>142875</xdr:rowOff>
    </xdr:from>
    <xdr:to>
      <xdr:col>12</xdr:col>
      <xdr:colOff>180975</xdr:colOff>
      <xdr:row>17</xdr:row>
      <xdr:rowOff>66675</xdr:rowOff>
    </xdr:to>
    <xdr:sp macro="" textlink="">
      <xdr:nvSpPr>
        <xdr:cNvPr id="1229" name="AutoShape 205"/>
        <xdr:cNvSpPr>
          <a:spLocks noChangeArrowheads="1"/>
        </xdr:cNvSpPr>
      </xdr:nvSpPr>
      <xdr:spPr bwMode="auto">
        <a:xfrm>
          <a:off x="829627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16</xdr:row>
      <xdr:rowOff>104775</xdr:rowOff>
    </xdr:from>
    <xdr:to>
      <xdr:col>12</xdr:col>
      <xdr:colOff>66675</xdr:colOff>
      <xdr:row>17</xdr:row>
      <xdr:rowOff>104775</xdr:rowOff>
    </xdr:to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7296150" y="284797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8</xdr:row>
      <xdr:rowOff>57150</xdr:rowOff>
    </xdr:from>
    <xdr:to>
      <xdr:col>14</xdr:col>
      <xdr:colOff>333375</xdr:colOff>
      <xdr:row>8</xdr:row>
      <xdr:rowOff>161925</xdr:rowOff>
    </xdr:to>
    <xdr:sp macro="" textlink="">
      <xdr:nvSpPr>
        <xdr:cNvPr id="1231" name="Arc 207"/>
        <xdr:cNvSpPr>
          <a:spLocks/>
        </xdr:cNvSpPr>
      </xdr:nvSpPr>
      <xdr:spPr bwMode="auto">
        <a:xfrm>
          <a:off x="9820275" y="142875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4</xdr:row>
      <xdr:rowOff>38100</xdr:rowOff>
    </xdr:from>
    <xdr:to>
      <xdr:col>14</xdr:col>
      <xdr:colOff>238125</xdr:colOff>
      <xdr:row>9</xdr:row>
      <xdr:rowOff>47625</xdr:rowOff>
    </xdr:to>
    <xdr:sp macro="" textlink="">
      <xdr:nvSpPr>
        <xdr:cNvPr id="1232" name="Line 208"/>
        <xdr:cNvSpPr>
          <a:spLocks noChangeShapeType="1"/>
        </xdr:cNvSpPr>
      </xdr:nvSpPr>
      <xdr:spPr bwMode="auto">
        <a:xfrm flipH="1">
          <a:off x="9820275" y="72390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16</xdr:row>
      <xdr:rowOff>142875</xdr:rowOff>
    </xdr:from>
    <xdr:to>
      <xdr:col>14</xdr:col>
      <xdr:colOff>238125</xdr:colOff>
      <xdr:row>17</xdr:row>
      <xdr:rowOff>66675</xdr:rowOff>
    </xdr:to>
    <xdr:sp macro="" textlink="">
      <xdr:nvSpPr>
        <xdr:cNvPr id="1233" name="AutoShape 209"/>
        <xdr:cNvSpPr>
          <a:spLocks noChangeArrowheads="1"/>
        </xdr:cNvSpPr>
      </xdr:nvSpPr>
      <xdr:spPr bwMode="auto">
        <a:xfrm>
          <a:off x="972502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16</xdr:row>
      <xdr:rowOff>104775</xdr:rowOff>
    </xdr:from>
    <xdr:to>
      <xdr:col>14</xdr:col>
      <xdr:colOff>123825</xdr:colOff>
      <xdr:row>17</xdr:row>
      <xdr:rowOff>104775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8715375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20</xdr:row>
      <xdr:rowOff>142875</xdr:rowOff>
    </xdr:from>
    <xdr:to>
      <xdr:col>15</xdr:col>
      <xdr:colOff>523875</xdr:colOff>
      <xdr:row>21</xdr:row>
      <xdr:rowOff>66675</xdr:rowOff>
    </xdr:to>
    <xdr:sp macro="" textlink="">
      <xdr:nvSpPr>
        <xdr:cNvPr id="1235" name="AutoShape 211"/>
        <xdr:cNvSpPr>
          <a:spLocks noChangeArrowheads="1"/>
        </xdr:cNvSpPr>
      </xdr:nvSpPr>
      <xdr:spPr bwMode="auto">
        <a:xfrm>
          <a:off x="106965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20</xdr:row>
      <xdr:rowOff>142875</xdr:rowOff>
    </xdr:from>
    <xdr:to>
      <xdr:col>17</xdr:col>
      <xdr:colOff>142875</xdr:colOff>
      <xdr:row>21</xdr:row>
      <xdr:rowOff>66675</xdr:rowOff>
    </xdr:to>
    <xdr:sp macro="" textlink="">
      <xdr:nvSpPr>
        <xdr:cNvPr id="1236" name="AutoShape 212"/>
        <xdr:cNvSpPr>
          <a:spLocks noChangeArrowheads="1"/>
        </xdr:cNvSpPr>
      </xdr:nvSpPr>
      <xdr:spPr bwMode="auto">
        <a:xfrm>
          <a:off x="116871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16</xdr:row>
      <xdr:rowOff>57150</xdr:rowOff>
    </xdr:from>
    <xdr:to>
      <xdr:col>18</xdr:col>
      <xdr:colOff>638175</xdr:colOff>
      <xdr:row>16</xdr:row>
      <xdr:rowOff>152400</xdr:rowOff>
    </xdr:to>
    <xdr:sp macro="" textlink="">
      <xdr:nvSpPr>
        <xdr:cNvPr id="1237" name="AutoShape 213"/>
        <xdr:cNvSpPr>
          <a:spLocks noChangeArrowheads="1"/>
        </xdr:cNvSpPr>
      </xdr:nvSpPr>
      <xdr:spPr bwMode="auto">
        <a:xfrm>
          <a:off x="12868275" y="280035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16</xdr:row>
      <xdr:rowOff>28575</xdr:rowOff>
    </xdr:from>
    <xdr:to>
      <xdr:col>20</xdr:col>
      <xdr:colOff>295275</xdr:colOff>
      <xdr:row>17</xdr:row>
      <xdr:rowOff>19050</xdr:rowOff>
    </xdr:to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12982575" y="277177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17</xdr:row>
      <xdr:rowOff>19050</xdr:rowOff>
    </xdr:from>
    <xdr:to>
      <xdr:col>18</xdr:col>
      <xdr:colOff>638175</xdr:colOff>
      <xdr:row>17</xdr:row>
      <xdr:rowOff>114300</xdr:rowOff>
    </xdr:to>
    <xdr:sp macro="" textlink="">
      <xdr:nvSpPr>
        <xdr:cNvPr id="1239" name="AutoShape 215"/>
        <xdr:cNvSpPr>
          <a:spLocks noChangeArrowheads="1"/>
        </xdr:cNvSpPr>
      </xdr:nvSpPr>
      <xdr:spPr bwMode="auto">
        <a:xfrm>
          <a:off x="12868275" y="293370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12</xdr:row>
      <xdr:rowOff>0</xdr:rowOff>
    </xdr:from>
    <xdr:to>
      <xdr:col>6</xdr:col>
      <xdr:colOff>676275</xdr:colOff>
      <xdr:row>13</xdr:row>
      <xdr:rowOff>57150</xdr:rowOff>
    </xdr:to>
    <xdr:sp macro="" textlink="">
      <xdr:nvSpPr>
        <xdr:cNvPr id="1240" name="Oval 216"/>
        <xdr:cNvSpPr>
          <a:spLocks noChangeAspect="1" noChangeArrowheads="1"/>
        </xdr:cNvSpPr>
      </xdr:nvSpPr>
      <xdr:spPr bwMode="auto">
        <a:xfrm>
          <a:off x="4543425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11</xdr:row>
      <xdr:rowOff>152400</xdr:rowOff>
    </xdr:from>
    <xdr:to>
      <xdr:col>7</xdr:col>
      <xdr:colOff>9525</xdr:colOff>
      <xdr:row>13</xdr:row>
      <xdr:rowOff>76200</xdr:rowOff>
    </xdr:to>
    <xdr:sp macro="" textlink="">
      <xdr:nvSpPr>
        <xdr:cNvPr id="1241" name="Text Box 217"/>
        <xdr:cNvSpPr txBox="1">
          <a:spLocks noChangeArrowheads="1"/>
        </xdr:cNvSpPr>
      </xdr:nvSpPr>
      <xdr:spPr bwMode="auto">
        <a:xfrm>
          <a:off x="4524375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14E</a:t>
          </a:r>
        </a:p>
      </xdr:txBody>
    </xdr:sp>
    <xdr:clientData/>
  </xdr:twoCellAnchor>
  <xdr:twoCellAnchor>
    <xdr:from>
      <xdr:col>2</xdr:col>
      <xdr:colOff>590550</xdr:colOff>
      <xdr:row>40</xdr:row>
      <xdr:rowOff>38100</xdr:rowOff>
    </xdr:from>
    <xdr:to>
      <xdr:col>3</xdr:col>
      <xdr:colOff>247650</xdr:colOff>
      <xdr:row>40</xdr:row>
      <xdr:rowOff>38100</xdr:rowOff>
    </xdr:to>
    <xdr:sp macro="" textlink="">
      <xdr:nvSpPr>
        <xdr:cNvPr id="1242" name="Line 218"/>
        <xdr:cNvSpPr>
          <a:spLocks noChangeShapeType="1"/>
        </xdr:cNvSpPr>
      </xdr:nvSpPr>
      <xdr:spPr bwMode="auto">
        <a:xfrm flipV="1">
          <a:off x="1943100" y="68961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243" name="Rectangle 219"/>
        <xdr:cNvSpPr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21</xdr:row>
      <xdr:rowOff>28575</xdr:rowOff>
    </xdr:from>
    <xdr:to>
      <xdr:col>16</xdr:col>
      <xdr:colOff>590550</xdr:colOff>
      <xdr:row>22</xdr:row>
      <xdr:rowOff>47625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10810875" y="362902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16</xdr:row>
      <xdr:rowOff>152400</xdr:rowOff>
    </xdr:from>
    <xdr:to>
      <xdr:col>20</xdr:col>
      <xdr:colOff>238125</xdr:colOff>
      <xdr:row>17</xdr:row>
      <xdr:rowOff>152400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982575" y="289560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19</xdr:row>
      <xdr:rowOff>19050</xdr:rowOff>
    </xdr:from>
    <xdr:to>
      <xdr:col>17</xdr:col>
      <xdr:colOff>180975</xdr:colOff>
      <xdr:row>19</xdr:row>
      <xdr:rowOff>19050</xdr:rowOff>
    </xdr:to>
    <xdr:sp macro="" textlink="">
      <xdr:nvSpPr>
        <xdr:cNvPr id="1246" name="Line 222"/>
        <xdr:cNvSpPr>
          <a:spLocks noChangeShapeType="1"/>
        </xdr:cNvSpPr>
      </xdr:nvSpPr>
      <xdr:spPr bwMode="auto">
        <a:xfrm flipV="1">
          <a:off x="1238250" y="327660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18</xdr:row>
      <xdr:rowOff>142875</xdr:rowOff>
    </xdr:from>
    <xdr:to>
      <xdr:col>2</xdr:col>
      <xdr:colOff>257175</xdr:colOff>
      <xdr:row>19</xdr:row>
      <xdr:rowOff>66675</xdr:rowOff>
    </xdr:to>
    <xdr:sp macro="" textlink="">
      <xdr:nvSpPr>
        <xdr:cNvPr id="1247" name="AutoShape 223"/>
        <xdr:cNvSpPr>
          <a:spLocks noChangeArrowheads="1"/>
        </xdr:cNvSpPr>
      </xdr:nvSpPr>
      <xdr:spPr bwMode="auto">
        <a:xfrm>
          <a:off x="1514475" y="32289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18</xdr:row>
      <xdr:rowOff>133350</xdr:rowOff>
    </xdr:from>
    <xdr:to>
      <xdr:col>1</xdr:col>
      <xdr:colOff>628650</xdr:colOff>
      <xdr:row>19</xdr:row>
      <xdr:rowOff>85725</xdr:rowOff>
    </xdr:to>
    <xdr:sp macro="" textlink="">
      <xdr:nvSpPr>
        <xdr:cNvPr id="1248" name="Oval 224"/>
        <xdr:cNvSpPr>
          <a:spLocks noChangeAspect="1" noChangeArrowheads="1"/>
        </xdr:cNvSpPr>
      </xdr:nvSpPr>
      <xdr:spPr bwMode="auto">
        <a:xfrm>
          <a:off x="1171575" y="3219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17</xdr:row>
      <xdr:rowOff>133350</xdr:rowOff>
    </xdr:from>
    <xdr:to>
      <xdr:col>1</xdr:col>
      <xdr:colOff>561975</xdr:colOff>
      <xdr:row>18</xdr:row>
      <xdr:rowOff>104775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866775" y="30480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15</xdr:row>
      <xdr:rowOff>38100</xdr:rowOff>
    </xdr:from>
    <xdr:to>
      <xdr:col>19</xdr:col>
      <xdr:colOff>400050</xdr:colOff>
      <xdr:row>16</xdr:row>
      <xdr:rowOff>9525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13049250" y="26098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31</xdr:row>
      <xdr:rowOff>152400</xdr:rowOff>
    </xdr:from>
    <xdr:to>
      <xdr:col>1</xdr:col>
      <xdr:colOff>571500</xdr:colOff>
      <xdr:row>32</xdr:row>
      <xdr:rowOff>152400</xdr:rowOff>
    </xdr:to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0" y="54673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Jurisdiction</a:t>
          </a:r>
        </a:p>
      </xdr:txBody>
    </xdr:sp>
    <xdr:clientData/>
  </xdr:twoCellAnchor>
  <xdr:twoCellAnchor>
    <xdr:from>
      <xdr:col>2</xdr:col>
      <xdr:colOff>142875</xdr:colOff>
      <xdr:row>17</xdr:row>
      <xdr:rowOff>142875</xdr:rowOff>
    </xdr:from>
    <xdr:to>
      <xdr:col>3</xdr:col>
      <xdr:colOff>219075</xdr:colOff>
      <xdr:row>18</xdr:row>
      <xdr:rowOff>133350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495425" y="305752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KM004+750</a:t>
          </a:r>
        </a:p>
      </xdr:txBody>
    </xdr:sp>
    <xdr:clientData/>
  </xdr:twoCellAnchor>
  <xdr:twoCellAnchor editAs="oneCell">
    <xdr:from>
      <xdr:col>2</xdr:col>
      <xdr:colOff>0</xdr:colOff>
      <xdr:row>11</xdr:row>
      <xdr:rowOff>114300</xdr:rowOff>
    </xdr:from>
    <xdr:to>
      <xdr:col>4</xdr:col>
      <xdr:colOff>152400</xdr:colOff>
      <xdr:row>12</xdr:row>
      <xdr:rowOff>114300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1352550" y="20002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11</xdr:row>
      <xdr:rowOff>114300</xdr:rowOff>
    </xdr:from>
    <xdr:to>
      <xdr:col>9</xdr:col>
      <xdr:colOff>438150</xdr:colOff>
      <xdr:row>12</xdr:row>
      <xdr:rowOff>114300</xdr:rowOff>
    </xdr:to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4781550" y="20002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11</xdr:row>
      <xdr:rowOff>114300</xdr:rowOff>
    </xdr:from>
    <xdr:to>
      <xdr:col>12</xdr:col>
      <xdr:colOff>257175</xdr:colOff>
      <xdr:row>12</xdr:row>
      <xdr:rowOff>114300</xdr:rowOff>
    </xdr:to>
    <xdr:sp macro="" textlink="">
      <xdr:nvSpPr>
        <xdr:cNvPr id="1290" name="Text Box 266"/>
        <xdr:cNvSpPr txBox="1">
          <a:spLocks noChangeArrowheads="1"/>
        </xdr:cNvSpPr>
      </xdr:nvSpPr>
      <xdr:spPr bwMode="auto">
        <a:xfrm>
          <a:off x="6629400" y="20002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12</xdr:row>
      <xdr:rowOff>47625</xdr:rowOff>
    </xdr:from>
    <xdr:to>
      <xdr:col>4</xdr:col>
      <xdr:colOff>152400</xdr:colOff>
      <xdr:row>13</xdr:row>
      <xdr:rowOff>47625</xdr:rowOff>
    </xdr:to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1352550" y="210502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12</xdr:row>
      <xdr:rowOff>47625</xdr:rowOff>
    </xdr:from>
    <xdr:to>
      <xdr:col>9</xdr:col>
      <xdr:colOff>438150</xdr:colOff>
      <xdr:row>13</xdr:row>
      <xdr:rowOff>47625</xdr:rowOff>
    </xdr:to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4781550" y="210502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47625</xdr:rowOff>
    </xdr:from>
    <xdr:to>
      <xdr:col>12</xdr:col>
      <xdr:colOff>257175</xdr:colOff>
      <xdr:row>13</xdr:row>
      <xdr:rowOff>47625</xdr:rowOff>
    </xdr:to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6629400" y="210502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142875</xdr:rowOff>
    </xdr:from>
    <xdr:to>
      <xdr:col>14</xdr:col>
      <xdr:colOff>219075</xdr:colOff>
      <xdr:row>7</xdr:row>
      <xdr:rowOff>142875</xdr:rowOff>
    </xdr:to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8505825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7</xdr:row>
      <xdr:rowOff>85725</xdr:rowOff>
    </xdr:from>
    <xdr:to>
      <xdr:col>14</xdr:col>
      <xdr:colOff>219075</xdr:colOff>
      <xdr:row>8</xdr:row>
      <xdr:rowOff>85725</xdr:rowOff>
    </xdr:to>
    <xdr:sp macro="" textlink="">
      <xdr:nvSpPr>
        <xdr:cNvPr id="1295" name="Text Box 271"/>
        <xdr:cNvSpPr txBox="1">
          <a:spLocks noChangeArrowheads="1"/>
        </xdr:cNvSpPr>
      </xdr:nvSpPr>
      <xdr:spPr bwMode="auto">
        <a:xfrm>
          <a:off x="8505825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142875</xdr:rowOff>
    </xdr:from>
    <xdr:to>
      <xdr:col>17</xdr:col>
      <xdr:colOff>323850</xdr:colOff>
      <xdr:row>7</xdr:row>
      <xdr:rowOff>142875</xdr:rowOff>
    </xdr:to>
    <xdr:sp macro="" textlink="">
      <xdr:nvSpPr>
        <xdr:cNvPr id="1296" name="Text Box 272"/>
        <xdr:cNvSpPr txBox="1">
          <a:spLocks noChangeArrowheads="1"/>
        </xdr:cNvSpPr>
      </xdr:nvSpPr>
      <xdr:spPr bwMode="auto">
        <a:xfrm>
          <a:off x="10668000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8</xdr:row>
      <xdr:rowOff>28575</xdr:rowOff>
    </xdr:from>
    <xdr:to>
      <xdr:col>17</xdr:col>
      <xdr:colOff>323850</xdr:colOff>
      <xdr:row>9</xdr:row>
      <xdr:rowOff>28575</xdr:rowOff>
    </xdr:to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10668000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11</xdr:row>
      <xdr:rowOff>114300</xdr:rowOff>
    </xdr:from>
    <xdr:to>
      <xdr:col>17</xdr:col>
      <xdr:colOff>171450</xdr:colOff>
      <xdr:row>12</xdr:row>
      <xdr:rowOff>114300</xdr:rowOff>
    </xdr:to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10515600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47625</xdr:rowOff>
    </xdr:from>
    <xdr:to>
      <xdr:col>17</xdr:col>
      <xdr:colOff>171450</xdr:colOff>
      <xdr:row>13</xdr:row>
      <xdr:rowOff>47625</xdr:rowOff>
    </xdr:to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10515600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11</xdr:row>
      <xdr:rowOff>114300</xdr:rowOff>
    </xdr:from>
    <xdr:to>
      <xdr:col>18</xdr:col>
      <xdr:colOff>85725</xdr:colOff>
      <xdr:row>12</xdr:row>
      <xdr:rowOff>114300</xdr:rowOff>
    </xdr:to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11115675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0</xdr:rowOff>
    </xdr:from>
    <xdr:to>
      <xdr:col>20</xdr:col>
      <xdr:colOff>438150</xdr:colOff>
      <xdr:row>5</xdr:row>
      <xdr:rowOff>0</xdr:rowOff>
    </xdr:to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13325475" y="68580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114300</xdr:rowOff>
    </xdr:from>
    <xdr:to>
      <xdr:col>21</xdr:col>
      <xdr:colOff>0</xdr:colOff>
      <xdr:row>5</xdr:row>
      <xdr:rowOff>114300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3325475" y="80010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17</xdr:row>
      <xdr:rowOff>114300</xdr:rowOff>
    </xdr:from>
    <xdr:to>
      <xdr:col>6</xdr:col>
      <xdr:colOff>514350</xdr:colOff>
      <xdr:row>18</xdr:row>
      <xdr:rowOff>38100</xdr:rowOff>
    </xdr:to>
    <xdr:sp macro="" textlink="">
      <xdr:nvSpPr>
        <xdr:cNvPr id="1303" name="AutoShape 279"/>
        <xdr:cNvSpPr>
          <a:spLocks noChangeArrowheads="1"/>
        </xdr:cNvSpPr>
      </xdr:nvSpPr>
      <xdr:spPr bwMode="auto">
        <a:xfrm>
          <a:off x="451485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16</xdr:row>
      <xdr:rowOff>142875</xdr:rowOff>
    </xdr:from>
    <xdr:to>
      <xdr:col>14</xdr:col>
      <xdr:colOff>381000</xdr:colOff>
      <xdr:row>17</xdr:row>
      <xdr:rowOff>66675</xdr:rowOff>
    </xdr:to>
    <xdr:sp macro="" textlink="">
      <xdr:nvSpPr>
        <xdr:cNvPr id="1304" name="AutoShape 280"/>
        <xdr:cNvSpPr>
          <a:spLocks noChangeArrowheads="1"/>
        </xdr:cNvSpPr>
      </xdr:nvSpPr>
      <xdr:spPr bwMode="auto">
        <a:xfrm>
          <a:off x="986790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13</xdr:row>
      <xdr:rowOff>57150</xdr:rowOff>
    </xdr:from>
    <xdr:to>
      <xdr:col>18</xdr:col>
      <xdr:colOff>628650</xdr:colOff>
      <xdr:row>14</xdr:row>
      <xdr:rowOff>28575</xdr:rowOff>
    </xdr:to>
    <xdr:sp macro="" textlink="">
      <xdr:nvSpPr>
        <xdr:cNvPr id="1305" name="AutoShape 281"/>
        <xdr:cNvSpPr>
          <a:spLocks noChangeArrowheads="1"/>
        </xdr:cNvSpPr>
      </xdr:nvSpPr>
      <xdr:spPr bwMode="auto">
        <a:xfrm rot="10800000">
          <a:off x="12811125" y="22860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12</xdr:row>
      <xdr:rowOff>152400</xdr:rowOff>
    </xdr:from>
    <xdr:to>
      <xdr:col>4</xdr:col>
      <xdr:colOff>152400</xdr:colOff>
      <xdr:row>13</xdr:row>
      <xdr:rowOff>152400</xdr:rowOff>
    </xdr:to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1352550" y="2209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12</xdr:row>
      <xdr:rowOff>152400</xdr:rowOff>
    </xdr:from>
    <xdr:to>
      <xdr:col>9</xdr:col>
      <xdr:colOff>438150</xdr:colOff>
      <xdr:row>13</xdr:row>
      <xdr:rowOff>152400</xdr:rowOff>
    </xdr:to>
    <xdr:sp macro="" textlink="">
      <xdr:nvSpPr>
        <xdr:cNvPr id="1307" name="Text Box 283"/>
        <xdr:cNvSpPr txBox="1">
          <a:spLocks noChangeArrowheads="1"/>
        </xdr:cNvSpPr>
      </xdr:nvSpPr>
      <xdr:spPr bwMode="auto">
        <a:xfrm>
          <a:off x="4781550" y="2209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152400</xdr:rowOff>
    </xdr:from>
    <xdr:to>
      <xdr:col>12</xdr:col>
      <xdr:colOff>257175</xdr:colOff>
      <xdr:row>13</xdr:row>
      <xdr:rowOff>152400</xdr:rowOff>
    </xdr:to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6629400" y="2209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152400</xdr:rowOff>
    </xdr:from>
    <xdr:to>
      <xdr:col>17</xdr:col>
      <xdr:colOff>171450</xdr:colOff>
      <xdr:row>13</xdr:row>
      <xdr:rowOff>152400</xdr:rowOff>
    </xdr:to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10515600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47625</xdr:rowOff>
    </xdr:from>
    <xdr:to>
      <xdr:col>18</xdr:col>
      <xdr:colOff>85725</xdr:colOff>
      <xdr:row>13</xdr:row>
      <xdr:rowOff>47625</xdr:rowOff>
    </xdr:to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1115675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152400</xdr:rowOff>
    </xdr:from>
    <xdr:to>
      <xdr:col>18</xdr:col>
      <xdr:colOff>85725</xdr:colOff>
      <xdr:row>13</xdr:row>
      <xdr:rowOff>152400</xdr:rowOff>
    </xdr:to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11115675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11</xdr:row>
      <xdr:rowOff>104775</xdr:rowOff>
    </xdr:from>
    <xdr:to>
      <xdr:col>19</xdr:col>
      <xdr:colOff>95250</xdr:colOff>
      <xdr:row>12</xdr:row>
      <xdr:rowOff>123825</xdr:rowOff>
    </xdr:to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12363450" y="19907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12</xdr:row>
      <xdr:rowOff>38100</xdr:rowOff>
    </xdr:from>
    <xdr:to>
      <xdr:col>19</xdr:col>
      <xdr:colOff>95250</xdr:colOff>
      <xdr:row>13</xdr:row>
      <xdr:rowOff>57150</xdr:rowOff>
    </xdr:to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12363450" y="209550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8</xdr:row>
      <xdr:rowOff>28575</xdr:rowOff>
    </xdr:from>
    <xdr:to>
      <xdr:col>14</xdr:col>
      <xdr:colOff>219075</xdr:colOff>
      <xdr:row>9</xdr:row>
      <xdr:rowOff>28575</xdr:rowOff>
    </xdr:to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8505825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7</xdr:row>
      <xdr:rowOff>85725</xdr:rowOff>
    </xdr:from>
    <xdr:to>
      <xdr:col>17</xdr:col>
      <xdr:colOff>323850</xdr:colOff>
      <xdr:row>8</xdr:row>
      <xdr:rowOff>85725</xdr:rowOff>
    </xdr:to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10668000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20</xdr:row>
      <xdr:rowOff>0</xdr:rowOff>
    </xdr:from>
    <xdr:to>
      <xdr:col>10</xdr:col>
      <xdr:colOff>247650</xdr:colOff>
      <xdr:row>20</xdr:row>
      <xdr:rowOff>95250</xdr:rowOff>
    </xdr:to>
    <xdr:sp macro="" textlink="">
      <xdr:nvSpPr>
        <xdr:cNvPr id="1316" name="AutoShape 292"/>
        <xdr:cNvSpPr>
          <a:spLocks noChangeArrowheads="1"/>
        </xdr:cNvSpPr>
      </xdr:nvSpPr>
      <xdr:spPr bwMode="auto">
        <a:xfrm>
          <a:off x="6991350" y="34290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19</xdr:row>
      <xdr:rowOff>123825</xdr:rowOff>
    </xdr:from>
    <xdr:to>
      <xdr:col>11</xdr:col>
      <xdr:colOff>581025</xdr:colOff>
      <xdr:row>20</xdr:row>
      <xdr:rowOff>142875</xdr:rowOff>
    </xdr:to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7105650" y="33813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18</xdr:row>
      <xdr:rowOff>104775</xdr:rowOff>
    </xdr:from>
    <xdr:to>
      <xdr:col>14</xdr:col>
      <xdr:colOff>123825</xdr:colOff>
      <xdr:row>18</xdr:row>
      <xdr:rowOff>152400</xdr:rowOff>
    </xdr:to>
    <xdr:sp macro="" textlink="">
      <xdr:nvSpPr>
        <xdr:cNvPr id="1318" name="AutoShape 294"/>
        <xdr:cNvSpPr>
          <a:spLocks noChangeArrowheads="1"/>
        </xdr:cNvSpPr>
      </xdr:nvSpPr>
      <xdr:spPr bwMode="auto">
        <a:xfrm rot="10800000">
          <a:off x="9582150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19</xdr:row>
      <xdr:rowOff>57150</xdr:rowOff>
    </xdr:from>
    <xdr:to>
      <xdr:col>14</xdr:col>
      <xdr:colOff>123825</xdr:colOff>
      <xdr:row>19</xdr:row>
      <xdr:rowOff>104775</xdr:rowOff>
    </xdr:to>
    <xdr:sp macro="" textlink="">
      <xdr:nvSpPr>
        <xdr:cNvPr id="1319" name="AutoShape 295"/>
        <xdr:cNvSpPr>
          <a:spLocks noChangeArrowheads="1"/>
        </xdr:cNvSpPr>
      </xdr:nvSpPr>
      <xdr:spPr bwMode="auto">
        <a:xfrm>
          <a:off x="9582150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17</xdr:row>
      <xdr:rowOff>142875</xdr:rowOff>
    </xdr:from>
    <xdr:to>
      <xdr:col>14</xdr:col>
      <xdr:colOff>142875</xdr:colOff>
      <xdr:row>18</xdr:row>
      <xdr:rowOff>133350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8839200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20</xdr:row>
      <xdr:rowOff>95250</xdr:rowOff>
    </xdr:from>
    <xdr:to>
      <xdr:col>16</xdr:col>
      <xdr:colOff>590550</xdr:colOff>
      <xdr:row>21</xdr:row>
      <xdr:rowOff>114300</xdr:rowOff>
    </xdr:to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1081087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Binh Son</a:t>
          </a:r>
        </a:p>
      </xdr:txBody>
    </xdr:sp>
    <xdr:clientData/>
  </xdr:twoCellAnchor>
  <xdr:twoCellAnchor editAs="oneCell">
    <xdr:from>
      <xdr:col>18</xdr:col>
      <xdr:colOff>285750</xdr:colOff>
      <xdr:row>44</xdr:row>
      <xdr:rowOff>114300</xdr:rowOff>
    </xdr:from>
    <xdr:to>
      <xdr:col>19</xdr:col>
      <xdr:colOff>581025</xdr:colOff>
      <xdr:row>47</xdr:row>
      <xdr:rowOff>95250</xdr:rowOff>
    </xdr:to>
    <xdr:pic>
      <xdr:nvPicPr>
        <xdr:cNvPr id="1390" name="Picture 366" descr="06_Lnk_Brid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11100" y="7658100"/>
          <a:ext cx="981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38</xdr:row>
      <xdr:rowOff>95250</xdr:rowOff>
    </xdr:from>
    <xdr:to>
      <xdr:col>20</xdr:col>
      <xdr:colOff>190500</xdr:colOff>
      <xdr:row>42</xdr:row>
      <xdr:rowOff>57150</xdr:rowOff>
    </xdr:to>
    <xdr:pic>
      <xdr:nvPicPr>
        <xdr:cNvPr id="1391" name="Picture 367" descr="05_Lnk_Embankmen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25350" y="6610350"/>
          <a:ext cx="1562100" cy="6477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43</xdr:row>
      <xdr:rowOff>28575</xdr:rowOff>
    </xdr:from>
    <xdr:to>
      <xdr:col>17</xdr:col>
      <xdr:colOff>342900</xdr:colOff>
      <xdr:row>49</xdr:row>
      <xdr:rowOff>0</xdr:rowOff>
    </xdr:to>
    <xdr:pic>
      <xdr:nvPicPr>
        <xdr:cNvPr id="1392" name="Picture 368" descr="04_Thr_Tunnel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82150" y="7400925"/>
          <a:ext cx="2400300" cy="10001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219075</xdr:colOff>
      <xdr:row>38</xdr:row>
      <xdr:rowOff>104775</xdr:rowOff>
    </xdr:from>
    <xdr:to>
      <xdr:col>17</xdr:col>
      <xdr:colOff>114300</xdr:colOff>
      <xdr:row>42</xdr:row>
      <xdr:rowOff>19050</xdr:rowOff>
    </xdr:to>
    <xdr:pic>
      <xdr:nvPicPr>
        <xdr:cNvPr id="1393" name="Picture 369" descr="03_Thr_Bridg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01225" y="6619875"/>
          <a:ext cx="1952625" cy="6000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43</xdr:row>
      <xdr:rowOff>57150</xdr:rowOff>
    </xdr:from>
    <xdr:to>
      <xdr:col>13</xdr:col>
      <xdr:colOff>476250</xdr:colOff>
      <xdr:row>48</xdr:row>
      <xdr:rowOff>161925</xdr:rowOff>
    </xdr:to>
    <xdr:pic>
      <xdr:nvPicPr>
        <xdr:cNvPr id="1394" name="Picture 370" descr="02_Thr_Cutti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38625" y="7429500"/>
          <a:ext cx="5133975" cy="9620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37</xdr:row>
      <xdr:rowOff>0</xdr:rowOff>
    </xdr:from>
    <xdr:to>
      <xdr:col>10</xdr:col>
      <xdr:colOff>152400</xdr:colOff>
      <xdr:row>38</xdr:row>
      <xdr:rowOff>0</xdr:rowOff>
    </xdr:to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4238625" y="634365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42</xdr:row>
      <xdr:rowOff>85725</xdr:rowOff>
    </xdr:from>
    <xdr:to>
      <xdr:col>11</xdr:col>
      <xdr:colOff>361950</xdr:colOff>
      <xdr:row>43</xdr:row>
      <xdr:rowOff>85725</xdr:rowOff>
    </xdr:to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4238625" y="728662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37</xdr:row>
      <xdr:rowOff>0</xdr:rowOff>
    </xdr:from>
    <xdr:to>
      <xdr:col>17</xdr:col>
      <xdr:colOff>333375</xdr:colOff>
      <xdr:row>38</xdr:row>
      <xdr:rowOff>0</xdr:rowOff>
    </xdr:to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9372600" y="634365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42</xdr:row>
      <xdr:rowOff>85725</xdr:rowOff>
    </xdr:from>
    <xdr:to>
      <xdr:col>17</xdr:col>
      <xdr:colOff>333375</xdr:colOff>
      <xdr:row>43</xdr:row>
      <xdr:rowOff>85725</xdr:rowOff>
    </xdr:to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9372600" y="728662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37</xdr:row>
      <xdr:rowOff>0</xdr:rowOff>
    </xdr:from>
    <xdr:to>
      <xdr:col>20</xdr:col>
      <xdr:colOff>619125</xdr:colOff>
      <xdr:row>38</xdr:row>
      <xdr:rowOff>0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192000" y="634365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42</xdr:row>
      <xdr:rowOff>85725</xdr:rowOff>
    </xdr:from>
    <xdr:to>
      <xdr:col>20</xdr:col>
      <xdr:colOff>619125</xdr:colOff>
      <xdr:row>43</xdr:row>
      <xdr:rowOff>85725</xdr:rowOff>
    </xdr:to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12192000" y="728662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21</xdr:col>
      <xdr:colOff>0</xdr:colOff>
      <xdr:row>49</xdr:row>
      <xdr:rowOff>0</xdr:rowOff>
    </xdr:to>
    <xdr:sp macro="" textlink="">
      <xdr:nvSpPr>
        <xdr:cNvPr id="1401" name="Rectangle 377"/>
        <xdr:cNvSpPr>
          <a:spLocks noChangeArrowheads="1"/>
        </xdr:cNvSpPr>
      </xdr:nvSpPr>
      <xdr:spPr bwMode="auto">
        <a:xfrm>
          <a:off x="4095750" y="634365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41</xdr:row>
      <xdr:rowOff>104775</xdr:rowOff>
    </xdr:from>
    <xdr:to>
      <xdr:col>10</xdr:col>
      <xdr:colOff>676275</xdr:colOff>
      <xdr:row>42</xdr:row>
      <xdr:rowOff>76200</xdr:rowOff>
    </xdr:to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5648325" y="7134225"/>
          <a:ext cx="18669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38</xdr:row>
      <xdr:rowOff>104775</xdr:rowOff>
    </xdr:from>
    <xdr:to>
      <xdr:col>12</xdr:col>
      <xdr:colOff>600075</xdr:colOff>
      <xdr:row>39</xdr:row>
      <xdr:rowOff>57150</xdr:rowOff>
    </xdr:to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8210550" y="661987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404" name="Line 38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405" name="Line 38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9</xdr:row>
      <xdr:rowOff>57150</xdr:rowOff>
    </xdr:from>
    <xdr:to>
      <xdr:col>16</xdr:col>
      <xdr:colOff>247650</xdr:colOff>
      <xdr:row>9</xdr:row>
      <xdr:rowOff>57150</xdr:rowOff>
    </xdr:to>
    <xdr:sp macro="" textlink="">
      <xdr:nvSpPr>
        <xdr:cNvPr id="1406" name="Line 382"/>
        <xdr:cNvSpPr>
          <a:spLocks noChangeShapeType="1"/>
        </xdr:cNvSpPr>
      </xdr:nvSpPr>
      <xdr:spPr bwMode="auto">
        <a:xfrm>
          <a:off x="10934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407" name="Line 383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18</xdr:row>
      <xdr:rowOff>133350</xdr:rowOff>
    </xdr:from>
    <xdr:to>
      <xdr:col>4</xdr:col>
      <xdr:colOff>342900</xdr:colOff>
      <xdr:row>19</xdr:row>
      <xdr:rowOff>57150</xdr:rowOff>
    </xdr:to>
    <xdr:sp macro="" textlink="">
      <xdr:nvSpPr>
        <xdr:cNvPr id="1408" name="Line 384"/>
        <xdr:cNvSpPr>
          <a:spLocks noChangeShapeType="1"/>
        </xdr:cNvSpPr>
      </xdr:nvSpPr>
      <xdr:spPr bwMode="auto">
        <a:xfrm>
          <a:off x="306705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38100</xdr:rowOff>
    </xdr:from>
    <xdr:to>
      <xdr:col>4</xdr:col>
      <xdr:colOff>342900</xdr:colOff>
      <xdr:row>20</xdr:row>
      <xdr:rowOff>47625</xdr:rowOff>
    </xdr:to>
    <xdr:sp macro="" textlink="">
      <xdr:nvSpPr>
        <xdr:cNvPr id="1409" name="Freeform 385"/>
        <xdr:cNvSpPr>
          <a:spLocks noChangeAspect="1"/>
        </xdr:cNvSpPr>
      </xdr:nvSpPr>
      <xdr:spPr bwMode="auto">
        <a:xfrm>
          <a:off x="2895600" y="329565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20</xdr:row>
      <xdr:rowOff>38100</xdr:rowOff>
    </xdr:from>
    <xdr:to>
      <xdr:col>4</xdr:col>
      <xdr:colOff>266700</xdr:colOff>
      <xdr:row>20</xdr:row>
      <xdr:rowOff>114300</xdr:rowOff>
    </xdr:to>
    <xdr:sp macro="" textlink="">
      <xdr:nvSpPr>
        <xdr:cNvPr id="1410" name="Freeform 386"/>
        <xdr:cNvSpPr>
          <a:spLocks noChangeAspect="1"/>
        </xdr:cNvSpPr>
      </xdr:nvSpPr>
      <xdr:spPr bwMode="auto">
        <a:xfrm>
          <a:off x="2895600" y="346710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6</xdr:row>
      <xdr:rowOff>123825</xdr:rowOff>
    </xdr:from>
    <xdr:to>
      <xdr:col>4</xdr:col>
      <xdr:colOff>171450</xdr:colOff>
      <xdr:row>21</xdr:row>
      <xdr:rowOff>0</xdr:rowOff>
    </xdr:to>
    <xdr:sp macro="" textlink="">
      <xdr:nvSpPr>
        <xdr:cNvPr id="1411" name="Line 387"/>
        <xdr:cNvSpPr>
          <a:spLocks noChangeShapeType="1"/>
        </xdr:cNvSpPr>
      </xdr:nvSpPr>
      <xdr:spPr bwMode="auto">
        <a:xfrm>
          <a:off x="289560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20</xdr:row>
      <xdr:rowOff>0</xdr:rowOff>
    </xdr:from>
    <xdr:to>
      <xdr:col>4</xdr:col>
      <xdr:colOff>314325</xdr:colOff>
      <xdr:row>20</xdr:row>
      <xdr:rowOff>95250</xdr:rowOff>
    </xdr:to>
    <xdr:sp macro="" textlink="">
      <xdr:nvSpPr>
        <xdr:cNvPr id="1412" name="AutoShape 388"/>
        <xdr:cNvSpPr>
          <a:spLocks noChangeArrowheads="1"/>
        </xdr:cNvSpPr>
      </xdr:nvSpPr>
      <xdr:spPr bwMode="auto">
        <a:xfrm rot="10800000">
          <a:off x="294322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152400</xdr:rowOff>
    </xdr:from>
    <xdr:to>
      <xdr:col>5</xdr:col>
      <xdr:colOff>523875</xdr:colOff>
      <xdr:row>22</xdr:row>
      <xdr:rowOff>142875</xdr:rowOff>
    </xdr:to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2933700" y="375285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18</xdr:row>
      <xdr:rowOff>0</xdr:rowOff>
    </xdr:from>
    <xdr:to>
      <xdr:col>9</xdr:col>
      <xdr:colOff>628650</xdr:colOff>
      <xdr:row>19</xdr:row>
      <xdr:rowOff>9525</xdr:rowOff>
    </xdr:to>
    <xdr:sp macro="" textlink="">
      <xdr:nvSpPr>
        <xdr:cNvPr id="1414" name="Freeform 390"/>
        <xdr:cNvSpPr>
          <a:spLocks noChangeAspect="1"/>
        </xdr:cNvSpPr>
      </xdr:nvSpPr>
      <xdr:spPr bwMode="auto">
        <a:xfrm>
          <a:off x="6610350" y="308610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161925</xdr:rowOff>
    </xdr:from>
    <xdr:to>
      <xdr:col>9</xdr:col>
      <xdr:colOff>628650</xdr:colOff>
      <xdr:row>19</xdr:row>
      <xdr:rowOff>47625</xdr:rowOff>
    </xdr:to>
    <xdr:sp macro="" textlink="">
      <xdr:nvSpPr>
        <xdr:cNvPr id="1415" name="Line 391"/>
        <xdr:cNvSpPr>
          <a:spLocks noChangeShapeType="1"/>
        </xdr:cNvSpPr>
      </xdr:nvSpPr>
      <xdr:spPr bwMode="auto">
        <a:xfrm>
          <a:off x="6781800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17</xdr:row>
      <xdr:rowOff>104775</xdr:rowOff>
    </xdr:from>
    <xdr:to>
      <xdr:col>9</xdr:col>
      <xdr:colOff>552450</xdr:colOff>
      <xdr:row>18</xdr:row>
      <xdr:rowOff>0</xdr:rowOff>
    </xdr:to>
    <xdr:sp macro="" textlink="">
      <xdr:nvSpPr>
        <xdr:cNvPr id="1416" name="Freeform 392"/>
        <xdr:cNvSpPr>
          <a:spLocks noChangeAspect="1"/>
        </xdr:cNvSpPr>
      </xdr:nvSpPr>
      <xdr:spPr bwMode="auto">
        <a:xfrm rot="5400000">
          <a:off x="661987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6</xdr:row>
      <xdr:rowOff>123825</xdr:rowOff>
    </xdr:from>
    <xdr:to>
      <xdr:col>9</xdr:col>
      <xdr:colOff>457200</xdr:colOff>
      <xdr:row>21</xdr:row>
      <xdr:rowOff>0</xdr:rowOff>
    </xdr:to>
    <xdr:sp macro="" textlink="">
      <xdr:nvSpPr>
        <xdr:cNvPr id="1417" name="Line 393"/>
        <xdr:cNvSpPr>
          <a:spLocks noChangeShapeType="1"/>
        </xdr:cNvSpPr>
      </xdr:nvSpPr>
      <xdr:spPr bwMode="auto">
        <a:xfrm>
          <a:off x="661035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17</xdr:row>
      <xdr:rowOff>114300</xdr:rowOff>
    </xdr:from>
    <xdr:to>
      <xdr:col>9</xdr:col>
      <xdr:colOff>609600</xdr:colOff>
      <xdr:row>18</xdr:row>
      <xdr:rowOff>38100</xdr:rowOff>
    </xdr:to>
    <xdr:sp macro="" textlink="">
      <xdr:nvSpPr>
        <xdr:cNvPr id="1418" name="AutoShape 394"/>
        <xdr:cNvSpPr>
          <a:spLocks noChangeArrowheads="1"/>
        </xdr:cNvSpPr>
      </xdr:nvSpPr>
      <xdr:spPr bwMode="auto">
        <a:xfrm>
          <a:off x="666750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18</xdr:row>
      <xdr:rowOff>161925</xdr:rowOff>
    </xdr:from>
    <xdr:to>
      <xdr:col>12</xdr:col>
      <xdr:colOff>276225</xdr:colOff>
      <xdr:row>19</xdr:row>
      <xdr:rowOff>47625</xdr:rowOff>
    </xdr:to>
    <xdr:sp macro="" textlink="">
      <xdr:nvSpPr>
        <xdr:cNvPr id="1419" name="Line 395"/>
        <xdr:cNvSpPr>
          <a:spLocks noChangeShapeType="1"/>
        </xdr:cNvSpPr>
      </xdr:nvSpPr>
      <xdr:spPr bwMode="auto">
        <a:xfrm>
          <a:off x="84867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17</xdr:row>
      <xdr:rowOff>0</xdr:rowOff>
    </xdr:from>
    <xdr:to>
      <xdr:col>12</xdr:col>
      <xdr:colOff>276225</xdr:colOff>
      <xdr:row>19</xdr:row>
      <xdr:rowOff>47625</xdr:rowOff>
    </xdr:to>
    <xdr:sp macro="" textlink="">
      <xdr:nvSpPr>
        <xdr:cNvPr id="1420" name="Line 396"/>
        <xdr:cNvSpPr>
          <a:spLocks noChangeShapeType="1"/>
        </xdr:cNvSpPr>
      </xdr:nvSpPr>
      <xdr:spPr bwMode="auto">
        <a:xfrm>
          <a:off x="8486775" y="291465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16</xdr:row>
      <xdr:rowOff>142875</xdr:rowOff>
    </xdr:from>
    <xdr:to>
      <xdr:col>12</xdr:col>
      <xdr:colOff>323850</xdr:colOff>
      <xdr:row>17</xdr:row>
      <xdr:rowOff>66675</xdr:rowOff>
    </xdr:to>
    <xdr:sp macro="" textlink="">
      <xdr:nvSpPr>
        <xdr:cNvPr id="1421" name="AutoShape 397"/>
        <xdr:cNvSpPr>
          <a:spLocks noChangeArrowheads="1"/>
        </xdr:cNvSpPr>
      </xdr:nvSpPr>
      <xdr:spPr bwMode="auto">
        <a:xfrm>
          <a:off x="843915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18</xdr:row>
      <xdr:rowOff>161925</xdr:rowOff>
    </xdr:from>
    <xdr:to>
      <xdr:col>14</xdr:col>
      <xdr:colOff>333375</xdr:colOff>
      <xdr:row>19</xdr:row>
      <xdr:rowOff>47625</xdr:rowOff>
    </xdr:to>
    <xdr:sp macro="" textlink="">
      <xdr:nvSpPr>
        <xdr:cNvPr id="1422" name="Line 398"/>
        <xdr:cNvSpPr>
          <a:spLocks noChangeShapeType="1"/>
        </xdr:cNvSpPr>
      </xdr:nvSpPr>
      <xdr:spPr bwMode="auto">
        <a:xfrm>
          <a:off x="991552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18</xdr:row>
      <xdr:rowOff>133350</xdr:rowOff>
    </xdr:from>
    <xdr:to>
      <xdr:col>15</xdr:col>
      <xdr:colOff>552450</xdr:colOff>
      <xdr:row>19</xdr:row>
      <xdr:rowOff>57150</xdr:rowOff>
    </xdr:to>
    <xdr:sp macro="" textlink="">
      <xdr:nvSpPr>
        <xdr:cNvPr id="1423" name="Line 399"/>
        <xdr:cNvSpPr>
          <a:spLocks noChangeShapeType="1"/>
        </xdr:cNvSpPr>
      </xdr:nvSpPr>
      <xdr:spPr bwMode="auto">
        <a:xfrm>
          <a:off x="1082040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19</xdr:row>
      <xdr:rowOff>38100</xdr:rowOff>
    </xdr:from>
    <xdr:to>
      <xdr:col>15</xdr:col>
      <xdr:colOff>552450</xdr:colOff>
      <xdr:row>20</xdr:row>
      <xdr:rowOff>47625</xdr:rowOff>
    </xdr:to>
    <xdr:sp macro="" textlink="">
      <xdr:nvSpPr>
        <xdr:cNvPr id="1424" name="Freeform 400"/>
        <xdr:cNvSpPr>
          <a:spLocks noChangeAspect="1"/>
        </xdr:cNvSpPr>
      </xdr:nvSpPr>
      <xdr:spPr bwMode="auto">
        <a:xfrm>
          <a:off x="10658475" y="329565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20</xdr:row>
      <xdr:rowOff>38100</xdr:rowOff>
    </xdr:from>
    <xdr:to>
      <xdr:col>15</xdr:col>
      <xdr:colOff>476250</xdr:colOff>
      <xdr:row>20</xdr:row>
      <xdr:rowOff>95250</xdr:rowOff>
    </xdr:to>
    <xdr:sp macro="" textlink="">
      <xdr:nvSpPr>
        <xdr:cNvPr id="1425" name="Freeform 401"/>
        <xdr:cNvSpPr>
          <a:spLocks noChangeAspect="1"/>
        </xdr:cNvSpPr>
      </xdr:nvSpPr>
      <xdr:spPr bwMode="auto">
        <a:xfrm>
          <a:off x="10658475" y="346710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20</xdr:row>
      <xdr:rowOff>0</xdr:rowOff>
    </xdr:from>
    <xdr:to>
      <xdr:col>15</xdr:col>
      <xdr:colOff>523875</xdr:colOff>
      <xdr:row>20</xdr:row>
      <xdr:rowOff>95250</xdr:rowOff>
    </xdr:to>
    <xdr:sp macro="" textlink="">
      <xdr:nvSpPr>
        <xdr:cNvPr id="1426" name="AutoShape 402"/>
        <xdr:cNvSpPr>
          <a:spLocks noChangeArrowheads="1"/>
        </xdr:cNvSpPr>
      </xdr:nvSpPr>
      <xdr:spPr bwMode="auto">
        <a:xfrm rot="10800000">
          <a:off x="106965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18</xdr:row>
      <xdr:rowOff>161925</xdr:rowOff>
    </xdr:from>
    <xdr:to>
      <xdr:col>17</xdr:col>
      <xdr:colOff>19050</xdr:colOff>
      <xdr:row>19</xdr:row>
      <xdr:rowOff>104775</xdr:rowOff>
    </xdr:to>
    <xdr:sp macro="" textlink="">
      <xdr:nvSpPr>
        <xdr:cNvPr id="1427" name="Line 403"/>
        <xdr:cNvSpPr>
          <a:spLocks noChangeShapeType="1"/>
        </xdr:cNvSpPr>
      </xdr:nvSpPr>
      <xdr:spPr bwMode="auto">
        <a:xfrm>
          <a:off x="11658600" y="324802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19</xdr:row>
      <xdr:rowOff>47625</xdr:rowOff>
    </xdr:from>
    <xdr:to>
      <xdr:col>17</xdr:col>
      <xdr:colOff>190500</xdr:colOff>
      <xdr:row>20</xdr:row>
      <xdr:rowOff>57150</xdr:rowOff>
    </xdr:to>
    <xdr:sp macro="" textlink="">
      <xdr:nvSpPr>
        <xdr:cNvPr id="1428" name="Freeform 404"/>
        <xdr:cNvSpPr>
          <a:spLocks noChangeAspect="1"/>
        </xdr:cNvSpPr>
      </xdr:nvSpPr>
      <xdr:spPr bwMode="auto">
        <a:xfrm rot="10800000">
          <a:off x="11658600" y="330517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20</xdr:row>
      <xdr:rowOff>47625</xdr:rowOff>
    </xdr:from>
    <xdr:to>
      <xdr:col>17</xdr:col>
      <xdr:colOff>200025</xdr:colOff>
      <xdr:row>20</xdr:row>
      <xdr:rowOff>114300</xdr:rowOff>
    </xdr:to>
    <xdr:sp macro="" textlink="">
      <xdr:nvSpPr>
        <xdr:cNvPr id="1429" name="Freeform 405"/>
        <xdr:cNvSpPr>
          <a:spLocks noChangeAspect="1"/>
        </xdr:cNvSpPr>
      </xdr:nvSpPr>
      <xdr:spPr bwMode="auto">
        <a:xfrm rot="16200000">
          <a:off x="11753850" y="34575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20</xdr:row>
      <xdr:rowOff>0</xdr:rowOff>
    </xdr:from>
    <xdr:to>
      <xdr:col>17</xdr:col>
      <xdr:colOff>142875</xdr:colOff>
      <xdr:row>20</xdr:row>
      <xdr:rowOff>95250</xdr:rowOff>
    </xdr:to>
    <xdr:sp macro="" textlink="">
      <xdr:nvSpPr>
        <xdr:cNvPr id="1430" name="AutoShape 406"/>
        <xdr:cNvSpPr>
          <a:spLocks noChangeArrowheads="1"/>
        </xdr:cNvSpPr>
      </xdr:nvSpPr>
      <xdr:spPr bwMode="auto">
        <a:xfrm rot="10800000">
          <a:off x="116871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4</xdr:row>
      <xdr:rowOff>38100</xdr:rowOff>
    </xdr:from>
    <xdr:to>
      <xdr:col>17</xdr:col>
      <xdr:colOff>190500</xdr:colOff>
      <xdr:row>21</xdr:row>
      <xdr:rowOff>0</xdr:rowOff>
    </xdr:to>
    <xdr:sp macro="" textlink="">
      <xdr:nvSpPr>
        <xdr:cNvPr id="1431" name="Line 407"/>
        <xdr:cNvSpPr>
          <a:spLocks noChangeShapeType="1"/>
        </xdr:cNvSpPr>
      </xdr:nvSpPr>
      <xdr:spPr bwMode="auto">
        <a:xfrm flipH="1">
          <a:off x="118300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21</xdr:row>
      <xdr:rowOff>28575</xdr:rowOff>
    </xdr:from>
    <xdr:to>
      <xdr:col>17</xdr:col>
      <xdr:colOff>38100</xdr:colOff>
      <xdr:row>22</xdr:row>
      <xdr:rowOff>47625</xdr:rowOff>
    </xdr:to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11087100" y="362902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Times New Roman"/>
              <a:cs typeface="Times New Roman"/>
            </a:rPr>
            <a:t>  </a:t>
          </a: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North TPO</a:t>
          </a:r>
        </a:p>
      </xdr:txBody>
    </xdr:sp>
    <xdr:clientData/>
  </xdr:twoCellAnchor>
  <xdr:twoCellAnchor>
    <xdr:from>
      <xdr:col>15</xdr:col>
      <xdr:colOff>676275</xdr:colOff>
      <xdr:row>20</xdr:row>
      <xdr:rowOff>95250</xdr:rowOff>
    </xdr:from>
    <xdr:to>
      <xdr:col>17</xdr:col>
      <xdr:colOff>38100</xdr:colOff>
      <xdr:row>21</xdr:row>
      <xdr:rowOff>114300</xdr:rowOff>
    </xdr:to>
    <xdr:sp macro="" textlink="">
      <xdr:nvSpPr>
        <xdr:cNvPr id="1433" name="Text Box 409"/>
        <xdr:cNvSpPr txBox="1">
          <a:spLocks noChangeArrowheads="1"/>
        </xdr:cNvSpPr>
      </xdr:nvSpPr>
      <xdr:spPr bwMode="auto">
        <a:xfrm>
          <a:off x="1094422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14</xdr:row>
      <xdr:rowOff>85725</xdr:rowOff>
    </xdr:from>
    <xdr:to>
      <xdr:col>18</xdr:col>
      <xdr:colOff>619125</xdr:colOff>
      <xdr:row>15</xdr:row>
      <xdr:rowOff>28575</xdr:rowOff>
    </xdr:to>
    <xdr:sp macro="" textlink="">
      <xdr:nvSpPr>
        <xdr:cNvPr id="1434" name="Freeform 410"/>
        <xdr:cNvSpPr>
          <a:spLocks noChangeAspect="1"/>
        </xdr:cNvSpPr>
      </xdr:nvSpPr>
      <xdr:spPr bwMode="auto">
        <a:xfrm>
          <a:off x="12887325" y="248602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161925</xdr:rowOff>
    </xdr:from>
    <xdr:to>
      <xdr:col>6</xdr:col>
      <xdr:colOff>390525</xdr:colOff>
      <xdr:row>19</xdr:row>
      <xdr:rowOff>47625</xdr:rowOff>
    </xdr:to>
    <xdr:sp macro="" textlink="">
      <xdr:nvSpPr>
        <xdr:cNvPr id="1439" name="Line 415"/>
        <xdr:cNvSpPr>
          <a:spLocks noChangeShapeType="1"/>
        </xdr:cNvSpPr>
      </xdr:nvSpPr>
      <xdr:spPr bwMode="auto">
        <a:xfrm>
          <a:off x="44862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8"/>
  </sheetPr>
  <dimension ref="A1:BZ236"/>
  <sheetViews>
    <sheetView view="pageBreakPreview" zoomScale="85" zoomScaleNormal="100" zoomScaleSheetLayoutView="85" workbookViewId="0">
      <selection activeCell="J17" sqref="J17"/>
    </sheetView>
  </sheetViews>
  <sheetFormatPr defaultRowHeight="13.5"/>
  <cols>
    <col min="1" max="78" width="1.625" style="501" customWidth="1"/>
    <col min="79" max="16384" width="9" style="501"/>
  </cols>
  <sheetData>
    <row r="1" spans="1:78" ht="11.1" customHeight="1">
      <c r="A1" s="1941" t="s">
        <v>498</v>
      </c>
      <c r="B1" s="1941"/>
      <c r="C1" s="1941"/>
      <c r="D1" s="1941"/>
      <c r="E1" s="1941"/>
      <c r="F1" s="1941"/>
      <c r="G1" s="1941"/>
      <c r="H1" s="1941"/>
      <c r="I1" s="1941"/>
      <c r="J1" s="1941"/>
      <c r="K1" s="1941"/>
      <c r="L1" s="1941"/>
      <c r="M1" s="1941"/>
      <c r="N1" s="1941"/>
      <c r="O1" s="1941"/>
      <c r="P1" s="1941"/>
      <c r="Q1" s="1941"/>
      <c r="R1" s="1941"/>
      <c r="S1" s="1941"/>
      <c r="T1" s="1941"/>
      <c r="U1" s="1941"/>
      <c r="V1" s="1941"/>
      <c r="W1" s="1941"/>
      <c r="X1" s="1941"/>
      <c r="Y1" s="1941"/>
      <c r="Z1" s="1941"/>
      <c r="AA1" s="1941"/>
      <c r="AB1" s="1941"/>
      <c r="AC1" s="1941"/>
      <c r="AD1" s="1941"/>
      <c r="AE1" s="1941"/>
      <c r="AF1" s="1941"/>
      <c r="AG1" s="1941"/>
      <c r="AH1" s="1941"/>
      <c r="AI1" s="1941"/>
      <c r="AJ1" s="1941"/>
      <c r="AK1" s="1941"/>
      <c r="AL1" s="1941"/>
      <c r="AM1" s="1941"/>
      <c r="AN1" s="1941"/>
      <c r="AO1" s="1941"/>
      <c r="AP1" s="1941"/>
      <c r="AQ1" s="1941"/>
      <c r="AR1" s="1941"/>
      <c r="AS1" s="1941"/>
      <c r="AT1" s="1941"/>
      <c r="AU1" s="1941"/>
      <c r="AV1" s="1941"/>
      <c r="AW1" s="1941"/>
      <c r="AX1" s="1941"/>
      <c r="AY1" s="1941"/>
      <c r="AZ1" s="1941"/>
      <c r="BA1" s="1941"/>
      <c r="BB1" s="1941"/>
      <c r="BC1" s="1941"/>
      <c r="BD1" s="1941"/>
      <c r="BE1" s="1941"/>
      <c r="BF1" s="1941"/>
      <c r="BG1" s="1941"/>
      <c r="BH1" s="1941"/>
      <c r="BI1" s="1941"/>
      <c r="BJ1" s="1941"/>
      <c r="BK1" s="1941"/>
      <c r="BL1" s="1941"/>
      <c r="BM1" s="1941"/>
      <c r="BN1" s="1941"/>
      <c r="BO1" s="1941"/>
      <c r="BP1" s="1941"/>
      <c r="BQ1" s="1941"/>
      <c r="BR1" s="1941"/>
      <c r="BS1" s="1941"/>
      <c r="BT1" s="1941"/>
      <c r="BU1" s="1941"/>
      <c r="BV1" s="1941"/>
      <c r="BW1" s="1941"/>
      <c r="BX1" s="1941"/>
      <c r="BY1" s="1941"/>
      <c r="BZ1" s="1941"/>
    </row>
    <row r="2" spans="1:78" ht="11.1" customHeight="1">
      <c r="A2" s="1941"/>
      <c r="B2" s="1941"/>
      <c r="C2" s="1941"/>
      <c r="D2" s="1941"/>
      <c r="E2" s="1941"/>
      <c r="F2" s="1941"/>
      <c r="G2" s="1941"/>
      <c r="H2" s="1941"/>
      <c r="I2" s="1941"/>
      <c r="J2" s="1941"/>
      <c r="K2" s="1941"/>
      <c r="L2" s="1941"/>
      <c r="M2" s="1941"/>
      <c r="N2" s="1941"/>
      <c r="O2" s="1941"/>
      <c r="P2" s="1941"/>
      <c r="Q2" s="1941"/>
      <c r="R2" s="1941"/>
      <c r="S2" s="1941"/>
      <c r="T2" s="1941"/>
      <c r="U2" s="1941"/>
      <c r="V2" s="1941"/>
      <c r="W2" s="1941"/>
      <c r="X2" s="1941"/>
      <c r="Y2" s="1941"/>
      <c r="Z2" s="1941"/>
      <c r="AA2" s="1941"/>
      <c r="AB2" s="1941"/>
      <c r="AC2" s="1941"/>
      <c r="AD2" s="1941"/>
      <c r="AE2" s="1941"/>
      <c r="AF2" s="1941"/>
      <c r="AG2" s="1941"/>
      <c r="AH2" s="1941"/>
      <c r="AI2" s="1941"/>
      <c r="AJ2" s="1941"/>
      <c r="AK2" s="1941"/>
      <c r="AL2" s="1941"/>
      <c r="AM2" s="1941"/>
      <c r="AN2" s="1941"/>
      <c r="AO2" s="1941"/>
      <c r="AP2" s="1941"/>
      <c r="AQ2" s="1941"/>
      <c r="AR2" s="1941"/>
      <c r="AS2" s="1941"/>
      <c r="AT2" s="1941"/>
      <c r="AU2" s="1941"/>
      <c r="AV2" s="1941"/>
      <c r="AW2" s="1941"/>
      <c r="AX2" s="1941"/>
      <c r="AY2" s="1941"/>
      <c r="AZ2" s="1941"/>
      <c r="BA2" s="1941"/>
      <c r="BB2" s="1941"/>
      <c r="BC2" s="1941"/>
      <c r="BD2" s="1941"/>
      <c r="BE2" s="1941"/>
      <c r="BF2" s="1941"/>
      <c r="BG2" s="1941"/>
      <c r="BH2" s="1941"/>
      <c r="BI2" s="1941"/>
      <c r="BJ2" s="1941"/>
      <c r="BK2" s="1941"/>
      <c r="BL2" s="1941"/>
      <c r="BM2" s="1941"/>
      <c r="BN2" s="1941"/>
      <c r="BO2" s="1941"/>
      <c r="BP2" s="1941"/>
      <c r="BQ2" s="1941"/>
      <c r="BR2" s="1941"/>
      <c r="BS2" s="1941"/>
      <c r="BT2" s="1941"/>
      <c r="BU2" s="1941"/>
      <c r="BV2" s="1941"/>
      <c r="BW2" s="1941"/>
      <c r="BX2" s="1941"/>
      <c r="BY2" s="1941"/>
      <c r="BZ2" s="1941"/>
    </row>
    <row r="3" spans="1:78" s="665" customFormat="1" ht="11.1" customHeight="1">
      <c r="A3" s="664"/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  <c r="AC3" s="664"/>
      <c r="AD3" s="664"/>
      <c r="AE3" s="664"/>
      <c r="AF3" s="664"/>
      <c r="AG3" s="664"/>
      <c r="AH3" s="664"/>
      <c r="AI3" s="664"/>
      <c r="AJ3" s="664"/>
      <c r="AK3" s="664"/>
      <c r="AL3" s="664"/>
      <c r="AM3" s="664"/>
      <c r="AN3" s="664"/>
      <c r="AO3" s="664"/>
      <c r="AP3" s="664"/>
      <c r="AQ3" s="664"/>
      <c r="AR3" s="664"/>
      <c r="AS3" s="664"/>
      <c r="AT3" s="664"/>
      <c r="AU3" s="664"/>
      <c r="AV3" s="664"/>
      <c r="AW3" s="664"/>
      <c r="AX3" s="664"/>
      <c r="AY3" s="664"/>
      <c r="AZ3" s="664"/>
      <c r="BA3" s="664"/>
      <c r="BB3" s="664"/>
      <c r="BC3" s="664"/>
      <c r="BD3" s="664"/>
      <c r="BE3" s="664"/>
      <c r="BF3" s="664"/>
      <c r="BG3" s="664"/>
      <c r="BH3" s="664"/>
      <c r="BI3" s="664"/>
      <c r="BJ3" s="664"/>
      <c r="BK3" s="664"/>
      <c r="BL3" s="664"/>
      <c r="BM3" s="664"/>
      <c r="BN3" s="664"/>
      <c r="BO3" s="664"/>
      <c r="BP3" s="664"/>
      <c r="BQ3" s="664"/>
      <c r="BR3" s="664"/>
      <c r="BS3" s="664"/>
    </row>
    <row r="4" spans="1:78" s="665" customFormat="1" ht="11.1" customHeight="1">
      <c r="N4" s="1942">
        <v>1</v>
      </c>
      <c r="O4" s="1942"/>
      <c r="P4" s="1942"/>
      <c r="Q4" s="1939" t="s">
        <v>554</v>
      </c>
      <c r="R4" s="1939"/>
      <c r="S4" s="1939"/>
      <c r="T4" s="1939"/>
      <c r="U4" s="1939"/>
      <c r="V4" s="1939"/>
      <c r="W4" s="1939"/>
      <c r="X4" s="1939"/>
      <c r="Y4" s="1939"/>
      <c r="Z4" s="1939"/>
      <c r="AA4" s="1939"/>
      <c r="AB4" s="1939"/>
      <c r="AC4" s="1939"/>
      <c r="AD4" s="1939"/>
      <c r="AE4" s="1939"/>
      <c r="AF4" s="1939"/>
      <c r="AG4" s="1939"/>
      <c r="AH4" s="1939"/>
      <c r="AI4" s="1939"/>
      <c r="AJ4" s="1939"/>
      <c r="AK4" s="1939"/>
      <c r="AL4" s="1939"/>
      <c r="AM4" s="1939"/>
      <c r="AN4" s="1939"/>
      <c r="AO4" s="1939"/>
      <c r="AP4" s="1939"/>
      <c r="AQ4" s="1939"/>
      <c r="AR4" s="1939"/>
      <c r="AS4" s="1939"/>
      <c r="AT4" s="1939"/>
      <c r="AU4" s="1939"/>
      <c r="AV4" s="1939"/>
      <c r="AW4" s="1939"/>
      <c r="AX4" s="1939"/>
      <c r="AY4" s="1939"/>
      <c r="AZ4" s="1939"/>
      <c r="BA4" s="1939"/>
      <c r="BB4" s="1939"/>
      <c r="BC4" s="1939"/>
      <c r="BD4" s="1939"/>
      <c r="BE4" s="1939"/>
      <c r="BF4" s="1939" t="s">
        <v>962</v>
      </c>
      <c r="BG4" s="1939"/>
      <c r="BH4" s="1939"/>
      <c r="BI4" s="1939"/>
      <c r="BJ4" s="1939"/>
      <c r="BK4" s="1939"/>
      <c r="BL4" s="666"/>
      <c r="BM4" s="666"/>
      <c r="BN4" s="666"/>
      <c r="BO4" s="666"/>
      <c r="BP4" s="666"/>
      <c r="BQ4" s="666"/>
      <c r="BR4" s="666"/>
      <c r="BS4" s="666"/>
    </row>
    <row r="5" spans="1:78" s="665" customFormat="1" ht="11.1" customHeight="1">
      <c r="N5" s="1942"/>
      <c r="O5" s="1942"/>
      <c r="P5" s="1942"/>
      <c r="Q5" s="1939"/>
      <c r="R5" s="1939"/>
      <c r="S5" s="1939"/>
      <c r="T5" s="1939"/>
      <c r="U5" s="1939"/>
      <c r="V5" s="1939"/>
      <c r="W5" s="1939"/>
      <c r="X5" s="1939"/>
      <c r="Y5" s="1939"/>
      <c r="Z5" s="1939"/>
      <c r="AA5" s="1939"/>
      <c r="AB5" s="1939"/>
      <c r="AC5" s="1939"/>
      <c r="AD5" s="1939"/>
      <c r="AE5" s="1939"/>
      <c r="AF5" s="1939"/>
      <c r="AG5" s="1939"/>
      <c r="AH5" s="1939"/>
      <c r="AI5" s="1939"/>
      <c r="AJ5" s="1939"/>
      <c r="AK5" s="1939"/>
      <c r="AL5" s="1939"/>
      <c r="AM5" s="1939"/>
      <c r="AN5" s="1939"/>
      <c r="AO5" s="1939"/>
      <c r="AP5" s="1939"/>
      <c r="AQ5" s="1939"/>
      <c r="AR5" s="1939"/>
      <c r="AS5" s="1939"/>
      <c r="AT5" s="1939"/>
      <c r="AU5" s="1939"/>
      <c r="AV5" s="1939"/>
      <c r="AW5" s="1939"/>
      <c r="AX5" s="1939"/>
      <c r="AY5" s="1939"/>
      <c r="AZ5" s="1939"/>
      <c r="BA5" s="1939"/>
      <c r="BB5" s="1939"/>
      <c r="BC5" s="1939"/>
      <c r="BD5" s="1939"/>
      <c r="BE5" s="1939"/>
      <c r="BF5" s="1939"/>
      <c r="BG5" s="1939"/>
      <c r="BH5" s="1939"/>
      <c r="BI5" s="1939"/>
      <c r="BJ5" s="1939"/>
      <c r="BK5" s="1939"/>
      <c r="BL5" s="666"/>
      <c r="BM5" s="666"/>
      <c r="BN5" s="666"/>
      <c r="BO5" s="666"/>
      <c r="BP5" s="666"/>
      <c r="BQ5" s="666"/>
      <c r="BR5" s="666"/>
      <c r="BS5" s="666"/>
    </row>
    <row r="6" spans="1:78" s="665" customFormat="1" ht="11.1" customHeight="1">
      <c r="N6" s="1291"/>
      <c r="O6" s="1291"/>
      <c r="P6" s="1291"/>
      <c r="Q6" s="1292"/>
      <c r="R6" s="1292"/>
      <c r="S6" s="1292"/>
      <c r="T6" s="1292"/>
      <c r="U6" s="1292"/>
      <c r="V6" s="1292"/>
      <c r="W6" s="1292"/>
      <c r="X6" s="1292"/>
      <c r="Y6" s="1292"/>
      <c r="Z6" s="1292"/>
      <c r="AA6" s="1297"/>
      <c r="AB6" s="1297"/>
      <c r="AC6" s="1297"/>
      <c r="AD6" s="1297"/>
      <c r="AE6" s="1297"/>
      <c r="AF6" s="1297"/>
      <c r="AG6" s="1297"/>
      <c r="AH6" s="1297"/>
      <c r="AI6" s="1297"/>
      <c r="AJ6" s="1297"/>
      <c r="AK6" s="1297"/>
      <c r="AL6" s="1297"/>
      <c r="AM6" s="1297"/>
      <c r="AN6" s="1297"/>
      <c r="AO6" s="1297"/>
      <c r="AP6" s="1297"/>
      <c r="AQ6" s="1297"/>
      <c r="AR6" s="1297"/>
      <c r="AS6" s="1297"/>
      <c r="AT6" s="1297"/>
      <c r="AU6" s="1297"/>
      <c r="AV6" s="1297"/>
      <c r="AW6" s="1297"/>
      <c r="AX6" s="1297"/>
      <c r="AY6" s="1297"/>
      <c r="AZ6" s="1297"/>
      <c r="BA6" s="1297"/>
      <c r="BB6" s="1297"/>
      <c r="BC6" s="1297"/>
      <c r="BD6" s="1297"/>
      <c r="BE6" s="1297"/>
      <c r="BF6" s="1292"/>
      <c r="BG6" s="1292"/>
      <c r="BH6" s="1292"/>
      <c r="BI6" s="1292"/>
      <c r="BJ6" s="1292"/>
      <c r="BK6" s="1292"/>
      <c r="BL6" s="666"/>
      <c r="BM6" s="666"/>
      <c r="BN6" s="666"/>
      <c r="BO6" s="666"/>
      <c r="BP6" s="666"/>
      <c r="BQ6" s="666"/>
      <c r="BR6" s="666"/>
      <c r="BS6" s="666"/>
    </row>
    <row r="7" spans="1:78" s="665" customFormat="1" ht="11.1" customHeight="1">
      <c r="N7" s="1942">
        <v>2</v>
      </c>
      <c r="O7" s="1944"/>
      <c r="P7" s="1944"/>
      <c r="Q7" s="1939" t="s">
        <v>555</v>
      </c>
      <c r="R7" s="1939"/>
      <c r="S7" s="1939"/>
      <c r="T7" s="1939"/>
      <c r="U7" s="1939"/>
      <c r="V7" s="1939"/>
      <c r="W7" s="1939"/>
      <c r="X7" s="1939"/>
      <c r="Y7" s="1939"/>
      <c r="Z7" s="1939"/>
      <c r="AA7" s="1939"/>
      <c r="AB7" s="1939"/>
      <c r="AC7" s="1939"/>
      <c r="AD7" s="1939"/>
      <c r="AE7" s="1939"/>
      <c r="AF7" s="1939"/>
      <c r="AG7" s="1939"/>
      <c r="AH7" s="1939"/>
      <c r="AI7" s="1939"/>
      <c r="AJ7" s="1939"/>
      <c r="AK7" s="1939"/>
      <c r="AL7" s="1939"/>
      <c r="AM7" s="1939"/>
      <c r="AN7" s="1939"/>
      <c r="AO7" s="1939"/>
      <c r="AP7" s="1939"/>
      <c r="AQ7" s="1939"/>
      <c r="AR7" s="1939"/>
      <c r="AS7" s="1939"/>
      <c r="AT7" s="1939"/>
      <c r="AU7" s="1939"/>
      <c r="AV7" s="1939"/>
      <c r="AW7" s="1939"/>
      <c r="AX7" s="1939"/>
      <c r="AY7" s="1939"/>
      <c r="AZ7" s="1939"/>
      <c r="BA7" s="1939"/>
      <c r="BB7" s="1939"/>
      <c r="BC7" s="1939"/>
      <c r="BD7" s="1939"/>
      <c r="BE7" s="1939"/>
      <c r="BF7" s="1939" t="s">
        <v>1223</v>
      </c>
      <c r="BG7" s="1939"/>
      <c r="BH7" s="1939"/>
      <c r="BI7" s="1939"/>
      <c r="BJ7" s="1939"/>
      <c r="BK7" s="1939"/>
      <c r="BL7" s="666"/>
      <c r="BM7" s="666"/>
      <c r="BN7" s="666"/>
      <c r="BO7" s="666"/>
      <c r="BP7" s="666"/>
      <c r="BQ7" s="666"/>
      <c r="BR7" s="666"/>
      <c r="BS7" s="666"/>
    </row>
    <row r="8" spans="1:78" s="665" customFormat="1" ht="11.1" customHeight="1">
      <c r="N8" s="1944"/>
      <c r="O8" s="1944"/>
      <c r="P8" s="1944"/>
      <c r="Q8" s="1939"/>
      <c r="R8" s="1939"/>
      <c r="S8" s="1939"/>
      <c r="T8" s="1939"/>
      <c r="U8" s="1939"/>
      <c r="V8" s="1939"/>
      <c r="W8" s="1939"/>
      <c r="X8" s="1939"/>
      <c r="Y8" s="1939"/>
      <c r="Z8" s="1939"/>
      <c r="AA8" s="1939"/>
      <c r="AB8" s="1939"/>
      <c r="AC8" s="1939"/>
      <c r="AD8" s="1939"/>
      <c r="AE8" s="1939"/>
      <c r="AF8" s="1939"/>
      <c r="AG8" s="1939"/>
      <c r="AH8" s="1939"/>
      <c r="AI8" s="1939"/>
      <c r="AJ8" s="1939"/>
      <c r="AK8" s="1939"/>
      <c r="AL8" s="1939"/>
      <c r="AM8" s="1939"/>
      <c r="AN8" s="1939"/>
      <c r="AO8" s="1939"/>
      <c r="AP8" s="1939"/>
      <c r="AQ8" s="1939"/>
      <c r="AR8" s="1939"/>
      <c r="AS8" s="1939"/>
      <c r="AT8" s="1939"/>
      <c r="AU8" s="1939"/>
      <c r="AV8" s="1939"/>
      <c r="AW8" s="1939"/>
      <c r="AX8" s="1939"/>
      <c r="AY8" s="1939"/>
      <c r="AZ8" s="1939"/>
      <c r="BA8" s="1939"/>
      <c r="BB8" s="1939"/>
      <c r="BC8" s="1939"/>
      <c r="BD8" s="1939"/>
      <c r="BE8" s="1939"/>
      <c r="BF8" s="1939"/>
      <c r="BG8" s="1939"/>
      <c r="BH8" s="1939"/>
      <c r="BI8" s="1939"/>
      <c r="BJ8" s="1939"/>
      <c r="BK8" s="1939"/>
      <c r="BL8" s="666"/>
      <c r="BM8" s="666"/>
      <c r="BN8" s="666"/>
      <c r="BO8" s="666"/>
      <c r="BP8" s="666"/>
      <c r="BQ8" s="666"/>
      <c r="BR8" s="666"/>
      <c r="BS8" s="666"/>
    </row>
    <row r="9" spans="1:78" s="665" customFormat="1" ht="11.1" customHeight="1">
      <c r="N9" s="1293"/>
      <c r="O9" s="1293"/>
      <c r="P9" s="1293"/>
      <c r="Q9" s="1292"/>
      <c r="R9" s="1292"/>
      <c r="S9" s="1292"/>
      <c r="T9" s="1292"/>
      <c r="U9" s="1292"/>
      <c r="V9" s="1292"/>
      <c r="W9" s="1292"/>
      <c r="X9" s="1292"/>
      <c r="Y9" s="1292"/>
      <c r="Z9" s="1292"/>
      <c r="AA9" s="1292"/>
      <c r="AB9" s="1292"/>
      <c r="AC9" s="1292"/>
      <c r="AD9" s="1292"/>
      <c r="AE9" s="1292"/>
      <c r="AF9" s="1292"/>
      <c r="AG9" s="1292"/>
      <c r="AH9" s="1292"/>
      <c r="AI9" s="1292"/>
      <c r="AJ9" s="1292"/>
      <c r="AK9" s="1292"/>
      <c r="AL9" s="1292"/>
      <c r="AM9" s="1292"/>
      <c r="AN9" s="1292"/>
      <c r="AO9" s="1292"/>
      <c r="AP9" s="1292"/>
      <c r="AQ9" s="1292"/>
      <c r="AR9" s="1292"/>
      <c r="AS9" s="1292"/>
      <c r="AT9" s="1298"/>
      <c r="AU9" s="1297"/>
      <c r="AV9" s="1297"/>
      <c r="AW9" s="1297"/>
      <c r="AX9" s="1297"/>
      <c r="AY9" s="1297"/>
      <c r="AZ9" s="1297"/>
      <c r="BA9" s="1297"/>
      <c r="BB9" s="1297"/>
      <c r="BC9" s="1297"/>
      <c r="BD9" s="1297"/>
      <c r="BE9" s="1297"/>
      <c r="BF9" s="1292"/>
      <c r="BG9" s="1292"/>
      <c r="BH9" s="1292"/>
      <c r="BI9" s="1292"/>
      <c r="BJ9" s="1292"/>
      <c r="BK9" s="1292"/>
      <c r="BL9" s="666"/>
      <c r="BM9" s="666"/>
      <c r="BN9" s="666"/>
      <c r="BO9" s="666"/>
      <c r="BP9" s="666"/>
      <c r="BQ9" s="666"/>
      <c r="BR9" s="666"/>
      <c r="BS9" s="666"/>
    </row>
    <row r="10" spans="1:78" s="665" customFormat="1" ht="11.1" customHeight="1">
      <c r="N10" s="1942">
        <v>3</v>
      </c>
      <c r="O10" s="1944"/>
      <c r="P10" s="1944"/>
      <c r="Q10" s="1939" t="s">
        <v>556</v>
      </c>
      <c r="R10" s="1939"/>
      <c r="S10" s="1939"/>
      <c r="T10" s="1939"/>
      <c r="U10" s="1939"/>
      <c r="V10" s="1939"/>
      <c r="W10" s="1939"/>
      <c r="X10" s="1939"/>
      <c r="Y10" s="1939"/>
      <c r="Z10" s="1939"/>
      <c r="AA10" s="1939"/>
      <c r="AB10" s="1939"/>
      <c r="AC10" s="1939"/>
      <c r="AD10" s="1939"/>
      <c r="AE10" s="1939"/>
      <c r="AF10" s="1939"/>
      <c r="AG10" s="1939"/>
      <c r="AH10" s="1939"/>
      <c r="AI10" s="1939"/>
      <c r="AJ10" s="1939"/>
      <c r="AK10" s="1939"/>
      <c r="AL10" s="1939"/>
      <c r="AM10" s="1939"/>
      <c r="AN10" s="1939"/>
      <c r="AO10" s="1939"/>
      <c r="AP10" s="1939"/>
      <c r="AQ10" s="1939"/>
      <c r="AR10" s="1939"/>
      <c r="AS10" s="1939"/>
      <c r="AT10" s="1939"/>
      <c r="AU10" s="1939"/>
      <c r="AV10" s="1939"/>
      <c r="AW10" s="1939"/>
      <c r="AX10" s="1939"/>
      <c r="AY10" s="1939"/>
      <c r="AZ10" s="1939"/>
      <c r="BA10" s="1939"/>
      <c r="BB10" s="1939"/>
      <c r="BC10" s="1939"/>
      <c r="BD10" s="1939"/>
      <c r="BE10" s="1939"/>
      <c r="BF10" s="1292"/>
      <c r="BG10" s="1292"/>
      <c r="BH10" s="1292"/>
      <c r="BI10" s="1292"/>
      <c r="BJ10" s="1292"/>
      <c r="BK10" s="1292"/>
      <c r="BL10" s="666"/>
      <c r="BM10" s="666"/>
      <c r="BN10" s="666"/>
      <c r="BO10" s="666"/>
      <c r="BP10" s="666"/>
      <c r="BQ10" s="666"/>
      <c r="BR10" s="666"/>
      <c r="BS10" s="666"/>
    </row>
    <row r="11" spans="1:78" s="665" customFormat="1" ht="11.1" customHeight="1">
      <c r="N11" s="1944"/>
      <c r="O11" s="1944"/>
      <c r="P11" s="1944"/>
      <c r="Q11" s="1939"/>
      <c r="R11" s="1939"/>
      <c r="S11" s="1939"/>
      <c r="T11" s="1939"/>
      <c r="U11" s="1939"/>
      <c r="V11" s="1939"/>
      <c r="W11" s="1939"/>
      <c r="X11" s="1939"/>
      <c r="Y11" s="1939"/>
      <c r="Z11" s="1939"/>
      <c r="AA11" s="1939"/>
      <c r="AB11" s="1939"/>
      <c r="AC11" s="1939"/>
      <c r="AD11" s="1939"/>
      <c r="AE11" s="1939"/>
      <c r="AF11" s="1939"/>
      <c r="AG11" s="1939"/>
      <c r="AH11" s="1939"/>
      <c r="AI11" s="1939"/>
      <c r="AJ11" s="1939"/>
      <c r="AK11" s="1939"/>
      <c r="AL11" s="1939"/>
      <c r="AM11" s="1939"/>
      <c r="AN11" s="1939"/>
      <c r="AO11" s="1939"/>
      <c r="AP11" s="1939"/>
      <c r="AQ11" s="1939"/>
      <c r="AR11" s="1939"/>
      <c r="AS11" s="1939"/>
      <c r="AT11" s="1939"/>
      <c r="AU11" s="1939"/>
      <c r="AV11" s="1939"/>
      <c r="AW11" s="1939"/>
      <c r="AX11" s="1939"/>
      <c r="AY11" s="1939"/>
      <c r="AZ11" s="1939"/>
      <c r="BA11" s="1939"/>
      <c r="BB11" s="1939"/>
      <c r="BC11" s="1939"/>
      <c r="BD11" s="1939"/>
      <c r="BE11" s="1939"/>
      <c r="BF11" s="1292"/>
      <c r="BG11" s="1292"/>
      <c r="BH11" s="1292"/>
      <c r="BI11" s="1292"/>
      <c r="BJ11" s="1292"/>
      <c r="BK11" s="1292"/>
      <c r="BL11" s="666"/>
      <c r="BM11" s="666"/>
      <c r="BN11" s="666"/>
      <c r="BO11" s="666"/>
      <c r="BP11" s="666"/>
      <c r="BQ11" s="666"/>
      <c r="BR11" s="666"/>
      <c r="BS11" s="666"/>
    </row>
    <row r="12" spans="1:78" s="665" customFormat="1" ht="11.1" customHeight="1">
      <c r="N12" s="1293"/>
      <c r="O12" s="1293"/>
      <c r="P12" s="1293"/>
      <c r="Q12" s="1292"/>
      <c r="R12" s="1292"/>
      <c r="S12" s="1292"/>
      <c r="T12" s="1292"/>
      <c r="U12" s="1292"/>
      <c r="V12" s="1292"/>
      <c r="W12" s="1292"/>
      <c r="X12" s="1292"/>
      <c r="Y12" s="1292"/>
      <c r="Z12" s="1292"/>
      <c r="AA12" s="1292"/>
      <c r="AB12" s="1292"/>
      <c r="AC12" s="1292"/>
      <c r="AD12" s="1292"/>
      <c r="AE12" s="1292"/>
      <c r="AF12" s="1292"/>
      <c r="AG12" s="1292"/>
      <c r="AH12" s="1292"/>
      <c r="AI12" s="1292"/>
      <c r="AJ12" s="1292"/>
      <c r="AK12" s="1292"/>
      <c r="AL12" s="1292"/>
      <c r="AM12" s="1292"/>
      <c r="AN12" s="1292"/>
      <c r="AO12" s="1292"/>
      <c r="AP12" s="1292"/>
      <c r="AQ12" s="1292"/>
      <c r="AR12" s="1292"/>
      <c r="AS12" s="1292"/>
      <c r="AT12" s="1292"/>
      <c r="AU12" s="1292"/>
      <c r="AV12" s="1292"/>
      <c r="AW12" s="1292"/>
      <c r="AX12" s="1292"/>
      <c r="AY12" s="1292"/>
      <c r="AZ12" s="1292"/>
      <c r="BA12" s="1292"/>
      <c r="BB12" s="1292"/>
      <c r="BC12" s="1292"/>
      <c r="BD12" s="1292"/>
      <c r="BE12" s="1292"/>
      <c r="BF12" s="1292"/>
      <c r="BG12" s="1292"/>
      <c r="BH12" s="1292"/>
      <c r="BI12" s="1292"/>
      <c r="BJ12" s="1292"/>
      <c r="BK12" s="1292"/>
      <c r="BL12" s="666"/>
      <c r="BM12" s="666"/>
      <c r="BN12" s="666"/>
      <c r="BO12" s="666"/>
      <c r="BP12" s="666"/>
      <c r="BQ12" s="666"/>
      <c r="BR12" s="666"/>
      <c r="BS12" s="666"/>
    </row>
    <row r="13" spans="1:78" s="665" customFormat="1" ht="11.1" customHeight="1">
      <c r="N13" s="1293"/>
      <c r="O13" s="1293"/>
      <c r="P13" s="1293"/>
      <c r="Q13" s="1939">
        <v>3.1</v>
      </c>
      <c r="R13" s="1939"/>
      <c r="S13" s="1939"/>
      <c r="T13" s="1939" t="s">
        <v>557</v>
      </c>
      <c r="U13" s="1939"/>
      <c r="V13" s="1939"/>
      <c r="W13" s="1939"/>
      <c r="X13" s="1939"/>
      <c r="Y13" s="1939"/>
      <c r="Z13" s="1939"/>
      <c r="AA13" s="1939"/>
      <c r="AB13" s="1939"/>
      <c r="AC13" s="1939"/>
      <c r="AD13" s="1939"/>
      <c r="AE13" s="1939"/>
      <c r="AF13" s="1939"/>
      <c r="AG13" s="1939"/>
      <c r="AH13" s="1939"/>
      <c r="AI13" s="1939"/>
      <c r="AJ13" s="1939"/>
      <c r="AK13" s="1939"/>
      <c r="AL13" s="1939"/>
      <c r="AM13" s="1939"/>
      <c r="AN13" s="1939"/>
      <c r="AO13" s="1939"/>
      <c r="AP13" s="1939"/>
      <c r="AQ13" s="1939"/>
      <c r="AR13" s="1939"/>
      <c r="AS13" s="1939"/>
      <c r="AT13" s="1939"/>
      <c r="AU13" s="1939"/>
      <c r="AV13" s="1939"/>
      <c r="AW13" s="1939"/>
      <c r="AX13" s="1939"/>
      <c r="AY13" s="1939"/>
      <c r="AZ13" s="1939"/>
      <c r="BA13" s="1939"/>
      <c r="BB13" s="1939"/>
      <c r="BC13" s="1939"/>
      <c r="BD13" s="1939"/>
      <c r="BE13" s="1939"/>
      <c r="BF13" s="1939" t="s">
        <v>1224</v>
      </c>
      <c r="BG13" s="1939"/>
      <c r="BH13" s="1939"/>
      <c r="BI13" s="1939"/>
      <c r="BJ13" s="1939"/>
      <c r="BK13" s="1939"/>
      <c r="BL13" s="666"/>
      <c r="BM13" s="666"/>
      <c r="BN13" s="666"/>
      <c r="BO13" s="666"/>
      <c r="BP13" s="666"/>
      <c r="BQ13" s="666"/>
      <c r="BR13" s="666"/>
      <c r="BS13" s="666"/>
    </row>
    <row r="14" spans="1:78" s="665" customFormat="1" ht="11.1" customHeight="1">
      <c r="N14" s="1293"/>
      <c r="O14" s="1293"/>
      <c r="P14" s="1293"/>
      <c r="Q14" s="1939"/>
      <c r="R14" s="1939"/>
      <c r="S14" s="1939"/>
      <c r="T14" s="1939"/>
      <c r="U14" s="1939"/>
      <c r="V14" s="1939"/>
      <c r="W14" s="1939"/>
      <c r="X14" s="1939"/>
      <c r="Y14" s="1939"/>
      <c r="Z14" s="1939"/>
      <c r="AA14" s="1939"/>
      <c r="AB14" s="1939"/>
      <c r="AC14" s="1939"/>
      <c r="AD14" s="1939"/>
      <c r="AE14" s="1939"/>
      <c r="AF14" s="1939"/>
      <c r="AG14" s="1939"/>
      <c r="AH14" s="1939"/>
      <c r="AI14" s="1939"/>
      <c r="AJ14" s="1939"/>
      <c r="AK14" s="1939"/>
      <c r="AL14" s="1939"/>
      <c r="AM14" s="1939"/>
      <c r="AN14" s="1939"/>
      <c r="AO14" s="1939"/>
      <c r="AP14" s="1939"/>
      <c r="AQ14" s="1939"/>
      <c r="AR14" s="1939"/>
      <c r="AS14" s="1939"/>
      <c r="AT14" s="1939"/>
      <c r="AU14" s="1939"/>
      <c r="AV14" s="1939"/>
      <c r="AW14" s="1939"/>
      <c r="AX14" s="1939"/>
      <c r="AY14" s="1939"/>
      <c r="AZ14" s="1939"/>
      <c r="BA14" s="1939"/>
      <c r="BB14" s="1939"/>
      <c r="BC14" s="1939"/>
      <c r="BD14" s="1939"/>
      <c r="BE14" s="1939"/>
      <c r="BF14" s="1939"/>
      <c r="BG14" s="1939"/>
      <c r="BH14" s="1939"/>
      <c r="BI14" s="1939"/>
      <c r="BJ14" s="1939"/>
      <c r="BK14" s="1939"/>
      <c r="BL14" s="666"/>
      <c r="BM14" s="666"/>
      <c r="BN14" s="666"/>
      <c r="BO14" s="666"/>
      <c r="BP14" s="666"/>
      <c r="BQ14" s="666"/>
      <c r="BR14" s="666"/>
      <c r="BS14" s="666"/>
    </row>
    <row r="15" spans="1:78" s="665" customFormat="1" ht="0.95" customHeight="1">
      <c r="N15" s="1293"/>
      <c r="O15" s="1293"/>
      <c r="P15" s="1293"/>
      <c r="Q15" s="1292"/>
      <c r="R15" s="1292"/>
      <c r="S15" s="1292"/>
      <c r="T15" s="1292"/>
      <c r="U15" s="1292"/>
      <c r="V15" s="1292"/>
      <c r="W15" s="1292"/>
      <c r="X15" s="1292"/>
      <c r="Y15" s="1292"/>
      <c r="Z15" s="1292"/>
      <c r="AA15" s="1292"/>
      <c r="AB15" s="1292"/>
      <c r="AC15" s="1292"/>
      <c r="AD15" s="1292"/>
      <c r="AE15" s="1292"/>
      <c r="AF15" s="1292"/>
      <c r="AG15" s="1292"/>
      <c r="AH15" s="1292"/>
      <c r="AI15" s="1292"/>
      <c r="AJ15" s="1297"/>
      <c r="AK15" s="1297"/>
      <c r="AL15" s="1297"/>
      <c r="AM15" s="1297"/>
      <c r="AN15" s="1297"/>
      <c r="AO15" s="1297"/>
      <c r="AP15" s="1297"/>
      <c r="AQ15" s="1297"/>
      <c r="AR15" s="1297"/>
      <c r="AS15" s="1297"/>
      <c r="AT15" s="1297"/>
      <c r="AU15" s="1297"/>
      <c r="AV15" s="1297"/>
      <c r="AW15" s="1297"/>
      <c r="AX15" s="1297"/>
      <c r="AY15" s="1297"/>
      <c r="AZ15" s="1297"/>
      <c r="BA15" s="1297"/>
      <c r="BB15" s="1297"/>
      <c r="BC15" s="1297"/>
      <c r="BD15" s="1297"/>
      <c r="BE15" s="1297"/>
      <c r="BF15" s="1292"/>
      <c r="BG15" s="1292"/>
      <c r="BH15" s="1292"/>
      <c r="BI15" s="1292"/>
      <c r="BJ15" s="1292"/>
      <c r="BK15" s="1292"/>
      <c r="BL15" s="666"/>
      <c r="BM15" s="666"/>
      <c r="BN15" s="666"/>
      <c r="BO15" s="666"/>
      <c r="BP15" s="666"/>
      <c r="BQ15" s="666"/>
      <c r="BR15" s="666"/>
      <c r="BS15" s="666"/>
    </row>
    <row r="16" spans="1:78" s="665" customFormat="1" ht="11.1" customHeight="1">
      <c r="N16" s="1293"/>
      <c r="O16" s="1293"/>
      <c r="P16" s="1293"/>
      <c r="Q16" s="1939">
        <v>3.2</v>
      </c>
      <c r="R16" s="1939"/>
      <c r="S16" s="1939"/>
      <c r="T16" s="1939" t="s">
        <v>558</v>
      </c>
      <c r="U16" s="1939"/>
      <c r="V16" s="1939"/>
      <c r="W16" s="1939"/>
      <c r="X16" s="1939"/>
      <c r="Y16" s="1939"/>
      <c r="Z16" s="1939"/>
      <c r="AA16" s="1939"/>
      <c r="AB16" s="1939"/>
      <c r="AC16" s="1939"/>
      <c r="AD16" s="1939"/>
      <c r="AE16" s="1939"/>
      <c r="AF16" s="1939"/>
      <c r="AG16" s="1939"/>
      <c r="AH16" s="1939"/>
      <c r="AI16" s="1939"/>
      <c r="AJ16" s="1939"/>
      <c r="AK16" s="1939"/>
      <c r="AL16" s="1939"/>
      <c r="AM16" s="1939"/>
      <c r="AN16" s="1939"/>
      <c r="AO16" s="1939"/>
      <c r="AP16" s="1939"/>
      <c r="AQ16" s="1939"/>
      <c r="AR16" s="1939"/>
      <c r="AS16" s="1939"/>
      <c r="AT16" s="1939"/>
      <c r="AU16" s="1939"/>
      <c r="AV16" s="1939"/>
      <c r="AW16" s="1939"/>
      <c r="AX16" s="1939"/>
      <c r="AY16" s="1939"/>
      <c r="AZ16" s="1939"/>
      <c r="BA16" s="1939"/>
      <c r="BB16" s="1939"/>
      <c r="BC16" s="1939"/>
      <c r="BD16" s="1939"/>
      <c r="BE16" s="1939"/>
      <c r="BF16" s="1939" t="s">
        <v>1225</v>
      </c>
      <c r="BG16" s="1939"/>
      <c r="BH16" s="1939"/>
      <c r="BI16" s="1939"/>
      <c r="BJ16" s="1939"/>
      <c r="BK16" s="1939"/>
      <c r="BL16" s="666"/>
      <c r="BM16" s="666"/>
      <c r="BN16" s="666"/>
      <c r="BO16" s="666"/>
      <c r="BP16" s="666"/>
      <c r="BQ16" s="666"/>
      <c r="BR16" s="666"/>
      <c r="BS16" s="666"/>
    </row>
    <row r="17" spans="14:71" s="665" customFormat="1" ht="11.1" customHeight="1">
      <c r="N17" s="1293"/>
      <c r="O17" s="1293"/>
      <c r="P17" s="1293"/>
      <c r="Q17" s="1939"/>
      <c r="R17" s="1939"/>
      <c r="S17" s="1939"/>
      <c r="T17" s="1939"/>
      <c r="U17" s="1939"/>
      <c r="V17" s="1939"/>
      <c r="W17" s="1939"/>
      <c r="X17" s="1939"/>
      <c r="Y17" s="1939"/>
      <c r="Z17" s="1939"/>
      <c r="AA17" s="1939"/>
      <c r="AB17" s="1939"/>
      <c r="AC17" s="1939"/>
      <c r="AD17" s="1939"/>
      <c r="AE17" s="1939"/>
      <c r="AF17" s="1939"/>
      <c r="AG17" s="1939"/>
      <c r="AH17" s="1939"/>
      <c r="AI17" s="1939"/>
      <c r="AJ17" s="1939"/>
      <c r="AK17" s="1939"/>
      <c r="AL17" s="1939"/>
      <c r="AM17" s="1939"/>
      <c r="AN17" s="1939"/>
      <c r="AO17" s="1939"/>
      <c r="AP17" s="1939"/>
      <c r="AQ17" s="1939"/>
      <c r="AR17" s="1939"/>
      <c r="AS17" s="1939"/>
      <c r="AT17" s="1939"/>
      <c r="AU17" s="1939"/>
      <c r="AV17" s="1939"/>
      <c r="AW17" s="1939"/>
      <c r="AX17" s="1939"/>
      <c r="AY17" s="1939"/>
      <c r="AZ17" s="1939"/>
      <c r="BA17" s="1939"/>
      <c r="BB17" s="1939"/>
      <c r="BC17" s="1939"/>
      <c r="BD17" s="1939"/>
      <c r="BE17" s="1939"/>
      <c r="BF17" s="1939"/>
      <c r="BG17" s="1939"/>
      <c r="BH17" s="1939"/>
      <c r="BI17" s="1939"/>
      <c r="BJ17" s="1939"/>
      <c r="BK17" s="1939"/>
      <c r="BL17" s="666"/>
      <c r="BM17" s="666"/>
      <c r="BN17" s="666"/>
      <c r="BO17" s="666"/>
      <c r="BP17" s="666"/>
      <c r="BQ17" s="666"/>
      <c r="BR17" s="666"/>
      <c r="BS17" s="666"/>
    </row>
    <row r="18" spans="14:71" s="665" customFormat="1" ht="11.1" customHeight="1">
      <c r="N18" s="1293"/>
      <c r="O18" s="1293"/>
      <c r="P18" s="1293"/>
      <c r="Q18" s="1292"/>
      <c r="R18" s="1292"/>
      <c r="S18" s="1292"/>
      <c r="T18" s="1292"/>
      <c r="U18" s="1292"/>
      <c r="V18" s="1292"/>
      <c r="W18" s="1292"/>
      <c r="X18" s="1292"/>
      <c r="Y18" s="1292"/>
      <c r="Z18" s="1292"/>
      <c r="AA18" s="1292"/>
      <c r="AB18" s="1292"/>
      <c r="AC18" s="1292"/>
      <c r="AD18" s="1292"/>
      <c r="AE18" s="1292"/>
      <c r="AF18" s="1292"/>
      <c r="AG18" s="1292"/>
      <c r="AH18" s="1292"/>
      <c r="AI18" s="1292"/>
      <c r="AJ18" s="1298"/>
      <c r="AK18" s="1297"/>
      <c r="AL18" s="1297"/>
      <c r="AM18" s="1297"/>
      <c r="AN18" s="1297"/>
      <c r="AO18" s="1297"/>
      <c r="AP18" s="1297"/>
      <c r="AQ18" s="1297"/>
      <c r="AR18" s="1297"/>
      <c r="AS18" s="1297"/>
      <c r="AT18" s="1297"/>
      <c r="AU18" s="1297"/>
      <c r="AV18" s="1297"/>
      <c r="AW18" s="1297"/>
      <c r="AX18" s="1297"/>
      <c r="AY18" s="1297"/>
      <c r="AZ18" s="1297"/>
      <c r="BA18" s="1297"/>
      <c r="BB18" s="1297"/>
      <c r="BC18" s="1297"/>
      <c r="BD18" s="1297"/>
      <c r="BE18" s="1297"/>
      <c r="BF18" s="1292"/>
      <c r="BG18" s="1292"/>
      <c r="BH18" s="1292"/>
      <c r="BI18" s="1292"/>
      <c r="BJ18" s="1292"/>
      <c r="BK18" s="1292"/>
      <c r="BL18" s="666"/>
      <c r="BM18" s="666"/>
      <c r="BN18" s="666"/>
      <c r="BO18" s="666"/>
      <c r="BP18" s="666"/>
      <c r="BQ18" s="666"/>
      <c r="BR18" s="666"/>
      <c r="BS18" s="666"/>
    </row>
    <row r="19" spans="14:71" s="665" customFormat="1" ht="11.1" customHeight="1">
      <c r="N19" s="1942">
        <v>4</v>
      </c>
      <c r="O19" s="1944"/>
      <c r="P19" s="1944"/>
      <c r="Q19" s="1939" t="s">
        <v>500</v>
      </c>
      <c r="R19" s="1939"/>
      <c r="S19" s="1939"/>
      <c r="T19" s="1939"/>
      <c r="U19" s="1939"/>
      <c r="V19" s="1939"/>
      <c r="W19" s="1939"/>
      <c r="X19" s="1939"/>
      <c r="Y19" s="1939"/>
      <c r="Z19" s="1939"/>
      <c r="AA19" s="1939"/>
      <c r="AB19" s="1939"/>
      <c r="AC19" s="1939"/>
      <c r="AD19" s="1939"/>
      <c r="AE19" s="1939"/>
      <c r="AF19" s="1939"/>
      <c r="AG19" s="1939"/>
      <c r="AH19" s="1939"/>
      <c r="AI19" s="1939"/>
      <c r="AJ19" s="1939"/>
      <c r="AK19" s="1939"/>
      <c r="AL19" s="1939"/>
      <c r="AM19" s="1939"/>
      <c r="AN19" s="1939"/>
      <c r="AO19" s="1939"/>
      <c r="AP19" s="1939"/>
      <c r="AQ19" s="1939"/>
      <c r="AR19" s="1939"/>
      <c r="AS19" s="1939"/>
      <c r="AT19" s="1939"/>
      <c r="AU19" s="1939"/>
      <c r="AV19" s="1939"/>
      <c r="AW19" s="1939"/>
      <c r="AX19" s="1939"/>
      <c r="AY19" s="1939"/>
      <c r="AZ19" s="1939"/>
      <c r="BA19" s="1939"/>
      <c r="BB19" s="1939"/>
      <c r="BC19" s="1939"/>
      <c r="BD19" s="1939"/>
      <c r="BE19" s="1939"/>
      <c r="BF19" s="1292"/>
      <c r="BG19" s="1292"/>
      <c r="BH19" s="1292"/>
      <c r="BI19" s="1292"/>
      <c r="BJ19" s="1292"/>
      <c r="BK19" s="1292"/>
      <c r="BL19" s="666"/>
      <c r="BM19" s="666"/>
      <c r="BN19" s="666"/>
      <c r="BO19" s="666"/>
      <c r="BP19" s="666"/>
      <c r="BQ19" s="666"/>
      <c r="BR19" s="666"/>
      <c r="BS19" s="666"/>
    </row>
    <row r="20" spans="14:71" s="665" customFormat="1" ht="11.1" customHeight="1">
      <c r="N20" s="1944"/>
      <c r="O20" s="1944"/>
      <c r="P20" s="1944"/>
      <c r="Q20" s="1939"/>
      <c r="R20" s="1939"/>
      <c r="S20" s="1939"/>
      <c r="T20" s="1939"/>
      <c r="U20" s="1939"/>
      <c r="V20" s="1939"/>
      <c r="W20" s="1939"/>
      <c r="X20" s="1939"/>
      <c r="Y20" s="1939"/>
      <c r="Z20" s="1939"/>
      <c r="AA20" s="1939"/>
      <c r="AB20" s="1939"/>
      <c r="AC20" s="1939"/>
      <c r="AD20" s="1939"/>
      <c r="AE20" s="1939"/>
      <c r="AF20" s="1939"/>
      <c r="AG20" s="1939"/>
      <c r="AH20" s="1939"/>
      <c r="AI20" s="1939"/>
      <c r="AJ20" s="1939"/>
      <c r="AK20" s="1939"/>
      <c r="AL20" s="1939"/>
      <c r="AM20" s="1939"/>
      <c r="AN20" s="1939"/>
      <c r="AO20" s="1939"/>
      <c r="AP20" s="1939"/>
      <c r="AQ20" s="1939"/>
      <c r="AR20" s="1939"/>
      <c r="AS20" s="1939"/>
      <c r="AT20" s="1939"/>
      <c r="AU20" s="1939"/>
      <c r="AV20" s="1939"/>
      <c r="AW20" s="1939"/>
      <c r="AX20" s="1939"/>
      <c r="AY20" s="1939"/>
      <c r="AZ20" s="1939"/>
      <c r="BA20" s="1939"/>
      <c r="BB20" s="1939"/>
      <c r="BC20" s="1939"/>
      <c r="BD20" s="1939"/>
      <c r="BE20" s="1939"/>
      <c r="BF20" s="1292"/>
      <c r="BG20" s="1292"/>
      <c r="BH20" s="1292"/>
      <c r="BI20" s="1292"/>
      <c r="BJ20" s="1292"/>
      <c r="BK20" s="1292"/>
      <c r="BL20" s="666"/>
      <c r="BM20" s="666"/>
      <c r="BN20" s="666"/>
      <c r="BO20" s="666"/>
      <c r="BP20" s="666"/>
      <c r="BQ20" s="666"/>
      <c r="BR20" s="666"/>
      <c r="BS20" s="666"/>
    </row>
    <row r="21" spans="14:71" s="665" customFormat="1" ht="11.1" customHeight="1">
      <c r="N21" s="1293"/>
      <c r="O21" s="1293"/>
      <c r="P21" s="1293"/>
      <c r="Q21" s="1292"/>
      <c r="R21" s="1292"/>
      <c r="S21" s="1292"/>
      <c r="T21" s="1292"/>
      <c r="U21" s="1292"/>
      <c r="V21" s="1292"/>
      <c r="W21" s="1292"/>
      <c r="X21" s="1292"/>
      <c r="Y21" s="1292"/>
      <c r="Z21" s="1292"/>
      <c r="AA21" s="1292"/>
      <c r="AB21" s="1292"/>
      <c r="AC21" s="1292"/>
      <c r="AD21" s="1292"/>
      <c r="AE21" s="1292"/>
      <c r="AF21" s="1292"/>
      <c r="AG21" s="1292"/>
      <c r="AH21" s="1292"/>
      <c r="AI21" s="1292"/>
      <c r="AJ21" s="1292"/>
      <c r="AK21" s="1292"/>
      <c r="AL21" s="1292"/>
      <c r="AM21" s="1292"/>
      <c r="AN21" s="1292"/>
      <c r="AO21" s="1292"/>
      <c r="AP21" s="1292"/>
      <c r="AQ21" s="1292"/>
      <c r="AR21" s="1292"/>
      <c r="AS21" s="1292"/>
      <c r="AT21" s="1292"/>
      <c r="AU21" s="1292"/>
      <c r="AV21" s="1292"/>
      <c r="AW21" s="1292"/>
      <c r="AX21" s="1292"/>
      <c r="AY21" s="1292"/>
      <c r="AZ21" s="1292"/>
      <c r="BA21" s="1292"/>
      <c r="BB21" s="1292"/>
      <c r="BC21" s="1292"/>
      <c r="BD21" s="1292"/>
      <c r="BE21" s="1292"/>
      <c r="BF21" s="1292"/>
      <c r="BG21" s="1292"/>
      <c r="BH21" s="1292"/>
      <c r="BI21" s="1292"/>
      <c r="BJ21" s="1292"/>
      <c r="BK21" s="1292"/>
      <c r="BL21" s="666"/>
      <c r="BM21" s="666"/>
      <c r="BN21" s="666"/>
      <c r="BO21" s="666"/>
      <c r="BP21" s="666"/>
      <c r="BQ21" s="666"/>
      <c r="BR21" s="666"/>
      <c r="BS21" s="666"/>
    </row>
    <row r="22" spans="14:71" s="665" customFormat="1" ht="11.1" customHeight="1">
      <c r="N22" s="1294"/>
      <c r="O22" s="1294"/>
      <c r="P22" s="1294"/>
      <c r="Q22" s="1943">
        <v>4.0999999999999996</v>
      </c>
      <c r="R22" s="1943"/>
      <c r="S22" s="1943"/>
      <c r="T22" s="1939" t="s">
        <v>500</v>
      </c>
      <c r="U22" s="1939"/>
      <c r="V22" s="1939"/>
      <c r="W22" s="1939"/>
      <c r="X22" s="1939"/>
      <c r="Y22" s="1939"/>
      <c r="Z22" s="1939"/>
      <c r="AA22" s="1939"/>
      <c r="AB22" s="1939"/>
      <c r="AC22" s="1939"/>
      <c r="AD22" s="1939"/>
      <c r="AE22" s="1939"/>
      <c r="AF22" s="1939"/>
      <c r="AG22" s="1939"/>
      <c r="AH22" s="1939"/>
      <c r="AI22" s="1939"/>
      <c r="AJ22" s="1939"/>
      <c r="AK22" s="1939"/>
      <c r="AL22" s="1939"/>
      <c r="AM22" s="1939"/>
      <c r="AN22" s="1939"/>
      <c r="AO22" s="1939"/>
      <c r="AP22" s="1939"/>
      <c r="AQ22" s="1939"/>
      <c r="AR22" s="1939"/>
      <c r="AS22" s="1939"/>
      <c r="AT22" s="1939"/>
      <c r="AU22" s="1939"/>
      <c r="AV22" s="1939"/>
      <c r="AW22" s="1939"/>
      <c r="AX22" s="1939"/>
      <c r="AY22" s="1939"/>
      <c r="AZ22" s="1939"/>
      <c r="BA22" s="1939"/>
      <c r="BB22" s="1939"/>
      <c r="BC22" s="1939"/>
      <c r="BD22" s="1939"/>
      <c r="BE22" s="1939"/>
      <c r="BF22" s="1939" t="s">
        <v>1226</v>
      </c>
      <c r="BG22" s="1939"/>
      <c r="BH22" s="1939"/>
      <c r="BI22" s="1939"/>
      <c r="BJ22" s="1939"/>
      <c r="BK22" s="1939"/>
      <c r="BL22" s="666"/>
      <c r="BM22" s="666"/>
      <c r="BN22" s="666"/>
      <c r="BO22" s="666"/>
      <c r="BP22" s="666"/>
      <c r="BQ22" s="666"/>
      <c r="BR22" s="666"/>
      <c r="BS22" s="666"/>
    </row>
    <row r="23" spans="14:71" s="665" customFormat="1" ht="11.1" customHeight="1">
      <c r="N23" s="1294"/>
      <c r="O23" s="1294"/>
      <c r="P23" s="1294"/>
      <c r="Q23" s="1943"/>
      <c r="R23" s="1943"/>
      <c r="S23" s="1943"/>
      <c r="T23" s="1939"/>
      <c r="U23" s="1939"/>
      <c r="V23" s="1939"/>
      <c r="W23" s="1939"/>
      <c r="X23" s="1939"/>
      <c r="Y23" s="1939"/>
      <c r="Z23" s="1939"/>
      <c r="AA23" s="1939"/>
      <c r="AB23" s="1939"/>
      <c r="AC23" s="1939"/>
      <c r="AD23" s="1939"/>
      <c r="AE23" s="1939"/>
      <c r="AF23" s="1939"/>
      <c r="AG23" s="1939"/>
      <c r="AH23" s="1939"/>
      <c r="AI23" s="1939"/>
      <c r="AJ23" s="1939"/>
      <c r="AK23" s="1939"/>
      <c r="AL23" s="1939"/>
      <c r="AM23" s="1939"/>
      <c r="AN23" s="1939"/>
      <c r="AO23" s="1939"/>
      <c r="AP23" s="1939"/>
      <c r="AQ23" s="1939"/>
      <c r="AR23" s="1939"/>
      <c r="AS23" s="1939"/>
      <c r="AT23" s="1939"/>
      <c r="AU23" s="1939"/>
      <c r="AV23" s="1939"/>
      <c r="AW23" s="1939"/>
      <c r="AX23" s="1939"/>
      <c r="AY23" s="1939"/>
      <c r="AZ23" s="1939"/>
      <c r="BA23" s="1939"/>
      <c r="BB23" s="1939"/>
      <c r="BC23" s="1939"/>
      <c r="BD23" s="1939"/>
      <c r="BE23" s="1939"/>
      <c r="BF23" s="1939"/>
      <c r="BG23" s="1939"/>
      <c r="BH23" s="1939"/>
      <c r="BI23" s="1939"/>
      <c r="BJ23" s="1939"/>
      <c r="BK23" s="1939"/>
      <c r="BL23" s="666"/>
      <c r="BM23" s="666"/>
      <c r="BN23" s="666"/>
      <c r="BO23" s="666"/>
      <c r="BP23" s="666"/>
      <c r="BQ23" s="666"/>
      <c r="BR23" s="666"/>
      <c r="BS23" s="666"/>
    </row>
    <row r="24" spans="14:71" s="665" customFormat="1" ht="11.1" customHeight="1">
      <c r="N24" s="1294"/>
      <c r="O24" s="1294"/>
      <c r="P24" s="1294"/>
      <c r="Q24" s="1295"/>
      <c r="R24" s="1295"/>
      <c r="S24" s="1295"/>
      <c r="T24" s="1292"/>
      <c r="U24" s="1292"/>
      <c r="V24" s="1292"/>
      <c r="W24" s="1292"/>
      <c r="X24" s="1292"/>
      <c r="Y24" s="1292"/>
      <c r="Z24" s="1292"/>
      <c r="AA24" s="1297"/>
      <c r="AB24" s="1297"/>
      <c r="AC24" s="1297"/>
      <c r="AD24" s="1297"/>
      <c r="AE24" s="1297"/>
      <c r="AF24" s="1297"/>
      <c r="AG24" s="1297"/>
      <c r="AH24" s="1297"/>
      <c r="AI24" s="1297"/>
      <c r="AJ24" s="1297"/>
      <c r="AK24" s="1297"/>
      <c r="AL24" s="1297"/>
      <c r="AM24" s="1297"/>
      <c r="AN24" s="1297"/>
      <c r="AO24" s="1297"/>
      <c r="AP24" s="1297"/>
      <c r="AQ24" s="1297"/>
      <c r="AR24" s="1297"/>
      <c r="AS24" s="1297"/>
      <c r="AT24" s="1297"/>
      <c r="AU24" s="1297"/>
      <c r="AV24" s="1297"/>
      <c r="AW24" s="1297"/>
      <c r="AX24" s="1297"/>
      <c r="AY24" s="1297"/>
      <c r="AZ24" s="1297"/>
      <c r="BA24" s="1297"/>
      <c r="BB24" s="1297"/>
      <c r="BC24" s="1297"/>
      <c r="BD24" s="1297"/>
      <c r="BE24" s="1297"/>
      <c r="BF24" s="1292"/>
      <c r="BG24" s="1292"/>
      <c r="BH24" s="1292"/>
      <c r="BI24" s="1292"/>
      <c r="BJ24" s="1292"/>
      <c r="BK24" s="1292"/>
      <c r="BL24" s="666"/>
      <c r="BM24" s="666"/>
      <c r="BN24" s="666"/>
      <c r="BO24" s="666"/>
      <c r="BP24" s="666"/>
      <c r="BQ24" s="666"/>
      <c r="BR24" s="666"/>
      <c r="BS24" s="666"/>
    </row>
    <row r="25" spans="14:71" s="665" customFormat="1" ht="11.1" customHeight="1">
      <c r="N25" s="1294"/>
      <c r="O25" s="1294"/>
      <c r="P25" s="1294"/>
      <c r="Q25" s="1943">
        <v>4.2</v>
      </c>
      <c r="R25" s="1939"/>
      <c r="S25" s="1939"/>
      <c r="T25" s="1939" t="s">
        <v>499</v>
      </c>
      <c r="U25" s="1939"/>
      <c r="V25" s="1939"/>
      <c r="W25" s="1939"/>
      <c r="X25" s="1939"/>
      <c r="Y25" s="1939"/>
      <c r="Z25" s="1939"/>
      <c r="AA25" s="1939"/>
      <c r="AB25" s="1939"/>
      <c r="AC25" s="1939"/>
      <c r="AD25" s="1939"/>
      <c r="AE25" s="1939"/>
      <c r="AF25" s="1939"/>
      <c r="AG25" s="1939"/>
      <c r="AH25" s="1939"/>
      <c r="AI25" s="1939"/>
      <c r="AJ25" s="1939"/>
      <c r="AK25" s="1939"/>
      <c r="AL25" s="1939"/>
      <c r="AM25" s="1939"/>
      <c r="AN25" s="1939"/>
      <c r="AO25" s="1939"/>
      <c r="AP25" s="1939"/>
      <c r="AQ25" s="1939"/>
      <c r="AR25" s="1939"/>
      <c r="AS25" s="1939"/>
      <c r="AT25" s="1939"/>
      <c r="AU25" s="1939"/>
      <c r="AV25" s="1939"/>
      <c r="AW25" s="1939"/>
      <c r="AX25" s="1939"/>
      <c r="AY25" s="1939"/>
      <c r="AZ25" s="1939"/>
      <c r="BA25" s="1939"/>
      <c r="BB25" s="1939"/>
      <c r="BC25" s="1939"/>
      <c r="BD25" s="1939"/>
      <c r="BE25" s="1939"/>
      <c r="BF25" s="1292"/>
      <c r="BG25" s="1292"/>
      <c r="BH25" s="1292"/>
      <c r="BI25" s="1292"/>
      <c r="BJ25" s="1292"/>
      <c r="BK25" s="1292"/>
      <c r="BL25" s="666"/>
      <c r="BM25" s="666"/>
      <c r="BN25" s="666"/>
      <c r="BO25" s="666"/>
      <c r="BP25" s="666"/>
      <c r="BQ25" s="666"/>
      <c r="BR25" s="666"/>
      <c r="BS25" s="666"/>
    </row>
    <row r="26" spans="14:71" s="665" customFormat="1" ht="11.1" customHeight="1">
      <c r="N26" s="1294"/>
      <c r="O26" s="1294"/>
      <c r="P26" s="1294"/>
      <c r="Q26" s="1939"/>
      <c r="R26" s="1939"/>
      <c r="S26" s="1939"/>
      <c r="T26" s="1939"/>
      <c r="U26" s="1939"/>
      <c r="V26" s="1939"/>
      <c r="W26" s="1939"/>
      <c r="X26" s="1939"/>
      <c r="Y26" s="1939"/>
      <c r="Z26" s="1939"/>
      <c r="AA26" s="1939"/>
      <c r="AB26" s="1939"/>
      <c r="AC26" s="1939"/>
      <c r="AD26" s="1939"/>
      <c r="AE26" s="1939"/>
      <c r="AF26" s="1939"/>
      <c r="AG26" s="1939"/>
      <c r="AH26" s="1939"/>
      <c r="AI26" s="1939"/>
      <c r="AJ26" s="1939"/>
      <c r="AK26" s="1939"/>
      <c r="AL26" s="1939"/>
      <c r="AM26" s="1939"/>
      <c r="AN26" s="1939"/>
      <c r="AO26" s="1939"/>
      <c r="AP26" s="1939"/>
      <c r="AQ26" s="1939"/>
      <c r="AR26" s="1939"/>
      <c r="AS26" s="1939"/>
      <c r="AT26" s="1939"/>
      <c r="AU26" s="1939"/>
      <c r="AV26" s="1939"/>
      <c r="AW26" s="1939"/>
      <c r="AX26" s="1939"/>
      <c r="AY26" s="1939"/>
      <c r="AZ26" s="1939"/>
      <c r="BA26" s="1939"/>
      <c r="BB26" s="1939"/>
      <c r="BC26" s="1939"/>
      <c r="BD26" s="1939"/>
      <c r="BE26" s="1939"/>
      <c r="BF26" s="1292"/>
      <c r="BG26" s="1292"/>
      <c r="BH26" s="1292"/>
      <c r="BI26" s="1292"/>
      <c r="BJ26" s="1292"/>
      <c r="BK26" s="1292"/>
      <c r="BL26" s="666"/>
      <c r="BM26" s="666"/>
      <c r="BN26" s="666"/>
      <c r="BO26" s="666"/>
      <c r="BP26" s="666"/>
      <c r="BQ26" s="666"/>
      <c r="BR26" s="666"/>
      <c r="BS26" s="666"/>
    </row>
    <row r="27" spans="14:71" s="665" customFormat="1" ht="11.1" customHeight="1">
      <c r="N27" s="1294"/>
      <c r="O27" s="1294"/>
      <c r="P27" s="1294"/>
      <c r="Q27" s="1292"/>
      <c r="R27" s="1292"/>
      <c r="S27" s="1292"/>
      <c r="T27" s="1292"/>
      <c r="U27" s="1292"/>
      <c r="V27" s="1292"/>
      <c r="W27" s="1292"/>
      <c r="X27" s="1292"/>
      <c r="Y27" s="1292"/>
      <c r="Z27" s="1292"/>
      <c r="AA27" s="1292"/>
      <c r="AB27" s="1292"/>
      <c r="AC27" s="1292"/>
      <c r="AD27" s="1292"/>
      <c r="AE27" s="1292"/>
      <c r="AF27" s="1292"/>
      <c r="AG27" s="1292"/>
      <c r="AH27" s="1292"/>
      <c r="AI27" s="1292"/>
      <c r="AJ27" s="1292"/>
      <c r="AK27" s="1292"/>
      <c r="AL27" s="1292"/>
      <c r="AM27" s="1292"/>
      <c r="AN27" s="1292"/>
      <c r="AO27" s="1292"/>
      <c r="AP27" s="1292"/>
      <c r="AQ27" s="1292"/>
      <c r="AR27" s="1292"/>
      <c r="AS27" s="1292"/>
      <c r="AT27" s="1292"/>
      <c r="AU27" s="1292"/>
      <c r="AV27" s="1292"/>
      <c r="AW27" s="1292"/>
      <c r="AX27" s="1292"/>
      <c r="AY27" s="1292"/>
      <c r="AZ27" s="1292"/>
      <c r="BA27" s="1292"/>
      <c r="BB27" s="1292"/>
      <c r="BC27" s="1292"/>
      <c r="BD27" s="1292"/>
      <c r="BE27" s="1292"/>
      <c r="BF27" s="1292"/>
      <c r="BG27" s="1292"/>
      <c r="BH27" s="1292"/>
      <c r="BI27" s="1292"/>
      <c r="BJ27" s="1292"/>
      <c r="BK27" s="1292"/>
      <c r="BL27" s="666"/>
      <c r="BM27" s="666"/>
      <c r="BN27" s="666"/>
      <c r="BO27" s="666"/>
      <c r="BP27" s="666"/>
      <c r="BQ27" s="666"/>
      <c r="BR27" s="666"/>
      <c r="BS27" s="666"/>
    </row>
    <row r="28" spans="14:71" s="665" customFormat="1" ht="11.1" customHeight="1">
      <c r="N28" s="1294"/>
      <c r="O28" s="1294"/>
      <c r="P28" s="1294"/>
      <c r="Q28" s="1294"/>
      <c r="R28" s="1294"/>
      <c r="S28" s="1294"/>
      <c r="T28" s="1939" t="s">
        <v>590</v>
      </c>
      <c r="U28" s="1939"/>
      <c r="V28" s="1939"/>
      <c r="W28" s="1939"/>
      <c r="X28" s="1939" t="s">
        <v>501</v>
      </c>
      <c r="Y28" s="1939"/>
      <c r="Z28" s="1939"/>
      <c r="AA28" s="1939"/>
      <c r="AB28" s="1939"/>
      <c r="AC28" s="1939"/>
      <c r="AD28" s="1939"/>
      <c r="AE28" s="1939"/>
      <c r="AF28" s="1939"/>
      <c r="AG28" s="1939"/>
      <c r="AH28" s="1939"/>
      <c r="AI28" s="1939"/>
      <c r="AJ28" s="1939"/>
      <c r="AK28" s="1939"/>
      <c r="AL28" s="1939"/>
      <c r="AM28" s="1939"/>
      <c r="AN28" s="1939"/>
      <c r="AO28" s="1939"/>
      <c r="AP28" s="1939"/>
      <c r="AQ28" s="1939"/>
      <c r="AR28" s="1939"/>
      <c r="AS28" s="1939"/>
      <c r="AT28" s="1939"/>
      <c r="AU28" s="1939"/>
      <c r="AV28" s="1939"/>
      <c r="AW28" s="1939"/>
      <c r="AX28" s="1939"/>
      <c r="AY28" s="1939"/>
      <c r="AZ28" s="1939"/>
      <c r="BA28" s="1939"/>
      <c r="BB28" s="1939"/>
      <c r="BC28" s="1939"/>
      <c r="BD28" s="1939"/>
      <c r="BE28" s="1939"/>
      <c r="BF28" s="1939" t="s">
        <v>1227</v>
      </c>
      <c r="BG28" s="1939"/>
      <c r="BH28" s="1939"/>
      <c r="BI28" s="1939"/>
      <c r="BJ28" s="1939"/>
      <c r="BK28" s="1939"/>
      <c r="BL28" s="666"/>
      <c r="BM28" s="666"/>
      <c r="BN28" s="666"/>
      <c r="BO28" s="666"/>
      <c r="BP28" s="666"/>
      <c r="BQ28" s="666"/>
      <c r="BR28" s="666"/>
      <c r="BS28" s="666"/>
    </row>
    <row r="29" spans="14:71" s="665" customFormat="1" ht="11.1" customHeight="1">
      <c r="N29" s="1294"/>
      <c r="O29" s="1294"/>
      <c r="P29" s="1294"/>
      <c r="Q29" s="1294"/>
      <c r="R29" s="1294"/>
      <c r="S29" s="1294"/>
      <c r="T29" s="1939"/>
      <c r="U29" s="1939"/>
      <c r="V29" s="1939"/>
      <c r="W29" s="1939"/>
      <c r="X29" s="1939"/>
      <c r="Y29" s="1939"/>
      <c r="Z29" s="1939"/>
      <c r="AA29" s="1939"/>
      <c r="AB29" s="1939"/>
      <c r="AC29" s="1939"/>
      <c r="AD29" s="1939"/>
      <c r="AE29" s="1939"/>
      <c r="AF29" s="1939"/>
      <c r="AG29" s="1939"/>
      <c r="AH29" s="1939"/>
      <c r="AI29" s="1939"/>
      <c r="AJ29" s="1939"/>
      <c r="AK29" s="1939"/>
      <c r="AL29" s="1939"/>
      <c r="AM29" s="1939"/>
      <c r="AN29" s="1939"/>
      <c r="AO29" s="1939"/>
      <c r="AP29" s="1939"/>
      <c r="AQ29" s="1939"/>
      <c r="AR29" s="1939"/>
      <c r="AS29" s="1939"/>
      <c r="AT29" s="1939"/>
      <c r="AU29" s="1939"/>
      <c r="AV29" s="1939"/>
      <c r="AW29" s="1939"/>
      <c r="AX29" s="1939"/>
      <c r="AY29" s="1939"/>
      <c r="AZ29" s="1939"/>
      <c r="BA29" s="1939"/>
      <c r="BB29" s="1939"/>
      <c r="BC29" s="1939"/>
      <c r="BD29" s="1939"/>
      <c r="BE29" s="1939"/>
      <c r="BF29" s="1939"/>
      <c r="BG29" s="1939"/>
      <c r="BH29" s="1939"/>
      <c r="BI29" s="1939"/>
      <c r="BJ29" s="1939"/>
      <c r="BK29" s="1939"/>
      <c r="BL29" s="666"/>
      <c r="BM29" s="666"/>
      <c r="BN29" s="666"/>
      <c r="BO29" s="666"/>
      <c r="BP29" s="666"/>
      <c r="BQ29" s="666"/>
      <c r="BR29" s="666"/>
      <c r="BS29" s="666"/>
    </row>
    <row r="30" spans="14:71" s="665" customFormat="1" ht="0.95" customHeight="1">
      <c r="N30" s="1294"/>
      <c r="O30" s="1294"/>
      <c r="P30" s="1294"/>
      <c r="Q30" s="1294"/>
      <c r="R30" s="1294"/>
      <c r="S30" s="1294"/>
      <c r="T30" s="1292"/>
      <c r="U30" s="1292"/>
      <c r="V30" s="1292"/>
      <c r="W30" s="1292"/>
      <c r="X30" s="1292"/>
      <c r="Y30" s="1292"/>
      <c r="Z30" s="1292"/>
      <c r="AA30" s="1292"/>
      <c r="AB30" s="1292"/>
      <c r="AC30" s="1292"/>
      <c r="AD30" s="1292"/>
      <c r="AE30" s="1292"/>
      <c r="AF30" s="1292"/>
      <c r="AG30" s="1292"/>
      <c r="AH30" s="1292"/>
      <c r="AI30" s="1292"/>
      <c r="AJ30" s="1292"/>
      <c r="AK30" s="1292"/>
      <c r="AL30" s="1292"/>
      <c r="AM30" s="1292"/>
      <c r="AN30" s="1292"/>
      <c r="AO30" s="1292"/>
      <c r="AP30" s="1292"/>
      <c r="AQ30" s="1292"/>
      <c r="AR30" s="1292"/>
      <c r="AS30" s="1292"/>
      <c r="AT30" s="1292"/>
      <c r="AU30" s="1298"/>
      <c r="AV30" s="1297"/>
      <c r="AW30" s="1297"/>
      <c r="AX30" s="1297"/>
      <c r="AY30" s="1297"/>
      <c r="AZ30" s="1297"/>
      <c r="BA30" s="1297"/>
      <c r="BB30" s="1297"/>
      <c r="BC30" s="1297"/>
      <c r="BD30" s="1297"/>
      <c r="BE30" s="1297"/>
      <c r="BF30" s="1292"/>
      <c r="BG30" s="1292"/>
      <c r="BH30" s="1292"/>
      <c r="BI30" s="1292"/>
      <c r="BJ30" s="1292"/>
      <c r="BK30" s="1292"/>
      <c r="BL30" s="666"/>
      <c r="BM30" s="666"/>
      <c r="BN30" s="666"/>
      <c r="BO30" s="666"/>
      <c r="BP30" s="666"/>
      <c r="BQ30" s="666"/>
      <c r="BR30" s="666"/>
      <c r="BS30" s="666"/>
    </row>
    <row r="31" spans="14:71" s="665" customFormat="1" ht="11.1" customHeight="1">
      <c r="N31" s="1294"/>
      <c r="O31" s="1294"/>
      <c r="P31" s="1294"/>
      <c r="Q31" s="1294"/>
      <c r="R31" s="1294"/>
      <c r="S31" s="1294"/>
      <c r="T31" s="1939" t="s">
        <v>591</v>
      </c>
      <c r="U31" s="1939"/>
      <c r="V31" s="1939"/>
      <c r="W31" s="1939"/>
      <c r="X31" s="1939" t="s">
        <v>502</v>
      </c>
      <c r="Y31" s="1939"/>
      <c r="Z31" s="1939"/>
      <c r="AA31" s="1939"/>
      <c r="AB31" s="1939"/>
      <c r="AC31" s="1939"/>
      <c r="AD31" s="1939"/>
      <c r="AE31" s="1939"/>
      <c r="AF31" s="1939"/>
      <c r="AG31" s="1939"/>
      <c r="AH31" s="1939"/>
      <c r="AI31" s="1939"/>
      <c r="AJ31" s="1939"/>
      <c r="AK31" s="1939"/>
      <c r="AL31" s="1939"/>
      <c r="AM31" s="1939"/>
      <c r="AN31" s="1939"/>
      <c r="AO31" s="1939"/>
      <c r="AP31" s="1939"/>
      <c r="AQ31" s="1939"/>
      <c r="AR31" s="1939"/>
      <c r="AS31" s="1939"/>
      <c r="AT31" s="1939"/>
      <c r="AU31" s="1939"/>
      <c r="AV31" s="1939"/>
      <c r="AW31" s="1939"/>
      <c r="AX31" s="1939"/>
      <c r="AY31" s="1939"/>
      <c r="AZ31" s="1939"/>
      <c r="BA31" s="1939"/>
      <c r="BB31" s="1939"/>
      <c r="BC31" s="1939"/>
      <c r="BD31" s="1939"/>
      <c r="BE31" s="1939"/>
      <c r="BF31" s="1939" t="s">
        <v>1228</v>
      </c>
      <c r="BG31" s="1939"/>
      <c r="BH31" s="1939"/>
      <c r="BI31" s="1939"/>
      <c r="BJ31" s="1939"/>
      <c r="BK31" s="1939"/>
      <c r="BL31" s="666"/>
      <c r="BM31" s="666"/>
      <c r="BN31" s="666"/>
      <c r="BO31" s="666"/>
      <c r="BP31" s="666"/>
      <c r="BQ31" s="666"/>
      <c r="BR31" s="666"/>
      <c r="BS31" s="666"/>
    </row>
    <row r="32" spans="14:71" s="665" customFormat="1" ht="11.1" customHeight="1">
      <c r="N32" s="1294"/>
      <c r="O32" s="1294"/>
      <c r="P32" s="1294"/>
      <c r="Q32" s="1294"/>
      <c r="R32" s="1294"/>
      <c r="S32" s="1294"/>
      <c r="T32" s="1939"/>
      <c r="U32" s="1939"/>
      <c r="V32" s="1939"/>
      <c r="W32" s="1939"/>
      <c r="X32" s="1939"/>
      <c r="Y32" s="1939"/>
      <c r="Z32" s="1939"/>
      <c r="AA32" s="1939"/>
      <c r="AB32" s="1939"/>
      <c r="AC32" s="1939"/>
      <c r="AD32" s="1939"/>
      <c r="AE32" s="1939"/>
      <c r="AF32" s="1939"/>
      <c r="AG32" s="1939"/>
      <c r="AH32" s="1939"/>
      <c r="AI32" s="1939"/>
      <c r="AJ32" s="1939"/>
      <c r="AK32" s="1939"/>
      <c r="AL32" s="1939"/>
      <c r="AM32" s="1939"/>
      <c r="AN32" s="1939"/>
      <c r="AO32" s="1939"/>
      <c r="AP32" s="1939"/>
      <c r="AQ32" s="1939"/>
      <c r="AR32" s="1939"/>
      <c r="AS32" s="1939"/>
      <c r="AT32" s="1939"/>
      <c r="AU32" s="1939"/>
      <c r="AV32" s="1939"/>
      <c r="AW32" s="1939"/>
      <c r="AX32" s="1939"/>
      <c r="AY32" s="1939"/>
      <c r="AZ32" s="1939"/>
      <c r="BA32" s="1939"/>
      <c r="BB32" s="1939"/>
      <c r="BC32" s="1939"/>
      <c r="BD32" s="1939"/>
      <c r="BE32" s="1939"/>
      <c r="BF32" s="1939"/>
      <c r="BG32" s="1939"/>
      <c r="BH32" s="1939"/>
      <c r="BI32" s="1939"/>
      <c r="BJ32" s="1939"/>
      <c r="BK32" s="1939"/>
      <c r="BL32" s="666"/>
      <c r="BM32" s="666"/>
      <c r="BN32" s="666"/>
      <c r="BO32" s="666"/>
      <c r="BP32" s="666"/>
      <c r="BQ32" s="666"/>
      <c r="BR32" s="666"/>
      <c r="BS32" s="666"/>
    </row>
    <row r="33" spans="14:71" s="665" customFormat="1" ht="0.95" customHeight="1">
      <c r="N33" s="1294"/>
      <c r="O33" s="1294"/>
      <c r="P33" s="1294"/>
      <c r="Q33" s="1294"/>
      <c r="R33" s="1294"/>
      <c r="S33" s="1294"/>
      <c r="T33" s="1292"/>
      <c r="U33" s="1292"/>
      <c r="V33" s="1292"/>
      <c r="W33" s="1292"/>
      <c r="X33" s="1503"/>
      <c r="Y33" s="1503"/>
      <c r="Z33" s="1503"/>
      <c r="AA33" s="1503"/>
      <c r="AB33" s="1503"/>
      <c r="AC33" s="1503"/>
      <c r="AD33" s="1503"/>
      <c r="AE33" s="1503"/>
      <c r="AF33" s="1503"/>
      <c r="AG33" s="1503"/>
      <c r="AH33" s="1503"/>
      <c r="AI33" s="1503"/>
      <c r="AJ33" s="1503"/>
      <c r="AK33" s="1503"/>
      <c r="AL33" s="1503"/>
      <c r="AM33" s="1297"/>
      <c r="AN33" s="1297"/>
      <c r="AO33" s="1297"/>
      <c r="AP33" s="1297"/>
      <c r="AQ33" s="1297"/>
      <c r="AR33" s="1297"/>
      <c r="AS33" s="1297"/>
      <c r="AT33" s="1297"/>
      <c r="AU33" s="1297"/>
      <c r="AV33" s="1297"/>
      <c r="AW33" s="1297"/>
      <c r="AX33" s="1297"/>
      <c r="AY33" s="1297"/>
      <c r="AZ33" s="1297"/>
      <c r="BA33" s="1297"/>
      <c r="BB33" s="1297"/>
      <c r="BC33" s="1297"/>
      <c r="BD33" s="1297"/>
      <c r="BE33" s="1297"/>
      <c r="BF33" s="1292"/>
      <c r="BG33" s="1292"/>
      <c r="BH33" s="1292"/>
      <c r="BI33" s="1292"/>
      <c r="BJ33" s="1292"/>
      <c r="BK33" s="1292"/>
      <c r="BL33" s="666"/>
      <c r="BM33" s="666"/>
      <c r="BN33" s="666"/>
      <c r="BO33" s="666"/>
      <c r="BP33" s="666"/>
      <c r="BQ33" s="666"/>
      <c r="BR33" s="666"/>
      <c r="BS33" s="666"/>
    </row>
    <row r="34" spans="14:71" s="665" customFormat="1" ht="11.1" customHeight="1">
      <c r="N34" s="1294"/>
      <c r="O34" s="1294"/>
      <c r="P34" s="1294"/>
      <c r="Q34" s="1294"/>
      <c r="R34" s="1294"/>
      <c r="S34" s="1294"/>
      <c r="T34" s="1939" t="s">
        <v>592</v>
      </c>
      <c r="U34" s="1939"/>
      <c r="V34" s="1939"/>
      <c r="W34" s="1939"/>
      <c r="X34" s="1939" t="s">
        <v>503</v>
      </c>
      <c r="Y34" s="1939"/>
      <c r="Z34" s="1939"/>
      <c r="AA34" s="1939"/>
      <c r="AB34" s="1939"/>
      <c r="AC34" s="1939"/>
      <c r="AD34" s="1939"/>
      <c r="AE34" s="1939"/>
      <c r="AF34" s="1939"/>
      <c r="AG34" s="1939"/>
      <c r="AH34" s="1939"/>
      <c r="AI34" s="1939"/>
      <c r="AJ34" s="1939"/>
      <c r="AK34" s="1939"/>
      <c r="AL34" s="1939"/>
      <c r="AM34" s="1939"/>
      <c r="AN34" s="1939"/>
      <c r="AO34" s="1939"/>
      <c r="AP34" s="1939"/>
      <c r="AQ34" s="1939"/>
      <c r="AR34" s="1939"/>
      <c r="AS34" s="1939"/>
      <c r="AT34" s="1939"/>
      <c r="AU34" s="1939"/>
      <c r="AV34" s="1939"/>
      <c r="AW34" s="1939"/>
      <c r="AX34" s="1939"/>
      <c r="AY34" s="1939"/>
      <c r="AZ34" s="1939"/>
      <c r="BA34" s="1939"/>
      <c r="BB34" s="1939"/>
      <c r="BC34" s="1939"/>
      <c r="BD34" s="1939"/>
      <c r="BE34" s="1939"/>
      <c r="BF34" s="1939" t="s">
        <v>1229</v>
      </c>
      <c r="BG34" s="1939"/>
      <c r="BH34" s="1939"/>
      <c r="BI34" s="1939"/>
      <c r="BJ34" s="1939"/>
      <c r="BK34" s="1939"/>
      <c r="BL34" s="666"/>
      <c r="BM34" s="666"/>
      <c r="BN34" s="666"/>
      <c r="BO34" s="666"/>
      <c r="BP34" s="666"/>
      <c r="BQ34" s="666"/>
      <c r="BR34" s="666"/>
      <c r="BS34" s="666"/>
    </row>
    <row r="35" spans="14:71" s="665" customFormat="1" ht="11.1" customHeight="1">
      <c r="N35" s="1294"/>
      <c r="O35" s="1294"/>
      <c r="P35" s="1294"/>
      <c r="Q35" s="1294"/>
      <c r="R35" s="1294"/>
      <c r="S35" s="1294"/>
      <c r="T35" s="1939"/>
      <c r="U35" s="1939"/>
      <c r="V35" s="1939"/>
      <c r="W35" s="1939"/>
      <c r="X35" s="1939"/>
      <c r="Y35" s="1939"/>
      <c r="Z35" s="1939"/>
      <c r="AA35" s="1939"/>
      <c r="AB35" s="1939"/>
      <c r="AC35" s="1939"/>
      <c r="AD35" s="1939"/>
      <c r="AE35" s="1939"/>
      <c r="AF35" s="1939"/>
      <c r="AG35" s="1939"/>
      <c r="AH35" s="1939"/>
      <c r="AI35" s="1939"/>
      <c r="AJ35" s="1939"/>
      <c r="AK35" s="1939"/>
      <c r="AL35" s="1939"/>
      <c r="AM35" s="1939"/>
      <c r="AN35" s="1939"/>
      <c r="AO35" s="1939"/>
      <c r="AP35" s="1939"/>
      <c r="AQ35" s="1939"/>
      <c r="AR35" s="1939"/>
      <c r="AS35" s="1939"/>
      <c r="AT35" s="1939"/>
      <c r="AU35" s="1939"/>
      <c r="AV35" s="1939"/>
      <c r="AW35" s="1939"/>
      <c r="AX35" s="1939"/>
      <c r="AY35" s="1939"/>
      <c r="AZ35" s="1939"/>
      <c r="BA35" s="1939"/>
      <c r="BB35" s="1939"/>
      <c r="BC35" s="1939"/>
      <c r="BD35" s="1939"/>
      <c r="BE35" s="1939"/>
      <c r="BF35" s="1939"/>
      <c r="BG35" s="1939"/>
      <c r="BH35" s="1939"/>
      <c r="BI35" s="1939"/>
      <c r="BJ35" s="1939"/>
      <c r="BK35" s="1939"/>
      <c r="BL35" s="666"/>
      <c r="BM35" s="666"/>
      <c r="BN35" s="666"/>
      <c r="BO35" s="666"/>
      <c r="BP35" s="666"/>
      <c r="BQ35" s="666"/>
      <c r="BR35" s="666"/>
      <c r="BS35" s="666"/>
    </row>
    <row r="36" spans="14:71" s="665" customFormat="1" ht="0.95" customHeight="1">
      <c r="N36" s="1294"/>
      <c r="O36" s="1294"/>
      <c r="P36" s="1294"/>
      <c r="Q36" s="1294"/>
      <c r="R36" s="1294"/>
      <c r="S36" s="1294"/>
      <c r="T36" s="1292"/>
      <c r="U36" s="1292"/>
      <c r="V36" s="1292"/>
      <c r="W36" s="1292"/>
      <c r="X36" s="1503"/>
      <c r="Y36" s="1503"/>
      <c r="Z36" s="1503"/>
      <c r="AA36" s="1503"/>
      <c r="AB36" s="1503"/>
      <c r="AC36" s="1503"/>
      <c r="AD36" s="1503"/>
      <c r="AE36" s="1503"/>
      <c r="AF36" s="1503"/>
      <c r="AG36" s="1503"/>
      <c r="AH36" s="1503"/>
      <c r="AI36" s="1503"/>
      <c r="AJ36" s="1503"/>
      <c r="AK36" s="1503"/>
      <c r="AL36" s="1503"/>
      <c r="AM36" s="1297"/>
      <c r="AN36" s="1297"/>
      <c r="AO36" s="1297"/>
      <c r="AP36" s="1297"/>
      <c r="AQ36" s="1297"/>
      <c r="AR36" s="1297"/>
      <c r="AS36" s="1297"/>
      <c r="AT36" s="1297"/>
      <c r="AU36" s="1297"/>
      <c r="AV36" s="1297"/>
      <c r="AW36" s="1297"/>
      <c r="AX36" s="1297"/>
      <c r="AY36" s="1297"/>
      <c r="AZ36" s="1297"/>
      <c r="BA36" s="1297"/>
      <c r="BB36" s="1297"/>
      <c r="BC36" s="1297"/>
      <c r="BD36" s="1297"/>
      <c r="BE36" s="1297"/>
      <c r="BF36" s="1292"/>
      <c r="BG36" s="1292"/>
      <c r="BH36" s="1292"/>
      <c r="BI36" s="1292"/>
      <c r="BJ36" s="1292"/>
      <c r="BK36" s="1292"/>
      <c r="BL36" s="666"/>
      <c r="BM36" s="666"/>
      <c r="BN36" s="666"/>
      <c r="BO36" s="666"/>
      <c r="BP36" s="666"/>
      <c r="BQ36" s="666"/>
      <c r="BR36" s="666"/>
      <c r="BS36" s="666"/>
    </row>
    <row r="37" spans="14:71" s="665" customFormat="1" ht="11.1" customHeight="1">
      <c r="N37" s="1294"/>
      <c r="O37" s="1294"/>
      <c r="P37" s="1294"/>
      <c r="Q37" s="1294"/>
      <c r="R37" s="1294"/>
      <c r="S37" s="1294"/>
      <c r="T37" s="1939" t="s">
        <v>593</v>
      </c>
      <c r="U37" s="1939"/>
      <c r="V37" s="1939"/>
      <c r="W37" s="1939"/>
      <c r="X37" s="1939" t="s">
        <v>504</v>
      </c>
      <c r="Y37" s="1939"/>
      <c r="Z37" s="1939"/>
      <c r="AA37" s="1939"/>
      <c r="AB37" s="1939"/>
      <c r="AC37" s="1939"/>
      <c r="AD37" s="1939"/>
      <c r="AE37" s="1939"/>
      <c r="AF37" s="1939"/>
      <c r="AG37" s="1939"/>
      <c r="AH37" s="1939"/>
      <c r="AI37" s="1939"/>
      <c r="AJ37" s="1939"/>
      <c r="AK37" s="1939"/>
      <c r="AL37" s="1939"/>
      <c r="AM37" s="1939"/>
      <c r="AN37" s="1939"/>
      <c r="AO37" s="1939"/>
      <c r="AP37" s="1939"/>
      <c r="AQ37" s="1939"/>
      <c r="AR37" s="1939"/>
      <c r="AS37" s="1939"/>
      <c r="AT37" s="1939"/>
      <c r="AU37" s="1939"/>
      <c r="AV37" s="1939"/>
      <c r="AW37" s="1939"/>
      <c r="AX37" s="1939"/>
      <c r="AY37" s="1939"/>
      <c r="AZ37" s="1939"/>
      <c r="BA37" s="1939"/>
      <c r="BB37" s="1939"/>
      <c r="BC37" s="1939"/>
      <c r="BD37" s="1939"/>
      <c r="BE37" s="1939"/>
      <c r="BF37" s="1939" t="s">
        <v>1230</v>
      </c>
      <c r="BG37" s="1939"/>
      <c r="BH37" s="1939"/>
      <c r="BI37" s="1939"/>
      <c r="BJ37" s="1939"/>
      <c r="BK37" s="1939"/>
      <c r="BL37" s="666"/>
      <c r="BM37" s="666"/>
      <c r="BN37" s="666"/>
      <c r="BO37" s="666"/>
      <c r="BP37" s="666"/>
      <c r="BQ37" s="666"/>
      <c r="BR37" s="666"/>
      <c r="BS37" s="666"/>
    </row>
    <row r="38" spans="14:71" s="665" customFormat="1" ht="11.1" customHeight="1">
      <c r="N38" s="1294"/>
      <c r="O38" s="1294"/>
      <c r="P38" s="1294"/>
      <c r="Q38" s="1294"/>
      <c r="R38" s="1294"/>
      <c r="S38" s="1294"/>
      <c r="T38" s="1939"/>
      <c r="U38" s="1939"/>
      <c r="V38" s="1939"/>
      <c r="W38" s="1939"/>
      <c r="X38" s="1939"/>
      <c r="Y38" s="1939"/>
      <c r="Z38" s="1939"/>
      <c r="AA38" s="1939"/>
      <c r="AB38" s="1939"/>
      <c r="AC38" s="1939"/>
      <c r="AD38" s="1939"/>
      <c r="AE38" s="1939"/>
      <c r="AF38" s="1939"/>
      <c r="AG38" s="1939"/>
      <c r="AH38" s="1939"/>
      <c r="AI38" s="1939"/>
      <c r="AJ38" s="1939"/>
      <c r="AK38" s="1939"/>
      <c r="AL38" s="1939"/>
      <c r="AM38" s="1939"/>
      <c r="AN38" s="1939"/>
      <c r="AO38" s="1939"/>
      <c r="AP38" s="1939"/>
      <c r="AQ38" s="1939"/>
      <c r="AR38" s="1939"/>
      <c r="AS38" s="1939"/>
      <c r="AT38" s="1939"/>
      <c r="AU38" s="1939"/>
      <c r="AV38" s="1939"/>
      <c r="AW38" s="1939"/>
      <c r="AX38" s="1939"/>
      <c r="AY38" s="1939"/>
      <c r="AZ38" s="1939"/>
      <c r="BA38" s="1939"/>
      <c r="BB38" s="1939"/>
      <c r="BC38" s="1939"/>
      <c r="BD38" s="1939"/>
      <c r="BE38" s="1939"/>
      <c r="BF38" s="1939"/>
      <c r="BG38" s="1939"/>
      <c r="BH38" s="1939"/>
      <c r="BI38" s="1939"/>
      <c r="BJ38" s="1939"/>
      <c r="BK38" s="1939"/>
      <c r="BL38" s="666"/>
      <c r="BM38" s="666"/>
      <c r="BN38" s="666"/>
      <c r="BO38" s="666"/>
      <c r="BP38" s="666"/>
      <c r="BQ38" s="666"/>
      <c r="BR38" s="666"/>
      <c r="BS38" s="666"/>
    </row>
    <row r="39" spans="14:71" s="665" customFormat="1" ht="0.95" customHeight="1">
      <c r="N39" s="1294"/>
      <c r="O39" s="1294"/>
      <c r="P39" s="1294"/>
      <c r="Q39" s="1294"/>
      <c r="R39" s="1294"/>
      <c r="S39" s="1294"/>
      <c r="T39" s="1292"/>
      <c r="U39" s="1292"/>
      <c r="V39" s="1292"/>
      <c r="W39" s="1292"/>
      <c r="X39" s="1503"/>
      <c r="Y39" s="1503"/>
      <c r="Z39" s="1503"/>
      <c r="AA39" s="1503"/>
      <c r="AB39" s="1503"/>
      <c r="AC39" s="1503"/>
      <c r="AD39" s="1503"/>
      <c r="AE39" s="1503"/>
      <c r="AF39" s="1503"/>
      <c r="AG39" s="1503"/>
      <c r="AH39" s="1503"/>
      <c r="AI39" s="1503"/>
      <c r="AJ39" s="1503"/>
      <c r="AK39" s="1503"/>
      <c r="AL39" s="1503"/>
      <c r="AM39" s="1503"/>
      <c r="AN39" s="1503"/>
      <c r="AO39" s="1298"/>
      <c r="AP39" s="1297"/>
      <c r="AQ39" s="1297"/>
      <c r="AR39" s="1297"/>
      <c r="AS39" s="1297"/>
      <c r="AT39" s="1297"/>
      <c r="AU39" s="1297"/>
      <c r="AV39" s="1297"/>
      <c r="AW39" s="1297"/>
      <c r="AX39" s="1297"/>
      <c r="AY39" s="1297"/>
      <c r="AZ39" s="1297"/>
      <c r="BA39" s="1297"/>
      <c r="BB39" s="1297"/>
      <c r="BC39" s="1297"/>
      <c r="BD39" s="1297"/>
      <c r="BE39" s="1297"/>
      <c r="BF39" s="1292"/>
      <c r="BG39" s="1292"/>
      <c r="BH39" s="1292"/>
      <c r="BI39" s="1292"/>
      <c r="BJ39" s="1292"/>
      <c r="BK39" s="1292"/>
      <c r="BL39" s="666"/>
      <c r="BM39" s="666"/>
      <c r="BN39" s="666"/>
      <c r="BO39" s="666"/>
      <c r="BP39" s="666"/>
      <c r="BQ39" s="666"/>
      <c r="BR39" s="666"/>
      <c r="BS39" s="666"/>
    </row>
    <row r="40" spans="14:71" s="665" customFormat="1" ht="11.1" customHeight="1">
      <c r="N40" s="1294"/>
      <c r="O40" s="1294"/>
      <c r="P40" s="1294"/>
      <c r="Q40" s="1294"/>
      <c r="R40" s="1294"/>
      <c r="S40" s="1294"/>
      <c r="T40" s="1939" t="s">
        <v>594</v>
      </c>
      <c r="U40" s="1939"/>
      <c r="V40" s="1939"/>
      <c r="W40" s="1939"/>
      <c r="X40" s="1939" t="s">
        <v>505</v>
      </c>
      <c r="Y40" s="1939"/>
      <c r="Z40" s="1939"/>
      <c r="AA40" s="1939"/>
      <c r="AB40" s="1939"/>
      <c r="AC40" s="1939"/>
      <c r="AD40" s="1939"/>
      <c r="AE40" s="1939"/>
      <c r="AF40" s="1939"/>
      <c r="AG40" s="1939"/>
      <c r="AH40" s="1939"/>
      <c r="AI40" s="1939"/>
      <c r="AJ40" s="1939"/>
      <c r="AK40" s="1939"/>
      <c r="AL40" s="1939"/>
      <c r="AM40" s="1939"/>
      <c r="AN40" s="1939"/>
      <c r="AO40" s="1939"/>
      <c r="AP40" s="1939"/>
      <c r="AQ40" s="1939"/>
      <c r="AR40" s="1939"/>
      <c r="AS40" s="1939"/>
      <c r="AT40" s="1939"/>
      <c r="AU40" s="1939"/>
      <c r="AV40" s="1939"/>
      <c r="AW40" s="1939"/>
      <c r="AX40" s="1939"/>
      <c r="AY40" s="1939"/>
      <c r="AZ40" s="1939"/>
      <c r="BA40" s="1939"/>
      <c r="BB40" s="1939"/>
      <c r="BC40" s="1939"/>
      <c r="BD40" s="1939"/>
      <c r="BE40" s="1939"/>
      <c r="BF40" s="1939" t="s">
        <v>1231</v>
      </c>
      <c r="BG40" s="1939"/>
      <c r="BH40" s="1939"/>
      <c r="BI40" s="1939"/>
      <c r="BJ40" s="1939"/>
      <c r="BK40" s="1939"/>
      <c r="BL40" s="666"/>
      <c r="BM40" s="666"/>
      <c r="BN40" s="666"/>
      <c r="BO40" s="666"/>
      <c r="BP40" s="666"/>
      <c r="BQ40" s="666"/>
      <c r="BR40" s="666"/>
      <c r="BS40" s="666"/>
    </row>
    <row r="41" spans="14:71" s="665" customFormat="1" ht="11.1" customHeight="1">
      <c r="N41" s="1294"/>
      <c r="O41" s="1294"/>
      <c r="P41" s="1294"/>
      <c r="Q41" s="1294"/>
      <c r="R41" s="1294"/>
      <c r="S41" s="1294"/>
      <c r="T41" s="1939"/>
      <c r="U41" s="1939"/>
      <c r="V41" s="1939"/>
      <c r="W41" s="1939"/>
      <c r="X41" s="1939"/>
      <c r="Y41" s="1939"/>
      <c r="Z41" s="1939"/>
      <c r="AA41" s="1939"/>
      <c r="AB41" s="1939"/>
      <c r="AC41" s="1939"/>
      <c r="AD41" s="1939"/>
      <c r="AE41" s="1939"/>
      <c r="AF41" s="1939"/>
      <c r="AG41" s="1939"/>
      <c r="AH41" s="1939"/>
      <c r="AI41" s="1939"/>
      <c r="AJ41" s="1939"/>
      <c r="AK41" s="1939"/>
      <c r="AL41" s="1939"/>
      <c r="AM41" s="1939"/>
      <c r="AN41" s="1939"/>
      <c r="AO41" s="1939"/>
      <c r="AP41" s="1939"/>
      <c r="AQ41" s="1939"/>
      <c r="AR41" s="1939"/>
      <c r="AS41" s="1939"/>
      <c r="AT41" s="1939"/>
      <c r="AU41" s="1939"/>
      <c r="AV41" s="1939"/>
      <c r="AW41" s="1939"/>
      <c r="AX41" s="1939"/>
      <c r="AY41" s="1939"/>
      <c r="AZ41" s="1939"/>
      <c r="BA41" s="1939"/>
      <c r="BB41" s="1939"/>
      <c r="BC41" s="1939"/>
      <c r="BD41" s="1939"/>
      <c r="BE41" s="1939"/>
      <c r="BF41" s="1939"/>
      <c r="BG41" s="1939"/>
      <c r="BH41" s="1939"/>
      <c r="BI41" s="1939"/>
      <c r="BJ41" s="1939"/>
      <c r="BK41" s="1939"/>
      <c r="BL41" s="666"/>
      <c r="BM41" s="666"/>
      <c r="BN41" s="666"/>
      <c r="BO41" s="666"/>
      <c r="BP41" s="666"/>
      <c r="BQ41" s="666"/>
      <c r="BR41" s="666"/>
      <c r="BS41" s="666"/>
    </row>
    <row r="42" spans="14:71" s="665" customFormat="1" ht="0.95" customHeight="1">
      <c r="N42" s="1294"/>
      <c r="O42" s="1294"/>
      <c r="P42" s="1294"/>
      <c r="Q42" s="1294"/>
      <c r="R42" s="1294"/>
      <c r="S42" s="1294"/>
      <c r="T42" s="1292"/>
      <c r="U42" s="1292"/>
      <c r="V42" s="1292"/>
      <c r="W42" s="1292"/>
      <c r="X42" s="1503"/>
      <c r="Y42" s="1503"/>
      <c r="Z42" s="1503"/>
      <c r="AA42" s="1503"/>
      <c r="AB42" s="1503"/>
      <c r="AC42" s="1503"/>
      <c r="AD42" s="1503"/>
      <c r="AE42" s="1503"/>
      <c r="AF42" s="1503"/>
      <c r="AG42" s="1503"/>
      <c r="AH42" s="1503"/>
      <c r="AI42" s="1503"/>
      <c r="AJ42" s="1503"/>
      <c r="AK42" s="1503"/>
      <c r="AL42" s="1503"/>
      <c r="AM42" s="1503"/>
      <c r="AN42" s="1503"/>
      <c r="AO42" s="1503"/>
      <c r="AP42" s="1297"/>
      <c r="AQ42" s="1297"/>
      <c r="AR42" s="1297"/>
      <c r="AS42" s="1297"/>
      <c r="AT42" s="1297"/>
      <c r="AU42" s="1297"/>
      <c r="AV42" s="1297"/>
      <c r="AW42" s="1297"/>
      <c r="AX42" s="1297"/>
      <c r="AY42" s="1297"/>
      <c r="AZ42" s="1297"/>
      <c r="BA42" s="1297"/>
      <c r="BB42" s="1297"/>
      <c r="BC42" s="1297"/>
      <c r="BD42" s="1297"/>
      <c r="BE42" s="1297"/>
      <c r="BF42" s="1292"/>
      <c r="BG42" s="1292"/>
      <c r="BH42" s="1292"/>
      <c r="BI42" s="1292"/>
      <c r="BJ42" s="1292"/>
      <c r="BK42" s="1292"/>
      <c r="BL42" s="666"/>
      <c r="BM42" s="666"/>
      <c r="BN42" s="666"/>
      <c r="BO42" s="666"/>
      <c r="BP42" s="666"/>
      <c r="BQ42" s="666"/>
      <c r="BR42" s="666"/>
      <c r="BS42" s="666"/>
    </row>
    <row r="43" spans="14:71" s="665" customFormat="1" ht="11.1" customHeight="1">
      <c r="N43" s="1294"/>
      <c r="O43" s="1294"/>
      <c r="P43" s="1294"/>
      <c r="Q43" s="1294"/>
      <c r="R43" s="1294"/>
      <c r="S43" s="1294"/>
      <c r="T43" s="1939" t="s">
        <v>595</v>
      </c>
      <c r="U43" s="1939"/>
      <c r="V43" s="1939"/>
      <c r="W43" s="1939"/>
      <c r="X43" s="1939" t="s">
        <v>506</v>
      </c>
      <c r="Y43" s="1939"/>
      <c r="Z43" s="1939"/>
      <c r="AA43" s="1939"/>
      <c r="AB43" s="1939"/>
      <c r="AC43" s="1939"/>
      <c r="AD43" s="1939"/>
      <c r="AE43" s="1939"/>
      <c r="AF43" s="1939"/>
      <c r="AG43" s="1939"/>
      <c r="AH43" s="1939"/>
      <c r="AI43" s="1939"/>
      <c r="AJ43" s="1939"/>
      <c r="AK43" s="1939"/>
      <c r="AL43" s="1939"/>
      <c r="AM43" s="1939"/>
      <c r="AN43" s="1939"/>
      <c r="AO43" s="1939"/>
      <c r="AP43" s="1939"/>
      <c r="AQ43" s="1939"/>
      <c r="AR43" s="1939"/>
      <c r="AS43" s="1939"/>
      <c r="AT43" s="1939"/>
      <c r="AU43" s="1939"/>
      <c r="AV43" s="1939"/>
      <c r="AW43" s="1939"/>
      <c r="AX43" s="1939"/>
      <c r="AY43" s="1939"/>
      <c r="AZ43" s="1939"/>
      <c r="BA43" s="1939"/>
      <c r="BB43" s="1939"/>
      <c r="BC43" s="1939"/>
      <c r="BD43" s="1939"/>
      <c r="BE43" s="1939"/>
      <c r="BF43" s="1939" t="s">
        <v>1232</v>
      </c>
      <c r="BG43" s="1939"/>
      <c r="BH43" s="1939"/>
      <c r="BI43" s="1939"/>
      <c r="BJ43" s="1939"/>
      <c r="BK43" s="1939"/>
      <c r="BL43" s="666"/>
      <c r="BM43" s="666"/>
      <c r="BN43" s="666"/>
      <c r="BO43" s="666"/>
      <c r="BP43" s="666"/>
      <c r="BQ43" s="666"/>
      <c r="BR43" s="666"/>
      <c r="BS43" s="666"/>
    </row>
    <row r="44" spans="14:71" s="665" customFormat="1" ht="11.1" customHeight="1">
      <c r="N44" s="1294"/>
      <c r="O44" s="1294"/>
      <c r="P44" s="1294"/>
      <c r="Q44" s="1294"/>
      <c r="R44" s="1294"/>
      <c r="S44" s="1294"/>
      <c r="T44" s="1939"/>
      <c r="U44" s="1939"/>
      <c r="V44" s="1939"/>
      <c r="W44" s="1939"/>
      <c r="X44" s="1939"/>
      <c r="Y44" s="1939"/>
      <c r="Z44" s="1939"/>
      <c r="AA44" s="1939"/>
      <c r="AB44" s="1939"/>
      <c r="AC44" s="1939"/>
      <c r="AD44" s="1939"/>
      <c r="AE44" s="1939"/>
      <c r="AF44" s="1939"/>
      <c r="AG44" s="1939"/>
      <c r="AH44" s="1939"/>
      <c r="AI44" s="1939"/>
      <c r="AJ44" s="1939"/>
      <c r="AK44" s="1939"/>
      <c r="AL44" s="1939"/>
      <c r="AM44" s="1939"/>
      <c r="AN44" s="1939"/>
      <c r="AO44" s="1939"/>
      <c r="AP44" s="1939"/>
      <c r="AQ44" s="1939"/>
      <c r="AR44" s="1939"/>
      <c r="AS44" s="1939"/>
      <c r="AT44" s="1939"/>
      <c r="AU44" s="1939"/>
      <c r="AV44" s="1939"/>
      <c r="AW44" s="1939"/>
      <c r="AX44" s="1939"/>
      <c r="AY44" s="1939"/>
      <c r="AZ44" s="1939"/>
      <c r="BA44" s="1939"/>
      <c r="BB44" s="1939"/>
      <c r="BC44" s="1939"/>
      <c r="BD44" s="1939"/>
      <c r="BE44" s="1939"/>
      <c r="BF44" s="1939"/>
      <c r="BG44" s="1939"/>
      <c r="BH44" s="1939"/>
      <c r="BI44" s="1939"/>
      <c r="BJ44" s="1939"/>
      <c r="BK44" s="1939"/>
      <c r="BL44" s="666"/>
      <c r="BM44" s="666"/>
      <c r="BN44" s="666"/>
      <c r="BO44" s="666"/>
      <c r="BP44" s="666"/>
      <c r="BQ44" s="666"/>
      <c r="BR44" s="666"/>
      <c r="BS44" s="666"/>
    </row>
    <row r="45" spans="14:71" s="665" customFormat="1" ht="0.95" customHeight="1">
      <c r="N45" s="1294"/>
      <c r="O45" s="1294"/>
      <c r="P45" s="1294"/>
      <c r="Q45" s="1294"/>
      <c r="R45" s="1294"/>
      <c r="S45" s="1294"/>
      <c r="T45" s="1292"/>
      <c r="U45" s="1292"/>
      <c r="V45" s="1292"/>
      <c r="W45" s="1292"/>
      <c r="X45" s="1503"/>
      <c r="Y45" s="1503"/>
      <c r="Z45" s="1503"/>
      <c r="AA45" s="1503"/>
      <c r="AB45" s="1503"/>
      <c r="AC45" s="1503"/>
      <c r="AD45" s="1503"/>
      <c r="AE45" s="1503"/>
      <c r="AF45" s="1503"/>
      <c r="AG45" s="1503"/>
      <c r="AH45" s="1503"/>
      <c r="AI45" s="1503"/>
      <c r="AJ45" s="1503"/>
      <c r="AK45" s="1503"/>
      <c r="AL45" s="1503"/>
      <c r="AM45" s="1503"/>
      <c r="AN45" s="1503"/>
      <c r="AO45" s="1503"/>
      <c r="AP45" s="1297"/>
      <c r="AQ45" s="1297"/>
      <c r="AR45" s="1297"/>
      <c r="AS45" s="1297"/>
      <c r="AT45" s="1297"/>
      <c r="AU45" s="1297"/>
      <c r="AV45" s="1297"/>
      <c r="AW45" s="1297"/>
      <c r="AX45" s="1297"/>
      <c r="AY45" s="1297"/>
      <c r="AZ45" s="1297"/>
      <c r="BA45" s="1297"/>
      <c r="BB45" s="1297"/>
      <c r="BC45" s="1297"/>
      <c r="BD45" s="1297"/>
      <c r="BE45" s="1297"/>
      <c r="BF45" s="1292"/>
      <c r="BG45" s="1292"/>
      <c r="BH45" s="1292"/>
      <c r="BI45" s="1292"/>
      <c r="BJ45" s="1292"/>
      <c r="BK45" s="1292"/>
      <c r="BL45" s="666"/>
      <c r="BM45" s="666"/>
      <c r="BN45" s="666"/>
      <c r="BO45" s="666"/>
      <c r="BP45" s="666"/>
      <c r="BQ45" s="666"/>
      <c r="BR45" s="666"/>
      <c r="BS45" s="666"/>
    </row>
    <row r="46" spans="14:71" s="665" customFormat="1" ht="11.1" customHeight="1">
      <c r="N46" s="1294"/>
      <c r="O46" s="1294"/>
      <c r="P46" s="1294"/>
      <c r="Q46" s="1294"/>
      <c r="R46" s="1294"/>
      <c r="S46" s="1294"/>
      <c r="T46" s="1939" t="s">
        <v>596</v>
      </c>
      <c r="U46" s="1939"/>
      <c r="V46" s="1939"/>
      <c r="W46" s="1939"/>
      <c r="X46" s="1939" t="s">
        <v>507</v>
      </c>
      <c r="Y46" s="1939"/>
      <c r="Z46" s="1939"/>
      <c r="AA46" s="1939"/>
      <c r="AB46" s="1939"/>
      <c r="AC46" s="1939"/>
      <c r="AD46" s="1939"/>
      <c r="AE46" s="1939"/>
      <c r="AF46" s="1939"/>
      <c r="AG46" s="1939"/>
      <c r="AH46" s="1939"/>
      <c r="AI46" s="1939"/>
      <c r="AJ46" s="1939"/>
      <c r="AK46" s="1939"/>
      <c r="AL46" s="1939"/>
      <c r="AM46" s="1939"/>
      <c r="AN46" s="1939"/>
      <c r="AO46" s="1939"/>
      <c r="AP46" s="1939"/>
      <c r="AQ46" s="1939"/>
      <c r="AR46" s="1939"/>
      <c r="AS46" s="1939"/>
      <c r="AT46" s="1939"/>
      <c r="AU46" s="1939"/>
      <c r="AV46" s="1939"/>
      <c r="AW46" s="1939"/>
      <c r="AX46" s="1939"/>
      <c r="AY46" s="1939"/>
      <c r="AZ46" s="1939"/>
      <c r="BA46" s="1939"/>
      <c r="BB46" s="1939"/>
      <c r="BC46" s="1939"/>
      <c r="BD46" s="1939"/>
      <c r="BE46" s="1939"/>
      <c r="BF46" s="1939" t="s">
        <v>1233</v>
      </c>
      <c r="BG46" s="1939"/>
      <c r="BH46" s="1939"/>
      <c r="BI46" s="1939"/>
      <c r="BJ46" s="1939"/>
      <c r="BK46" s="1939"/>
      <c r="BL46" s="666"/>
      <c r="BM46" s="666"/>
      <c r="BN46" s="666"/>
      <c r="BO46" s="666"/>
      <c r="BP46" s="666"/>
      <c r="BQ46" s="666"/>
      <c r="BR46" s="666"/>
      <c r="BS46" s="666"/>
    </row>
    <row r="47" spans="14:71" s="665" customFormat="1" ht="11.1" customHeight="1">
      <c r="N47" s="1294"/>
      <c r="O47" s="1294"/>
      <c r="P47" s="1294"/>
      <c r="Q47" s="1294"/>
      <c r="R47" s="1294"/>
      <c r="S47" s="1294"/>
      <c r="T47" s="1939"/>
      <c r="U47" s="1939"/>
      <c r="V47" s="1939"/>
      <c r="W47" s="1939"/>
      <c r="X47" s="1939"/>
      <c r="Y47" s="1939"/>
      <c r="Z47" s="1939"/>
      <c r="AA47" s="1939"/>
      <c r="AB47" s="1939"/>
      <c r="AC47" s="1939"/>
      <c r="AD47" s="1939"/>
      <c r="AE47" s="1939"/>
      <c r="AF47" s="1939"/>
      <c r="AG47" s="1939"/>
      <c r="AH47" s="1939"/>
      <c r="AI47" s="1939"/>
      <c r="AJ47" s="1939"/>
      <c r="AK47" s="1939"/>
      <c r="AL47" s="1939"/>
      <c r="AM47" s="1939"/>
      <c r="AN47" s="1939"/>
      <c r="AO47" s="1939"/>
      <c r="AP47" s="1939"/>
      <c r="AQ47" s="1939"/>
      <c r="AR47" s="1939"/>
      <c r="AS47" s="1939"/>
      <c r="AT47" s="1939"/>
      <c r="AU47" s="1939"/>
      <c r="AV47" s="1939"/>
      <c r="AW47" s="1939"/>
      <c r="AX47" s="1939"/>
      <c r="AY47" s="1939"/>
      <c r="AZ47" s="1939"/>
      <c r="BA47" s="1939"/>
      <c r="BB47" s="1939"/>
      <c r="BC47" s="1939"/>
      <c r="BD47" s="1939"/>
      <c r="BE47" s="1939"/>
      <c r="BF47" s="1939"/>
      <c r="BG47" s="1939"/>
      <c r="BH47" s="1939"/>
      <c r="BI47" s="1939"/>
      <c r="BJ47" s="1939"/>
      <c r="BK47" s="1939"/>
      <c r="BL47" s="666"/>
      <c r="BM47" s="666"/>
      <c r="BN47" s="666"/>
      <c r="BO47" s="666"/>
      <c r="BP47" s="666"/>
      <c r="BQ47" s="666"/>
      <c r="BR47" s="666"/>
      <c r="BS47" s="666"/>
    </row>
    <row r="48" spans="14:71" s="665" customFormat="1" ht="0.95" customHeight="1">
      <c r="N48" s="1294"/>
      <c r="O48" s="1294"/>
      <c r="P48" s="1294"/>
      <c r="Q48" s="1294"/>
      <c r="R48" s="1294"/>
      <c r="S48" s="1294"/>
      <c r="T48" s="1292"/>
      <c r="U48" s="1292"/>
      <c r="V48" s="1292"/>
      <c r="W48" s="1292"/>
      <c r="X48" s="1503"/>
      <c r="Y48" s="1503"/>
      <c r="Z48" s="1503"/>
      <c r="AA48" s="1503"/>
      <c r="AB48" s="1503"/>
      <c r="AC48" s="1503"/>
      <c r="AD48" s="1503"/>
      <c r="AE48" s="1503"/>
      <c r="AF48" s="1503"/>
      <c r="AG48" s="1503"/>
      <c r="AH48" s="1503"/>
      <c r="AI48" s="1503"/>
      <c r="AJ48" s="1503"/>
      <c r="AK48" s="1503"/>
      <c r="AL48" s="1503"/>
      <c r="AM48" s="1503"/>
      <c r="AN48" s="1297"/>
      <c r="AO48" s="1297"/>
      <c r="AP48" s="1297"/>
      <c r="AQ48" s="1297"/>
      <c r="AR48" s="1297"/>
      <c r="AS48" s="1297"/>
      <c r="AT48" s="1297"/>
      <c r="AU48" s="1297"/>
      <c r="AV48" s="1297"/>
      <c r="AW48" s="1297"/>
      <c r="AX48" s="1297"/>
      <c r="AY48" s="1297"/>
      <c r="AZ48" s="1297"/>
      <c r="BA48" s="1297"/>
      <c r="BB48" s="1297"/>
      <c r="BC48" s="1297"/>
      <c r="BD48" s="1297"/>
      <c r="BE48" s="1297"/>
      <c r="BF48" s="1292"/>
      <c r="BG48" s="1292"/>
      <c r="BH48" s="1292"/>
      <c r="BI48" s="1292"/>
      <c r="BJ48" s="1292"/>
      <c r="BK48" s="1292"/>
      <c r="BL48" s="666"/>
      <c r="BM48" s="666"/>
      <c r="BN48" s="666"/>
      <c r="BO48" s="666"/>
      <c r="BP48" s="666"/>
      <c r="BQ48" s="666"/>
      <c r="BR48" s="666"/>
      <c r="BS48" s="666"/>
    </row>
    <row r="49" spans="14:71" s="665" customFormat="1" ht="11.1" customHeight="1">
      <c r="N49" s="1294"/>
      <c r="O49" s="1294"/>
      <c r="P49" s="1294"/>
      <c r="Q49" s="1294"/>
      <c r="R49" s="1294"/>
      <c r="S49" s="1294"/>
      <c r="T49" s="1939" t="s">
        <v>597</v>
      </c>
      <c r="U49" s="1939"/>
      <c r="V49" s="1939"/>
      <c r="W49" s="1939"/>
      <c r="X49" s="1939" t="s">
        <v>508</v>
      </c>
      <c r="Y49" s="1939"/>
      <c r="Z49" s="1939"/>
      <c r="AA49" s="1939"/>
      <c r="AB49" s="1939"/>
      <c r="AC49" s="1939"/>
      <c r="AD49" s="1939"/>
      <c r="AE49" s="1939"/>
      <c r="AF49" s="1939"/>
      <c r="AG49" s="1939"/>
      <c r="AH49" s="1939"/>
      <c r="AI49" s="1939"/>
      <c r="AJ49" s="1939"/>
      <c r="AK49" s="1939"/>
      <c r="AL49" s="1939"/>
      <c r="AM49" s="1939"/>
      <c r="AN49" s="1939"/>
      <c r="AO49" s="1939"/>
      <c r="AP49" s="1939"/>
      <c r="AQ49" s="1939"/>
      <c r="AR49" s="1939"/>
      <c r="AS49" s="1939"/>
      <c r="AT49" s="1939"/>
      <c r="AU49" s="1939"/>
      <c r="AV49" s="1939"/>
      <c r="AW49" s="1939"/>
      <c r="AX49" s="1939"/>
      <c r="AY49" s="1939"/>
      <c r="AZ49" s="1939"/>
      <c r="BA49" s="1939"/>
      <c r="BB49" s="1939"/>
      <c r="BC49" s="1939"/>
      <c r="BD49" s="1939"/>
      <c r="BE49" s="1939"/>
      <c r="BF49" s="1939" t="s">
        <v>1234</v>
      </c>
      <c r="BG49" s="1939"/>
      <c r="BH49" s="1939"/>
      <c r="BI49" s="1939"/>
      <c r="BJ49" s="1939"/>
      <c r="BK49" s="1939"/>
      <c r="BL49" s="666"/>
      <c r="BM49" s="666"/>
      <c r="BN49" s="666"/>
      <c r="BO49" s="666"/>
      <c r="BP49" s="666"/>
      <c r="BQ49" s="666"/>
      <c r="BR49" s="666"/>
      <c r="BS49" s="666"/>
    </row>
    <row r="50" spans="14:71" s="665" customFormat="1" ht="11.1" customHeight="1">
      <c r="N50" s="1294"/>
      <c r="O50" s="1294"/>
      <c r="P50" s="1294"/>
      <c r="Q50" s="1294"/>
      <c r="R50" s="1294"/>
      <c r="S50" s="1294"/>
      <c r="T50" s="1939"/>
      <c r="U50" s="1939"/>
      <c r="V50" s="1939"/>
      <c r="W50" s="1939"/>
      <c r="X50" s="1939"/>
      <c r="Y50" s="1939"/>
      <c r="Z50" s="1939"/>
      <c r="AA50" s="1939"/>
      <c r="AB50" s="1939"/>
      <c r="AC50" s="1939"/>
      <c r="AD50" s="1939"/>
      <c r="AE50" s="1939"/>
      <c r="AF50" s="1939"/>
      <c r="AG50" s="1939"/>
      <c r="AH50" s="1939"/>
      <c r="AI50" s="1939"/>
      <c r="AJ50" s="1939"/>
      <c r="AK50" s="1939"/>
      <c r="AL50" s="1939"/>
      <c r="AM50" s="1939"/>
      <c r="AN50" s="1939"/>
      <c r="AO50" s="1939"/>
      <c r="AP50" s="1939"/>
      <c r="AQ50" s="1939"/>
      <c r="AR50" s="1939"/>
      <c r="AS50" s="1939"/>
      <c r="AT50" s="1939"/>
      <c r="AU50" s="1939"/>
      <c r="AV50" s="1939"/>
      <c r="AW50" s="1939"/>
      <c r="AX50" s="1939"/>
      <c r="AY50" s="1939"/>
      <c r="AZ50" s="1939"/>
      <c r="BA50" s="1939"/>
      <c r="BB50" s="1939"/>
      <c r="BC50" s="1939"/>
      <c r="BD50" s="1939"/>
      <c r="BE50" s="1939"/>
      <c r="BF50" s="1939"/>
      <c r="BG50" s="1939"/>
      <c r="BH50" s="1939"/>
      <c r="BI50" s="1939"/>
      <c r="BJ50" s="1939"/>
      <c r="BK50" s="1939"/>
      <c r="BL50" s="666"/>
      <c r="BM50" s="666"/>
      <c r="BN50" s="666"/>
      <c r="BO50" s="666"/>
      <c r="BP50" s="666"/>
      <c r="BQ50" s="666"/>
      <c r="BR50" s="666"/>
      <c r="BS50" s="666"/>
    </row>
    <row r="51" spans="14:71" s="665" customFormat="1" ht="0.95" customHeight="1">
      <c r="N51" s="1294"/>
      <c r="O51" s="1294"/>
      <c r="P51" s="1294"/>
      <c r="Q51" s="1294"/>
      <c r="R51" s="1294"/>
      <c r="S51" s="1294"/>
      <c r="T51" s="1292"/>
      <c r="U51" s="1292"/>
      <c r="V51" s="1292"/>
      <c r="W51" s="1292"/>
      <c r="X51" s="1292"/>
      <c r="Y51" s="1292"/>
      <c r="Z51" s="1292"/>
      <c r="AA51" s="1292"/>
      <c r="AB51" s="1292"/>
      <c r="AC51" s="1292"/>
      <c r="AD51" s="1292"/>
      <c r="AE51" s="1292"/>
      <c r="AF51" s="1292"/>
      <c r="AG51" s="1292"/>
      <c r="AH51" s="1292"/>
      <c r="AI51" s="1292"/>
      <c r="AJ51" s="1292"/>
      <c r="AK51" s="1292"/>
      <c r="AL51" s="1292"/>
      <c r="AM51" s="1292"/>
      <c r="AN51" s="1292"/>
      <c r="AO51" s="1292"/>
      <c r="AP51" s="1297"/>
      <c r="AQ51" s="1297"/>
      <c r="AR51" s="1297"/>
      <c r="AS51" s="1297"/>
      <c r="AT51" s="1297"/>
      <c r="AU51" s="1297"/>
      <c r="AV51" s="1297"/>
      <c r="AW51" s="1297"/>
      <c r="AX51" s="1297"/>
      <c r="AY51" s="1297"/>
      <c r="AZ51" s="1297"/>
      <c r="BA51" s="1297"/>
      <c r="BB51" s="1297"/>
      <c r="BC51" s="1297"/>
      <c r="BD51" s="1297"/>
      <c r="BE51" s="1297"/>
      <c r="BF51" s="1292"/>
      <c r="BG51" s="1292"/>
      <c r="BH51" s="1292"/>
      <c r="BI51" s="1292"/>
      <c r="BJ51" s="1292"/>
      <c r="BK51" s="1292"/>
      <c r="BL51" s="666"/>
      <c r="BM51" s="666"/>
      <c r="BN51" s="666"/>
      <c r="BO51" s="666"/>
      <c r="BP51" s="666"/>
      <c r="BQ51" s="666"/>
      <c r="BR51" s="666"/>
      <c r="BS51" s="666"/>
    </row>
    <row r="52" spans="14:71" s="667" customFormat="1" ht="11.1" customHeight="1">
      <c r="N52" s="1296"/>
      <c r="O52" s="1296"/>
      <c r="P52" s="1296"/>
      <c r="Q52" s="1296"/>
      <c r="R52" s="1296"/>
      <c r="S52" s="1296"/>
      <c r="T52" s="1939" t="s">
        <v>598</v>
      </c>
      <c r="U52" s="1939"/>
      <c r="V52" s="1939"/>
      <c r="W52" s="1939"/>
      <c r="X52" s="1940" t="s">
        <v>553</v>
      </c>
      <c r="Y52" s="1940"/>
      <c r="Z52" s="1940"/>
      <c r="AA52" s="1940"/>
      <c r="AB52" s="1940"/>
      <c r="AC52" s="1940"/>
      <c r="AD52" s="1940"/>
      <c r="AE52" s="1940"/>
      <c r="AF52" s="1940"/>
      <c r="AG52" s="1940"/>
      <c r="AH52" s="1940"/>
      <c r="AI52" s="1940"/>
      <c r="AJ52" s="1940"/>
      <c r="AK52" s="1940"/>
      <c r="AL52" s="1940"/>
      <c r="AM52" s="1940"/>
      <c r="AN52" s="1940"/>
      <c r="AO52" s="1940"/>
      <c r="AP52" s="1940"/>
      <c r="AQ52" s="1940"/>
      <c r="AR52" s="1940"/>
      <c r="AS52" s="1940"/>
      <c r="AT52" s="1940"/>
      <c r="AU52" s="1940"/>
      <c r="AV52" s="1940"/>
      <c r="AW52" s="1940"/>
      <c r="AX52" s="1940"/>
      <c r="AY52" s="1940"/>
      <c r="AZ52" s="1940"/>
      <c r="BA52" s="1940"/>
      <c r="BB52" s="1940"/>
      <c r="BC52" s="1940"/>
      <c r="BD52" s="1940"/>
      <c r="BE52" s="1940"/>
      <c r="BF52" s="1939" t="s">
        <v>1235</v>
      </c>
      <c r="BG52" s="1939"/>
      <c r="BH52" s="1939"/>
      <c r="BI52" s="1939"/>
      <c r="BJ52" s="1939"/>
      <c r="BK52" s="1939"/>
      <c r="BL52" s="1269"/>
      <c r="BM52" s="1269"/>
      <c r="BN52" s="1269"/>
      <c r="BO52" s="1269"/>
      <c r="BP52" s="1269"/>
      <c r="BQ52" s="1269"/>
      <c r="BR52" s="1269"/>
      <c r="BS52" s="1269"/>
    </row>
    <row r="53" spans="14:71" s="667" customFormat="1" ht="11.1" customHeight="1">
      <c r="N53" s="1296"/>
      <c r="O53" s="1296"/>
      <c r="P53" s="1296"/>
      <c r="Q53" s="1296"/>
      <c r="R53" s="1296"/>
      <c r="S53" s="1296"/>
      <c r="T53" s="1939"/>
      <c r="U53" s="1939"/>
      <c r="V53" s="1939"/>
      <c r="W53" s="1939"/>
      <c r="X53" s="1940"/>
      <c r="Y53" s="1940"/>
      <c r="Z53" s="1940"/>
      <c r="AA53" s="1940"/>
      <c r="AB53" s="1940"/>
      <c r="AC53" s="1940"/>
      <c r="AD53" s="1940"/>
      <c r="AE53" s="1940"/>
      <c r="AF53" s="1940"/>
      <c r="AG53" s="1940"/>
      <c r="AH53" s="1940"/>
      <c r="AI53" s="1940"/>
      <c r="AJ53" s="1940"/>
      <c r="AK53" s="1940"/>
      <c r="AL53" s="1940"/>
      <c r="AM53" s="1940"/>
      <c r="AN53" s="1940"/>
      <c r="AO53" s="1940"/>
      <c r="AP53" s="1940"/>
      <c r="AQ53" s="1940"/>
      <c r="AR53" s="1940"/>
      <c r="AS53" s="1940"/>
      <c r="AT53" s="1940"/>
      <c r="AU53" s="1940"/>
      <c r="AV53" s="1940"/>
      <c r="AW53" s="1940"/>
      <c r="AX53" s="1940"/>
      <c r="AY53" s="1940"/>
      <c r="AZ53" s="1940"/>
      <c r="BA53" s="1940"/>
      <c r="BB53" s="1940"/>
      <c r="BC53" s="1940"/>
      <c r="BD53" s="1940"/>
      <c r="BE53" s="1940"/>
      <c r="BF53" s="1939"/>
      <c r="BG53" s="1939"/>
      <c r="BH53" s="1939"/>
      <c r="BI53" s="1939"/>
      <c r="BJ53" s="1939"/>
      <c r="BK53" s="1939"/>
      <c r="BL53" s="1269"/>
      <c r="BM53" s="1269"/>
      <c r="BN53" s="1269"/>
      <c r="BO53" s="1269"/>
      <c r="BP53" s="1269"/>
      <c r="BQ53" s="1269"/>
      <c r="BR53" s="1269"/>
      <c r="BS53" s="1269"/>
    </row>
    <row r="54" spans="14:71" ht="0.95" customHeight="1">
      <c r="AT54" s="1299"/>
      <c r="AU54" s="1299"/>
      <c r="AV54" s="1299"/>
      <c r="AW54" s="1299"/>
      <c r="AX54" s="1299"/>
      <c r="AY54" s="1299"/>
      <c r="AZ54" s="1299"/>
      <c r="BA54" s="1299"/>
      <c r="BB54" s="1299"/>
      <c r="BC54" s="1299"/>
      <c r="BD54" s="1299"/>
      <c r="BE54" s="1299"/>
    </row>
    <row r="236" spans="14:14">
      <c r="N236" s="547"/>
    </row>
  </sheetData>
  <mergeCells count="49">
    <mergeCell ref="BF43:BK44"/>
    <mergeCell ref="Q25:S26"/>
    <mergeCell ref="Q13:S14"/>
    <mergeCell ref="Q16:S17"/>
    <mergeCell ref="T13:BE14"/>
    <mergeCell ref="T16:BE17"/>
    <mergeCell ref="Q19:BE20"/>
    <mergeCell ref="T22:BE23"/>
    <mergeCell ref="T25:BE26"/>
    <mergeCell ref="T28:W29"/>
    <mergeCell ref="BF28:BK29"/>
    <mergeCell ref="BF31:BK32"/>
    <mergeCell ref="X37:BE38"/>
    <mergeCell ref="BF13:BK14"/>
    <mergeCell ref="X28:BE29"/>
    <mergeCell ref="X40:BE41"/>
    <mergeCell ref="A1:BZ2"/>
    <mergeCell ref="N4:P5"/>
    <mergeCell ref="Q22:S23"/>
    <mergeCell ref="N19:P20"/>
    <mergeCell ref="N7:P8"/>
    <mergeCell ref="N10:P11"/>
    <mergeCell ref="Q4:BE5"/>
    <mergeCell ref="Q10:BE11"/>
    <mergeCell ref="Q7:BE8"/>
    <mergeCell ref="BF4:BK5"/>
    <mergeCell ref="BF7:BK8"/>
    <mergeCell ref="BF16:BK17"/>
    <mergeCell ref="X31:BE32"/>
    <mergeCell ref="X34:BE35"/>
    <mergeCell ref="T31:W32"/>
    <mergeCell ref="BF37:BK38"/>
    <mergeCell ref="BF40:BK41"/>
    <mergeCell ref="X43:BE44"/>
    <mergeCell ref="BF22:BK23"/>
    <mergeCell ref="BF52:BK53"/>
    <mergeCell ref="T52:W53"/>
    <mergeCell ref="T34:W35"/>
    <mergeCell ref="T37:W38"/>
    <mergeCell ref="T46:W47"/>
    <mergeCell ref="T49:W50"/>
    <mergeCell ref="BF46:BK47"/>
    <mergeCell ref="BF49:BK50"/>
    <mergeCell ref="X46:BE47"/>
    <mergeCell ref="X52:BE53"/>
    <mergeCell ref="BF34:BK35"/>
    <mergeCell ref="X49:BE50"/>
    <mergeCell ref="T40:W41"/>
    <mergeCell ref="T43:W44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8"/>
  </sheetPr>
  <dimension ref="A1:BZ208"/>
  <sheetViews>
    <sheetView view="pageBreakPreview" zoomScaleNormal="100" zoomScaleSheetLayoutView="100" workbookViewId="0">
      <selection activeCell="J17" sqref="J17"/>
    </sheetView>
  </sheetViews>
  <sheetFormatPr defaultRowHeight="13.5"/>
  <cols>
    <col min="1" max="37" width="1.625" style="501" customWidth="1"/>
    <col min="38" max="38" width="4" style="501" customWidth="1"/>
    <col min="39" max="78" width="1.625" style="501" customWidth="1"/>
    <col min="79" max="16384" width="9" style="501"/>
  </cols>
  <sheetData>
    <row r="1" spans="1:78" ht="11.1" customHeight="1">
      <c r="A1" s="1941" t="s">
        <v>1201</v>
      </c>
      <c r="B1" s="1941"/>
      <c r="C1" s="1941"/>
      <c r="D1" s="1941"/>
      <c r="E1" s="1941"/>
      <c r="F1" s="1941"/>
      <c r="G1" s="1941"/>
      <c r="H1" s="1941"/>
      <c r="I1" s="1941"/>
      <c r="J1" s="1941"/>
      <c r="K1" s="1941"/>
      <c r="L1" s="1941"/>
      <c r="M1" s="1941"/>
      <c r="N1" s="1941"/>
      <c r="O1" s="1941"/>
      <c r="P1" s="1941"/>
      <c r="Q1" s="1941"/>
      <c r="R1" s="1941"/>
      <c r="S1" s="1941"/>
      <c r="T1" s="1941"/>
      <c r="U1" s="1941"/>
      <c r="V1" s="1941"/>
      <c r="W1" s="1941"/>
      <c r="X1" s="1941"/>
      <c r="Y1" s="1941"/>
      <c r="Z1" s="1941"/>
      <c r="AA1" s="1941"/>
      <c r="AB1" s="1941"/>
      <c r="AC1" s="1941"/>
      <c r="AD1" s="1941"/>
      <c r="AE1" s="1941"/>
      <c r="AF1" s="1941"/>
      <c r="AG1" s="1941"/>
      <c r="AH1" s="1941"/>
      <c r="AI1" s="1941"/>
      <c r="AJ1" s="1941"/>
      <c r="AK1" s="1941"/>
      <c r="AL1" s="1941"/>
      <c r="AM1" s="1941"/>
      <c r="AN1" s="1941"/>
      <c r="AO1" s="1941"/>
      <c r="AP1" s="1941"/>
      <c r="AQ1" s="1941"/>
      <c r="AR1" s="1941"/>
      <c r="AS1" s="1941"/>
      <c r="AT1" s="1941"/>
      <c r="AU1" s="1941"/>
      <c r="AV1" s="1941"/>
      <c r="AW1" s="1941"/>
      <c r="AX1" s="1941"/>
      <c r="AY1" s="1941"/>
      <c r="AZ1" s="1941"/>
      <c r="BA1" s="1941"/>
      <c r="BB1" s="1941"/>
      <c r="BC1" s="1941"/>
      <c r="BD1" s="1941"/>
      <c r="BE1" s="1941"/>
      <c r="BF1" s="1941"/>
      <c r="BG1" s="1941"/>
      <c r="BH1" s="1941"/>
      <c r="BI1" s="1941"/>
      <c r="BJ1" s="1941"/>
      <c r="BK1" s="1941"/>
      <c r="BL1" s="1941"/>
      <c r="BM1" s="1941"/>
      <c r="BN1" s="1941"/>
      <c r="BO1" s="1941"/>
      <c r="BP1" s="1941"/>
      <c r="BQ1" s="1941"/>
      <c r="BR1" s="1941"/>
      <c r="BS1" s="1941"/>
      <c r="BT1" s="1941"/>
      <c r="BU1" s="1941"/>
      <c r="BV1" s="1941"/>
      <c r="BW1" s="1941"/>
      <c r="BX1" s="1941"/>
      <c r="BY1" s="1941"/>
      <c r="BZ1" s="1941"/>
    </row>
    <row r="2" spans="1:78" ht="11.1" customHeight="1">
      <c r="A2" s="1941"/>
      <c r="B2" s="1941"/>
      <c r="C2" s="1941"/>
      <c r="D2" s="1941"/>
      <c r="E2" s="1941"/>
      <c r="F2" s="1941"/>
      <c r="G2" s="1941"/>
      <c r="H2" s="1941"/>
      <c r="I2" s="1941"/>
      <c r="J2" s="1941"/>
      <c r="K2" s="1941"/>
      <c r="L2" s="1941"/>
      <c r="M2" s="1941"/>
      <c r="N2" s="1941"/>
      <c r="O2" s="1941"/>
      <c r="P2" s="1941"/>
      <c r="Q2" s="1941"/>
      <c r="R2" s="1941"/>
      <c r="S2" s="1941"/>
      <c r="T2" s="1941"/>
      <c r="U2" s="1941"/>
      <c r="V2" s="1941"/>
      <c r="W2" s="1941"/>
      <c r="X2" s="1941"/>
      <c r="Y2" s="1941"/>
      <c r="Z2" s="1941"/>
      <c r="AA2" s="1941"/>
      <c r="AB2" s="1941"/>
      <c r="AC2" s="1941"/>
      <c r="AD2" s="1941"/>
      <c r="AE2" s="1941"/>
      <c r="AF2" s="1941"/>
      <c r="AG2" s="1941"/>
      <c r="AH2" s="1941"/>
      <c r="AI2" s="1941"/>
      <c r="AJ2" s="1941"/>
      <c r="AK2" s="1941"/>
      <c r="AL2" s="1941"/>
      <c r="AM2" s="1941"/>
      <c r="AN2" s="1941"/>
      <c r="AO2" s="1941"/>
      <c r="AP2" s="1941"/>
      <c r="AQ2" s="1941"/>
      <c r="AR2" s="1941"/>
      <c r="AS2" s="1941"/>
      <c r="AT2" s="1941"/>
      <c r="AU2" s="1941"/>
      <c r="AV2" s="1941"/>
      <c r="AW2" s="1941"/>
      <c r="AX2" s="1941"/>
      <c r="AY2" s="1941"/>
      <c r="AZ2" s="1941"/>
      <c r="BA2" s="1941"/>
      <c r="BB2" s="1941"/>
      <c r="BC2" s="1941"/>
      <c r="BD2" s="1941"/>
      <c r="BE2" s="1941"/>
      <c r="BF2" s="1941"/>
      <c r="BG2" s="1941"/>
      <c r="BH2" s="1941"/>
      <c r="BI2" s="1941"/>
      <c r="BJ2" s="1941"/>
      <c r="BK2" s="1941"/>
      <c r="BL2" s="1941"/>
      <c r="BM2" s="1941"/>
      <c r="BN2" s="1941"/>
      <c r="BO2" s="1941"/>
      <c r="BP2" s="1941"/>
      <c r="BQ2" s="1941"/>
      <c r="BR2" s="1941"/>
      <c r="BS2" s="1941"/>
      <c r="BT2" s="1941"/>
      <c r="BU2" s="1941"/>
      <c r="BV2" s="1941"/>
      <c r="BW2" s="1941"/>
      <c r="BX2" s="1941"/>
      <c r="BY2" s="1941"/>
      <c r="BZ2" s="1941"/>
    </row>
    <row r="3" spans="1:78" s="665" customFormat="1" ht="18.75" customHeight="1">
      <c r="A3" s="1872"/>
      <c r="B3" s="1872"/>
      <c r="C3" s="1872"/>
      <c r="D3" s="1872"/>
      <c r="E3" s="1872"/>
      <c r="F3" s="1872"/>
      <c r="G3" s="1872"/>
      <c r="H3" s="1872"/>
      <c r="I3" s="1872"/>
      <c r="J3" s="1872"/>
      <c r="K3" s="1872"/>
      <c r="L3" s="1872"/>
      <c r="M3" s="1872"/>
      <c r="N3" s="1872"/>
      <c r="O3" s="1872"/>
      <c r="P3" s="1872"/>
      <c r="Q3" s="1872"/>
      <c r="R3" s="1872"/>
      <c r="S3" s="1872"/>
      <c r="T3" s="1872"/>
      <c r="U3" s="1872"/>
      <c r="V3" s="1872"/>
      <c r="W3" s="1872"/>
      <c r="X3" s="1872"/>
      <c r="Y3" s="1872"/>
      <c r="Z3" s="1872"/>
      <c r="AA3" s="1872"/>
      <c r="AB3" s="1872"/>
      <c r="AC3" s="1872"/>
      <c r="AD3" s="1872"/>
      <c r="AE3" s="1872"/>
      <c r="AF3" s="1872"/>
      <c r="AG3" s="1872"/>
      <c r="AH3" s="1872"/>
      <c r="AI3" s="1872"/>
      <c r="AJ3" s="1872"/>
      <c r="AK3" s="1872"/>
      <c r="AL3" s="1872"/>
      <c r="AM3" s="1872"/>
      <c r="AN3" s="1872"/>
      <c r="AO3" s="1872"/>
      <c r="AP3" s="1872"/>
      <c r="AQ3" s="1872"/>
      <c r="AR3" s="1872"/>
      <c r="AS3" s="1872"/>
      <c r="AT3" s="1872"/>
      <c r="AU3" s="1872"/>
      <c r="AV3" s="1872"/>
      <c r="AW3" s="1872"/>
      <c r="AX3" s="1872"/>
      <c r="AY3" s="1872"/>
      <c r="AZ3" s="1872"/>
      <c r="BA3" s="1872"/>
      <c r="BB3" s="1872"/>
      <c r="BC3" s="1872"/>
      <c r="BD3" s="1872"/>
      <c r="BE3" s="1872"/>
      <c r="BF3" s="1872"/>
      <c r="BG3" s="1872"/>
      <c r="BH3" s="1872"/>
      <c r="BI3" s="1872"/>
      <c r="BJ3" s="1872"/>
      <c r="BK3" s="1872"/>
      <c r="BL3" s="1872"/>
      <c r="BM3" s="1872"/>
      <c r="BN3" s="1872"/>
      <c r="BO3" s="1872"/>
      <c r="BP3" s="1872"/>
      <c r="BQ3" s="1872"/>
      <c r="BR3" s="1872"/>
      <c r="BS3" s="1872"/>
      <c r="BT3" s="1873"/>
      <c r="BU3" s="1873"/>
      <c r="BV3" s="1873"/>
      <c r="BW3" s="1873"/>
      <c r="BX3" s="1873"/>
      <c r="BY3" s="1873"/>
      <c r="BZ3" s="1873"/>
    </row>
    <row r="4" spans="1:78" s="665" customFormat="1" ht="18.75" customHeight="1">
      <c r="A4" s="1878" t="s">
        <v>1185</v>
      </c>
      <c r="B4" s="1873"/>
      <c r="C4" s="1873"/>
      <c r="D4" s="1873"/>
      <c r="E4" s="1873"/>
      <c r="F4" s="1873"/>
      <c r="G4" s="1873"/>
      <c r="H4" s="1873"/>
      <c r="I4" s="1873"/>
      <c r="J4" s="1873"/>
      <c r="K4" s="1873"/>
      <c r="L4" s="1873"/>
      <c r="M4" s="1874"/>
      <c r="N4" s="1874"/>
      <c r="O4" s="1874"/>
      <c r="P4" s="1875"/>
      <c r="Q4" s="1875"/>
      <c r="R4" s="1875"/>
      <c r="S4" s="1875"/>
      <c r="T4" s="1875"/>
      <c r="U4" s="1875"/>
      <c r="V4" s="1875"/>
      <c r="W4" s="1875"/>
      <c r="X4" s="1875"/>
      <c r="Y4" s="1875"/>
      <c r="Z4" s="1873"/>
      <c r="AA4" s="1873"/>
      <c r="AB4" s="1873"/>
      <c r="AC4" s="1873"/>
      <c r="AD4" s="1873"/>
      <c r="AE4" s="1873"/>
      <c r="AF4" s="1873"/>
      <c r="AG4" s="1873"/>
      <c r="AH4" s="1873"/>
      <c r="AI4" s="1873"/>
      <c r="AJ4" s="1873"/>
      <c r="AK4" s="1873"/>
      <c r="AL4" s="1875"/>
      <c r="AM4" s="1879" t="s">
        <v>1186</v>
      </c>
      <c r="AN4" s="1873"/>
      <c r="AO4" s="1873"/>
      <c r="AP4" s="1875"/>
      <c r="AQ4" s="1875"/>
      <c r="AR4" s="1875"/>
      <c r="AS4" s="1875"/>
      <c r="AT4" s="1875"/>
      <c r="AU4" s="1873"/>
      <c r="AV4" s="1875"/>
      <c r="AW4" s="1875"/>
      <c r="AX4" s="1875"/>
      <c r="AY4" s="1875"/>
      <c r="AZ4" s="1875"/>
      <c r="BA4" s="1875"/>
      <c r="BB4" s="1875"/>
      <c r="BC4" s="1875"/>
      <c r="BD4" s="1875"/>
      <c r="BE4" s="1875"/>
      <c r="BF4" s="1875"/>
      <c r="BG4" s="1875"/>
      <c r="BH4" s="1875"/>
      <c r="BI4" s="1875"/>
      <c r="BJ4" s="1876"/>
      <c r="BK4" s="1876"/>
      <c r="BL4" s="1873"/>
      <c r="BM4" s="1876"/>
      <c r="BN4" s="1876"/>
      <c r="BO4" s="1873"/>
      <c r="BP4" s="1873"/>
      <c r="BQ4" s="1873"/>
      <c r="BR4" s="1873"/>
      <c r="BS4" s="1876"/>
      <c r="BT4" s="1873"/>
      <c r="BU4" s="1873"/>
      <c r="BV4" s="1873"/>
      <c r="BW4" s="1873"/>
      <c r="BX4" s="1873"/>
      <c r="BY4" s="1873"/>
      <c r="BZ4" s="1873"/>
    </row>
    <row r="5" spans="1:78" s="665" customFormat="1" ht="7.5" customHeight="1">
      <c r="A5" s="1921"/>
      <c r="B5" s="1886"/>
      <c r="C5" s="1886"/>
      <c r="D5" s="1886"/>
      <c r="E5" s="1886"/>
      <c r="F5" s="1886"/>
      <c r="G5" s="1886"/>
      <c r="H5" s="1886"/>
      <c r="I5" s="1886"/>
      <c r="J5" s="1886"/>
      <c r="K5" s="1886"/>
      <c r="L5" s="1886"/>
      <c r="M5" s="1891"/>
      <c r="N5" s="1891"/>
      <c r="O5" s="1891"/>
      <c r="P5" s="1892"/>
      <c r="Q5" s="1892"/>
      <c r="R5" s="1892"/>
      <c r="S5" s="1892"/>
      <c r="T5" s="1892"/>
      <c r="U5" s="1892"/>
      <c r="V5" s="1892"/>
      <c r="W5" s="1892"/>
      <c r="X5" s="1892"/>
      <c r="Y5" s="1892"/>
      <c r="Z5" s="1886"/>
      <c r="AA5" s="1886"/>
      <c r="AB5" s="1886"/>
      <c r="AC5" s="1886"/>
      <c r="AD5" s="1886"/>
      <c r="AE5" s="1886"/>
      <c r="AF5" s="1886"/>
      <c r="AG5" s="1886"/>
      <c r="AH5" s="1886"/>
      <c r="AI5" s="1886"/>
      <c r="AJ5" s="1886"/>
      <c r="AK5" s="1886"/>
      <c r="AL5" s="1875"/>
      <c r="AM5" s="1922"/>
      <c r="AN5" s="1886"/>
      <c r="AO5" s="1886"/>
      <c r="AP5" s="1892"/>
      <c r="AQ5" s="1892"/>
      <c r="AR5" s="1892"/>
      <c r="AS5" s="1892"/>
      <c r="AT5" s="1892"/>
      <c r="AU5" s="1886"/>
      <c r="AV5" s="1892"/>
      <c r="AW5" s="1892"/>
      <c r="AX5" s="1892"/>
      <c r="AY5" s="1892"/>
      <c r="AZ5" s="1892"/>
      <c r="BA5" s="1892"/>
      <c r="BB5" s="1892"/>
      <c r="BC5" s="1892"/>
      <c r="BD5" s="1892"/>
      <c r="BE5" s="1892"/>
      <c r="BF5" s="1892"/>
      <c r="BG5" s="1892"/>
      <c r="BH5" s="1892"/>
      <c r="BI5" s="1892"/>
      <c r="BJ5" s="1894"/>
      <c r="BK5" s="1894"/>
      <c r="BL5" s="1886"/>
      <c r="BM5" s="1894"/>
      <c r="BN5" s="1894"/>
      <c r="BO5" s="1886"/>
      <c r="BP5" s="1886"/>
      <c r="BQ5" s="1886"/>
      <c r="BR5" s="1886"/>
      <c r="BS5" s="1894"/>
      <c r="BT5" s="1886"/>
      <c r="BU5" s="1886"/>
      <c r="BV5" s="1886"/>
      <c r="BW5" s="1886"/>
      <c r="BX5" s="1886"/>
      <c r="BY5" s="1886"/>
      <c r="BZ5" s="1886"/>
    </row>
    <row r="6" spans="1:78" s="665" customFormat="1" ht="17.25" customHeight="1">
      <c r="A6" s="1945" t="s">
        <v>1221</v>
      </c>
      <c r="B6" s="1946"/>
      <c r="C6" s="1946"/>
      <c r="D6" s="1946"/>
      <c r="E6" s="1946"/>
      <c r="F6" s="1946"/>
      <c r="G6" s="1946"/>
      <c r="H6" s="1946"/>
      <c r="I6" s="1946"/>
      <c r="J6" s="1946"/>
      <c r="K6" s="1946"/>
      <c r="L6" s="1946"/>
      <c r="M6" s="1946"/>
      <c r="N6" s="1946"/>
      <c r="O6" s="1946"/>
      <c r="P6" s="1946"/>
      <c r="Q6" s="1947"/>
      <c r="R6" s="1948" t="s">
        <v>1222</v>
      </c>
      <c r="S6" s="1949"/>
      <c r="T6" s="1949"/>
      <c r="U6" s="1949"/>
      <c r="V6" s="1949"/>
      <c r="W6" s="1949"/>
      <c r="X6" s="1949"/>
      <c r="Y6" s="1949"/>
      <c r="Z6" s="1949"/>
      <c r="AA6" s="1949"/>
      <c r="AB6" s="1949"/>
      <c r="AC6" s="1949"/>
      <c r="AD6" s="1949"/>
      <c r="AE6" s="1949"/>
      <c r="AF6" s="1949"/>
      <c r="AG6" s="1949"/>
      <c r="AH6" s="1949"/>
      <c r="AI6" s="1949"/>
      <c r="AJ6" s="1949"/>
      <c r="AK6" s="1950"/>
      <c r="AL6" s="1928"/>
      <c r="AM6" s="1945" t="s">
        <v>1221</v>
      </c>
      <c r="AN6" s="1946"/>
      <c r="AO6" s="1946"/>
      <c r="AP6" s="1946"/>
      <c r="AQ6" s="1946"/>
      <c r="AR6" s="1946"/>
      <c r="AS6" s="1946"/>
      <c r="AT6" s="1946"/>
      <c r="AU6" s="1946"/>
      <c r="AV6" s="1946"/>
      <c r="AW6" s="1946"/>
      <c r="AX6" s="1946"/>
      <c r="AY6" s="1946"/>
      <c r="AZ6" s="1946"/>
      <c r="BA6" s="1946"/>
      <c r="BB6" s="1946"/>
      <c r="BC6" s="1946"/>
      <c r="BD6" s="1946"/>
      <c r="BE6" s="1946"/>
      <c r="BF6" s="1947"/>
      <c r="BG6" s="1948" t="s">
        <v>1222</v>
      </c>
      <c r="BH6" s="1949"/>
      <c r="BI6" s="1949"/>
      <c r="BJ6" s="1949"/>
      <c r="BK6" s="1949"/>
      <c r="BL6" s="1949"/>
      <c r="BM6" s="1949"/>
      <c r="BN6" s="1949"/>
      <c r="BO6" s="1949"/>
      <c r="BP6" s="1949"/>
      <c r="BQ6" s="1949"/>
      <c r="BR6" s="1949"/>
      <c r="BS6" s="1949"/>
      <c r="BT6" s="1949"/>
      <c r="BU6" s="1949"/>
      <c r="BV6" s="1949"/>
      <c r="BW6" s="1949"/>
      <c r="BX6" s="1949"/>
      <c r="BY6" s="1949"/>
      <c r="BZ6" s="1950"/>
    </row>
    <row r="7" spans="1:78" s="665" customFormat="1" ht="17.25" customHeight="1">
      <c r="A7" s="1883" t="s">
        <v>1202</v>
      </c>
      <c r="B7" s="1873"/>
      <c r="C7" s="1873"/>
      <c r="D7" s="1873" t="s">
        <v>1170</v>
      </c>
      <c r="E7" s="1873"/>
      <c r="F7" s="1873"/>
      <c r="G7" s="1873"/>
      <c r="H7" s="1873"/>
      <c r="I7" s="1873"/>
      <c r="J7" s="1873"/>
      <c r="K7" s="1873"/>
      <c r="L7" s="1874"/>
      <c r="M7" s="1874"/>
      <c r="N7" s="1874"/>
      <c r="O7" s="1875"/>
      <c r="P7" s="1875"/>
      <c r="Q7" s="1875"/>
      <c r="R7" s="1917" t="s">
        <v>1187</v>
      </c>
      <c r="S7" s="1873"/>
      <c r="T7" s="1875"/>
      <c r="U7" s="1875"/>
      <c r="V7" s="1875"/>
      <c r="W7" s="1873"/>
      <c r="X7" s="1873"/>
      <c r="Y7" s="1873"/>
      <c r="Z7" s="1873"/>
      <c r="AA7" s="1873"/>
      <c r="AB7" s="1873"/>
      <c r="AC7" s="1873"/>
      <c r="AD7" s="1873"/>
      <c r="AE7" s="1873"/>
      <c r="AF7" s="1873"/>
      <c r="AG7" s="1873"/>
      <c r="AH7" s="1873"/>
      <c r="AI7" s="1873"/>
      <c r="AJ7" s="1873"/>
      <c r="AK7" s="1884"/>
      <c r="AL7" s="1923"/>
      <c r="AM7" s="1883" t="s">
        <v>1205</v>
      </c>
      <c r="AN7" s="1873"/>
      <c r="AO7" s="1873"/>
      <c r="AP7" s="1873" t="s">
        <v>1179</v>
      </c>
      <c r="AQ7" s="1873"/>
      <c r="AR7" s="1873"/>
      <c r="AS7" s="1873"/>
      <c r="AT7" s="1873"/>
      <c r="AU7" s="1873"/>
      <c r="AV7" s="1873"/>
      <c r="AW7" s="1873"/>
      <c r="AX7" s="1873"/>
      <c r="AY7" s="1873"/>
      <c r="AZ7" s="1873"/>
      <c r="BA7" s="1873"/>
      <c r="BB7" s="1873"/>
      <c r="BC7" s="1873"/>
      <c r="BD7" s="1875"/>
      <c r="BE7" s="1875"/>
      <c r="BF7" s="1875"/>
      <c r="BG7" s="1917" t="s">
        <v>1196</v>
      </c>
      <c r="BH7" s="1876"/>
      <c r="BI7" s="1876"/>
      <c r="BJ7" s="1873"/>
      <c r="BK7" s="1876"/>
      <c r="BL7" s="1873"/>
      <c r="BM7" s="1873"/>
      <c r="BN7" s="1876"/>
      <c r="BO7" s="1873"/>
      <c r="BP7" s="1873"/>
      <c r="BQ7" s="1873"/>
      <c r="BR7" s="1873"/>
      <c r="BS7" s="1876"/>
      <c r="BT7" s="1873"/>
      <c r="BU7" s="1873"/>
      <c r="BV7" s="1873"/>
      <c r="BW7" s="1873"/>
      <c r="BX7" s="1873"/>
      <c r="BY7" s="1873"/>
      <c r="BZ7" s="1884"/>
    </row>
    <row r="8" spans="1:78" s="665" customFormat="1" ht="17.25" customHeight="1">
      <c r="A8" s="1883"/>
      <c r="B8" s="1873"/>
      <c r="C8" s="1873"/>
      <c r="D8" s="1873"/>
      <c r="E8" s="1873"/>
      <c r="F8" s="1873"/>
      <c r="G8" s="1873"/>
      <c r="H8" s="1873"/>
      <c r="I8" s="1873"/>
      <c r="J8" s="1873"/>
      <c r="K8" s="1873"/>
      <c r="L8" s="1874"/>
      <c r="M8" s="1874"/>
      <c r="N8" s="1874"/>
      <c r="O8" s="1875"/>
      <c r="P8" s="1875"/>
      <c r="Q8" s="1875"/>
      <c r="R8" s="1917" t="s">
        <v>1188</v>
      </c>
      <c r="S8" s="1873"/>
      <c r="T8" s="1875"/>
      <c r="U8" s="1875"/>
      <c r="V8" s="1875"/>
      <c r="W8" s="1873"/>
      <c r="X8" s="1873"/>
      <c r="Y8" s="1873"/>
      <c r="Z8" s="1873"/>
      <c r="AA8" s="1873"/>
      <c r="AB8" s="1873"/>
      <c r="AC8" s="1873"/>
      <c r="AD8" s="1873"/>
      <c r="AE8" s="1873"/>
      <c r="AF8" s="1873"/>
      <c r="AG8" s="1873"/>
      <c r="AH8" s="1873"/>
      <c r="AI8" s="1873"/>
      <c r="AJ8" s="1873"/>
      <c r="AK8" s="1884"/>
      <c r="AL8" s="1923"/>
      <c r="AM8" s="1924" t="s">
        <v>1213</v>
      </c>
      <c r="AO8" s="1873"/>
      <c r="AP8" s="1873"/>
      <c r="AQ8" s="1873" t="s">
        <v>1180</v>
      </c>
      <c r="AR8" s="1873"/>
      <c r="AS8" s="1873"/>
      <c r="AT8" s="1873"/>
      <c r="AU8" s="1873"/>
      <c r="AV8" s="1873"/>
      <c r="AW8" s="1873"/>
      <c r="AX8" s="1873"/>
      <c r="AY8" s="1873"/>
      <c r="AZ8" s="1873"/>
      <c r="BA8" s="1873"/>
      <c r="BB8" s="1873"/>
      <c r="BC8" s="1873"/>
      <c r="BD8" s="1875"/>
      <c r="BE8" s="1875"/>
      <c r="BF8" s="1875"/>
      <c r="BG8" s="1917" t="s">
        <v>1189</v>
      </c>
      <c r="BH8" s="1876"/>
      <c r="BI8" s="1876"/>
      <c r="BJ8" s="1873"/>
      <c r="BK8" s="1876"/>
      <c r="BL8" s="1873"/>
      <c r="BM8" s="1873"/>
      <c r="BN8" s="1876"/>
      <c r="BO8" s="1873"/>
      <c r="BP8" s="1873"/>
      <c r="BQ8" s="1873"/>
      <c r="BR8" s="1873"/>
      <c r="BS8" s="1876"/>
      <c r="BT8" s="1873"/>
      <c r="BU8" s="1873"/>
      <c r="BV8" s="1873"/>
      <c r="BW8" s="1873"/>
      <c r="BX8" s="1873"/>
      <c r="BY8" s="1873"/>
      <c r="BZ8" s="1884"/>
    </row>
    <row r="9" spans="1:78" s="665" customFormat="1" ht="17.25" customHeight="1">
      <c r="A9" s="1902"/>
      <c r="B9" s="1903"/>
      <c r="C9" s="1903"/>
      <c r="D9" s="1903"/>
      <c r="E9" s="1903"/>
      <c r="F9" s="1903"/>
      <c r="G9" s="1903"/>
      <c r="H9" s="1903"/>
      <c r="I9" s="1903"/>
      <c r="J9" s="1903"/>
      <c r="K9" s="1903"/>
      <c r="L9" s="1904"/>
      <c r="M9" s="1904"/>
      <c r="N9" s="1904"/>
      <c r="O9" s="1905"/>
      <c r="P9" s="1905"/>
      <c r="Q9" s="1905"/>
      <c r="R9" s="1918" t="s">
        <v>1189</v>
      </c>
      <c r="S9" s="1903"/>
      <c r="T9" s="1905"/>
      <c r="U9" s="1905"/>
      <c r="V9" s="1905"/>
      <c r="W9" s="1903"/>
      <c r="X9" s="1903"/>
      <c r="Y9" s="1903"/>
      <c r="Z9" s="1903"/>
      <c r="AA9" s="1903"/>
      <c r="AB9" s="1903"/>
      <c r="AC9" s="1903"/>
      <c r="AD9" s="1903"/>
      <c r="AE9" s="1903"/>
      <c r="AF9" s="1903"/>
      <c r="AG9" s="1903"/>
      <c r="AH9" s="1903"/>
      <c r="AI9" s="1903"/>
      <c r="AJ9" s="1903"/>
      <c r="AK9" s="1907"/>
      <c r="AL9" s="1923"/>
      <c r="AM9" s="1925" t="s">
        <v>1214</v>
      </c>
      <c r="AO9" s="1903"/>
      <c r="AP9" s="1903"/>
      <c r="AQ9" s="1903" t="s">
        <v>1181</v>
      </c>
      <c r="AR9" s="1903"/>
      <c r="AS9" s="1903"/>
      <c r="AT9" s="1903"/>
      <c r="AU9" s="1903"/>
      <c r="AV9" s="1903"/>
      <c r="AW9" s="1903"/>
      <c r="AX9" s="1903"/>
      <c r="AY9" s="1903"/>
      <c r="AZ9" s="1903"/>
      <c r="BA9" s="1903"/>
      <c r="BB9" s="1903"/>
      <c r="BC9" s="1903"/>
      <c r="BD9" s="1905"/>
      <c r="BE9" s="1905"/>
      <c r="BF9" s="1905"/>
      <c r="BG9" s="1918"/>
      <c r="BH9" s="1906"/>
      <c r="BI9" s="1906"/>
      <c r="BJ9" s="1903"/>
      <c r="BK9" s="1906"/>
      <c r="BL9" s="1903"/>
      <c r="BM9" s="1903"/>
      <c r="BN9" s="1906"/>
      <c r="BO9" s="1903"/>
      <c r="BP9" s="1903"/>
      <c r="BQ9" s="1903"/>
      <c r="BR9" s="1903"/>
      <c r="BS9" s="1906"/>
      <c r="BT9" s="1903"/>
      <c r="BU9" s="1903"/>
      <c r="BV9" s="1903"/>
      <c r="BW9" s="1903"/>
      <c r="BX9" s="1903"/>
      <c r="BY9" s="1903"/>
      <c r="BZ9" s="1907"/>
    </row>
    <row r="10" spans="1:78" s="665" customFormat="1" ht="17.25" customHeight="1">
      <c r="A10" s="1908" t="s">
        <v>1203</v>
      </c>
      <c r="B10" s="1909"/>
      <c r="C10" s="1909"/>
      <c r="D10" s="1909" t="s">
        <v>1171</v>
      </c>
      <c r="E10" s="1909"/>
      <c r="F10" s="1909"/>
      <c r="G10" s="1909"/>
      <c r="H10" s="1909"/>
      <c r="I10" s="1909"/>
      <c r="J10" s="1909"/>
      <c r="K10" s="1909"/>
      <c r="L10" s="1910"/>
      <c r="M10" s="1910"/>
      <c r="N10" s="1910"/>
      <c r="O10" s="1911"/>
      <c r="P10" s="1911"/>
      <c r="Q10" s="1911"/>
      <c r="R10" s="1919" t="s">
        <v>1190</v>
      </c>
      <c r="S10" s="1911"/>
      <c r="T10" s="1911"/>
      <c r="U10" s="1911"/>
      <c r="V10" s="1911"/>
      <c r="W10" s="1909"/>
      <c r="X10" s="1909"/>
      <c r="Y10" s="1909"/>
      <c r="Z10" s="1909"/>
      <c r="AA10" s="1909"/>
      <c r="AB10" s="1909"/>
      <c r="AC10" s="1909"/>
      <c r="AD10" s="1909"/>
      <c r="AE10" s="1909"/>
      <c r="AF10" s="1909"/>
      <c r="AG10" s="1909"/>
      <c r="AH10" s="1909"/>
      <c r="AI10" s="1909"/>
      <c r="AJ10" s="1909"/>
      <c r="AK10" s="1913"/>
      <c r="AL10" s="1923"/>
      <c r="AM10" s="1908" t="s">
        <v>1206</v>
      </c>
      <c r="AN10" s="1909"/>
      <c r="AO10" s="1909"/>
      <c r="AP10" s="1909" t="s">
        <v>1182</v>
      </c>
      <c r="AQ10" s="1909"/>
      <c r="AR10" s="1909"/>
      <c r="AS10" s="1909"/>
      <c r="AT10" s="1909"/>
      <c r="AU10" s="1909"/>
      <c r="AV10" s="1909"/>
      <c r="AW10" s="1909"/>
      <c r="AX10" s="1909"/>
      <c r="AY10" s="1909"/>
      <c r="AZ10" s="1909"/>
      <c r="BA10" s="1909"/>
      <c r="BB10" s="1909"/>
      <c r="BC10" s="1909"/>
      <c r="BD10" s="1911"/>
      <c r="BE10" s="1911"/>
      <c r="BF10" s="1911"/>
      <c r="BG10" s="1919" t="s">
        <v>1197</v>
      </c>
      <c r="BH10" s="1912"/>
      <c r="BI10" s="1912"/>
      <c r="BJ10" s="1909"/>
      <c r="BK10" s="1912"/>
      <c r="BL10" s="1909"/>
      <c r="BM10" s="1909"/>
      <c r="BN10" s="1912"/>
      <c r="BO10" s="1909"/>
      <c r="BP10" s="1909"/>
      <c r="BQ10" s="1909"/>
      <c r="BR10" s="1909"/>
      <c r="BS10" s="1912"/>
      <c r="BT10" s="1909"/>
      <c r="BU10" s="1909"/>
      <c r="BV10" s="1909"/>
      <c r="BW10" s="1909"/>
      <c r="BX10" s="1909"/>
      <c r="BY10" s="1909"/>
      <c r="BZ10" s="1913"/>
    </row>
    <row r="11" spans="1:78" s="665" customFormat="1" ht="17.25" customHeight="1">
      <c r="A11" s="1896" t="s">
        <v>1204</v>
      </c>
      <c r="B11" s="1897"/>
      <c r="C11" s="1897"/>
      <c r="D11" s="1897" t="s">
        <v>1172</v>
      </c>
      <c r="E11" s="1897"/>
      <c r="F11" s="1897"/>
      <c r="G11" s="1897"/>
      <c r="H11" s="1897"/>
      <c r="I11" s="1897"/>
      <c r="J11" s="1897"/>
      <c r="K11" s="1897"/>
      <c r="L11" s="1898"/>
      <c r="M11" s="1898"/>
      <c r="N11" s="1898"/>
      <c r="O11" s="1899"/>
      <c r="P11" s="1899"/>
      <c r="Q11" s="1899"/>
      <c r="R11" s="1916" t="s">
        <v>1191</v>
      </c>
      <c r="S11" s="1899"/>
      <c r="T11" s="1899"/>
      <c r="U11" s="1899"/>
      <c r="V11" s="1899"/>
      <c r="W11" s="1897"/>
      <c r="X11" s="1897"/>
      <c r="Y11" s="1897"/>
      <c r="Z11" s="1897"/>
      <c r="AA11" s="1897"/>
      <c r="AB11" s="1897"/>
      <c r="AC11" s="1897"/>
      <c r="AD11" s="1897"/>
      <c r="AE11" s="1897"/>
      <c r="AF11" s="1897"/>
      <c r="AG11" s="1897"/>
      <c r="AH11" s="1897"/>
      <c r="AI11" s="1897"/>
      <c r="AJ11" s="1897"/>
      <c r="AK11" s="1901"/>
      <c r="AL11" s="1923"/>
      <c r="AM11" s="1896" t="s">
        <v>1207</v>
      </c>
      <c r="AN11" s="1897"/>
      <c r="AO11" s="1897"/>
      <c r="AP11" s="1897" t="s">
        <v>1183</v>
      </c>
      <c r="AQ11" s="1897"/>
      <c r="AR11" s="1897"/>
      <c r="AS11" s="1897"/>
      <c r="AT11" s="1897"/>
      <c r="AU11" s="1897"/>
      <c r="AV11" s="1897"/>
      <c r="AW11" s="1897"/>
      <c r="AX11" s="1897"/>
      <c r="AY11" s="1897"/>
      <c r="AZ11" s="1897"/>
      <c r="BA11" s="1897"/>
      <c r="BB11" s="1897"/>
      <c r="BC11" s="1897"/>
      <c r="BD11" s="1899"/>
      <c r="BE11" s="1899"/>
      <c r="BF11" s="1899"/>
      <c r="BG11" s="1916" t="s">
        <v>1192</v>
      </c>
      <c r="BH11" s="1900"/>
      <c r="BI11" s="1900"/>
      <c r="BJ11" s="1897"/>
      <c r="BK11" s="1900"/>
      <c r="BL11" s="1897"/>
      <c r="BM11" s="1897"/>
      <c r="BN11" s="1900"/>
      <c r="BO11" s="1897"/>
      <c r="BP11" s="1897"/>
      <c r="BQ11" s="1897"/>
      <c r="BR11" s="1897"/>
      <c r="BS11" s="1900"/>
      <c r="BT11" s="1897"/>
      <c r="BU11" s="1897"/>
      <c r="BV11" s="1897"/>
      <c r="BW11" s="1897"/>
      <c r="BX11" s="1897"/>
      <c r="BY11" s="1897"/>
      <c r="BZ11" s="1901"/>
    </row>
    <row r="12" spans="1:78" s="665" customFormat="1" ht="17.25" customHeight="1">
      <c r="A12" s="1926" t="s">
        <v>1215</v>
      </c>
      <c r="B12" s="1873"/>
      <c r="C12" s="1873"/>
      <c r="D12" s="1873"/>
      <c r="E12" s="1873"/>
      <c r="F12" s="1873" t="s">
        <v>1173</v>
      </c>
      <c r="G12" s="1873"/>
      <c r="H12" s="1873"/>
      <c r="I12" s="1873"/>
      <c r="J12" s="1873"/>
      <c r="K12" s="1873"/>
      <c r="L12" s="1874"/>
      <c r="M12" s="1874"/>
      <c r="N12" s="1874"/>
      <c r="O12" s="1875"/>
      <c r="P12" s="1875"/>
      <c r="Q12" s="1875"/>
      <c r="R12" s="1917" t="s">
        <v>1190</v>
      </c>
      <c r="S12" s="1875"/>
      <c r="T12" s="1875"/>
      <c r="U12" s="1875"/>
      <c r="V12" s="1875"/>
      <c r="W12" s="1873"/>
      <c r="X12" s="1873"/>
      <c r="Y12" s="1873"/>
      <c r="Z12" s="1873"/>
      <c r="AA12" s="1873"/>
      <c r="AB12" s="1873"/>
      <c r="AC12" s="1873"/>
      <c r="AD12" s="1873"/>
      <c r="AE12" s="1873"/>
      <c r="AF12" s="1873"/>
      <c r="AG12" s="1873"/>
      <c r="AH12" s="1873"/>
      <c r="AI12" s="1873"/>
      <c r="AJ12" s="1873"/>
      <c r="AK12" s="1884"/>
      <c r="AL12" s="1923"/>
      <c r="AM12" s="1902"/>
      <c r="AN12" s="1903"/>
      <c r="AO12" s="1903"/>
      <c r="AP12" s="1903"/>
      <c r="AQ12" s="1903"/>
      <c r="AR12" s="1903"/>
      <c r="AS12" s="1903"/>
      <c r="AT12" s="1903"/>
      <c r="AU12" s="1903"/>
      <c r="AV12" s="1903"/>
      <c r="AW12" s="1903"/>
      <c r="AX12" s="1903"/>
      <c r="AY12" s="1903"/>
      <c r="AZ12" s="1903"/>
      <c r="BA12" s="1903"/>
      <c r="BB12" s="1903"/>
      <c r="BC12" s="1903"/>
      <c r="BD12" s="1905"/>
      <c r="BE12" s="1905"/>
      <c r="BF12" s="1905"/>
      <c r="BG12" s="1918" t="s">
        <v>1189</v>
      </c>
      <c r="BH12" s="1906"/>
      <c r="BI12" s="1906"/>
      <c r="BJ12" s="1903"/>
      <c r="BK12" s="1906"/>
      <c r="BL12" s="1903"/>
      <c r="BM12" s="1903"/>
      <c r="BN12" s="1906"/>
      <c r="BO12" s="1903"/>
      <c r="BP12" s="1903"/>
      <c r="BQ12" s="1903"/>
      <c r="BR12" s="1903"/>
      <c r="BS12" s="1906"/>
      <c r="BT12" s="1903"/>
      <c r="BU12" s="1903"/>
      <c r="BV12" s="1903"/>
      <c r="BW12" s="1903"/>
      <c r="BX12" s="1903"/>
      <c r="BY12" s="1903"/>
      <c r="BZ12" s="1907"/>
    </row>
    <row r="13" spans="1:78" s="665" customFormat="1" ht="17.25" customHeight="1">
      <c r="A13" s="1926" t="s">
        <v>1216</v>
      </c>
      <c r="B13" s="1873"/>
      <c r="C13" s="1873"/>
      <c r="D13" s="1873"/>
      <c r="E13" s="1873"/>
      <c r="F13" s="1873" t="s">
        <v>1174</v>
      </c>
      <c r="G13" s="1873"/>
      <c r="H13" s="1873"/>
      <c r="I13" s="1873"/>
      <c r="J13" s="1873"/>
      <c r="K13" s="1873"/>
      <c r="L13" s="1874"/>
      <c r="M13" s="1874"/>
      <c r="N13" s="1874"/>
      <c r="O13" s="1875"/>
      <c r="P13" s="1875"/>
      <c r="Q13" s="1875"/>
      <c r="R13" s="1917" t="s">
        <v>1192</v>
      </c>
      <c r="S13" s="1875"/>
      <c r="T13" s="1875"/>
      <c r="U13" s="1875"/>
      <c r="V13" s="1875"/>
      <c r="W13" s="1873"/>
      <c r="X13" s="1873"/>
      <c r="Y13" s="1873"/>
      <c r="Z13" s="1873"/>
      <c r="AA13" s="1873"/>
      <c r="AB13" s="1873"/>
      <c r="AC13" s="1873"/>
      <c r="AD13" s="1873"/>
      <c r="AE13" s="1873"/>
      <c r="AF13" s="1873"/>
      <c r="AG13" s="1873"/>
      <c r="AH13" s="1873"/>
      <c r="AI13" s="1873"/>
      <c r="AJ13" s="1873"/>
      <c r="AK13" s="1884"/>
      <c r="AL13" s="1923"/>
      <c r="AM13" s="1896" t="s">
        <v>1208</v>
      </c>
      <c r="AN13" s="1897"/>
      <c r="AO13" s="1897"/>
      <c r="AP13" s="1897" t="s">
        <v>382</v>
      </c>
      <c r="AQ13" s="1897"/>
      <c r="AR13" s="1897"/>
      <c r="AS13" s="1897"/>
      <c r="AT13" s="1897"/>
      <c r="AU13" s="1897"/>
      <c r="AV13" s="1897"/>
      <c r="AW13" s="1897"/>
      <c r="AX13" s="1897"/>
      <c r="AY13" s="1897"/>
      <c r="AZ13" s="1897"/>
      <c r="BA13" s="1897"/>
      <c r="BB13" s="1897"/>
      <c r="BC13" s="1897"/>
      <c r="BD13" s="1899"/>
      <c r="BE13" s="1899"/>
      <c r="BF13" s="1899"/>
      <c r="BG13" s="1916" t="s">
        <v>1191</v>
      </c>
      <c r="BH13" s="1899"/>
      <c r="BI13" s="1900"/>
      <c r="BJ13" s="1897"/>
      <c r="BK13" s="1900"/>
      <c r="BL13" s="1897"/>
      <c r="BM13" s="1897"/>
      <c r="BN13" s="1900"/>
      <c r="BO13" s="1897"/>
      <c r="BP13" s="1897"/>
      <c r="BQ13" s="1897"/>
      <c r="BR13" s="1897"/>
      <c r="BS13" s="1900"/>
      <c r="BT13" s="1897"/>
      <c r="BU13" s="1897"/>
      <c r="BV13" s="1897"/>
      <c r="BW13" s="1897"/>
      <c r="BX13" s="1897"/>
      <c r="BY13" s="1897"/>
      <c r="BZ13" s="1901"/>
    </row>
    <row r="14" spans="1:78" s="665" customFormat="1" ht="17.25" customHeight="1">
      <c r="A14" s="1926" t="s">
        <v>1217</v>
      </c>
      <c r="B14" s="1873"/>
      <c r="C14" s="1873"/>
      <c r="D14" s="1873"/>
      <c r="E14" s="1873"/>
      <c r="F14" s="1873" t="s">
        <v>1175</v>
      </c>
      <c r="G14" s="1873"/>
      <c r="H14" s="1873"/>
      <c r="I14" s="1873"/>
      <c r="J14" s="1873"/>
      <c r="K14" s="1873"/>
      <c r="L14" s="1874"/>
      <c r="M14" s="1874"/>
      <c r="N14" s="1874"/>
      <c r="O14" s="1875"/>
      <c r="P14" s="1875"/>
      <c r="Q14" s="1875"/>
      <c r="R14" s="1917" t="s">
        <v>1193</v>
      </c>
      <c r="S14" s="1875"/>
      <c r="T14" s="1875"/>
      <c r="U14" s="1875"/>
      <c r="V14" s="1875"/>
      <c r="W14" s="1873"/>
      <c r="X14" s="1873"/>
      <c r="Y14" s="1873"/>
      <c r="Z14" s="1873"/>
      <c r="AA14" s="1873"/>
      <c r="AB14" s="1873"/>
      <c r="AC14" s="1873"/>
      <c r="AD14" s="1873"/>
      <c r="AE14" s="1873"/>
      <c r="AF14" s="1873"/>
      <c r="AG14" s="1873"/>
      <c r="AH14" s="1873"/>
      <c r="AI14" s="1873"/>
      <c r="AJ14" s="1873"/>
      <c r="AK14" s="1884"/>
      <c r="AL14" s="1923"/>
      <c r="AM14" s="1883"/>
      <c r="AN14" s="1873"/>
      <c r="AO14" s="1873"/>
      <c r="AP14" s="1873"/>
      <c r="AQ14" s="1873"/>
      <c r="AR14" s="1873"/>
      <c r="AS14" s="1873"/>
      <c r="AT14" s="1873"/>
      <c r="AU14" s="1873"/>
      <c r="AV14" s="1873"/>
      <c r="AW14" s="1873"/>
      <c r="AX14" s="1873"/>
      <c r="AY14" s="1873"/>
      <c r="AZ14" s="1873"/>
      <c r="BA14" s="1873"/>
      <c r="BB14" s="1873"/>
      <c r="BC14" s="1873"/>
      <c r="BD14" s="1875"/>
      <c r="BE14" s="1875"/>
      <c r="BF14" s="1875"/>
      <c r="BG14" s="1917" t="s">
        <v>1190</v>
      </c>
      <c r="BH14" s="1875"/>
      <c r="BI14" s="1876"/>
      <c r="BJ14" s="1873"/>
      <c r="BK14" s="1876"/>
      <c r="BL14" s="1873"/>
      <c r="BM14" s="1873"/>
      <c r="BN14" s="1876"/>
      <c r="BO14" s="1873"/>
      <c r="BP14" s="1873"/>
      <c r="BQ14" s="1873"/>
      <c r="BR14" s="1873"/>
      <c r="BS14" s="1876"/>
      <c r="BT14" s="1873"/>
      <c r="BU14" s="1873"/>
      <c r="BV14" s="1873"/>
      <c r="BW14" s="1873"/>
      <c r="BX14" s="1873"/>
      <c r="BY14" s="1873"/>
      <c r="BZ14" s="1884"/>
    </row>
    <row r="15" spans="1:78" s="665" customFormat="1" ht="17.25" customHeight="1">
      <c r="A15" s="1926" t="s">
        <v>1219</v>
      </c>
      <c r="B15" s="1873"/>
      <c r="C15" s="1873"/>
      <c r="D15" s="1873"/>
      <c r="E15" s="1873"/>
      <c r="F15" s="1873" t="s">
        <v>1176</v>
      </c>
      <c r="G15" s="1873"/>
      <c r="H15" s="1873"/>
      <c r="I15" s="1873"/>
      <c r="J15" s="1873"/>
      <c r="K15" s="1873"/>
      <c r="L15" s="1874"/>
      <c r="M15" s="1874"/>
      <c r="N15" s="1874"/>
      <c r="O15" s="1875"/>
      <c r="P15" s="1875"/>
      <c r="Q15" s="1875"/>
      <c r="R15" s="1917" t="s">
        <v>1194</v>
      </c>
      <c r="S15" s="1875"/>
      <c r="T15" s="1875"/>
      <c r="U15" s="1875"/>
      <c r="V15" s="1875"/>
      <c r="W15" s="1873"/>
      <c r="X15" s="1873"/>
      <c r="Y15" s="1873"/>
      <c r="Z15" s="1873"/>
      <c r="AA15" s="1873"/>
      <c r="AB15" s="1873"/>
      <c r="AC15" s="1873"/>
      <c r="AD15" s="1873"/>
      <c r="AE15" s="1873"/>
      <c r="AF15" s="1873"/>
      <c r="AG15" s="1873"/>
      <c r="AH15" s="1873"/>
      <c r="AI15" s="1873"/>
      <c r="AJ15" s="1873"/>
      <c r="AK15" s="1884"/>
      <c r="AL15" s="1923"/>
      <c r="AM15" s="1883"/>
      <c r="AN15" s="1873"/>
      <c r="AO15" s="1873"/>
      <c r="AP15" s="1873"/>
      <c r="AQ15" s="1873"/>
      <c r="AR15" s="1873"/>
      <c r="AS15" s="1873"/>
      <c r="AT15" s="1873"/>
      <c r="AU15" s="1873"/>
      <c r="AV15" s="1873"/>
      <c r="AW15" s="1873"/>
      <c r="AX15" s="1873"/>
      <c r="AY15" s="1873"/>
      <c r="AZ15" s="1873"/>
      <c r="BA15" s="1873"/>
      <c r="BB15" s="1873"/>
      <c r="BC15" s="1873"/>
      <c r="BD15" s="1875"/>
      <c r="BE15" s="1875"/>
      <c r="BF15" s="1875"/>
      <c r="BG15" s="1917" t="s">
        <v>1192</v>
      </c>
      <c r="BH15" s="1875"/>
      <c r="BI15" s="1876"/>
      <c r="BJ15" s="1873"/>
      <c r="BK15" s="1876"/>
      <c r="BL15" s="1873"/>
      <c r="BM15" s="1873"/>
      <c r="BN15" s="1876"/>
      <c r="BO15" s="1873"/>
      <c r="BP15" s="1873"/>
      <c r="BQ15" s="1873"/>
      <c r="BR15" s="1873"/>
      <c r="BS15" s="1876"/>
      <c r="BT15" s="1873"/>
      <c r="BU15" s="1873"/>
      <c r="BV15" s="1873"/>
      <c r="BW15" s="1873"/>
      <c r="BX15" s="1873"/>
      <c r="BY15" s="1873"/>
      <c r="BZ15" s="1884"/>
    </row>
    <row r="16" spans="1:78" s="665" customFormat="1" ht="17.25" customHeight="1">
      <c r="A16" s="1926" t="s">
        <v>1218</v>
      </c>
      <c r="B16" s="1873"/>
      <c r="C16" s="1873"/>
      <c r="D16" s="1873"/>
      <c r="E16" s="1873"/>
      <c r="F16" s="1873" t="s">
        <v>1177</v>
      </c>
      <c r="G16" s="1873"/>
      <c r="H16" s="1873"/>
      <c r="I16" s="1873"/>
      <c r="J16" s="1873"/>
      <c r="K16" s="1873"/>
      <c r="L16" s="1874"/>
      <c r="M16" s="1874"/>
      <c r="N16" s="1874"/>
      <c r="O16" s="1875"/>
      <c r="P16" s="1875"/>
      <c r="Q16" s="1875"/>
      <c r="R16" s="1917" t="s">
        <v>1195</v>
      </c>
      <c r="S16" s="1875"/>
      <c r="T16" s="1875"/>
      <c r="U16" s="1875"/>
      <c r="V16" s="1875"/>
      <c r="W16" s="1873"/>
      <c r="X16" s="1873"/>
      <c r="Y16" s="1873"/>
      <c r="Z16" s="1873"/>
      <c r="AA16" s="1873"/>
      <c r="AB16" s="1873"/>
      <c r="AC16" s="1873"/>
      <c r="AD16" s="1873"/>
      <c r="AE16" s="1873"/>
      <c r="AF16" s="1873"/>
      <c r="AG16" s="1873"/>
      <c r="AH16" s="1873"/>
      <c r="AI16" s="1873"/>
      <c r="AJ16" s="1873"/>
      <c r="AK16" s="1884"/>
      <c r="AL16" s="1923"/>
      <c r="AM16" s="1883"/>
      <c r="AN16" s="1873"/>
      <c r="AO16" s="1873"/>
      <c r="AP16" s="1873"/>
      <c r="AQ16" s="1873"/>
      <c r="AR16" s="1873"/>
      <c r="AS16" s="1873"/>
      <c r="AT16" s="1873"/>
      <c r="AU16" s="1873"/>
      <c r="AV16" s="1873"/>
      <c r="AW16" s="1873"/>
      <c r="AX16" s="1873"/>
      <c r="AY16" s="1873"/>
      <c r="AZ16" s="1873"/>
      <c r="BA16" s="1873"/>
      <c r="BB16" s="1873"/>
      <c r="BC16" s="1873"/>
      <c r="BD16" s="1875"/>
      <c r="BE16" s="1875"/>
      <c r="BF16" s="1875"/>
      <c r="BG16" s="1917" t="s">
        <v>1193</v>
      </c>
      <c r="BH16" s="1875"/>
      <c r="BI16" s="1876"/>
      <c r="BJ16" s="1873"/>
      <c r="BK16" s="1876"/>
      <c r="BL16" s="1873"/>
      <c r="BM16" s="1873"/>
      <c r="BN16" s="1876"/>
      <c r="BO16" s="1873"/>
      <c r="BP16" s="1873"/>
      <c r="BQ16" s="1873"/>
      <c r="BR16" s="1873"/>
      <c r="BS16" s="1876"/>
      <c r="BT16" s="1873"/>
      <c r="BU16" s="1873"/>
      <c r="BV16" s="1873"/>
      <c r="BW16" s="1873"/>
      <c r="BX16" s="1873"/>
      <c r="BY16" s="1873"/>
      <c r="BZ16" s="1884"/>
    </row>
    <row r="17" spans="1:78" s="665" customFormat="1" ht="17.25" customHeight="1">
      <c r="A17" s="1927" t="s">
        <v>1220</v>
      </c>
      <c r="B17" s="1886"/>
      <c r="C17" s="1886"/>
      <c r="D17" s="1886"/>
      <c r="E17" s="1886"/>
      <c r="F17" s="1886" t="s">
        <v>1178</v>
      </c>
      <c r="G17" s="1886"/>
      <c r="H17" s="1886"/>
      <c r="I17" s="1886"/>
      <c r="J17" s="1886"/>
      <c r="K17" s="1886"/>
      <c r="L17" s="1891"/>
      <c r="M17" s="1891"/>
      <c r="N17" s="1891"/>
      <c r="O17" s="1892"/>
      <c r="P17" s="1892"/>
      <c r="Q17" s="1892"/>
      <c r="R17" s="1920"/>
      <c r="S17" s="1892"/>
      <c r="T17" s="1892"/>
      <c r="U17" s="1892"/>
      <c r="V17" s="1892"/>
      <c r="W17" s="1886"/>
      <c r="X17" s="1886"/>
      <c r="Y17" s="1886"/>
      <c r="Z17" s="1886"/>
      <c r="AA17" s="1886"/>
      <c r="AB17" s="1886"/>
      <c r="AC17" s="1886"/>
      <c r="AD17" s="1886"/>
      <c r="AE17" s="1886"/>
      <c r="AF17" s="1886"/>
      <c r="AG17" s="1886"/>
      <c r="AH17" s="1886"/>
      <c r="AI17" s="1886"/>
      <c r="AJ17" s="1886"/>
      <c r="AK17" s="1887"/>
      <c r="AL17" s="1923"/>
      <c r="AM17" s="1896" t="s">
        <v>1209</v>
      </c>
      <c r="AN17" s="1897"/>
      <c r="AO17" s="1897"/>
      <c r="AP17" s="1897" t="s">
        <v>383</v>
      </c>
      <c r="AQ17" s="1897"/>
      <c r="AR17" s="1897"/>
      <c r="AS17" s="1897"/>
      <c r="AT17" s="1897"/>
      <c r="AU17" s="1897"/>
      <c r="AV17" s="1897"/>
      <c r="AW17" s="1897"/>
      <c r="AX17" s="1897"/>
      <c r="AY17" s="1897"/>
      <c r="AZ17" s="1897"/>
      <c r="BA17" s="1897"/>
      <c r="BB17" s="1897"/>
      <c r="BC17" s="1897"/>
      <c r="BD17" s="1897"/>
      <c r="BE17" s="1897"/>
      <c r="BF17" s="1897"/>
      <c r="BG17" s="1916" t="s">
        <v>607</v>
      </c>
      <c r="BH17" s="1899"/>
      <c r="BI17" s="1899"/>
      <c r="BJ17" s="1897"/>
      <c r="BK17" s="1899"/>
      <c r="BL17" s="1897"/>
      <c r="BM17" s="1897"/>
      <c r="BN17" s="1899"/>
      <c r="BO17" s="1900"/>
      <c r="BP17" s="1900"/>
      <c r="BQ17" s="1900"/>
      <c r="BR17" s="1900"/>
      <c r="BS17" s="1900"/>
      <c r="BT17" s="1897"/>
      <c r="BU17" s="1897"/>
      <c r="BV17" s="1897"/>
      <c r="BW17" s="1897"/>
      <c r="BX17" s="1897"/>
      <c r="BY17" s="1897"/>
      <c r="BZ17" s="1901"/>
    </row>
    <row r="18" spans="1:78" s="665" customFormat="1" ht="17.25" customHeight="1">
      <c r="A18" s="1880"/>
      <c r="B18" s="1880"/>
      <c r="C18" s="1880"/>
      <c r="D18" s="1880"/>
      <c r="E18" s="1880"/>
      <c r="F18" s="1880"/>
      <c r="G18" s="1880"/>
      <c r="H18" s="1880"/>
      <c r="I18" s="1880"/>
      <c r="J18" s="1880"/>
      <c r="K18" s="1880"/>
      <c r="L18" s="1880"/>
      <c r="M18" s="1880"/>
      <c r="N18" s="1881"/>
      <c r="O18" s="1881"/>
      <c r="P18" s="1881"/>
      <c r="Q18" s="1882"/>
      <c r="R18" s="1882"/>
      <c r="S18" s="1882"/>
      <c r="T18" s="1882"/>
      <c r="U18" s="1882"/>
      <c r="V18" s="1882"/>
      <c r="W18" s="1882"/>
      <c r="X18" s="1882"/>
      <c r="Y18" s="1882"/>
      <c r="Z18" s="1882"/>
      <c r="AA18" s="1880"/>
      <c r="AB18" s="1880"/>
      <c r="AC18" s="1880"/>
      <c r="AD18" s="1880"/>
      <c r="AE18" s="1880"/>
      <c r="AF18" s="1880"/>
      <c r="AG18" s="1880"/>
      <c r="AH18" s="1880"/>
      <c r="AI18" s="1880"/>
      <c r="AJ18" s="1880"/>
      <c r="AK18" s="1880"/>
      <c r="AL18" s="1890"/>
      <c r="AM18" s="1924" t="s">
        <v>1212</v>
      </c>
      <c r="AO18" s="1873"/>
      <c r="AP18" s="1873"/>
      <c r="AQ18" s="1873" t="s">
        <v>1184</v>
      </c>
      <c r="AR18" s="1873"/>
      <c r="AS18" s="1873"/>
      <c r="AT18" s="1873"/>
      <c r="AU18" s="1873"/>
      <c r="AV18" s="1873"/>
      <c r="AW18" s="1873"/>
      <c r="AX18" s="1873"/>
      <c r="AY18" s="1873"/>
      <c r="AZ18" s="1873"/>
      <c r="BA18" s="1873"/>
      <c r="BB18" s="1873"/>
      <c r="BC18" s="1873"/>
      <c r="BD18" s="1873"/>
      <c r="BE18" s="1873"/>
      <c r="BF18" s="1873"/>
      <c r="BG18" s="1917" t="s">
        <v>1198</v>
      </c>
      <c r="BH18" s="1875"/>
      <c r="BI18" s="1875"/>
      <c r="BJ18" s="1873"/>
      <c r="BK18" s="1875"/>
      <c r="BL18" s="1873"/>
      <c r="BM18" s="1873"/>
      <c r="BN18" s="1875"/>
      <c r="BO18" s="1876"/>
      <c r="BP18" s="1876"/>
      <c r="BQ18" s="1876"/>
      <c r="BR18" s="1876"/>
      <c r="BS18" s="1876"/>
      <c r="BT18" s="1873"/>
      <c r="BU18" s="1873"/>
      <c r="BV18" s="1873"/>
      <c r="BW18" s="1873"/>
      <c r="BX18" s="1873"/>
      <c r="BY18" s="1873"/>
      <c r="BZ18" s="1884"/>
    </row>
    <row r="19" spans="1:78" s="665" customFormat="1" ht="17.25" customHeight="1">
      <c r="A19" s="1873"/>
      <c r="B19" s="1873"/>
      <c r="C19" s="1873"/>
      <c r="D19" s="1873"/>
      <c r="E19" s="1873"/>
      <c r="F19" s="1873"/>
      <c r="G19" s="1873"/>
      <c r="H19" s="1873"/>
      <c r="I19" s="1873"/>
      <c r="J19" s="1873"/>
      <c r="K19" s="1873"/>
      <c r="L19" s="1873"/>
      <c r="M19" s="1873"/>
      <c r="N19" s="1874"/>
      <c r="O19" s="1874"/>
      <c r="P19" s="1874"/>
      <c r="Q19" s="1875"/>
      <c r="R19" s="1875"/>
      <c r="S19" s="1875"/>
      <c r="T19" s="1875"/>
      <c r="U19" s="1875"/>
      <c r="V19" s="1875"/>
      <c r="W19" s="1875"/>
      <c r="X19" s="1875"/>
      <c r="Y19" s="1875"/>
      <c r="Z19" s="1875"/>
      <c r="AA19" s="1873"/>
      <c r="AB19" s="1873"/>
      <c r="AC19" s="1873"/>
      <c r="AD19" s="1873"/>
      <c r="AE19" s="1873"/>
      <c r="AF19" s="1873"/>
      <c r="AG19" s="1873"/>
      <c r="AH19" s="1873"/>
      <c r="AI19" s="1873"/>
      <c r="AJ19" s="1873"/>
      <c r="AK19" s="1873"/>
      <c r="AL19" s="1890"/>
      <c r="AM19" s="1883"/>
      <c r="AN19" s="1873"/>
      <c r="AO19" s="1873"/>
      <c r="AP19" s="1873"/>
      <c r="AQ19" s="1873"/>
      <c r="AR19" s="1873"/>
      <c r="AS19" s="1873"/>
      <c r="AT19" s="1873"/>
      <c r="AU19" s="1873"/>
      <c r="AV19" s="1873"/>
      <c r="AW19" s="1873"/>
      <c r="AX19" s="1873"/>
      <c r="AY19" s="1873"/>
      <c r="AZ19" s="1873"/>
      <c r="BA19" s="1873"/>
      <c r="BB19" s="1873"/>
      <c r="BC19" s="1873"/>
      <c r="BD19" s="1873"/>
      <c r="BE19" s="1873"/>
      <c r="BF19" s="1873"/>
      <c r="BG19" s="1917" t="s">
        <v>1190</v>
      </c>
      <c r="BH19" s="1875"/>
      <c r="BI19" s="1875"/>
      <c r="BJ19" s="1873"/>
      <c r="BK19" s="1875"/>
      <c r="BL19" s="1873"/>
      <c r="BM19" s="1873"/>
      <c r="BN19" s="1875"/>
      <c r="BO19" s="1876"/>
      <c r="BP19" s="1876"/>
      <c r="BQ19" s="1876"/>
      <c r="BR19" s="1876"/>
      <c r="BS19" s="1876"/>
      <c r="BT19" s="1873"/>
      <c r="BU19" s="1873"/>
      <c r="BV19" s="1873"/>
      <c r="BW19" s="1873"/>
      <c r="BX19" s="1873"/>
      <c r="BY19" s="1873"/>
      <c r="BZ19" s="1884"/>
    </row>
    <row r="20" spans="1:78" s="665" customFormat="1" ht="17.25" customHeight="1">
      <c r="A20" s="1873"/>
      <c r="B20" s="1873"/>
      <c r="C20" s="1873"/>
      <c r="D20" s="1873"/>
      <c r="E20" s="1873"/>
      <c r="F20" s="1873"/>
      <c r="G20" s="1873"/>
      <c r="H20" s="1873"/>
      <c r="I20" s="1873"/>
      <c r="J20" s="1873"/>
      <c r="K20" s="1873"/>
      <c r="L20" s="1873"/>
      <c r="M20" s="1873"/>
      <c r="N20" s="1874"/>
      <c r="O20" s="1874"/>
      <c r="P20" s="1874"/>
      <c r="Q20" s="1875"/>
      <c r="R20" s="1875"/>
      <c r="S20" s="1875"/>
      <c r="T20" s="1875"/>
      <c r="U20" s="1875"/>
      <c r="V20" s="1875"/>
      <c r="W20" s="1875"/>
      <c r="X20" s="1875"/>
      <c r="Y20" s="1875"/>
      <c r="Z20" s="1875"/>
      <c r="AA20" s="1873"/>
      <c r="AB20" s="1873"/>
      <c r="AC20" s="1873"/>
      <c r="AD20" s="1873"/>
      <c r="AE20" s="1873"/>
      <c r="AF20" s="1873"/>
      <c r="AG20" s="1873"/>
      <c r="AH20" s="1873"/>
      <c r="AI20" s="1873"/>
      <c r="AJ20" s="1873"/>
      <c r="AK20" s="1873"/>
      <c r="AL20" s="1890"/>
      <c r="AM20" s="1888"/>
      <c r="AN20" s="1875"/>
      <c r="AO20" s="1875"/>
      <c r="AP20" s="1873"/>
      <c r="AQ20" s="1873"/>
      <c r="AR20" s="1873"/>
      <c r="AS20" s="1873"/>
      <c r="AT20" s="1873"/>
      <c r="AU20" s="1873"/>
      <c r="AV20" s="1873"/>
      <c r="AW20" s="1873"/>
      <c r="AX20" s="1873"/>
      <c r="AY20" s="1873"/>
      <c r="AZ20" s="1873"/>
      <c r="BA20" s="1873"/>
      <c r="BB20" s="1873"/>
      <c r="BC20" s="1873"/>
      <c r="BD20" s="1873"/>
      <c r="BE20" s="1873"/>
      <c r="BF20" s="1873"/>
      <c r="BG20" s="1917" t="s">
        <v>1199</v>
      </c>
      <c r="BH20" s="1875"/>
      <c r="BI20" s="1875"/>
      <c r="BJ20" s="1873"/>
      <c r="BK20" s="1875"/>
      <c r="BL20" s="1873"/>
      <c r="BM20" s="1873"/>
      <c r="BN20" s="1875"/>
      <c r="BO20" s="1876"/>
      <c r="BP20" s="1876"/>
      <c r="BQ20" s="1876"/>
      <c r="BR20" s="1876"/>
      <c r="BS20" s="1876"/>
      <c r="BT20" s="1873"/>
      <c r="BU20" s="1873"/>
      <c r="BV20" s="1873"/>
      <c r="BW20" s="1873"/>
      <c r="BX20" s="1873"/>
      <c r="BY20" s="1873"/>
      <c r="BZ20" s="1884"/>
    </row>
    <row r="21" spans="1:78" s="665" customFormat="1" ht="17.25" customHeight="1">
      <c r="A21" s="1873"/>
      <c r="B21" s="1873"/>
      <c r="C21" s="1873"/>
      <c r="D21" s="1873"/>
      <c r="E21" s="1873"/>
      <c r="F21" s="1873"/>
      <c r="G21" s="1873"/>
      <c r="H21" s="1873"/>
      <c r="I21" s="1873"/>
      <c r="J21" s="1873"/>
      <c r="K21" s="1873"/>
      <c r="L21" s="1873"/>
      <c r="M21" s="1873"/>
      <c r="N21" s="1874"/>
      <c r="O21" s="1874"/>
      <c r="P21" s="1874"/>
      <c r="Q21" s="1875"/>
      <c r="R21" s="1875"/>
      <c r="S21" s="1875"/>
      <c r="T21" s="1875"/>
      <c r="U21" s="1875"/>
      <c r="V21" s="1875"/>
      <c r="W21" s="1875"/>
      <c r="X21" s="1875"/>
      <c r="Y21" s="1875"/>
      <c r="Z21" s="1875"/>
      <c r="AA21" s="1873"/>
      <c r="AB21" s="1873"/>
      <c r="AC21" s="1873"/>
      <c r="AD21" s="1873"/>
      <c r="AE21" s="1873"/>
      <c r="AF21" s="1873"/>
      <c r="AG21" s="1873"/>
      <c r="AH21" s="1873"/>
      <c r="AI21" s="1873"/>
      <c r="AJ21" s="1873"/>
      <c r="AK21" s="1873"/>
      <c r="AL21" s="1890"/>
      <c r="AM21" s="1915"/>
      <c r="AN21" s="1905"/>
      <c r="AO21" s="1905"/>
      <c r="AP21" s="1905"/>
      <c r="AQ21" s="1903"/>
      <c r="AR21" s="1903"/>
      <c r="AS21" s="1903"/>
      <c r="AT21" s="1903"/>
      <c r="AU21" s="1903"/>
      <c r="AV21" s="1903"/>
      <c r="AW21" s="1903"/>
      <c r="AX21" s="1903"/>
      <c r="AY21" s="1903"/>
      <c r="AZ21" s="1903"/>
      <c r="BA21" s="1903"/>
      <c r="BB21" s="1903"/>
      <c r="BC21" s="1903"/>
      <c r="BD21" s="1903"/>
      <c r="BE21" s="1903"/>
      <c r="BF21" s="1903"/>
      <c r="BG21" s="1918" t="s">
        <v>1200</v>
      </c>
      <c r="BH21" s="1905"/>
      <c r="BI21" s="1905"/>
      <c r="BJ21" s="1903"/>
      <c r="BK21" s="1905"/>
      <c r="BL21" s="1903"/>
      <c r="BM21" s="1903"/>
      <c r="BN21" s="1905"/>
      <c r="BO21" s="1906"/>
      <c r="BP21" s="1906"/>
      <c r="BQ21" s="1906"/>
      <c r="BR21" s="1906"/>
      <c r="BS21" s="1906"/>
      <c r="BT21" s="1903"/>
      <c r="BU21" s="1903"/>
      <c r="BV21" s="1903"/>
      <c r="BW21" s="1903"/>
      <c r="BX21" s="1903"/>
      <c r="BY21" s="1903"/>
      <c r="BZ21" s="1907"/>
    </row>
    <row r="22" spans="1:78" s="665" customFormat="1" ht="17.25" customHeight="1">
      <c r="A22" s="1873"/>
      <c r="B22" s="1873"/>
      <c r="C22" s="1873"/>
      <c r="D22" s="1873"/>
      <c r="E22" s="1873"/>
      <c r="F22" s="1873"/>
      <c r="G22" s="1873"/>
      <c r="H22" s="1873"/>
      <c r="I22" s="1873"/>
      <c r="J22" s="1873"/>
      <c r="K22" s="1873"/>
      <c r="L22" s="1873"/>
      <c r="M22" s="1873"/>
      <c r="N22" s="1874"/>
      <c r="O22" s="1874"/>
      <c r="P22" s="1874"/>
      <c r="Q22" s="1875"/>
      <c r="R22" s="1875"/>
      <c r="S22" s="1875"/>
      <c r="T22" s="1875"/>
      <c r="U22" s="1875"/>
      <c r="V22" s="1875"/>
      <c r="W22" s="1875"/>
      <c r="X22" s="1875"/>
      <c r="Y22" s="1875"/>
      <c r="Z22" s="1875"/>
      <c r="AA22" s="1873"/>
      <c r="AB22" s="1873"/>
      <c r="AC22" s="1873"/>
      <c r="AD22" s="1873"/>
      <c r="AE22" s="1873"/>
      <c r="AF22" s="1873"/>
      <c r="AG22" s="1873"/>
      <c r="AH22" s="1873"/>
      <c r="AI22" s="1873"/>
      <c r="AJ22" s="1873"/>
      <c r="AK22" s="1873"/>
      <c r="AL22" s="1890"/>
      <c r="AM22" s="1908" t="s">
        <v>1210</v>
      </c>
      <c r="AN22" s="1909"/>
      <c r="AO22" s="1909"/>
      <c r="AP22" s="1909" t="s">
        <v>384</v>
      </c>
      <c r="AQ22" s="1909"/>
      <c r="AR22" s="1909"/>
      <c r="AS22" s="1909"/>
      <c r="AT22" s="1909"/>
      <c r="AU22" s="1909"/>
      <c r="AV22" s="1909"/>
      <c r="AW22" s="1909"/>
      <c r="AX22" s="1909"/>
      <c r="AY22" s="1909"/>
      <c r="AZ22" s="1909"/>
      <c r="BA22" s="1909"/>
      <c r="BB22" s="1909"/>
      <c r="BC22" s="1909"/>
      <c r="BD22" s="1909"/>
      <c r="BE22" s="1909"/>
      <c r="BF22" s="1909"/>
      <c r="BG22" s="1919" t="s">
        <v>1190</v>
      </c>
      <c r="BH22" s="1911"/>
      <c r="BI22" s="1911"/>
      <c r="BJ22" s="1909"/>
      <c r="BK22" s="1911"/>
      <c r="BL22" s="1909"/>
      <c r="BM22" s="1909"/>
      <c r="BN22" s="1911"/>
      <c r="BO22" s="1912"/>
      <c r="BP22" s="1912"/>
      <c r="BQ22" s="1912"/>
      <c r="BR22" s="1912"/>
      <c r="BS22" s="1912"/>
      <c r="BT22" s="1909"/>
      <c r="BU22" s="1909"/>
      <c r="BV22" s="1909"/>
      <c r="BW22" s="1909"/>
      <c r="BX22" s="1909"/>
      <c r="BY22" s="1909"/>
      <c r="BZ22" s="1913"/>
    </row>
    <row r="23" spans="1:78" s="665" customFormat="1" ht="17.25" customHeight="1">
      <c r="A23" s="1873"/>
      <c r="B23" s="1873"/>
      <c r="C23" s="1873"/>
      <c r="D23" s="1873"/>
      <c r="E23" s="1873"/>
      <c r="F23" s="1873"/>
      <c r="G23" s="1873"/>
      <c r="H23" s="1873"/>
      <c r="I23" s="1873"/>
      <c r="J23" s="1873"/>
      <c r="K23" s="1873"/>
      <c r="L23" s="1873"/>
      <c r="M23" s="1873"/>
      <c r="N23" s="1874"/>
      <c r="O23" s="1874"/>
      <c r="P23" s="1874"/>
      <c r="Q23" s="1875"/>
      <c r="R23" s="1875"/>
      <c r="S23" s="1875"/>
      <c r="T23" s="1875"/>
      <c r="U23" s="1875"/>
      <c r="V23" s="1875"/>
      <c r="W23" s="1875"/>
      <c r="X23" s="1875"/>
      <c r="Y23" s="1875"/>
      <c r="Z23" s="1875"/>
      <c r="AA23" s="1873"/>
      <c r="AB23" s="1873"/>
      <c r="AC23" s="1873"/>
      <c r="AD23" s="1873"/>
      <c r="AE23" s="1873"/>
      <c r="AF23" s="1873"/>
      <c r="AG23" s="1873"/>
      <c r="AH23" s="1873"/>
      <c r="AI23" s="1873"/>
      <c r="AJ23" s="1873"/>
      <c r="AK23" s="1873"/>
      <c r="AL23" s="1890"/>
      <c r="AM23" s="1883" t="s">
        <v>1211</v>
      </c>
      <c r="AN23" s="1873"/>
      <c r="AO23" s="1873"/>
      <c r="AP23" s="1873" t="s">
        <v>385</v>
      </c>
      <c r="AQ23" s="1873"/>
      <c r="AR23" s="1873"/>
      <c r="AS23" s="1873"/>
      <c r="AT23" s="1873"/>
      <c r="AU23" s="1873"/>
      <c r="AV23" s="1873"/>
      <c r="AW23" s="1873"/>
      <c r="AX23" s="1873"/>
      <c r="AY23" s="1873"/>
      <c r="AZ23" s="1873"/>
      <c r="BA23" s="1873"/>
      <c r="BB23" s="1873"/>
      <c r="BC23" s="1873"/>
      <c r="BD23" s="1873"/>
      <c r="BE23" s="1873"/>
      <c r="BF23" s="1873"/>
      <c r="BG23" s="1917" t="s">
        <v>1190</v>
      </c>
      <c r="BH23" s="1875"/>
      <c r="BI23" s="1875"/>
      <c r="BJ23" s="1873"/>
      <c r="BK23" s="1875"/>
      <c r="BL23" s="1873"/>
      <c r="BM23" s="1873"/>
      <c r="BN23" s="1875"/>
      <c r="BO23" s="1873"/>
      <c r="BP23" s="1876"/>
      <c r="BQ23" s="1876"/>
      <c r="BR23" s="1876"/>
      <c r="BS23" s="1876"/>
      <c r="BT23" s="1873"/>
      <c r="BU23" s="1873"/>
      <c r="BV23" s="1873"/>
      <c r="BW23" s="1873"/>
      <c r="BX23" s="1873"/>
      <c r="BY23" s="1873"/>
      <c r="BZ23" s="1884"/>
    </row>
    <row r="24" spans="1:78" s="665" customFormat="1" ht="17.25" customHeight="1">
      <c r="A24" s="1873"/>
      <c r="B24" s="1873"/>
      <c r="C24" s="1873"/>
      <c r="D24" s="1873"/>
      <c r="E24" s="1873"/>
      <c r="F24" s="1873"/>
      <c r="G24" s="1873"/>
      <c r="H24" s="1873"/>
      <c r="I24" s="1873"/>
      <c r="J24" s="1873"/>
      <c r="K24" s="1873"/>
      <c r="L24" s="1873"/>
      <c r="M24" s="1873"/>
      <c r="N24" s="1874"/>
      <c r="O24" s="1874"/>
      <c r="P24" s="1874"/>
      <c r="Q24" s="1875"/>
      <c r="R24" s="1875"/>
      <c r="S24" s="1875"/>
      <c r="T24" s="1875"/>
      <c r="U24" s="1875"/>
      <c r="V24" s="1875"/>
      <c r="W24" s="1875"/>
      <c r="X24" s="1875"/>
      <c r="Y24" s="1875"/>
      <c r="Z24" s="1875"/>
      <c r="AA24" s="1873"/>
      <c r="AB24" s="1873"/>
      <c r="AC24" s="1873"/>
      <c r="AD24" s="1873"/>
      <c r="AE24" s="1873"/>
      <c r="AF24" s="1873"/>
      <c r="AG24" s="1873"/>
      <c r="AH24" s="1873"/>
      <c r="AI24" s="1873"/>
      <c r="AJ24" s="1873"/>
      <c r="AK24" s="1873"/>
      <c r="AL24" s="1890"/>
      <c r="AM24" s="1889"/>
      <c r="AN24" s="1298"/>
      <c r="AO24" s="1298"/>
      <c r="AP24" s="1298"/>
      <c r="AQ24" s="1873"/>
      <c r="AR24" s="1873"/>
      <c r="AS24" s="1871"/>
      <c r="AT24" s="1871"/>
      <c r="AU24" s="1871"/>
      <c r="AV24" s="1873"/>
      <c r="AW24" s="1873"/>
      <c r="AX24" s="1873"/>
      <c r="AY24" s="1873"/>
      <c r="AZ24" s="1873"/>
      <c r="BA24" s="1873"/>
      <c r="BB24" s="1873"/>
      <c r="BC24" s="1873"/>
      <c r="BD24" s="1873"/>
      <c r="BE24" s="1873"/>
      <c r="BF24" s="1873"/>
      <c r="BG24" s="1917" t="s">
        <v>1188</v>
      </c>
      <c r="BH24" s="1298"/>
      <c r="BI24" s="1298"/>
      <c r="BJ24" s="1871"/>
      <c r="BK24" s="1298"/>
      <c r="BL24" s="1871"/>
      <c r="BM24" s="1871"/>
      <c r="BN24" s="1298"/>
      <c r="BO24" s="1873"/>
      <c r="BP24" s="1873"/>
      <c r="BQ24" s="1873"/>
      <c r="BR24" s="1873"/>
      <c r="BS24" s="1873"/>
      <c r="BT24" s="1873"/>
      <c r="BU24" s="1873"/>
      <c r="BV24" s="1873"/>
      <c r="BW24" s="1873"/>
      <c r="BX24" s="1873"/>
      <c r="BY24" s="1873"/>
      <c r="BZ24" s="1884"/>
    </row>
    <row r="25" spans="1:78" s="665" customFormat="1" ht="17.25" customHeight="1">
      <c r="A25" s="1873"/>
      <c r="B25" s="1873"/>
      <c r="C25" s="1873"/>
      <c r="D25" s="1873"/>
      <c r="E25" s="1873"/>
      <c r="F25" s="1873"/>
      <c r="G25" s="1873"/>
      <c r="H25" s="1873"/>
      <c r="I25" s="1873"/>
      <c r="J25" s="1873"/>
      <c r="K25" s="1873"/>
      <c r="L25" s="1873"/>
      <c r="M25" s="1873"/>
      <c r="N25" s="1873"/>
      <c r="O25" s="1873"/>
      <c r="P25" s="1873"/>
      <c r="Q25" s="1877"/>
      <c r="R25" s="1877"/>
      <c r="S25" s="1877"/>
      <c r="T25" s="1298"/>
      <c r="U25" s="1298"/>
      <c r="V25" s="1298"/>
      <c r="W25" s="1298"/>
      <c r="X25" s="1298"/>
      <c r="Y25" s="1298"/>
      <c r="Z25" s="1298"/>
      <c r="AA25" s="1873"/>
      <c r="AB25" s="1873"/>
      <c r="AC25" s="1873"/>
      <c r="AD25" s="1873"/>
      <c r="AE25" s="1873"/>
      <c r="AF25" s="1873"/>
      <c r="AG25" s="1873"/>
      <c r="AH25" s="1873"/>
      <c r="AI25" s="1873"/>
      <c r="AJ25" s="1873"/>
      <c r="AK25" s="1873"/>
      <c r="AL25" s="1914"/>
      <c r="AM25" s="1893"/>
      <c r="AN25" s="1892"/>
      <c r="AO25" s="1892"/>
      <c r="AP25" s="1892"/>
      <c r="AQ25" s="1886"/>
      <c r="AR25" s="1886"/>
      <c r="AS25" s="1885"/>
      <c r="AT25" s="1885"/>
      <c r="AU25" s="1885"/>
      <c r="AV25" s="1886"/>
      <c r="AW25" s="1886"/>
      <c r="AX25" s="1886"/>
      <c r="AY25" s="1886"/>
      <c r="AZ25" s="1886"/>
      <c r="BA25" s="1886"/>
      <c r="BB25" s="1886"/>
      <c r="BC25" s="1886"/>
      <c r="BD25" s="1886"/>
      <c r="BE25" s="1886"/>
      <c r="BF25" s="1886"/>
      <c r="BG25" s="1920" t="s">
        <v>1189</v>
      </c>
      <c r="BH25" s="1892"/>
      <c r="BI25" s="1892"/>
      <c r="BJ25" s="1885"/>
      <c r="BK25" s="1892"/>
      <c r="BL25" s="1885"/>
      <c r="BM25" s="1885"/>
      <c r="BN25" s="1892"/>
      <c r="BO25" s="1886"/>
      <c r="BP25" s="1886"/>
      <c r="BQ25" s="1886"/>
      <c r="BR25" s="1886"/>
      <c r="BS25" s="1886"/>
      <c r="BT25" s="1886"/>
      <c r="BU25" s="1886"/>
      <c r="BV25" s="1886"/>
      <c r="BW25" s="1886"/>
      <c r="BX25" s="1886"/>
      <c r="BY25" s="1886"/>
      <c r="BZ25" s="1887"/>
    </row>
    <row r="26" spans="1:78" ht="17.25" customHeight="1">
      <c r="A26" s="1873"/>
      <c r="B26" s="1871"/>
      <c r="C26" s="1871"/>
      <c r="D26" s="1871"/>
      <c r="E26" s="1873"/>
      <c r="F26" s="1873"/>
      <c r="G26" s="1873"/>
      <c r="H26" s="1871"/>
      <c r="I26" s="1871"/>
      <c r="J26" s="1871"/>
      <c r="K26" s="1871"/>
      <c r="L26" s="1871"/>
      <c r="M26" s="1873"/>
      <c r="N26" s="1873"/>
      <c r="O26" s="1873"/>
      <c r="P26" s="1873"/>
      <c r="Q26" s="1873"/>
      <c r="R26" s="1873"/>
      <c r="S26" s="1873"/>
      <c r="T26" s="1873"/>
      <c r="U26" s="1873"/>
      <c r="V26" s="1873"/>
      <c r="W26" s="1873"/>
      <c r="X26" s="1873"/>
      <c r="Y26" s="1873"/>
      <c r="Z26" s="1873"/>
      <c r="AA26" s="1871"/>
      <c r="AB26" s="1871"/>
      <c r="AC26" s="1871"/>
      <c r="AD26" s="1871"/>
      <c r="AE26" s="1871"/>
      <c r="AF26" s="1871"/>
      <c r="AG26" s="1871"/>
      <c r="AH26" s="1871"/>
      <c r="AI26" s="1871"/>
      <c r="AJ26" s="1871"/>
      <c r="AK26" s="1871"/>
      <c r="AL26" s="1873"/>
      <c r="AM26" s="1895"/>
      <c r="AN26" s="1895"/>
      <c r="AO26" s="1895"/>
      <c r="AP26" s="1895"/>
      <c r="AQ26" s="1895"/>
      <c r="AR26" s="1895"/>
      <c r="AS26" s="1895"/>
      <c r="AT26" s="1895"/>
      <c r="AU26" s="1895"/>
      <c r="AV26" s="1895"/>
      <c r="AW26" s="1895"/>
      <c r="AX26" s="1895"/>
      <c r="AY26" s="1895"/>
      <c r="AZ26" s="1895"/>
      <c r="BA26" s="1895"/>
      <c r="BB26" s="1895"/>
      <c r="BC26" s="1895"/>
      <c r="BD26" s="1895"/>
      <c r="BE26" s="1895"/>
      <c r="BF26" s="1895"/>
      <c r="BG26" s="1895"/>
      <c r="BH26" s="1895"/>
      <c r="BI26" s="1895"/>
      <c r="BJ26" s="1895"/>
      <c r="BK26" s="1895"/>
      <c r="BL26" s="1895"/>
      <c r="BM26" s="1895"/>
      <c r="BN26" s="1895"/>
      <c r="BO26" s="1895"/>
      <c r="BP26" s="1895"/>
      <c r="BQ26" s="1895"/>
      <c r="BR26" s="1895"/>
      <c r="BS26" s="1895"/>
      <c r="BT26" s="1895"/>
      <c r="BU26" s="1895"/>
      <c r="BV26" s="1895"/>
      <c r="BW26" s="1895"/>
      <c r="BX26" s="1895"/>
      <c r="BY26" s="1895"/>
      <c r="BZ26" s="1895"/>
    </row>
    <row r="27" spans="1:78" ht="17.25" customHeight="1">
      <c r="A27" s="1873"/>
      <c r="B27" s="1871"/>
      <c r="C27" s="1871"/>
      <c r="D27" s="1871"/>
      <c r="E27" s="1873"/>
      <c r="F27" s="1873"/>
      <c r="G27" s="1873"/>
      <c r="H27" s="1871"/>
      <c r="I27" s="1871"/>
      <c r="J27" s="1871"/>
      <c r="K27" s="1871"/>
      <c r="L27" s="1871"/>
      <c r="M27" s="1873"/>
      <c r="N27" s="1873"/>
      <c r="O27" s="1873"/>
      <c r="P27" s="1873"/>
      <c r="Q27" s="1873"/>
      <c r="R27" s="1873"/>
      <c r="S27" s="1873"/>
      <c r="T27" s="1873"/>
      <c r="U27" s="1873"/>
      <c r="V27" s="1873"/>
      <c r="W27" s="1873"/>
      <c r="X27" s="1873"/>
      <c r="Y27" s="1873"/>
      <c r="Z27" s="1873"/>
      <c r="AA27" s="1871"/>
      <c r="AB27" s="1871"/>
      <c r="AC27" s="1871"/>
      <c r="AD27" s="1871"/>
      <c r="AE27" s="1871"/>
      <c r="AF27" s="1871"/>
      <c r="AG27" s="1871"/>
      <c r="AH27" s="1871"/>
      <c r="AI27" s="1871"/>
      <c r="AJ27" s="1871"/>
      <c r="AK27" s="1871"/>
      <c r="AL27" s="1873"/>
      <c r="AM27" s="1871"/>
      <c r="AN27" s="1871"/>
      <c r="AO27" s="1871"/>
      <c r="AP27" s="1871"/>
      <c r="AQ27" s="1871"/>
      <c r="AR27" s="1871"/>
      <c r="AS27" s="1871"/>
      <c r="AT27" s="1871"/>
      <c r="AU27" s="1871"/>
      <c r="AV27" s="1871"/>
      <c r="AW27" s="1871"/>
      <c r="AX27" s="1871"/>
      <c r="AY27" s="1871"/>
      <c r="AZ27" s="1871"/>
      <c r="BA27" s="1871"/>
      <c r="BB27" s="1871"/>
      <c r="BC27" s="1871"/>
      <c r="BD27" s="1871"/>
      <c r="BE27" s="1871"/>
      <c r="BF27" s="1871"/>
      <c r="BG27" s="1871"/>
      <c r="BH27" s="1871"/>
      <c r="BI27" s="1871"/>
      <c r="BJ27" s="1871"/>
      <c r="BK27" s="1871"/>
      <c r="BL27" s="1871"/>
      <c r="BM27" s="1871"/>
      <c r="BN27" s="1871"/>
      <c r="BO27" s="1871"/>
      <c r="BP27" s="1871"/>
      <c r="BQ27" s="1871"/>
      <c r="BR27" s="1871"/>
      <c r="BS27" s="1871"/>
      <c r="BT27" s="1871"/>
      <c r="BU27" s="1871"/>
      <c r="BV27" s="1871"/>
      <c r="BW27" s="1871"/>
      <c r="BX27" s="1871"/>
      <c r="BY27" s="1871"/>
      <c r="BZ27" s="1871"/>
    </row>
    <row r="28" spans="1:78" ht="17.25" customHeight="1">
      <c r="A28" s="1873"/>
      <c r="B28" s="1871"/>
      <c r="C28" s="1871"/>
      <c r="D28" s="1871"/>
      <c r="E28" s="1873"/>
      <c r="F28" s="1873"/>
      <c r="G28" s="1873"/>
      <c r="H28" s="1871"/>
      <c r="I28" s="1871"/>
      <c r="J28" s="1871"/>
      <c r="K28" s="1871"/>
      <c r="L28" s="1871"/>
      <c r="M28" s="1873"/>
      <c r="N28" s="1873"/>
      <c r="O28" s="1873"/>
      <c r="P28" s="1873"/>
      <c r="Q28" s="1873"/>
      <c r="R28" s="1873"/>
      <c r="S28" s="1873"/>
      <c r="T28" s="1873"/>
      <c r="U28" s="1873"/>
      <c r="V28" s="1873"/>
      <c r="W28" s="1873"/>
      <c r="X28" s="1873"/>
      <c r="Y28" s="1873"/>
      <c r="Z28" s="1873"/>
      <c r="AA28" s="1871"/>
      <c r="AB28" s="1871"/>
      <c r="AC28" s="1871"/>
      <c r="AD28" s="1871"/>
      <c r="AE28" s="1871"/>
      <c r="AF28" s="1871"/>
      <c r="AG28" s="1871"/>
      <c r="AH28" s="1871"/>
      <c r="AI28" s="1871"/>
      <c r="AJ28" s="1871"/>
      <c r="AK28" s="1871"/>
      <c r="AL28" s="1873"/>
      <c r="AM28" s="1873"/>
      <c r="AN28" s="1873"/>
      <c r="AO28" s="1873"/>
      <c r="AP28" s="1873"/>
      <c r="AQ28" s="1871"/>
      <c r="AR28" s="1871"/>
      <c r="AS28" s="1871"/>
      <c r="AT28" s="1871"/>
      <c r="AU28" s="1871"/>
      <c r="AV28" s="1871"/>
      <c r="AW28" s="1871"/>
      <c r="AX28" s="1871"/>
      <c r="AY28" s="1871"/>
      <c r="AZ28" s="1871"/>
      <c r="BA28" s="1871"/>
      <c r="BB28" s="1871"/>
      <c r="BC28" s="1871"/>
      <c r="BD28" s="1871"/>
      <c r="BE28" s="1871"/>
      <c r="BF28" s="1871"/>
      <c r="BG28" s="1871"/>
      <c r="BH28" s="1871"/>
      <c r="BI28" s="1871"/>
      <c r="BJ28" s="1871"/>
      <c r="BK28" s="1871"/>
      <c r="BL28" s="1871"/>
      <c r="BM28" s="1871"/>
      <c r="BN28" s="1871"/>
      <c r="BO28" s="1871"/>
      <c r="BP28" s="1873"/>
      <c r="BQ28" s="1873"/>
      <c r="BR28" s="1873"/>
      <c r="BS28" s="1873"/>
      <c r="BT28" s="1873"/>
      <c r="BU28" s="1873"/>
      <c r="BV28" s="1873"/>
      <c r="BW28" s="1873"/>
      <c r="BX28" s="1873"/>
      <c r="BY28" s="1873"/>
      <c r="BZ28" s="1873"/>
    </row>
    <row r="29" spans="1:78" ht="17.25" customHeight="1">
      <c r="A29" s="665"/>
      <c r="E29" s="665"/>
      <c r="F29" s="665"/>
      <c r="G29" s="665"/>
      <c r="M29" s="665"/>
      <c r="N29" s="665"/>
      <c r="O29" s="665"/>
      <c r="P29" s="665"/>
      <c r="Q29" s="665"/>
      <c r="R29" s="665"/>
      <c r="S29" s="665"/>
      <c r="T29" s="665"/>
      <c r="U29" s="665"/>
      <c r="V29" s="665"/>
      <c r="W29" s="665"/>
      <c r="X29" s="665"/>
      <c r="Y29" s="665"/>
      <c r="Z29" s="665"/>
      <c r="AL29" s="665"/>
      <c r="AM29" s="665"/>
      <c r="AN29" s="665"/>
      <c r="AO29" s="665"/>
      <c r="AP29" s="665"/>
      <c r="AQ29" s="665"/>
      <c r="AR29" s="665"/>
      <c r="AS29" s="665"/>
      <c r="AT29" s="665"/>
      <c r="AZ29" s="665"/>
      <c r="BA29" s="665"/>
      <c r="BB29" s="665"/>
      <c r="BC29" s="665"/>
      <c r="BD29" s="665"/>
      <c r="BE29" s="665"/>
      <c r="BF29" s="665"/>
      <c r="BG29" s="665"/>
      <c r="BH29" s="665"/>
      <c r="BI29" s="665"/>
      <c r="BJ29" s="665"/>
      <c r="BK29" s="665"/>
      <c r="BL29" s="665"/>
      <c r="BM29" s="665"/>
      <c r="BN29" s="665"/>
      <c r="BO29" s="665"/>
      <c r="BP29" s="665"/>
      <c r="BQ29" s="665"/>
      <c r="BR29" s="665"/>
      <c r="BS29" s="665"/>
      <c r="BT29" s="665"/>
      <c r="BU29" s="665"/>
      <c r="BV29" s="665"/>
      <c r="BW29" s="665"/>
      <c r="BX29" s="665"/>
      <c r="BY29" s="665"/>
      <c r="BZ29" s="665"/>
    </row>
    <row r="30" spans="1:78" ht="17.25" customHeight="1">
      <c r="A30" s="665"/>
      <c r="E30" s="665"/>
      <c r="F30" s="665"/>
      <c r="G30" s="665"/>
      <c r="M30" s="665"/>
      <c r="N30" s="665"/>
      <c r="O30" s="665"/>
      <c r="P30" s="665"/>
      <c r="Q30" s="665"/>
      <c r="R30" s="665"/>
      <c r="S30" s="665"/>
      <c r="T30" s="665"/>
      <c r="U30" s="665"/>
      <c r="V30" s="665"/>
      <c r="W30" s="665"/>
      <c r="X30" s="665"/>
      <c r="Y30" s="665"/>
      <c r="Z30" s="665"/>
      <c r="AL30" s="665"/>
      <c r="AM30" s="665"/>
      <c r="AN30" s="665"/>
      <c r="AO30" s="665"/>
      <c r="AP30" s="665"/>
      <c r="AQ30" s="665"/>
      <c r="AR30" s="665"/>
      <c r="AS30" s="665"/>
      <c r="AT30" s="665"/>
      <c r="AZ30" s="665"/>
      <c r="BA30" s="665"/>
      <c r="BB30" s="665"/>
      <c r="BC30" s="665"/>
      <c r="BD30" s="665"/>
      <c r="BE30" s="665"/>
      <c r="BF30" s="665"/>
      <c r="BG30" s="665"/>
      <c r="BH30" s="665"/>
      <c r="BI30" s="665"/>
      <c r="BJ30" s="665"/>
      <c r="BK30" s="665"/>
      <c r="BL30" s="665"/>
      <c r="BM30" s="665"/>
      <c r="BN30" s="665"/>
      <c r="BO30" s="665"/>
      <c r="BP30" s="665"/>
      <c r="BQ30" s="665"/>
      <c r="BR30" s="665"/>
      <c r="BS30" s="665"/>
      <c r="BT30" s="665"/>
      <c r="BU30" s="665"/>
      <c r="BV30" s="665"/>
      <c r="BW30" s="665"/>
      <c r="BX30" s="665"/>
      <c r="BY30" s="665"/>
      <c r="BZ30" s="665"/>
    </row>
    <row r="31" spans="1:78" ht="17.25" customHeight="1">
      <c r="A31" s="665"/>
      <c r="E31" s="665"/>
      <c r="F31" s="665"/>
      <c r="G31" s="665"/>
      <c r="M31" s="665"/>
      <c r="N31" s="665"/>
      <c r="O31" s="665"/>
      <c r="P31" s="665"/>
      <c r="Q31" s="665"/>
      <c r="R31" s="665"/>
      <c r="S31" s="665"/>
      <c r="T31" s="665"/>
      <c r="U31" s="665"/>
      <c r="V31" s="665"/>
      <c r="W31" s="665"/>
      <c r="X31" s="665"/>
      <c r="Y31" s="665"/>
      <c r="Z31" s="665"/>
      <c r="AL31" s="665"/>
      <c r="AM31" s="665"/>
      <c r="AN31" s="665"/>
      <c r="AO31" s="665"/>
      <c r="AP31" s="665"/>
      <c r="AQ31" s="665"/>
      <c r="AR31" s="665"/>
      <c r="AS31" s="665"/>
      <c r="AT31" s="665"/>
      <c r="AZ31" s="665"/>
      <c r="BA31" s="665"/>
      <c r="BB31" s="665"/>
      <c r="BC31" s="665"/>
      <c r="BD31" s="665"/>
      <c r="BE31" s="665"/>
      <c r="BF31" s="665"/>
      <c r="BG31" s="665"/>
      <c r="BH31" s="665"/>
      <c r="BI31" s="665"/>
      <c r="BJ31" s="665"/>
      <c r="BK31" s="665"/>
      <c r="BL31" s="665"/>
      <c r="BM31" s="665"/>
      <c r="BN31" s="665"/>
      <c r="BO31" s="665"/>
      <c r="BP31" s="665"/>
      <c r="BQ31" s="665"/>
      <c r="BR31" s="665"/>
      <c r="BS31" s="665"/>
      <c r="BT31" s="665"/>
      <c r="BU31" s="665"/>
      <c r="BV31" s="665"/>
      <c r="BW31" s="665"/>
      <c r="BX31" s="665"/>
      <c r="BY31" s="665"/>
      <c r="BZ31" s="665"/>
    </row>
    <row r="32" spans="1:78" ht="17.25" customHeight="1">
      <c r="A32" s="665"/>
      <c r="E32" s="665"/>
      <c r="F32" s="665"/>
      <c r="G32" s="665"/>
      <c r="M32" s="665"/>
      <c r="N32" s="665"/>
      <c r="O32" s="665"/>
      <c r="P32" s="665"/>
      <c r="Q32" s="665"/>
      <c r="R32" s="665"/>
      <c r="S32" s="665"/>
      <c r="T32" s="665"/>
      <c r="U32" s="665"/>
      <c r="V32" s="665"/>
      <c r="W32" s="665"/>
      <c r="X32" s="665"/>
      <c r="Y32" s="665"/>
      <c r="Z32" s="665"/>
      <c r="AL32" s="665"/>
      <c r="AM32" s="665"/>
      <c r="AN32" s="665"/>
      <c r="AO32" s="665"/>
      <c r="AP32" s="665"/>
      <c r="AQ32" s="665"/>
      <c r="AR32" s="665"/>
      <c r="AS32" s="665"/>
      <c r="AT32" s="665"/>
      <c r="AZ32" s="665"/>
      <c r="BA32" s="665"/>
      <c r="BB32" s="665"/>
      <c r="BC32" s="665"/>
      <c r="BD32" s="665"/>
      <c r="BE32" s="665"/>
      <c r="BF32" s="665"/>
      <c r="BG32" s="665"/>
      <c r="BH32" s="665"/>
      <c r="BI32" s="665"/>
      <c r="BJ32" s="665"/>
      <c r="BK32" s="665"/>
      <c r="BL32" s="665"/>
      <c r="BM32" s="665"/>
      <c r="BN32" s="665"/>
      <c r="BO32" s="665"/>
      <c r="BP32" s="665"/>
      <c r="BQ32" s="665"/>
      <c r="BR32" s="665"/>
      <c r="BS32" s="665"/>
      <c r="BT32" s="665"/>
      <c r="BU32" s="665"/>
      <c r="BV32" s="665"/>
      <c r="BW32" s="665"/>
      <c r="BX32" s="665"/>
      <c r="BY32" s="665"/>
      <c r="BZ32" s="665"/>
    </row>
    <row r="33" spans="1:78" ht="17.25" customHeight="1">
      <c r="A33" s="665"/>
      <c r="E33" s="665"/>
      <c r="F33" s="665"/>
      <c r="G33" s="665"/>
      <c r="M33" s="665"/>
      <c r="N33" s="665"/>
      <c r="O33" s="665"/>
      <c r="P33" s="665"/>
      <c r="Q33" s="665"/>
      <c r="R33" s="665"/>
      <c r="S33" s="665"/>
      <c r="T33" s="665"/>
      <c r="U33" s="665"/>
      <c r="V33" s="665"/>
      <c r="W33" s="665"/>
      <c r="X33" s="665"/>
      <c r="Y33" s="665"/>
      <c r="Z33" s="665"/>
      <c r="AL33" s="665"/>
      <c r="AM33" s="665"/>
      <c r="AN33" s="665"/>
      <c r="AO33" s="665"/>
      <c r="AP33" s="665"/>
      <c r="AQ33" s="665"/>
      <c r="AR33" s="665"/>
      <c r="AS33" s="665"/>
      <c r="AT33" s="665"/>
      <c r="AZ33" s="665"/>
      <c r="BA33" s="665"/>
      <c r="BB33" s="665"/>
      <c r="BC33" s="665"/>
      <c r="BD33" s="665"/>
      <c r="BE33" s="665"/>
      <c r="BF33" s="665"/>
      <c r="BG33" s="665"/>
      <c r="BH33" s="665"/>
      <c r="BI33" s="665"/>
      <c r="BJ33" s="665"/>
      <c r="BK33" s="665"/>
      <c r="BL33" s="665"/>
      <c r="BM33" s="665"/>
      <c r="BN33" s="665"/>
      <c r="BO33" s="665"/>
      <c r="BP33" s="665"/>
      <c r="BQ33" s="665"/>
      <c r="BR33" s="665"/>
      <c r="BS33" s="665"/>
      <c r="BT33" s="665"/>
      <c r="BU33" s="665"/>
      <c r="BV33" s="665"/>
      <c r="BW33" s="665"/>
      <c r="BX33" s="665"/>
      <c r="BY33" s="665"/>
      <c r="BZ33" s="665"/>
    </row>
    <row r="34" spans="1:78" ht="17.25" customHeight="1">
      <c r="A34" s="665"/>
      <c r="E34" s="665"/>
      <c r="F34" s="665"/>
      <c r="G34" s="665"/>
      <c r="M34" s="665"/>
      <c r="N34" s="665"/>
      <c r="O34" s="665"/>
      <c r="P34" s="665"/>
      <c r="Q34" s="665"/>
      <c r="R34" s="665"/>
      <c r="S34" s="665"/>
      <c r="T34" s="665"/>
      <c r="U34" s="665"/>
      <c r="V34" s="665"/>
      <c r="W34" s="665"/>
      <c r="X34" s="665"/>
      <c r="Y34" s="665"/>
      <c r="Z34" s="665"/>
      <c r="AL34" s="665"/>
      <c r="AM34" s="665"/>
      <c r="AN34" s="665"/>
      <c r="AO34" s="665"/>
      <c r="AP34" s="665"/>
      <c r="AQ34" s="665"/>
      <c r="AR34" s="665"/>
      <c r="AS34" s="665"/>
      <c r="AT34" s="665"/>
      <c r="AU34" s="665"/>
      <c r="AV34" s="665"/>
      <c r="AW34" s="665"/>
      <c r="AX34" s="665"/>
      <c r="AY34" s="665"/>
      <c r="AZ34" s="665"/>
      <c r="BA34" s="665"/>
      <c r="BB34" s="665"/>
      <c r="BC34" s="665"/>
      <c r="BD34" s="665"/>
      <c r="BE34" s="665"/>
      <c r="BF34" s="665"/>
      <c r="BG34" s="665"/>
      <c r="BH34" s="665"/>
      <c r="BI34" s="665"/>
      <c r="BJ34" s="665"/>
      <c r="BK34" s="665"/>
      <c r="BL34" s="665"/>
      <c r="BM34" s="665"/>
      <c r="BN34" s="665"/>
      <c r="BO34" s="665"/>
      <c r="BP34" s="665"/>
      <c r="BQ34" s="665"/>
      <c r="BR34" s="665"/>
      <c r="BS34" s="665"/>
      <c r="BT34" s="665"/>
      <c r="BU34" s="665"/>
      <c r="BV34" s="665"/>
      <c r="BW34" s="665"/>
      <c r="BX34" s="665"/>
      <c r="BY34" s="665"/>
      <c r="BZ34" s="665"/>
    </row>
    <row r="35" spans="1:78" ht="17.25" customHeight="1">
      <c r="A35" s="665"/>
      <c r="E35" s="665"/>
      <c r="F35" s="665"/>
      <c r="G35" s="665"/>
      <c r="M35" s="665"/>
      <c r="N35" s="665"/>
      <c r="O35" s="665"/>
      <c r="P35" s="665"/>
      <c r="Q35" s="665"/>
      <c r="R35" s="665"/>
      <c r="S35" s="665"/>
      <c r="T35" s="665"/>
      <c r="U35" s="665"/>
      <c r="V35" s="665"/>
      <c r="W35" s="665"/>
      <c r="X35" s="665"/>
      <c r="Y35" s="665"/>
      <c r="Z35" s="665"/>
      <c r="AL35" s="665"/>
      <c r="AM35" s="665"/>
      <c r="AN35" s="665"/>
      <c r="AO35" s="665"/>
      <c r="AP35" s="665"/>
      <c r="AQ35" s="665"/>
      <c r="AR35" s="665"/>
      <c r="AS35" s="665"/>
      <c r="AT35" s="665"/>
      <c r="AU35" s="665"/>
      <c r="AV35" s="665"/>
      <c r="AW35" s="665"/>
      <c r="AX35" s="665"/>
      <c r="AY35" s="665"/>
      <c r="AZ35" s="665"/>
      <c r="BA35" s="665"/>
      <c r="BB35" s="665"/>
      <c r="BC35" s="665"/>
      <c r="BD35" s="665"/>
      <c r="BE35" s="665"/>
      <c r="BF35" s="665"/>
      <c r="BG35" s="665"/>
      <c r="BH35" s="665"/>
      <c r="BI35" s="665"/>
      <c r="BJ35" s="665"/>
      <c r="BK35" s="665"/>
      <c r="BL35" s="665"/>
      <c r="BM35" s="665"/>
      <c r="BN35" s="665"/>
      <c r="BO35" s="665"/>
      <c r="BP35" s="665"/>
      <c r="BQ35" s="665"/>
      <c r="BR35" s="665"/>
      <c r="BS35" s="665"/>
      <c r="BT35" s="665"/>
      <c r="BU35" s="665"/>
      <c r="BV35" s="665"/>
      <c r="BW35" s="665"/>
      <c r="BX35" s="665"/>
      <c r="BY35" s="665"/>
      <c r="BZ35" s="665"/>
    </row>
    <row r="36" spans="1:78" ht="13.5" customHeight="1">
      <c r="A36" s="665"/>
      <c r="E36" s="665"/>
      <c r="F36" s="665"/>
      <c r="N36" s="665"/>
      <c r="O36" s="665"/>
      <c r="P36" s="665"/>
      <c r="Q36" s="665"/>
      <c r="R36" s="665"/>
      <c r="S36" s="665"/>
      <c r="T36" s="665"/>
      <c r="U36" s="665"/>
      <c r="V36" s="665"/>
      <c r="W36" s="665"/>
      <c r="X36" s="665"/>
      <c r="Y36" s="665"/>
      <c r="Z36" s="665"/>
      <c r="AA36" s="665"/>
      <c r="AB36" s="665"/>
      <c r="AC36" s="665"/>
      <c r="AD36" s="665"/>
      <c r="AE36" s="665"/>
      <c r="AF36" s="665"/>
      <c r="AG36" s="665"/>
      <c r="AH36" s="665"/>
      <c r="AI36" s="665"/>
      <c r="AJ36" s="665"/>
      <c r="AK36" s="665"/>
      <c r="AL36" s="665"/>
      <c r="AM36" s="665"/>
      <c r="AN36" s="665"/>
      <c r="AO36" s="665"/>
      <c r="AP36" s="665"/>
      <c r="AQ36" s="665"/>
      <c r="AR36" s="665"/>
      <c r="AS36" s="665"/>
      <c r="AT36" s="665"/>
      <c r="AU36" s="665"/>
      <c r="AV36" s="665"/>
      <c r="AW36" s="665"/>
      <c r="AX36" s="665"/>
      <c r="AY36" s="665"/>
      <c r="AZ36" s="665"/>
      <c r="BA36" s="665"/>
      <c r="BB36" s="665"/>
      <c r="BC36" s="665"/>
      <c r="BD36" s="665"/>
      <c r="BE36" s="665"/>
      <c r="BF36" s="665"/>
      <c r="BG36" s="665"/>
      <c r="BH36" s="665"/>
      <c r="BI36" s="665"/>
      <c r="BJ36" s="665"/>
      <c r="BK36" s="665"/>
      <c r="BL36" s="665"/>
      <c r="BM36" s="665"/>
      <c r="BN36" s="665"/>
      <c r="BO36" s="665"/>
      <c r="BP36" s="665"/>
      <c r="BQ36" s="665"/>
      <c r="BR36" s="665"/>
      <c r="BS36" s="665"/>
      <c r="BT36" s="665"/>
      <c r="BU36" s="665"/>
      <c r="BV36" s="665"/>
      <c r="BW36" s="665"/>
      <c r="BX36" s="665"/>
      <c r="BY36" s="665"/>
      <c r="BZ36" s="665"/>
    </row>
    <row r="37" spans="1:78" ht="13.5" customHeight="1">
      <c r="A37" s="665"/>
      <c r="S37" s="665"/>
      <c r="T37" s="665"/>
      <c r="U37" s="665"/>
      <c r="V37" s="665"/>
      <c r="W37" s="665"/>
      <c r="X37" s="665"/>
      <c r="Y37" s="665"/>
      <c r="Z37" s="665"/>
      <c r="AA37" s="665"/>
      <c r="AB37" s="665"/>
      <c r="AC37" s="665"/>
      <c r="AD37" s="665"/>
      <c r="AE37" s="665"/>
      <c r="AF37" s="665"/>
      <c r="AG37" s="665"/>
      <c r="AH37" s="665"/>
      <c r="AI37" s="665"/>
      <c r="AJ37" s="665"/>
      <c r="AK37" s="665"/>
      <c r="AL37" s="665"/>
      <c r="AM37" s="665"/>
      <c r="AN37" s="665"/>
      <c r="AO37" s="665"/>
      <c r="AP37" s="665"/>
      <c r="AQ37" s="665"/>
      <c r="AR37" s="665"/>
      <c r="AS37" s="665"/>
      <c r="AT37" s="665"/>
      <c r="AU37" s="665"/>
      <c r="AV37" s="665"/>
      <c r="AW37" s="665"/>
      <c r="AX37" s="665"/>
      <c r="AY37" s="665"/>
      <c r="AZ37" s="665"/>
      <c r="BA37" s="665"/>
      <c r="BB37" s="665"/>
      <c r="BC37" s="665"/>
      <c r="BD37" s="665"/>
      <c r="BE37" s="665"/>
      <c r="BF37" s="665"/>
      <c r="BG37" s="665"/>
      <c r="BH37" s="665"/>
      <c r="BI37" s="665"/>
      <c r="BJ37" s="665"/>
      <c r="BK37" s="665"/>
      <c r="BL37" s="665"/>
      <c r="BM37" s="665"/>
      <c r="BN37" s="665"/>
      <c r="BO37" s="665"/>
      <c r="BP37" s="665"/>
      <c r="BQ37" s="665"/>
      <c r="BR37" s="665"/>
      <c r="BS37" s="665"/>
      <c r="BT37" s="665"/>
      <c r="BU37" s="665"/>
      <c r="BV37" s="665"/>
      <c r="BW37" s="665"/>
      <c r="BX37" s="665"/>
      <c r="BY37" s="665"/>
      <c r="BZ37" s="665"/>
    </row>
    <row r="38" spans="1:78" ht="13.5" customHeight="1">
      <c r="A38" s="665"/>
      <c r="S38" s="665"/>
      <c r="T38" s="665"/>
      <c r="U38" s="665"/>
      <c r="V38" s="665"/>
      <c r="W38" s="665"/>
      <c r="X38" s="665"/>
      <c r="Y38" s="665"/>
      <c r="Z38" s="665"/>
      <c r="AA38" s="665"/>
      <c r="AB38" s="665"/>
      <c r="AC38" s="665"/>
      <c r="AD38" s="665"/>
      <c r="AE38" s="665"/>
      <c r="AF38" s="665"/>
      <c r="AG38" s="665"/>
      <c r="AH38" s="665"/>
      <c r="AI38" s="665"/>
      <c r="AJ38" s="665"/>
      <c r="AK38" s="665"/>
      <c r="AL38" s="665"/>
      <c r="AM38" s="665"/>
      <c r="AN38" s="665"/>
      <c r="AO38" s="665"/>
      <c r="AP38" s="665"/>
      <c r="AQ38" s="665"/>
      <c r="AR38" s="665"/>
      <c r="AS38" s="665"/>
      <c r="AT38" s="665"/>
      <c r="AU38" s="665"/>
      <c r="AV38" s="665"/>
      <c r="AW38" s="665"/>
      <c r="AX38" s="665"/>
      <c r="AY38" s="665"/>
      <c r="AZ38" s="665"/>
      <c r="BA38" s="665"/>
      <c r="BB38" s="665"/>
      <c r="BC38" s="665"/>
      <c r="BD38" s="665"/>
      <c r="BE38" s="665"/>
      <c r="BF38" s="665"/>
      <c r="BG38" s="665"/>
      <c r="BH38" s="665"/>
      <c r="BI38" s="665"/>
      <c r="BJ38" s="665"/>
      <c r="BK38" s="665"/>
      <c r="BL38" s="665"/>
      <c r="BM38" s="665"/>
      <c r="BN38" s="665"/>
      <c r="BO38" s="665"/>
      <c r="BP38" s="665"/>
      <c r="BQ38" s="665"/>
      <c r="BR38" s="665"/>
      <c r="BS38" s="665"/>
      <c r="BT38" s="665"/>
      <c r="BU38" s="665"/>
      <c r="BV38" s="665"/>
      <c r="BW38" s="665"/>
      <c r="BX38" s="665"/>
      <c r="BY38" s="665"/>
      <c r="BZ38" s="665"/>
    </row>
    <row r="39" spans="1:78" ht="13.5" customHeight="1">
      <c r="A39" s="665"/>
      <c r="S39" s="665"/>
      <c r="T39" s="665"/>
      <c r="U39" s="665"/>
      <c r="V39" s="665"/>
      <c r="W39" s="665"/>
      <c r="X39" s="665"/>
      <c r="Y39" s="665"/>
      <c r="Z39" s="665"/>
      <c r="AA39" s="665"/>
      <c r="AB39" s="665"/>
      <c r="AC39" s="665"/>
      <c r="AD39" s="665"/>
      <c r="AE39" s="665"/>
      <c r="AF39" s="665"/>
      <c r="AG39" s="665"/>
      <c r="AH39" s="665"/>
      <c r="AI39" s="665"/>
      <c r="AJ39" s="665"/>
      <c r="AK39" s="665"/>
      <c r="AL39" s="665"/>
      <c r="AM39" s="665"/>
      <c r="AN39" s="665"/>
      <c r="AO39" s="665"/>
      <c r="AP39" s="665"/>
      <c r="AQ39" s="665"/>
      <c r="AR39" s="665"/>
      <c r="AS39" s="665"/>
      <c r="AT39" s="665"/>
      <c r="AU39" s="665"/>
      <c r="AV39" s="665"/>
      <c r="AW39" s="665"/>
      <c r="AX39" s="665"/>
      <c r="AY39" s="665"/>
      <c r="AZ39" s="665"/>
      <c r="BA39" s="665"/>
      <c r="BB39" s="665"/>
      <c r="BC39" s="665"/>
      <c r="BD39" s="665"/>
      <c r="BE39" s="665"/>
      <c r="BF39" s="665"/>
      <c r="BG39" s="665"/>
      <c r="BH39" s="665"/>
      <c r="BI39" s="665"/>
      <c r="BJ39" s="665"/>
      <c r="BK39" s="665"/>
      <c r="BL39" s="665"/>
      <c r="BM39" s="665"/>
      <c r="BN39" s="665"/>
      <c r="BO39" s="665"/>
      <c r="BP39" s="665"/>
      <c r="BQ39" s="665"/>
      <c r="BR39" s="665"/>
      <c r="BS39" s="665"/>
      <c r="BT39" s="665"/>
      <c r="BU39" s="665"/>
      <c r="BV39" s="665"/>
      <c r="BW39" s="665"/>
      <c r="BX39" s="665"/>
      <c r="BY39" s="665"/>
      <c r="BZ39" s="665"/>
    </row>
    <row r="40" spans="1:78" ht="13.5" customHeight="1">
      <c r="A40" s="665"/>
      <c r="S40" s="665"/>
      <c r="T40" s="665"/>
      <c r="U40" s="665"/>
      <c r="V40" s="665"/>
      <c r="W40" s="665"/>
      <c r="X40" s="665"/>
      <c r="Y40" s="665"/>
      <c r="Z40" s="665"/>
      <c r="AA40" s="665"/>
      <c r="AB40" s="665"/>
      <c r="AC40" s="665"/>
      <c r="AD40" s="665"/>
      <c r="AE40" s="665"/>
      <c r="AF40" s="665"/>
      <c r="AG40" s="665"/>
      <c r="AH40" s="665"/>
      <c r="AI40" s="665"/>
      <c r="AJ40" s="665"/>
      <c r="AK40" s="665"/>
      <c r="AL40" s="665"/>
      <c r="AM40" s="665"/>
      <c r="AN40" s="665"/>
      <c r="AO40" s="665"/>
      <c r="AP40" s="665"/>
      <c r="AQ40" s="665"/>
      <c r="AR40" s="665"/>
      <c r="AS40" s="665"/>
      <c r="AT40" s="665"/>
      <c r="AU40" s="665"/>
      <c r="AV40" s="665"/>
      <c r="AW40" s="665"/>
      <c r="AX40" s="665"/>
      <c r="AY40" s="665"/>
      <c r="AZ40" s="665"/>
      <c r="BA40" s="665"/>
      <c r="BB40" s="665"/>
      <c r="BC40" s="665"/>
      <c r="BD40" s="665"/>
      <c r="BE40" s="665"/>
      <c r="BF40" s="665"/>
      <c r="BG40" s="665"/>
      <c r="BH40" s="665"/>
      <c r="BI40" s="665"/>
      <c r="BJ40" s="665"/>
      <c r="BK40" s="665"/>
      <c r="BL40" s="665"/>
      <c r="BM40" s="665"/>
      <c r="BN40" s="665"/>
      <c r="BO40" s="665"/>
      <c r="BP40" s="665"/>
      <c r="BQ40" s="665"/>
      <c r="BR40" s="665"/>
      <c r="BS40" s="665"/>
      <c r="BT40" s="665"/>
      <c r="BU40" s="665"/>
      <c r="BV40" s="665"/>
      <c r="BW40" s="665"/>
      <c r="BX40" s="665"/>
      <c r="BY40" s="665"/>
      <c r="BZ40" s="665"/>
    </row>
    <row r="41" spans="1:78" ht="13.5" customHeight="1">
      <c r="A41" s="665"/>
      <c r="S41" s="665"/>
      <c r="T41" s="665"/>
      <c r="U41" s="665"/>
      <c r="V41" s="665"/>
      <c r="W41" s="665"/>
      <c r="X41" s="665"/>
      <c r="Y41" s="665"/>
      <c r="Z41" s="665"/>
      <c r="AA41" s="665"/>
      <c r="AB41" s="665"/>
      <c r="AC41" s="665"/>
      <c r="AD41" s="665"/>
      <c r="AE41" s="665"/>
      <c r="AF41" s="665"/>
      <c r="AG41" s="665"/>
      <c r="AH41" s="665"/>
      <c r="AI41" s="665"/>
      <c r="AJ41" s="665"/>
      <c r="AK41" s="665"/>
      <c r="AL41" s="665"/>
      <c r="AM41" s="665"/>
      <c r="AN41" s="665"/>
      <c r="AO41" s="665"/>
      <c r="AP41" s="665"/>
      <c r="AQ41" s="665"/>
      <c r="AR41" s="665"/>
      <c r="AS41" s="665"/>
      <c r="AT41" s="665"/>
      <c r="AU41" s="665"/>
      <c r="AV41" s="665"/>
      <c r="AW41" s="665"/>
      <c r="AX41" s="665"/>
      <c r="AY41" s="665"/>
      <c r="AZ41" s="665"/>
      <c r="BA41" s="665"/>
      <c r="BB41" s="665"/>
      <c r="BC41" s="665"/>
      <c r="BD41" s="665"/>
      <c r="BE41" s="665"/>
      <c r="BF41" s="665"/>
      <c r="BG41" s="665"/>
      <c r="BH41" s="665"/>
      <c r="BI41" s="665"/>
      <c r="BJ41" s="665"/>
      <c r="BK41" s="665"/>
      <c r="BL41" s="665"/>
      <c r="BM41" s="665"/>
      <c r="BN41" s="665"/>
      <c r="BO41" s="665"/>
      <c r="BP41" s="665"/>
      <c r="BQ41" s="665"/>
      <c r="BR41" s="665"/>
      <c r="BS41" s="665"/>
      <c r="BT41" s="665"/>
      <c r="BU41" s="665"/>
      <c r="BV41" s="665"/>
      <c r="BW41" s="665"/>
      <c r="BX41" s="665"/>
      <c r="BY41" s="665"/>
      <c r="BZ41" s="665"/>
    </row>
    <row r="42" spans="1:78" ht="13.5" customHeight="1">
      <c r="A42" s="665"/>
      <c r="E42" s="665"/>
      <c r="F42" s="665"/>
      <c r="G42" s="665"/>
      <c r="H42" s="665"/>
      <c r="I42" s="665"/>
      <c r="J42" s="665"/>
      <c r="K42" s="665"/>
      <c r="L42" s="665"/>
      <c r="M42" s="665"/>
      <c r="N42" s="665"/>
      <c r="O42" s="665"/>
      <c r="P42" s="665"/>
      <c r="Q42" s="665"/>
      <c r="R42" s="665"/>
      <c r="S42" s="665"/>
      <c r="T42" s="665"/>
      <c r="U42" s="665"/>
      <c r="V42" s="665"/>
      <c r="W42" s="665"/>
      <c r="X42" s="665"/>
      <c r="Y42" s="665"/>
      <c r="Z42" s="665"/>
      <c r="AA42" s="665"/>
      <c r="AB42" s="665"/>
      <c r="AC42" s="665"/>
      <c r="AD42" s="665"/>
      <c r="AE42" s="665"/>
      <c r="AF42" s="665"/>
      <c r="AG42" s="665"/>
      <c r="AH42" s="665"/>
      <c r="AI42" s="665"/>
      <c r="AJ42" s="665"/>
      <c r="AK42" s="665"/>
      <c r="AL42" s="665"/>
      <c r="AM42" s="665"/>
      <c r="AN42" s="665"/>
      <c r="AO42" s="665"/>
      <c r="AP42" s="665"/>
      <c r="AQ42" s="665"/>
      <c r="AR42" s="665"/>
      <c r="AS42" s="665"/>
      <c r="AT42" s="665"/>
      <c r="AU42" s="665"/>
      <c r="AV42" s="665"/>
      <c r="AW42" s="665"/>
      <c r="AX42" s="665"/>
      <c r="AY42" s="665"/>
      <c r="AZ42" s="665"/>
      <c r="BA42" s="665"/>
      <c r="BB42" s="665"/>
      <c r="BC42" s="665"/>
      <c r="BD42" s="665"/>
      <c r="BE42" s="665"/>
      <c r="BF42" s="665"/>
      <c r="BG42" s="665"/>
      <c r="BH42" s="665"/>
      <c r="BI42" s="665"/>
      <c r="BJ42" s="665"/>
      <c r="BK42" s="665"/>
      <c r="BL42" s="665"/>
      <c r="BM42" s="665"/>
      <c r="BN42" s="665"/>
      <c r="BO42" s="665"/>
      <c r="BP42" s="665"/>
      <c r="BQ42" s="665"/>
      <c r="BR42" s="665"/>
      <c r="BS42" s="665"/>
      <c r="BT42" s="665"/>
      <c r="BU42" s="665"/>
      <c r="BV42" s="665"/>
      <c r="BW42" s="665"/>
      <c r="BX42" s="665"/>
      <c r="BY42" s="665"/>
      <c r="BZ42" s="665"/>
    </row>
    <row r="43" spans="1:78" ht="13.5" customHeight="1">
      <c r="A43" s="665"/>
      <c r="R43" s="665"/>
      <c r="S43" s="665"/>
      <c r="T43" s="665"/>
      <c r="U43" s="665"/>
      <c r="V43" s="665"/>
      <c r="W43" s="665"/>
      <c r="X43" s="665"/>
      <c r="Y43" s="665"/>
      <c r="Z43" s="665"/>
      <c r="AA43" s="665"/>
      <c r="AB43" s="665"/>
      <c r="AC43" s="665"/>
      <c r="AD43" s="665"/>
      <c r="AE43" s="665"/>
      <c r="AF43" s="665"/>
      <c r="AG43" s="665"/>
      <c r="AH43" s="665"/>
      <c r="AI43" s="665"/>
      <c r="AJ43" s="665"/>
      <c r="AK43" s="665"/>
      <c r="AL43" s="665"/>
      <c r="AM43" s="665"/>
      <c r="AN43" s="665"/>
      <c r="AO43" s="665"/>
      <c r="AP43" s="665"/>
      <c r="AQ43" s="665"/>
      <c r="AR43" s="665"/>
      <c r="AS43" s="665"/>
      <c r="AT43" s="665"/>
      <c r="AU43" s="665"/>
      <c r="AV43" s="665"/>
      <c r="AW43" s="665"/>
      <c r="AX43" s="665"/>
      <c r="AY43" s="665"/>
      <c r="AZ43" s="665"/>
      <c r="BA43" s="665"/>
      <c r="BB43" s="665"/>
      <c r="BC43" s="665"/>
      <c r="BD43" s="665"/>
      <c r="BE43" s="665"/>
      <c r="BF43" s="665"/>
      <c r="BG43" s="665"/>
      <c r="BH43" s="665"/>
      <c r="BI43" s="665"/>
      <c r="BJ43" s="665"/>
      <c r="BK43" s="665"/>
      <c r="BL43" s="665"/>
      <c r="BM43" s="665"/>
      <c r="BN43" s="665"/>
      <c r="BO43" s="665"/>
      <c r="BP43" s="665"/>
      <c r="BQ43" s="665"/>
      <c r="BR43" s="665"/>
      <c r="BS43" s="665"/>
      <c r="BT43" s="665"/>
      <c r="BU43" s="665"/>
      <c r="BV43" s="665"/>
      <c r="BW43" s="665"/>
      <c r="BX43" s="665"/>
      <c r="BY43" s="665"/>
      <c r="BZ43" s="665"/>
    </row>
    <row r="44" spans="1:78" ht="13.5" customHeight="1">
      <c r="A44" s="665"/>
      <c r="R44" s="665"/>
      <c r="S44" s="665"/>
      <c r="T44" s="665"/>
      <c r="U44" s="665"/>
      <c r="V44" s="665"/>
      <c r="W44" s="665"/>
      <c r="X44" s="665"/>
      <c r="Y44" s="665"/>
      <c r="Z44" s="665"/>
      <c r="AA44" s="665"/>
      <c r="AB44" s="665"/>
      <c r="AC44" s="665"/>
      <c r="AD44" s="665"/>
      <c r="AE44" s="665"/>
      <c r="AF44" s="665"/>
      <c r="AG44" s="665"/>
      <c r="AH44" s="665"/>
      <c r="AI44" s="665"/>
      <c r="AJ44" s="665"/>
      <c r="AK44" s="665"/>
      <c r="AL44" s="665"/>
      <c r="AM44" s="665"/>
      <c r="AN44" s="665"/>
      <c r="AO44" s="665"/>
      <c r="AP44" s="665"/>
      <c r="AQ44" s="665"/>
      <c r="AR44" s="665"/>
      <c r="AS44" s="665"/>
      <c r="AT44" s="665"/>
      <c r="AU44" s="665"/>
      <c r="AV44" s="665"/>
      <c r="AW44" s="665"/>
      <c r="AX44" s="665"/>
      <c r="AY44" s="665"/>
      <c r="AZ44" s="665"/>
      <c r="BA44" s="665"/>
      <c r="BB44" s="665"/>
      <c r="BC44" s="665"/>
      <c r="BD44" s="665"/>
      <c r="BE44" s="665"/>
      <c r="BF44" s="665"/>
      <c r="BG44" s="665"/>
      <c r="BH44" s="665"/>
      <c r="BI44" s="665"/>
      <c r="BJ44" s="665"/>
      <c r="BK44" s="665"/>
      <c r="BL44" s="665"/>
      <c r="BM44" s="665"/>
      <c r="BN44" s="665"/>
      <c r="BO44" s="665"/>
      <c r="BP44" s="665"/>
      <c r="BQ44" s="665"/>
      <c r="BR44" s="665"/>
      <c r="BS44" s="665"/>
      <c r="BT44" s="665"/>
      <c r="BU44" s="665"/>
      <c r="BV44" s="665"/>
      <c r="BW44" s="665"/>
      <c r="BX44" s="665"/>
      <c r="BY44" s="665"/>
      <c r="BZ44" s="665"/>
    </row>
    <row r="45" spans="1:78" ht="13.5" customHeight="1">
      <c r="A45" s="665"/>
      <c r="R45" s="665"/>
      <c r="S45" s="665"/>
      <c r="T45" s="665"/>
      <c r="U45" s="665"/>
      <c r="V45" s="665"/>
      <c r="W45" s="665"/>
      <c r="X45" s="665"/>
      <c r="Y45" s="665"/>
      <c r="Z45" s="665"/>
      <c r="AA45" s="665"/>
      <c r="AB45" s="665"/>
      <c r="AC45" s="665"/>
      <c r="AD45" s="665"/>
      <c r="AE45" s="665"/>
      <c r="AF45" s="665"/>
      <c r="AG45" s="665"/>
      <c r="AH45" s="665"/>
      <c r="AI45" s="665"/>
      <c r="AJ45" s="665"/>
      <c r="AK45" s="665"/>
      <c r="AL45" s="665"/>
      <c r="AM45" s="665"/>
      <c r="AN45" s="665"/>
      <c r="AO45" s="665"/>
      <c r="AP45" s="665"/>
      <c r="AQ45" s="665"/>
      <c r="AR45" s="665"/>
      <c r="AS45" s="665"/>
      <c r="AT45" s="665"/>
      <c r="AU45" s="665"/>
      <c r="AV45" s="665"/>
      <c r="AW45" s="665"/>
      <c r="AX45" s="665"/>
      <c r="AY45" s="665"/>
      <c r="AZ45" s="665"/>
      <c r="BA45" s="665"/>
      <c r="BB45" s="665"/>
      <c r="BC45" s="665"/>
      <c r="BD45" s="665"/>
      <c r="BE45" s="665"/>
      <c r="BF45" s="665"/>
      <c r="BG45" s="665"/>
      <c r="BH45" s="665"/>
      <c r="BI45" s="665"/>
      <c r="BJ45" s="665"/>
      <c r="BK45" s="665"/>
      <c r="BL45" s="665"/>
      <c r="BM45" s="665"/>
      <c r="BN45" s="665"/>
      <c r="BO45" s="665"/>
      <c r="BP45" s="665"/>
      <c r="BQ45" s="665"/>
      <c r="BR45" s="665"/>
      <c r="BS45" s="665"/>
      <c r="BT45" s="665"/>
      <c r="BU45" s="665"/>
      <c r="BV45" s="665"/>
      <c r="BW45" s="665"/>
      <c r="BX45" s="665"/>
      <c r="BY45" s="665"/>
      <c r="BZ45" s="665"/>
    </row>
    <row r="46" spans="1:78" ht="13.5" customHeight="1">
      <c r="A46" s="665"/>
      <c r="R46" s="665"/>
      <c r="S46" s="665"/>
      <c r="T46" s="665"/>
      <c r="U46" s="665"/>
      <c r="V46" s="665"/>
      <c r="W46" s="665"/>
      <c r="X46" s="665"/>
      <c r="Y46" s="665"/>
      <c r="Z46" s="665"/>
      <c r="AA46" s="665"/>
      <c r="AB46" s="665"/>
      <c r="AC46" s="665"/>
      <c r="AD46" s="665"/>
      <c r="AE46" s="665"/>
      <c r="AF46" s="665"/>
      <c r="AG46" s="665"/>
      <c r="AH46" s="665"/>
      <c r="AI46" s="665"/>
      <c r="AJ46" s="665"/>
      <c r="AK46" s="665"/>
      <c r="AL46" s="665"/>
      <c r="AM46" s="665"/>
      <c r="AN46" s="665"/>
      <c r="AO46" s="665"/>
      <c r="AP46" s="665"/>
      <c r="AQ46" s="665"/>
      <c r="AR46" s="665"/>
      <c r="AS46" s="665"/>
      <c r="AT46" s="665"/>
      <c r="AU46" s="665"/>
      <c r="AV46" s="665"/>
      <c r="AW46" s="665"/>
      <c r="AX46" s="665"/>
      <c r="AY46" s="665"/>
      <c r="AZ46" s="665"/>
      <c r="BA46" s="665"/>
      <c r="BB46" s="665"/>
      <c r="BC46" s="665"/>
      <c r="BD46" s="665"/>
      <c r="BE46" s="665"/>
      <c r="BF46" s="665"/>
      <c r="BG46" s="665"/>
      <c r="BH46" s="665"/>
      <c r="BI46" s="665"/>
      <c r="BJ46" s="665"/>
      <c r="BK46" s="665"/>
      <c r="BL46" s="665"/>
      <c r="BM46" s="665"/>
      <c r="BN46" s="665"/>
      <c r="BO46" s="665"/>
      <c r="BP46" s="665"/>
      <c r="BQ46" s="665"/>
      <c r="BR46" s="665"/>
      <c r="BS46" s="665"/>
      <c r="BT46" s="665"/>
      <c r="BU46" s="665"/>
      <c r="BV46" s="665"/>
      <c r="BW46" s="665"/>
      <c r="BX46" s="665"/>
      <c r="BY46" s="665"/>
      <c r="BZ46" s="665"/>
    </row>
    <row r="47" spans="1:78" ht="13.5" customHeight="1">
      <c r="A47" s="665"/>
      <c r="R47" s="665"/>
      <c r="S47" s="665"/>
      <c r="T47" s="665"/>
      <c r="U47" s="665"/>
      <c r="V47" s="665"/>
      <c r="W47" s="665"/>
      <c r="X47" s="665"/>
      <c r="Y47" s="665"/>
      <c r="Z47" s="665"/>
      <c r="AA47" s="665"/>
      <c r="AB47" s="665"/>
      <c r="AC47" s="665"/>
      <c r="AD47" s="665"/>
      <c r="AE47" s="665"/>
      <c r="AF47" s="665"/>
      <c r="AG47" s="665"/>
      <c r="AH47" s="665"/>
      <c r="AI47" s="665"/>
      <c r="AJ47" s="665"/>
      <c r="AK47" s="665"/>
      <c r="AL47" s="665"/>
      <c r="AM47" s="665"/>
      <c r="AN47" s="665"/>
      <c r="AO47" s="665"/>
      <c r="AP47" s="665"/>
      <c r="AQ47" s="665"/>
      <c r="AR47" s="665"/>
      <c r="AS47" s="665"/>
      <c r="AT47" s="665"/>
      <c r="AU47" s="665"/>
      <c r="AV47" s="665"/>
      <c r="AW47" s="665"/>
      <c r="AX47" s="665"/>
      <c r="AY47" s="665"/>
      <c r="AZ47" s="665"/>
      <c r="BA47" s="665"/>
      <c r="BB47" s="665"/>
      <c r="BC47" s="665"/>
      <c r="BD47" s="665"/>
      <c r="BE47" s="665"/>
      <c r="BF47" s="665"/>
      <c r="BG47" s="665"/>
      <c r="BH47" s="665"/>
      <c r="BI47" s="665"/>
      <c r="BJ47" s="665"/>
      <c r="BK47" s="665"/>
      <c r="BL47" s="665"/>
      <c r="BM47" s="665"/>
      <c r="BN47" s="665"/>
      <c r="BO47" s="665"/>
      <c r="BP47" s="665"/>
      <c r="BQ47" s="665"/>
      <c r="BR47" s="665"/>
      <c r="BS47" s="665"/>
      <c r="BT47" s="665"/>
      <c r="BU47" s="665"/>
      <c r="BV47" s="665"/>
      <c r="BW47" s="665"/>
      <c r="BX47" s="665"/>
      <c r="BY47" s="665"/>
      <c r="BZ47" s="665"/>
    </row>
    <row r="48" spans="1:78" ht="13.5" customHeight="1">
      <c r="A48" s="665"/>
      <c r="R48" s="665"/>
      <c r="S48" s="665"/>
      <c r="T48" s="665"/>
      <c r="U48" s="665"/>
      <c r="V48" s="665"/>
      <c r="W48" s="665"/>
      <c r="X48" s="665"/>
      <c r="Y48" s="665"/>
      <c r="Z48" s="665"/>
      <c r="AA48" s="665"/>
      <c r="AB48" s="665"/>
      <c r="AC48" s="665"/>
      <c r="AD48" s="665"/>
      <c r="AE48" s="665"/>
      <c r="AF48" s="665"/>
      <c r="AG48" s="665"/>
      <c r="AH48" s="665"/>
      <c r="AI48" s="665"/>
      <c r="AJ48" s="665"/>
      <c r="AK48" s="665"/>
      <c r="AL48" s="665"/>
      <c r="AM48" s="665"/>
      <c r="AN48" s="665"/>
      <c r="AO48" s="665"/>
      <c r="AP48" s="665"/>
      <c r="AQ48" s="665"/>
      <c r="AR48" s="665"/>
      <c r="AS48" s="665"/>
      <c r="AT48" s="665"/>
      <c r="AU48" s="665"/>
      <c r="AV48" s="665"/>
      <c r="AW48" s="665"/>
      <c r="AX48" s="665"/>
      <c r="AY48" s="665"/>
      <c r="AZ48" s="665"/>
      <c r="BA48" s="665"/>
      <c r="BB48" s="665"/>
      <c r="BC48" s="665"/>
      <c r="BD48" s="665"/>
      <c r="BE48" s="665"/>
      <c r="BF48" s="665"/>
      <c r="BG48" s="665"/>
      <c r="BH48" s="665"/>
      <c r="BI48" s="665"/>
      <c r="BJ48" s="665"/>
      <c r="BK48" s="665"/>
      <c r="BL48" s="665"/>
      <c r="BM48" s="665"/>
      <c r="BN48" s="665"/>
      <c r="BO48" s="665"/>
      <c r="BP48" s="665"/>
      <c r="BQ48" s="665"/>
      <c r="BR48" s="665"/>
      <c r="BS48" s="665"/>
      <c r="BT48" s="665"/>
      <c r="BU48" s="665"/>
      <c r="BV48" s="665"/>
      <c r="BW48" s="665"/>
      <c r="BX48" s="665"/>
      <c r="BY48" s="665"/>
      <c r="BZ48" s="665"/>
    </row>
    <row r="49" spans="1:78" ht="13.5" customHeight="1">
      <c r="A49" s="665"/>
      <c r="R49" s="665"/>
      <c r="S49" s="665"/>
      <c r="T49" s="665"/>
      <c r="U49" s="665"/>
      <c r="V49" s="665"/>
      <c r="W49" s="665"/>
      <c r="X49" s="665"/>
      <c r="Y49" s="665"/>
      <c r="Z49" s="665"/>
      <c r="AA49" s="665"/>
      <c r="AB49" s="665"/>
      <c r="AC49" s="665"/>
      <c r="AD49" s="665"/>
      <c r="AE49" s="665"/>
      <c r="AF49" s="665"/>
      <c r="AG49" s="665"/>
      <c r="AH49" s="665"/>
      <c r="AI49" s="665"/>
      <c r="AJ49" s="665"/>
      <c r="AK49" s="665"/>
      <c r="AL49" s="665"/>
      <c r="AM49" s="665"/>
      <c r="AN49" s="665"/>
      <c r="AO49" s="665"/>
      <c r="AP49" s="665"/>
      <c r="AQ49" s="665"/>
      <c r="AR49" s="665"/>
      <c r="AS49" s="665"/>
      <c r="AT49" s="665"/>
      <c r="AU49" s="665"/>
      <c r="AV49" s="665"/>
      <c r="AW49" s="665"/>
      <c r="AX49" s="665"/>
      <c r="AY49" s="665"/>
      <c r="AZ49" s="665"/>
      <c r="BA49" s="665"/>
      <c r="BB49" s="665"/>
      <c r="BC49" s="665"/>
      <c r="BD49" s="665"/>
      <c r="BE49" s="665"/>
      <c r="BF49" s="665"/>
      <c r="BG49" s="665"/>
      <c r="BH49" s="665"/>
      <c r="BI49" s="665"/>
      <c r="BJ49" s="665"/>
      <c r="BK49" s="665"/>
      <c r="BL49" s="665"/>
      <c r="BM49" s="665"/>
      <c r="BN49" s="665"/>
      <c r="BO49" s="665"/>
      <c r="BP49" s="665"/>
      <c r="BQ49" s="665"/>
      <c r="BR49" s="665"/>
      <c r="BS49" s="665"/>
      <c r="BT49" s="665"/>
      <c r="BU49" s="665"/>
      <c r="BV49" s="665"/>
      <c r="BW49" s="665"/>
      <c r="BX49" s="665"/>
      <c r="BY49" s="665"/>
      <c r="BZ49" s="665"/>
    </row>
    <row r="50" spans="1:78" ht="13.5" customHeight="1">
      <c r="A50" s="665"/>
      <c r="R50" s="665"/>
      <c r="S50" s="665"/>
      <c r="T50" s="665"/>
      <c r="U50" s="665"/>
      <c r="V50" s="665"/>
      <c r="W50" s="665"/>
      <c r="X50" s="665"/>
      <c r="Y50" s="665"/>
      <c r="Z50" s="665"/>
      <c r="AA50" s="665"/>
      <c r="AB50" s="665"/>
      <c r="AC50" s="665"/>
      <c r="AD50" s="665"/>
      <c r="AE50" s="665"/>
      <c r="AF50" s="665"/>
      <c r="AG50" s="665"/>
      <c r="AH50" s="665"/>
      <c r="AI50" s="665"/>
      <c r="AJ50" s="665"/>
      <c r="AK50" s="665"/>
      <c r="AL50" s="665"/>
      <c r="AM50" s="665"/>
      <c r="AN50" s="665"/>
      <c r="AO50" s="665"/>
      <c r="AP50" s="665"/>
      <c r="AQ50" s="665"/>
      <c r="AR50" s="665"/>
      <c r="AS50" s="665"/>
      <c r="AT50" s="665"/>
      <c r="AU50" s="665"/>
      <c r="AV50" s="665"/>
      <c r="AW50" s="665"/>
      <c r="AX50" s="665"/>
      <c r="AY50" s="665"/>
      <c r="AZ50" s="665"/>
      <c r="BA50" s="665"/>
      <c r="BB50" s="665"/>
      <c r="BC50" s="665"/>
      <c r="BD50" s="665"/>
      <c r="BE50" s="665"/>
      <c r="BF50" s="665"/>
      <c r="BG50" s="665"/>
      <c r="BH50" s="665"/>
      <c r="BI50" s="665"/>
      <c r="BJ50" s="665"/>
      <c r="BK50" s="665"/>
      <c r="BL50" s="665"/>
      <c r="BM50" s="665"/>
      <c r="BN50" s="665"/>
      <c r="BO50" s="665"/>
      <c r="BP50" s="665"/>
      <c r="BQ50" s="665"/>
      <c r="BR50" s="665"/>
      <c r="BS50" s="665"/>
      <c r="BT50" s="665"/>
      <c r="BU50" s="665"/>
      <c r="BV50" s="665"/>
      <c r="BW50" s="665"/>
      <c r="BX50" s="665"/>
      <c r="BY50" s="665"/>
      <c r="BZ50" s="665"/>
    </row>
    <row r="51" spans="1:78" ht="13.5" customHeight="1">
      <c r="A51" s="665"/>
      <c r="R51" s="665"/>
      <c r="S51" s="665"/>
      <c r="T51" s="665"/>
      <c r="U51" s="665"/>
      <c r="V51" s="665"/>
      <c r="W51" s="665"/>
      <c r="X51" s="665"/>
      <c r="Y51" s="665"/>
      <c r="Z51" s="665"/>
      <c r="AA51" s="665"/>
      <c r="AB51" s="665"/>
      <c r="AC51" s="665"/>
      <c r="AD51" s="665"/>
      <c r="AE51" s="665"/>
      <c r="AF51" s="665"/>
      <c r="AG51" s="665"/>
      <c r="AH51" s="665"/>
      <c r="AI51" s="665"/>
      <c r="AJ51" s="665"/>
      <c r="AK51" s="665"/>
      <c r="AL51" s="665"/>
      <c r="AM51" s="665"/>
      <c r="AN51" s="665"/>
      <c r="AO51" s="665"/>
      <c r="AP51" s="665"/>
      <c r="AQ51" s="665"/>
      <c r="AR51" s="665"/>
      <c r="AS51" s="665"/>
      <c r="AT51" s="665"/>
      <c r="AU51" s="665"/>
      <c r="AV51" s="665"/>
      <c r="AW51" s="665"/>
      <c r="AX51" s="665"/>
      <c r="AY51" s="665"/>
      <c r="AZ51" s="665"/>
      <c r="BA51" s="665"/>
      <c r="BB51" s="665"/>
      <c r="BC51" s="665"/>
      <c r="BD51" s="665"/>
      <c r="BE51" s="665"/>
      <c r="BF51" s="665"/>
      <c r="BG51" s="665"/>
      <c r="BH51" s="665"/>
      <c r="BI51" s="665"/>
      <c r="BJ51" s="665"/>
      <c r="BK51" s="665"/>
      <c r="BL51" s="665"/>
      <c r="BM51" s="665"/>
      <c r="BN51" s="665"/>
      <c r="BO51" s="665"/>
      <c r="BP51" s="665"/>
      <c r="BQ51" s="665"/>
      <c r="BR51" s="665"/>
      <c r="BS51" s="665"/>
      <c r="BT51" s="665"/>
      <c r="BU51" s="665"/>
      <c r="BV51" s="665"/>
      <c r="BW51" s="665"/>
      <c r="BX51" s="665"/>
      <c r="BY51" s="665"/>
      <c r="BZ51" s="665"/>
    </row>
    <row r="52" spans="1:78" ht="13.5" customHeight="1">
      <c r="A52" s="665"/>
      <c r="R52" s="665"/>
      <c r="S52" s="665"/>
      <c r="T52" s="665"/>
      <c r="U52" s="665"/>
      <c r="V52" s="665"/>
      <c r="W52" s="665"/>
      <c r="X52" s="665"/>
      <c r="Y52" s="665"/>
      <c r="Z52" s="665"/>
      <c r="AA52" s="665"/>
      <c r="AB52" s="665"/>
      <c r="AC52" s="665"/>
      <c r="AD52" s="665"/>
      <c r="AE52" s="665"/>
      <c r="AF52" s="665"/>
      <c r="AG52" s="665"/>
      <c r="AH52" s="665"/>
      <c r="AI52" s="665"/>
      <c r="AJ52" s="665"/>
      <c r="AK52" s="665"/>
      <c r="AL52" s="665"/>
      <c r="AM52" s="665"/>
      <c r="AN52" s="665"/>
      <c r="AO52" s="665"/>
      <c r="AP52" s="665"/>
      <c r="AQ52" s="665"/>
      <c r="AR52" s="665"/>
      <c r="AS52" s="665"/>
      <c r="AT52" s="665"/>
      <c r="AU52" s="665"/>
      <c r="AV52" s="665"/>
      <c r="AW52" s="665"/>
      <c r="AX52" s="665"/>
      <c r="AY52" s="665"/>
      <c r="AZ52" s="665"/>
      <c r="BA52" s="665"/>
      <c r="BB52" s="665"/>
      <c r="BC52" s="665"/>
      <c r="BD52" s="665"/>
      <c r="BE52" s="665"/>
      <c r="BF52" s="665"/>
      <c r="BG52" s="665"/>
      <c r="BH52" s="665"/>
      <c r="BI52" s="665"/>
      <c r="BJ52" s="665"/>
      <c r="BK52" s="665"/>
      <c r="BL52" s="665"/>
      <c r="BM52" s="665"/>
      <c r="BN52" s="665"/>
      <c r="BO52" s="665"/>
      <c r="BP52" s="665"/>
      <c r="BQ52" s="665"/>
      <c r="BR52" s="665"/>
      <c r="BS52" s="665"/>
      <c r="BT52" s="665"/>
      <c r="BU52" s="665"/>
      <c r="BV52" s="665"/>
      <c r="BW52" s="665"/>
      <c r="BX52" s="665"/>
      <c r="BY52" s="665"/>
      <c r="BZ52" s="665"/>
    </row>
    <row r="53" spans="1:78" ht="13.5" customHeight="1">
      <c r="A53" s="665"/>
      <c r="R53" s="665"/>
      <c r="S53" s="665"/>
      <c r="T53" s="665"/>
      <c r="U53" s="665"/>
      <c r="V53" s="665"/>
      <c r="W53" s="665"/>
      <c r="X53" s="665"/>
      <c r="Y53" s="665"/>
      <c r="Z53" s="665"/>
      <c r="AA53" s="665"/>
      <c r="AB53" s="665"/>
      <c r="AC53" s="665"/>
      <c r="AD53" s="665"/>
      <c r="AE53" s="665"/>
      <c r="AF53" s="665"/>
      <c r="AG53" s="665"/>
      <c r="AH53" s="665"/>
      <c r="AI53" s="665"/>
      <c r="AJ53" s="665"/>
      <c r="AK53" s="665"/>
      <c r="AL53" s="665"/>
      <c r="AM53" s="665"/>
      <c r="AN53" s="665"/>
      <c r="AO53" s="665"/>
      <c r="AP53" s="665"/>
      <c r="AQ53" s="665"/>
      <c r="AR53" s="665"/>
      <c r="AS53" s="665"/>
      <c r="AT53" s="665"/>
      <c r="AU53" s="665"/>
      <c r="AV53" s="665"/>
      <c r="AW53" s="665"/>
      <c r="AX53" s="665"/>
      <c r="AY53" s="665"/>
      <c r="AZ53" s="665"/>
      <c r="BA53" s="665"/>
      <c r="BB53" s="665"/>
      <c r="BC53" s="665"/>
      <c r="BD53" s="665"/>
      <c r="BE53" s="665"/>
      <c r="BF53" s="665"/>
      <c r="BG53" s="665"/>
      <c r="BH53" s="665"/>
      <c r="BI53" s="665"/>
      <c r="BJ53" s="665"/>
      <c r="BK53" s="665"/>
      <c r="BL53" s="665"/>
      <c r="BM53" s="665"/>
      <c r="BN53" s="665"/>
      <c r="BO53" s="665"/>
      <c r="BP53" s="665"/>
      <c r="BQ53" s="665"/>
      <c r="BR53" s="665"/>
      <c r="BS53" s="665"/>
      <c r="BT53" s="665"/>
      <c r="BU53" s="665"/>
      <c r="BV53" s="665"/>
      <c r="BW53" s="665"/>
      <c r="BX53" s="665"/>
      <c r="BY53" s="665"/>
      <c r="BZ53" s="665"/>
    </row>
    <row r="54" spans="1:78">
      <c r="A54" s="665"/>
      <c r="B54" s="665"/>
      <c r="C54" s="665"/>
      <c r="D54" s="665"/>
      <c r="E54" s="665"/>
      <c r="F54" s="665"/>
      <c r="G54" s="665"/>
      <c r="H54" s="665"/>
      <c r="I54" s="665"/>
      <c r="J54" s="665"/>
      <c r="K54" s="665"/>
      <c r="L54" s="665"/>
      <c r="M54" s="665"/>
      <c r="N54" s="665"/>
      <c r="O54" s="665"/>
      <c r="P54" s="665"/>
      <c r="Q54" s="665"/>
      <c r="R54" s="665"/>
      <c r="S54" s="665"/>
      <c r="T54" s="665"/>
      <c r="U54" s="665"/>
      <c r="V54" s="665"/>
      <c r="W54" s="665"/>
      <c r="X54" s="665"/>
      <c r="Y54" s="665"/>
      <c r="Z54" s="665"/>
      <c r="AA54" s="665"/>
      <c r="AB54" s="665"/>
      <c r="AC54" s="665"/>
      <c r="AD54" s="665"/>
      <c r="AE54" s="665"/>
      <c r="AF54" s="665"/>
      <c r="AG54" s="665"/>
      <c r="AH54" s="665"/>
      <c r="AI54" s="665"/>
      <c r="AJ54" s="665"/>
      <c r="AK54" s="665"/>
      <c r="AL54" s="665"/>
      <c r="AM54" s="665"/>
      <c r="AN54" s="665"/>
      <c r="AO54" s="665"/>
      <c r="AP54" s="665"/>
      <c r="AQ54" s="665"/>
      <c r="AR54" s="665"/>
      <c r="AS54" s="665"/>
      <c r="AT54" s="665"/>
      <c r="AU54" s="665"/>
      <c r="AV54" s="665"/>
      <c r="AW54" s="665"/>
      <c r="AX54" s="665"/>
      <c r="AY54" s="665"/>
      <c r="AZ54" s="665"/>
      <c r="BA54" s="665"/>
      <c r="BB54" s="665"/>
      <c r="BC54" s="665"/>
      <c r="BD54" s="665"/>
      <c r="BE54" s="665"/>
      <c r="BF54" s="665"/>
      <c r="BG54" s="665"/>
      <c r="BH54" s="665"/>
      <c r="BI54" s="665"/>
      <c r="BJ54" s="665"/>
      <c r="BK54" s="665"/>
      <c r="BL54" s="665"/>
      <c r="BM54" s="665"/>
      <c r="BN54" s="665"/>
      <c r="BO54" s="665"/>
      <c r="BP54" s="665"/>
      <c r="BQ54" s="665"/>
      <c r="BR54" s="665"/>
      <c r="BS54" s="665"/>
      <c r="BT54" s="665"/>
      <c r="BU54" s="665"/>
      <c r="BV54" s="665"/>
      <c r="BW54" s="665"/>
      <c r="BX54" s="665"/>
      <c r="BY54" s="665"/>
      <c r="BZ54" s="665"/>
    </row>
    <row r="55" spans="1:78">
      <c r="A55" s="665"/>
      <c r="B55" s="665"/>
      <c r="C55" s="665"/>
      <c r="D55" s="665"/>
      <c r="E55" s="665"/>
      <c r="F55" s="665"/>
      <c r="G55" s="665"/>
      <c r="H55" s="665"/>
      <c r="I55" s="665"/>
      <c r="J55" s="665"/>
      <c r="K55" s="665"/>
      <c r="L55" s="665"/>
      <c r="M55" s="665"/>
      <c r="N55" s="665"/>
      <c r="O55" s="665"/>
      <c r="P55" s="665"/>
      <c r="Q55" s="665"/>
      <c r="R55" s="665"/>
      <c r="S55" s="665"/>
      <c r="T55" s="665"/>
      <c r="U55" s="665"/>
      <c r="V55" s="665"/>
      <c r="W55" s="665"/>
      <c r="X55" s="665"/>
      <c r="Y55" s="665"/>
      <c r="Z55" s="665"/>
      <c r="AA55" s="665"/>
      <c r="AB55" s="665"/>
      <c r="AC55" s="665"/>
      <c r="AD55" s="665"/>
      <c r="AE55" s="665"/>
      <c r="AF55" s="665"/>
      <c r="AG55" s="665"/>
      <c r="AH55" s="665"/>
      <c r="AI55" s="665"/>
      <c r="AJ55" s="665"/>
      <c r="AK55" s="665"/>
      <c r="AL55" s="665"/>
      <c r="AM55" s="665"/>
      <c r="AN55" s="665"/>
      <c r="AO55" s="665"/>
      <c r="AP55" s="665"/>
      <c r="AQ55" s="665"/>
      <c r="AR55" s="665"/>
      <c r="AS55" s="665"/>
      <c r="AT55" s="665"/>
      <c r="AU55" s="665"/>
      <c r="AV55" s="665"/>
      <c r="AW55" s="665"/>
      <c r="AX55" s="665"/>
      <c r="AY55" s="665"/>
      <c r="AZ55" s="665"/>
      <c r="BA55" s="665"/>
      <c r="BB55" s="665"/>
      <c r="BC55" s="665"/>
      <c r="BD55" s="665"/>
      <c r="BE55" s="665"/>
      <c r="BF55" s="665"/>
      <c r="BG55" s="665"/>
      <c r="BH55" s="665"/>
      <c r="BI55" s="665"/>
      <c r="BJ55" s="665"/>
      <c r="BK55" s="665"/>
      <c r="BL55" s="665"/>
      <c r="BM55" s="665"/>
      <c r="BN55" s="665"/>
      <c r="BO55" s="665"/>
      <c r="BP55" s="665"/>
      <c r="BQ55" s="665"/>
      <c r="BR55" s="665"/>
      <c r="BS55" s="665"/>
      <c r="BT55" s="665"/>
      <c r="BU55" s="665"/>
      <c r="BV55" s="665"/>
      <c r="BW55" s="665"/>
      <c r="BX55" s="665"/>
      <c r="BY55" s="665"/>
      <c r="BZ55" s="665"/>
    </row>
    <row r="56" spans="1:78">
      <c r="A56" s="665"/>
      <c r="B56" s="665"/>
      <c r="C56" s="665"/>
      <c r="D56" s="665"/>
      <c r="E56" s="665"/>
      <c r="F56" s="665"/>
      <c r="G56" s="665"/>
      <c r="H56" s="665"/>
      <c r="I56" s="665"/>
      <c r="J56" s="665"/>
      <c r="K56" s="665"/>
      <c r="L56" s="665"/>
      <c r="M56" s="665"/>
      <c r="N56" s="665"/>
      <c r="O56" s="665"/>
      <c r="P56" s="665"/>
      <c r="Q56" s="665"/>
      <c r="R56" s="665"/>
      <c r="S56" s="665"/>
      <c r="T56" s="665"/>
      <c r="U56" s="665"/>
      <c r="V56" s="665"/>
      <c r="W56" s="665"/>
      <c r="X56" s="665"/>
      <c r="Y56" s="665"/>
      <c r="Z56" s="665"/>
      <c r="AA56" s="665"/>
      <c r="AB56" s="665"/>
      <c r="AC56" s="665"/>
      <c r="AD56" s="665"/>
      <c r="AE56" s="665"/>
      <c r="AF56" s="665"/>
      <c r="AG56" s="665"/>
      <c r="AH56" s="665"/>
      <c r="AI56" s="665"/>
      <c r="AJ56" s="665"/>
      <c r="AK56" s="665"/>
      <c r="AL56" s="665"/>
      <c r="AM56" s="665"/>
      <c r="AN56" s="665"/>
      <c r="AO56" s="665"/>
      <c r="AP56" s="665"/>
      <c r="AQ56" s="665"/>
      <c r="AR56" s="665"/>
      <c r="AS56" s="665"/>
      <c r="AT56" s="665"/>
      <c r="AU56" s="665"/>
      <c r="AV56" s="665"/>
      <c r="AW56" s="665"/>
      <c r="AX56" s="665"/>
      <c r="AY56" s="665"/>
      <c r="AZ56" s="665"/>
      <c r="BA56" s="665"/>
      <c r="BB56" s="665"/>
      <c r="BC56" s="665"/>
      <c r="BD56" s="665"/>
      <c r="BE56" s="665"/>
      <c r="BF56" s="665"/>
      <c r="BG56" s="665"/>
      <c r="BH56" s="665"/>
      <c r="BI56" s="665"/>
      <c r="BJ56" s="665"/>
      <c r="BK56" s="665"/>
      <c r="BL56" s="665"/>
      <c r="BM56" s="665"/>
      <c r="BN56" s="665"/>
      <c r="BO56" s="665"/>
      <c r="BP56" s="665"/>
      <c r="BQ56" s="665"/>
      <c r="BR56" s="665"/>
      <c r="BS56" s="665"/>
      <c r="BT56" s="665"/>
      <c r="BU56" s="665"/>
      <c r="BV56" s="665"/>
      <c r="BW56" s="665"/>
      <c r="BX56" s="665"/>
      <c r="BY56" s="665"/>
      <c r="BZ56" s="665"/>
    </row>
    <row r="57" spans="1:78">
      <c r="A57" s="665"/>
      <c r="B57" s="665"/>
      <c r="C57" s="665"/>
      <c r="D57" s="665"/>
      <c r="E57" s="665"/>
      <c r="F57" s="665"/>
      <c r="G57" s="665"/>
      <c r="H57" s="665"/>
      <c r="I57" s="665"/>
      <c r="J57" s="665"/>
      <c r="K57" s="665"/>
      <c r="L57" s="665"/>
      <c r="M57" s="665"/>
      <c r="N57" s="665"/>
      <c r="O57" s="665"/>
      <c r="P57" s="665"/>
      <c r="Q57" s="665"/>
      <c r="R57" s="665"/>
      <c r="S57" s="665"/>
      <c r="T57" s="665"/>
      <c r="U57" s="665"/>
      <c r="V57" s="665"/>
      <c r="W57" s="665"/>
      <c r="X57" s="665"/>
      <c r="Y57" s="665"/>
      <c r="Z57" s="665"/>
      <c r="AA57" s="665"/>
      <c r="AB57" s="665"/>
      <c r="AC57" s="665"/>
      <c r="AD57" s="665"/>
      <c r="AE57" s="665"/>
      <c r="AF57" s="665"/>
      <c r="AG57" s="665"/>
      <c r="AH57" s="665"/>
      <c r="AI57" s="665"/>
      <c r="AJ57" s="665"/>
      <c r="AK57" s="665"/>
      <c r="AL57" s="665"/>
      <c r="AM57" s="665"/>
      <c r="AN57" s="665"/>
      <c r="AO57" s="665"/>
      <c r="AP57" s="665"/>
      <c r="AQ57" s="665"/>
      <c r="AR57" s="665"/>
      <c r="AS57" s="665"/>
      <c r="AT57" s="665"/>
      <c r="AU57" s="665"/>
      <c r="AV57" s="665"/>
      <c r="AW57" s="665"/>
      <c r="AX57" s="665"/>
      <c r="AY57" s="665"/>
      <c r="AZ57" s="665"/>
      <c r="BA57" s="665"/>
      <c r="BB57" s="665"/>
      <c r="BC57" s="665"/>
      <c r="BD57" s="665"/>
      <c r="BE57" s="665"/>
      <c r="BF57" s="665"/>
      <c r="BG57" s="665"/>
      <c r="BH57" s="665"/>
      <c r="BI57" s="665"/>
      <c r="BJ57" s="665"/>
      <c r="BK57" s="665"/>
      <c r="BL57" s="665"/>
      <c r="BM57" s="665"/>
      <c r="BN57" s="665"/>
      <c r="BO57" s="665"/>
      <c r="BP57" s="665"/>
      <c r="BQ57" s="665"/>
      <c r="BR57" s="665"/>
      <c r="BS57" s="665"/>
      <c r="BT57" s="665"/>
      <c r="BU57" s="665"/>
      <c r="BV57" s="665"/>
      <c r="BW57" s="665"/>
      <c r="BX57" s="665"/>
      <c r="BY57" s="665"/>
      <c r="BZ57" s="665"/>
    </row>
    <row r="58" spans="1:78">
      <c r="A58" s="665"/>
      <c r="B58" s="665"/>
      <c r="C58" s="665"/>
      <c r="D58" s="665"/>
      <c r="E58" s="665"/>
      <c r="F58" s="665"/>
      <c r="G58" s="665"/>
      <c r="H58" s="665"/>
      <c r="I58" s="665"/>
      <c r="J58" s="665"/>
      <c r="K58" s="665"/>
      <c r="L58" s="665"/>
      <c r="M58" s="665"/>
      <c r="N58" s="665"/>
      <c r="O58" s="665"/>
      <c r="P58" s="665"/>
      <c r="Q58" s="665"/>
      <c r="R58" s="665"/>
      <c r="S58" s="665"/>
      <c r="T58" s="665"/>
      <c r="U58" s="665"/>
      <c r="V58" s="665"/>
      <c r="W58" s="665"/>
      <c r="X58" s="665"/>
      <c r="Y58" s="665"/>
      <c r="Z58" s="665"/>
      <c r="AA58" s="665"/>
      <c r="AB58" s="665"/>
      <c r="AC58" s="665"/>
      <c r="AD58" s="665"/>
      <c r="AE58" s="665"/>
      <c r="AF58" s="665"/>
      <c r="AG58" s="665"/>
      <c r="AH58" s="665"/>
      <c r="AI58" s="665"/>
      <c r="AJ58" s="665"/>
      <c r="AK58" s="665"/>
      <c r="AL58" s="665"/>
      <c r="AM58" s="665"/>
      <c r="AN58" s="665"/>
      <c r="AO58" s="665"/>
      <c r="AP58" s="665"/>
      <c r="AQ58" s="665"/>
      <c r="AR58" s="665"/>
      <c r="AS58" s="665"/>
      <c r="AT58" s="665"/>
      <c r="AU58" s="665"/>
      <c r="AV58" s="665"/>
      <c r="AW58" s="665"/>
      <c r="AX58" s="665"/>
      <c r="AY58" s="665"/>
      <c r="AZ58" s="665"/>
      <c r="BA58" s="665"/>
      <c r="BB58" s="665"/>
      <c r="BC58" s="665"/>
      <c r="BD58" s="665"/>
      <c r="BE58" s="665"/>
      <c r="BF58" s="665"/>
      <c r="BG58" s="665"/>
      <c r="BH58" s="665"/>
      <c r="BI58" s="665"/>
      <c r="BJ58" s="665"/>
      <c r="BK58" s="665"/>
      <c r="BL58" s="665"/>
      <c r="BM58" s="665"/>
      <c r="BN58" s="665"/>
      <c r="BO58" s="665"/>
      <c r="BP58" s="665"/>
      <c r="BQ58" s="665"/>
      <c r="BR58" s="665"/>
      <c r="BS58" s="665"/>
      <c r="BT58" s="665"/>
      <c r="BU58" s="665"/>
      <c r="BV58" s="665"/>
      <c r="BW58" s="665"/>
      <c r="BX58" s="665"/>
      <c r="BY58" s="665"/>
      <c r="BZ58" s="665"/>
    </row>
    <row r="208" spans="14:14">
      <c r="N208" s="547"/>
    </row>
  </sheetData>
  <mergeCells count="5">
    <mergeCell ref="A6:Q6"/>
    <mergeCell ref="R6:AK6"/>
    <mergeCell ref="AM6:BF6"/>
    <mergeCell ref="BG6:BZ6"/>
    <mergeCell ref="A1:BZ2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>
    <tabColor indexed="17"/>
  </sheetPr>
  <dimension ref="H33:BE219"/>
  <sheetViews>
    <sheetView view="pageBreakPreview" zoomScale="55" zoomScaleNormal="100" zoomScaleSheetLayoutView="55" workbookViewId="0">
      <selection activeCell="J17" sqref="J17"/>
    </sheetView>
  </sheetViews>
  <sheetFormatPr defaultRowHeight="13.5"/>
  <cols>
    <col min="1" max="1" width="8.75" customWidth="1"/>
    <col min="21" max="21" width="9.875" customWidth="1"/>
    <col min="22" max="22" width="0.25" customWidth="1"/>
  </cols>
  <sheetData>
    <row r="33" spans="24:57">
      <c r="X33" s="549"/>
      <c r="Y33" s="549"/>
      <c r="Z33" s="549"/>
      <c r="AA33" s="549"/>
      <c r="AB33" s="549"/>
      <c r="AC33" s="549"/>
      <c r="AD33" s="549"/>
      <c r="AE33" s="549"/>
      <c r="AF33" s="549"/>
      <c r="AG33" s="549"/>
      <c r="AH33" s="549"/>
      <c r="AI33" s="549"/>
      <c r="AJ33" s="549"/>
      <c r="AK33" s="549"/>
      <c r="AL33" s="549"/>
      <c r="AM33" s="549"/>
      <c r="AN33" s="549"/>
      <c r="AO33" s="549"/>
      <c r="AP33" s="549"/>
      <c r="AQ33" s="549"/>
      <c r="AR33" s="549"/>
      <c r="AS33" s="549"/>
      <c r="AT33" s="549"/>
      <c r="AU33" s="549"/>
      <c r="AV33" s="549"/>
      <c r="AW33" s="549"/>
      <c r="AX33" s="549"/>
      <c r="AY33" s="549"/>
      <c r="AZ33" s="549"/>
      <c r="BA33" s="549"/>
      <c r="BB33" s="549"/>
      <c r="BC33" s="549"/>
      <c r="BD33" s="549"/>
      <c r="BE33" s="549"/>
    </row>
    <row r="34" spans="24:57">
      <c r="X34" s="549"/>
      <c r="Y34" s="549"/>
      <c r="Z34" s="549"/>
      <c r="AA34" s="549"/>
      <c r="AB34" s="549"/>
      <c r="AC34" s="549"/>
      <c r="AD34" s="549"/>
      <c r="AE34" s="549"/>
      <c r="AF34" s="549"/>
      <c r="AG34" s="549"/>
      <c r="AH34" s="549"/>
      <c r="AI34" s="549"/>
      <c r="AJ34" s="549"/>
      <c r="AK34" s="549"/>
      <c r="AL34" s="549"/>
      <c r="AM34" s="549"/>
      <c r="AN34" s="549"/>
      <c r="AO34" s="549"/>
      <c r="AP34" s="549"/>
      <c r="AQ34" s="549"/>
      <c r="AR34" s="549"/>
      <c r="AS34" s="549"/>
      <c r="AT34" s="549"/>
      <c r="AU34" s="549"/>
      <c r="AV34" s="549"/>
      <c r="AW34" s="549"/>
      <c r="AX34" s="549"/>
      <c r="AY34" s="549"/>
      <c r="AZ34" s="549"/>
      <c r="BA34" s="549"/>
      <c r="BB34" s="549"/>
      <c r="BC34" s="549"/>
      <c r="BD34" s="549"/>
      <c r="BE34" s="549"/>
    </row>
    <row r="35" spans="24:57">
      <c r="X35" s="549"/>
      <c r="Y35" s="549"/>
      <c r="Z35" s="549"/>
      <c r="AA35" s="549"/>
      <c r="AB35" s="549"/>
      <c r="AC35" s="549"/>
      <c r="AD35" s="549"/>
      <c r="AE35" s="549"/>
      <c r="AF35" s="549"/>
      <c r="AG35" s="549"/>
      <c r="AH35" s="549"/>
      <c r="AI35" s="549"/>
      <c r="AJ35" s="549"/>
      <c r="AK35" s="549"/>
      <c r="AL35" s="549"/>
      <c r="AM35" s="549"/>
      <c r="AN35" s="549"/>
      <c r="AO35" s="549"/>
      <c r="AP35" s="549"/>
      <c r="AQ35" s="549"/>
      <c r="AR35" s="549"/>
      <c r="AS35" s="549"/>
      <c r="AT35" s="549"/>
      <c r="AU35" s="549"/>
      <c r="AV35" s="549"/>
      <c r="AW35" s="549"/>
      <c r="AX35" s="549"/>
      <c r="AY35" s="549"/>
      <c r="AZ35" s="549"/>
      <c r="BA35" s="549"/>
      <c r="BB35" s="549"/>
      <c r="BC35" s="549"/>
      <c r="BD35" s="549"/>
      <c r="BE35" s="549"/>
    </row>
    <row r="36" spans="24:57">
      <c r="X36" s="549"/>
      <c r="Y36" s="549"/>
      <c r="Z36" s="549"/>
      <c r="AA36" s="549"/>
      <c r="AB36" s="549"/>
      <c r="AC36" s="549"/>
      <c r="AD36" s="549"/>
      <c r="AE36" s="549"/>
      <c r="AF36" s="549"/>
      <c r="AG36" s="549"/>
      <c r="AH36" s="549"/>
      <c r="AI36" s="549"/>
      <c r="AJ36" s="549"/>
      <c r="AK36" s="549"/>
      <c r="AL36" s="549"/>
      <c r="AM36" s="549"/>
      <c r="AN36" s="549"/>
      <c r="AO36" s="549"/>
      <c r="AP36" s="549"/>
      <c r="AQ36" s="549"/>
      <c r="AR36" s="549"/>
      <c r="AS36" s="549"/>
      <c r="AT36" s="549"/>
      <c r="AU36" s="549"/>
      <c r="AV36" s="549"/>
      <c r="AW36" s="549"/>
      <c r="AX36" s="549"/>
      <c r="AY36" s="549"/>
      <c r="AZ36" s="549"/>
      <c r="BA36" s="549"/>
      <c r="BB36" s="549"/>
      <c r="BC36" s="549"/>
      <c r="BD36" s="549"/>
      <c r="BE36" s="549"/>
    </row>
    <row r="37" spans="24:57">
      <c r="X37" s="549"/>
      <c r="Y37" s="549"/>
      <c r="Z37" s="549"/>
      <c r="AA37" s="549"/>
      <c r="AB37" s="549"/>
      <c r="AC37" s="549"/>
      <c r="AD37" s="549"/>
      <c r="AE37" s="549"/>
      <c r="AF37" s="549"/>
      <c r="AG37" s="549"/>
      <c r="AH37" s="549"/>
      <c r="AI37" s="549"/>
      <c r="AJ37" s="549"/>
      <c r="AK37" s="549"/>
      <c r="AL37" s="549"/>
      <c r="AM37" s="549"/>
      <c r="AN37" s="549"/>
      <c r="AO37" s="549"/>
      <c r="AP37" s="549"/>
      <c r="AQ37" s="549"/>
      <c r="AR37" s="549"/>
      <c r="AS37" s="549"/>
      <c r="AT37" s="549"/>
      <c r="AU37" s="549"/>
      <c r="AV37" s="549"/>
      <c r="AW37" s="549"/>
      <c r="AX37" s="549"/>
      <c r="AY37" s="549"/>
      <c r="AZ37" s="549"/>
      <c r="BA37" s="549"/>
      <c r="BB37" s="549"/>
      <c r="BC37" s="549"/>
      <c r="BD37" s="549"/>
      <c r="BE37" s="549"/>
    </row>
    <row r="38" spans="24:57">
      <c r="X38" s="549"/>
      <c r="Y38" s="549"/>
      <c r="Z38" s="549"/>
      <c r="AA38" s="549"/>
      <c r="AB38" s="549"/>
      <c r="AC38" s="549"/>
      <c r="AD38" s="549"/>
      <c r="AE38" s="549"/>
      <c r="AF38" s="549"/>
      <c r="AG38" s="549"/>
      <c r="AH38" s="549"/>
      <c r="AI38" s="549"/>
      <c r="AJ38" s="549"/>
      <c r="AK38" s="549"/>
      <c r="AL38" s="549"/>
      <c r="AM38" s="549"/>
      <c r="AN38" s="549"/>
      <c r="AO38" s="549"/>
      <c r="AP38" s="549"/>
      <c r="AQ38" s="549"/>
      <c r="AR38" s="549"/>
      <c r="AS38" s="549"/>
      <c r="AT38" s="549"/>
      <c r="AU38" s="549"/>
      <c r="AV38" s="549"/>
      <c r="AW38" s="549"/>
      <c r="AX38" s="549"/>
      <c r="AY38" s="549"/>
      <c r="AZ38" s="549"/>
      <c r="BA38" s="549"/>
      <c r="BB38" s="549"/>
      <c r="BC38" s="549"/>
      <c r="BD38" s="549"/>
      <c r="BE38" s="549"/>
    </row>
    <row r="39" spans="24:57">
      <c r="X39" s="549"/>
      <c r="Y39" s="549"/>
      <c r="Z39" s="549"/>
      <c r="AA39" s="549"/>
      <c r="AB39" s="549"/>
      <c r="AC39" s="549"/>
      <c r="AD39" s="549"/>
      <c r="AE39" s="549"/>
      <c r="AF39" s="549"/>
      <c r="AG39" s="549"/>
      <c r="AH39" s="549"/>
      <c r="AI39" s="549"/>
      <c r="AJ39" s="549"/>
      <c r="AK39" s="549"/>
      <c r="AL39" s="549"/>
      <c r="AM39" s="549"/>
      <c r="AN39" s="549"/>
      <c r="AO39" s="549"/>
      <c r="AP39" s="549"/>
      <c r="AQ39" s="549"/>
      <c r="AR39" s="549"/>
      <c r="AS39" s="549"/>
      <c r="AT39" s="549"/>
      <c r="AU39" s="549"/>
      <c r="AV39" s="549"/>
      <c r="AW39" s="549"/>
      <c r="AX39" s="549"/>
      <c r="AY39" s="549"/>
      <c r="AZ39" s="549"/>
      <c r="BA39" s="549"/>
      <c r="BB39" s="549"/>
      <c r="BC39" s="549"/>
      <c r="BD39" s="549"/>
      <c r="BE39" s="549"/>
    </row>
    <row r="40" spans="24:57">
      <c r="X40" s="549"/>
      <c r="Y40" s="549"/>
      <c r="Z40" s="549"/>
      <c r="AA40" s="549"/>
      <c r="AB40" s="549"/>
      <c r="AC40" s="549"/>
      <c r="AD40" s="549"/>
      <c r="AE40" s="549"/>
      <c r="AF40" s="549"/>
      <c r="AG40" s="549"/>
      <c r="AH40" s="549"/>
      <c r="AI40" s="549"/>
      <c r="AJ40" s="549"/>
      <c r="AK40" s="549"/>
      <c r="AL40" s="549"/>
      <c r="AM40" s="549"/>
      <c r="AN40" s="549"/>
      <c r="AO40" s="549"/>
      <c r="AP40" s="549"/>
      <c r="AQ40" s="549"/>
      <c r="AR40" s="549"/>
      <c r="AS40" s="549"/>
      <c r="AT40" s="549"/>
      <c r="AU40" s="549"/>
      <c r="AV40" s="549"/>
      <c r="AW40" s="549"/>
      <c r="AX40" s="549"/>
      <c r="AY40" s="549"/>
      <c r="AZ40" s="549"/>
      <c r="BA40" s="549"/>
      <c r="BB40" s="549"/>
      <c r="BC40" s="549"/>
      <c r="BD40" s="549"/>
      <c r="BE40" s="549"/>
    </row>
    <row r="41" spans="24:57">
      <c r="X41" s="549"/>
      <c r="Y41" s="549"/>
      <c r="Z41" s="549"/>
      <c r="AA41" s="549"/>
      <c r="AB41" s="549"/>
      <c r="AC41" s="549"/>
      <c r="AD41" s="549"/>
      <c r="AE41" s="549"/>
      <c r="AF41" s="549"/>
      <c r="AG41" s="549"/>
      <c r="AH41" s="549"/>
      <c r="AI41" s="549"/>
      <c r="AJ41" s="549"/>
      <c r="AK41" s="549"/>
      <c r="AL41" s="549"/>
      <c r="AM41" s="549"/>
      <c r="AN41" s="549"/>
      <c r="AO41" s="549"/>
      <c r="AP41" s="549"/>
      <c r="AQ41" s="549"/>
      <c r="AR41" s="549"/>
      <c r="AS41" s="549"/>
      <c r="AT41" s="549"/>
      <c r="AU41" s="549"/>
      <c r="AV41" s="549"/>
      <c r="AW41" s="549"/>
      <c r="AX41" s="549"/>
      <c r="AY41" s="549"/>
      <c r="AZ41" s="549"/>
      <c r="BA41" s="549"/>
      <c r="BB41" s="549"/>
      <c r="BC41" s="549"/>
      <c r="BD41" s="549"/>
      <c r="BE41" s="549"/>
    </row>
    <row r="42" spans="24:57">
      <c r="X42" s="549"/>
      <c r="Y42" s="549"/>
      <c r="Z42" s="549"/>
      <c r="AA42" s="549"/>
      <c r="AB42" s="549"/>
      <c r="AC42" s="549"/>
      <c r="AD42" s="549"/>
      <c r="AE42" s="549"/>
      <c r="AF42" s="549"/>
      <c r="AG42" s="549"/>
      <c r="AH42" s="549"/>
      <c r="AI42" s="549"/>
      <c r="AJ42" s="549"/>
      <c r="AK42" s="549"/>
      <c r="AL42" s="549"/>
      <c r="AM42" s="549"/>
      <c r="AN42" s="549"/>
      <c r="AO42" s="549"/>
      <c r="AP42" s="549"/>
      <c r="AQ42" s="549"/>
      <c r="AR42" s="549"/>
      <c r="AS42" s="549"/>
      <c r="AT42" s="549"/>
      <c r="AU42" s="549"/>
      <c r="AV42" s="549"/>
      <c r="AW42" s="549"/>
      <c r="AX42" s="549"/>
      <c r="AY42" s="549"/>
      <c r="AZ42" s="549"/>
      <c r="BA42" s="549"/>
      <c r="BB42" s="549"/>
      <c r="BC42" s="549"/>
      <c r="BD42" s="549"/>
      <c r="BE42" s="549"/>
    </row>
    <row r="43" spans="24:57">
      <c r="X43" s="549"/>
      <c r="Y43" s="549"/>
      <c r="Z43" s="549"/>
      <c r="AA43" s="549"/>
      <c r="AB43" s="549"/>
      <c r="AC43" s="549"/>
      <c r="AD43" s="549"/>
      <c r="AE43" s="549"/>
      <c r="AF43" s="549"/>
      <c r="AG43" s="549"/>
      <c r="AH43" s="549"/>
      <c r="AI43" s="549"/>
      <c r="AJ43" s="549"/>
      <c r="AK43" s="549"/>
      <c r="AL43" s="549"/>
      <c r="AM43" s="549"/>
      <c r="AN43" s="549"/>
      <c r="AO43" s="549"/>
      <c r="AP43" s="549"/>
      <c r="AQ43" s="549"/>
      <c r="AR43" s="549"/>
      <c r="AS43" s="549"/>
      <c r="AT43" s="549"/>
      <c r="AU43" s="549"/>
      <c r="AV43" s="549"/>
      <c r="AW43" s="549"/>
      <c r="AX43" s="549"/>
      <c r="AY43" s="549"/>
      <c r="AZ43" s="549"/>
      <c r="BA43" s="549"/>
      <c r="BB43" s="549"/>
      <c r="BC43" s="549"/>
      <c r="BD43" s="549"/>
      <c r="BE43" s="549"/>
    </row>
    <row r="44" spans="24:57">
      <c r="X44" s="549"/>
      <c r="Y44" s="549"/>
      <c r="Z44" s="549"/>
      <c r="AA44" s="549"/>
      <c r="AB44" s="549"/>
      <c r="AC44" s="549"/>
      <c r="AD44" s="549"/>
      <c r="AE44" s="549"/>
      <c r="AF44" s="549"/>
      <c r="AG44" s="549"/>
      <c r="AH44" s="549"/>
      <c r="AI44" s="549"/>
      <c r="AJ44" s="549"/>
      <c r="AK44" s="549"/>
      <c r="AL44" s="549"/>
      <c r="AM44" s="549"/>
      <c r="AN44" s="549"/>
      <c r="AO44" s="549"/>
      <c r="AP44" s="549"/>
      <c r="AQ44" s="549"/>
      <c r="AR44" s="549"/>
      <c r="AS44" s="549"/>
      <c r="AT44" s="549"/>
      <c r="AU44" s="549"/>
      <c r="AV44" s="549"/>
      <c r="AW44" s="549"/>
      <c r="AX44" s="549"/>
      <c r="AY44" s="549"/>
      <c r="AZ44" s="549"/>
      <c r="BA44" s="549"/>
      <c r="BB44" s="549"/>
      <c r="BC44" s="549"/>
      <c r="BD44" s="549"/>
      <c r="BE44" s="549"/>
    </row>
    <row r="45" spans="24:57">
      <c r="X45" s="549"/>
      <c r="Y45" s="549"/>
      <c r="Z45" s="549"/>
      <c r="AA45" s="549"/>
      <c r="AB45" s="549"/>
      <c r="AC45" s="549"/>
      <c r="AD45" s="549"/>
      <c r="AE45" s="549"/>
      <c r="AF45" s="549"/>
      <c r="AG45" s="549"/>
      <c r="AH45" s="549"/>
      <c r="AI45" s="549"/>
      <c r="AJ45" s="549"/>
      <c r="AK45" s="549"/>
      <c r="AL45" s="549"/>
      <c r="AM45" s="549"/>
      <c r="AN45" s="549"/>
      <c r="AO45" s="549"/>
      <c r="AP45" s="549"/>
      <c r="AQ45" s="549"/>
      <c r="AR45" s="549"/>
      <c r="AS45" s="549"/>
      <c r="AT45" s="549"/>
      <c r="AU45" s="549"/>
      <c r="AV45" s="549"/>
      <c r="AW45" s="549"/>
      <c r="AX45" s="549"/>
      <c r="AY45" s="549"/>
      <c r="AZ45" s="549"/>
      <c r="BA45" s="549"/>
      <c r="BB45" s="549"/>
      <c r="BC45" s="549"/>
      <c r="BD45" s="549"/>
      <c r="BE45" s="549"/>
    </row>
    <row r="46" spans="24:57">
      <c r="X46" s="549"/>
      <c r="Y46" s="549"/>
      <c r="Z46" s="549"/>
      <c r="AA46" s="549"/>
      <c r="AB46" s="549"/>
      <c r="AC46" s="549"/>
      <c r="AD46" s="549"/>
      <c r="AE46" s="549"/>
      <c r="AF46" s="549"/>
      <c r="AG46" s="549"/>
      <c r="AH46" s="549"/>
      <c r="AI46" s="549"/>
      <c r="AJ46" s="549"/>
      <c r="AK46" s="549"/>
      <c r="AL46" s="549"/>
      <c r="AM46" s="549"/>
      <c r="AN46" s="549"/>
      <c r="AO46" s="549"/>
      <c r="AP46" s="549"/>
      <c r="AQ46" s="549"/>
      <c r="AR46" s="549"/>
      <c r="AS46" s="549"/>
      <c r="AT46" s="549"/>
      <c r="AU46" s="549"/>
      <c r="AV46" s="549"/>
      <c r="AW46" s="549"/>
      <c r="AX46" s="549"/>
      <c r="AY46" s="549"/>
      <c r="AZ46" s="549"/>
      <c r="BA46" s="549"/>
      <c r="BB46" s="549"/>
      <c r="BC46" s="549"/>
      <c r="BD46" s="549"/>
      <c r="BE46" s="549"/>
    </row>
    <row r="47" spans="24:57"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549"/>
      <c r="AI47" s="549"/>
      <c r="AJ47" s="549"/>
      <c r="AK47" s="549"/>
      <c r="AL47" s="549"/>
      <c r="AM47" s="549"/>
      <c r="AN47" s="549"/>
      <c r="AO47" s="549"/>
      <c r="AP47" s="549"/>
      <c r="AQ47" s="549"/>
      <c r="AR47" s="549"/>
      <c r="AS47" s="549"/>
      <c r="AT47" s="549"/>
      <c r="AU47" s="549"/>
      <c r="AV47" s="549"/>
      <c r="AW47" s="549"/>
      <c r="AX47" s="549"/>
      <c r="AY47" s="549"/>
      <c r="AZ47" s="549"/>
      <c r="BA47" s="549"/>
      <c r="BB47" s="549"/>
      <c r="BC47" s="549"/>
      <c r="BD47" s="549"/>
      <c r="BE47" s="549"/>
    </row>
    <row r="48" spans="24:57"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549"/>
      <c r="AI48" s="549"/>
      <c r="AJ48" s="549"/>
      <c r="AK48" s="549"/>
      <c r="AL48" s="549"/>
      <c r="AM48" s="549"/>
      <c r="AN48" s="549"/>
      <c r="AO48" s="549"/>
      <c r="AP48" s="549"/>
      <c r="AQ48" s="549"/>
      <c r="AR48" s="549"/>
      <c r="AS48" s="549"/>
      <c r="AT48" s="549"/>
      <c r="AU48" s="549"/>
      <c r="AV48" s="549"/>
      <c r="AW48" s="549"/>
      <c r="AX48" s="549"/>
      <c r="AY48" s="549"/>
      <c r="AZ48" s="549"/>
      <c r="BA48" s="549"/>
      <c r="BB48" s="549"/>
      <c r="BC48" s="549"/>
      <c r="BD48" s="549"/>
      <c r="BE48" s="549"/>
    </row>
    <row r="49" spans="24:57"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549"/>
      <c r="AI49" s="549"/>
      <c r="AJ49" s="549"/>
      <c r="AK49" s="549"/>
      <c r="AL49" s="549"/>
      <c r="AM49" s="549"/>
      <c r="AN49" s="549"/>
      <c r="AO49" s="549"/>
      <c r="AP49" s="549"/>
      <c r="AQ49" s="549"/>
      <c r="AR49" s="549"/>
      <c r="AS49" s="549"/>
      <c r="AT49" s="549"/>
      <c r="AU49" s="549"/>
      <c r="AV49" s="549"/>
      <c r="AW49" s="549"/>
      <c r="AX49" s="549"/>
      <c r="AY49" s="549"/>
      <c r="AZ49" s="549"/>
      <c r="BA49" s="549"/>
      <c r="BB49" s="549"/>
      <c r="BC49" s="549"/>
      <c r="BD49" s="549"/>
      <c r="BE49" s="549"/>
    </row>
    <row r="50" spans="24:57"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549"/>
      <c r="AI50" s="549"/>
      <c r="AJ50" s="549"/>
      <c r="AK50" s="549"/>
      <c r="AL50" s="549"/>
      <c r="AM50" s="549"/>
      <c r="AN50" s="549"/>
      <c r="AO50" s="549"/>
      <c r="AP50" s="549"/>
      <c r="AQ50" s="549"/>
      <c r="AR50" s="549"/>
      <c r="AS50" s="549"/>
      <c r="AT50" s="549"/>
      <c r="AU50" s="549"/>
      <c r="AV50" s="549"/>
      <c r="AW50" s="549"/>
      <c r="AX50" s="549"/>
      <c r="AY50" s="549"/>
      <c r="AZ50" s="549"/>
      <c r="BA50" s="549"/>
      <c r="BB50" s="549"/>
      <c r="BC50" s="549"/>
      <c r="BD50" s="549"/>
      <c r="BE50" s="549"/>
    </row>
    <row r="219" spans="8:8">
      <c r="H219" s="549"/>
    </row>
  </sheetData>
  <phoneticPr fontId="2"/>
  <pageMargins left="0.39370078740157483" right="0.2" top="0.98425196850393704" bottom="0" header="0.78740157480314965" footer="0.19685039370078741"/>
  <pageSetup paperSize="9" scale="75" orientation="landscape" horizontalDpi="300" verticalDpi="300" r:id="rId1"/>
  <headerFooter alignWithMargins="0">
    <oddHeader>&amp;R&amp;"Arial,太字"&amp;12 &amp;U1  Project Facility Plan</oddHeader>
    <oddFooter>&amp;R&amp;"Arial,太字"&amp;12&amp;P/&amp;N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20"/>
  </sheetPr>
  <dimension ref="A1:BE212"/>
  <sheetViews>
    <sheetView view="pageBreakPreview" zoomScale="130" zoomScaleNormal="150" zoomScaleSheetLayoutView="130" workbookViewId="0">
      <selection activeCell="J17" sqref="J17"/>
    </sheetView>
  </sheetViews>
  <sheetFormatPr defaultRowHeight="12"/>
  <cols>
    <col min="1" max="1" width="0.375" style="669" customWidth="1"/>
    <col min="2" max="2" width="8.625" style="669" customWidth="1"/>
    <col min="3" max="3" width="0.375" style="669" customWidth="1"/>
    <col min="4" max="4" width="8.375" style="669" customWidth="1"/>
    <col min="5" max="5" width="5.25" style="689" customWidth="1"/>
    <col min="6" max="6" width="6.25" style="669" bestFit="1" customWidth="1"/>
    <col min="7" max="7" width="1.875" style="669" bestFit="1" customWidth="1"/>
    <col min="8" max="8" width="6.25" style="669" bestFit="1" customWidth="1"/>
    <col min="9" max="9" width="7.625" style="730" customWidth="1"/>
    <col min="10" max="10" width="0.375" style="669" customWidth="1"/>
    <col min="11" max="11" width="4.625" style="754" customWidth="1"/>
    <col min="12" max="12" width="6.25" style="669" customWidth="1"/>
    <col min="13" max="13" width="6.625" style="669" bestFit="1" customWidth="1"/>
    <col min="14" max="14" width="1.875" style="669" bestFit="1" customWidth="1"/>
    <col min="15" max="15" width="6.25" style="669" bestFit="1" customWidth="1"/>
    <col min="16" max="16" width="5.625" style="669" customWidth="1"/>
    <col min="17" max="17" width="0.375" style="669" customWidth="1"/>
    <col min="18" max="18" width="7.375" style="669" customWidth="1"/>
    <col min="19" max="19" width="0.375" style="669" customWidth="1"/>
    <col min="20" max="20" width="7.375" style="669" customWidth="1"/>
    <col min="21" max="21" width="0.375" style="669" customWidth="1"/>
    <col min="22" max="22" width="7.375" style="669" customWidth="1"/>
    <col min="23" max="23" width="0.375" style="669" customWidth="1"/>
    <col min="24" max="24" width="7.375" style="669" customWidth="1"/>
    <col min="25" max="25" width="0.375" style="669" customWidth="1"/>
    <col min="26" max="26" width="7.375" style="669" customWidth="1"/>
    <col min="27" max="27" width="0.375" style="669" customWidth="1"/>
    <col min="28" max="28" width="7.375" style="669" customWidth="1"/>
    <col min="29" max="29" width="0.375" style="669" customWidth="1"/>
    <col min="30" max="30" width="7.375" style="669" customWidth="1"/>
    <col min="31" max="31" width="0.375" style="669" customWidth="1"/>
    <col min="32" max="32" width="7.375" style="669" customWidth="1"/>
    <col min="33" max="33" width="0.375" style="669" customWidth="1"/>
    <col min="34" max="34" width="7.375" style="669" customWidth="1"/>
    <col min="35" max="35" width="0.375" style="669" customWidth="1"/>
    <col min="36" max="16384" width="9" style="669"/>
  </cols>
  <sheetData>
    <row r="1" spans="1:35" ht="9.9499999999999993" customHeight="1">
      <c r="A1" s="668"/>
      <c r="B1" s="1964" t="s">
        <v>535</v>
      </c>
      <c r="C1" s="1964"/>
      <c r="D1" s="1964"/>
      <c r="E1" s="1964"/>
      <c r="F1" s="1964"/>
      <c r="G1" s="1964"/>
      <c r="H1" s="1964"/>
      <c r="I1" s="1964"/>
      <c r="J1" s="1964"/>
      <c r="K1" s="1964"/>
      <c r="L1" s="1964"/>
      <c r="M1" s="1964"/>
      <c r="N1" s="1964"/>
      <c r="O1" s="1964"/>
      <c r="P1" s="1964"/>
      <c r="Q1" s="1964"/>
      <c r="R1" s="1964"/>
      <c r="S1" s="1964"/>
      <c r="T1" s="1964"/>
      <c r="U1" s="1964"/>
      <c r="V1" s="1964"/>
      <c r="W1" s="1964"/>
      <c r="X1" s="1964"/>
      <c r="Y1" s="1964"/>
      <c r="Z1" s="1964"/>
      <c r="AA1" s="1964"/>
      <c r="AB1" s="1964"/>
      <c r="AC1" s="1964"/>
      <c r="AD1" s="1964"/>
      <c r="AE1" s="1964"/>
      <c r="AF1" s="1964"/>
      <c r="AG1" s="1964"/>
      <c r="AH1" s="1964"/>
      <c r="AI1" s="1965"/>
    </row>
    <row r="2" spans="1:35" ht="9.9499999999999993" customHeight="1">
      <c r="A2" s="1986" t="s">
        <v>526</v>
      </c>
      <c r="B2" s="1987"/>
      <c r="C2" s="1986" t="s">
        <v>588</v>
      </c>
      <c r="D2" s="1987"/>
      <c r="E2" s="1951" t="s">
        <v>585</v>
      </c>
      <c r="F2" s="1953"/>
      <c r="G2" s="1953"/>
      <c r="H2" s="1953"/>
      <c r="I2" s="1953"/>
      <c r="J2" s="1952"/>
      <c r="K2" s="1951" t="s">
        <v>527</v>
      </c>
      <c r="L2" s="1953"/>
      <c r="M2" s="1953"/>
      <c r="N2" s="1953"/>
      <c r="O2" s="1953"/>
      <c r="P2" s="1953"/>
      <c r="Q2" s="1953"/>
      <c r="R2" s="1953"/>
      <c r="S2" s="1952"/>
      <c r="T2" s="1951" t="s">
        <v>528</v>
      </c>
      <c r="U2" s="1953"/>
      <c r="V2" s="1953"/>
      <c r="W2" s="1953"/>
      <c r="X2" s="1953"/>
      <c r="Y2" s="1953"/>
      <c r="Z2" s="1953"/>
      <c r="AA2" s="1953"/>
      <c r="AB2" s="1953"/>
      <c r="AC2" s="1953"/>
      <c r="AD2" s="1953"/>
      <c r="AE2" s="1953"/>
      <c r="AF2" s="1953"/>
      <c r="AG2" s="1953"/>
      <c r="AH2" s="1953"/>
      <c r="AI2" s="1952"/>
    </row>
    <row r="3" spans="1:35" ht="9.9499999999999993" customHeight="1">
      <c r="A3" s="1983"/>
      <c r="B3" s="1984"/>
      <c r="C3" s="1983" t="s">
        <v>586</v>
      </c>
      <c r="D3" s="1985"/>
      <c r="E3" s="670" t="s">
        <v>439</v>
      </c>
      <c r="F3" s="1988" t="s">
        <v>529</v>
      </c>
      <c r="G3" s="1989"/>
      <c r="H3" s="1990"/>
      <c r="I3" s="1994" t="s">
        <v>28</v>
      </c>
      <c r="J3" s="1990"/>
      <c r="K3" s="1951" t="s">
        <v>439</v>
      </c>
      <c r="L3" s="1952"/>
      <c r="M3" s="1951" t="s">
        <v>587</v>
      </c>
      <c r="N3" s="1953"/>
      <c r="O3" s="1952"/>
      <c r="P3" s="1951" t="s">
        <v>530</v>
      </c>
      <c r="Q3" s="1952"/>
      <c r="R3" s="1963" t="s">
        <v>531</v>
      </c>
      <c r="S3" s="1963"/>
      <c r="T3" s="1951" t="s">
        <v>1236</v>
      </c>
      <c r="U3" s="1952"/>
      <c r="V3" s="1953" t="s">
        <v>532</v>
      </c>
      <c r="W3" s="1953"/>
      <c r="X3" s="1951" t="s">
        <v>1237</v>
      </c>
      <c r="Y3" s="1952"/>
      <c r="Z3" s="1953" t="s">
        <v>1238</v>
      </c>
      <c r="AA3" s="1953"/>
      <c r="AB3" s="1951" t="s">
        <v>533</v>
      </c>
      <c r="AC3" s="1952"/>
      <c r="AD3" s="1953" t="s">
        <v>534</v>
      </c>
      <c r="AE3" s="1953"/>
      <c r="AF3" s="1951" t="s">
        <v>968</v>
      </c>
      <c r="AG3" s="1952"/>
      <c r="AH3" s="1951" t="s">
        <v>969</v>
      </c>
      <c r="AI3" s="1952"/>
    </row>
    <row r="4" spans="1:35" ht="9.9499999999999993" customHeight="1">
      <c r="A4" s="673"/>
      <c r="B4" s="635" t="s">
        <v>563</v>
      </c>
      <c r="C4" s="674"/>
      <c r="D4" s="675" t="s">
        <v>564</v>
      </c>
      <c r="E4" s="1966"/>
      <c r="F4" s="1967"/>
      <c r="G4" s="1967"/>
      <c r="H4" s="1967"/>
      <c r="I4" s="1967"/>
      <c r="J4" s="1968"/>
      <c r="K4" s="747">
        <v>1</v>
      </c>
      <c r="L4" s="677" t="s">
        <v>566</v>
      </c>
      <c r="M4" s="738">
        <v>16000</v>
      </c>
      <c r="N4" s="739" t="s">
        <v>565</v>
      </c>
      <c r="O4" s="740">
        <v>60000</v>
      </c>
      <c r="P4" s="1966"/>
      <c r="Q4" s="1967"/>
      <c r="R4" s="1967"/>
      <c r="S4" s="1968"/>
      <c r="T4" s="1991">
        <v>1</v>
      </c>
      <c r="U4" s="678"/>
      <c r="V4" s="1954"/>
      <c r="W4" s="1955"/>
      <c r="X4" s="1955"/>
      <c r="Y4" s="1955"/>
      <c r="Z4" s="1955"/>
      <c r="AA4" s="1955"/>
      <c r="AB4" s="1955"/>
      <c r="AC4" s="1955"/>
      <c r="AD4" s="1955"/>
      <c r="AE4" s="1955"/>
      <c r="AF4" s="1955"/>
      <c r="AG4" s="1955"/>
      <c r="AH4" s="1955"/>
      <c r="AI4" s="1956"/>
    </row>
    <row r="5" spans="1:35" ht="9.9499999999999993" customHeight="1">
      <c r="A5" s="673"/>
      <c r="B5" s="635" t="s">
        <v>567</v>
      </c>
      <c r="C5" s="679"/>
      <c r="D5" s="680"/>
      <c r="E5" s="1969"/>
      <c r="F5" s="1970"/>
      <c r="G5" s="1970"/>
      <c r="H5" s="1970"/>
      <c r="I5" s="1970"/>
      <c r="J5" s="1971"/>
      <c r="K5" s="748"/>
      <c r="L5" s="681"/>
      <c r="M5" s="741">
        <v>73000</v>
      </c>
      <c r="N5" s="742" t="s">
        <v>565</v>
      </c>
      <c r="O5" s="743">
        <v>109000</v>
      </c>
      <c r="P5" s="1969"/>
      <c r="Q5" s="1970"/>
      <c r="R5" s="1970"/>
      <c r="S5" s="1971"/>
      <c r="T5" s="1992"/>
      <c r="U5" s="682"/>
      <c r="V5" s="1957"/>
      <c r="W5" s="1958"/>
      <c r="X5" s="1958"/>
      <c r="Y5" s="1958"/>
      <c r="Z5" s="1958"/>
      <c r="AA5" s="1958"/>
      <c r="AB5" s="1958"/>
      <c r="AC5" s="1958"/>
      <c r="AD5" s="1958"/>
      <c r="AE5" s="1958"/>
      <c r="AF5" s="1958"/>
      <c r="AG5" s="1958"/>
      <c r="AH5" s="1958"/>
      <c r="AI5" s="1959"/>
    </row>
    <row r="6" spans="1:35" ht="9.9499999999999993" customHeight="1">
      <c r="A6" s="673"/>
      <c r="B6" s="635"/>
      <c r="C6" s="683"/>
      <c r="D6" s="684"/>
      <c r="E6" s="1969"/>
      <c r="F6" s="1970"/>
      <c r="G6" s="1970"/>
      <c r="H6" s="1970"/>
      <c r="I6" s="1970"/>
      <c r="J6" s="1971"/>
      <c r="K6" s="748"/>
      <c r="L6" s="681"/>
      <c r="M6" s="741">
        <v>109000</v>
      </c>
      <c r="N6" s="742" t="s">
        <v>565</v>
      </c>
      <c r="O6" s="743">
        <v>131500</v>
      </c>
      <c r="P6" s="1969"/>
      <c r="Q6" s="1970"/>
      <c r="R6" s="1970"/>
      <c r="S6" s="1971"/>
      <c r="T6" s="1992"/>
      <c r="U6" s="682"/>
      <c r="V6" s="1957"/>
      <c r="W6" s="1958"/>
      <c r="X6" s="1958"/>
      <c r="Y6" s="1958"/>
      <c r="Z6" s="1958"/>
      <c r="AA6" s="1958"/>
      <c r="AB6" s="1958"/>
      <c r="AC6" s="1958"/>
      <c r="AD6" s="1958"/>
      <c r="AE6" s="1958"/>
      <c r="AF6" s="1958"/>
      <c r="AG6" s="1958"/>
      <c r="AH6" s="1958"/>
      <c r="AI6" s="1959"/>
    </row>
    <row r="7" spans="1:35" ht="9.9499999999999993" customHeight="1">
      <c r="A7" s="672"/>
      <c r="B7" s="685"/>
      <c r="C7" s="683"/>
      <c r="D7" s="684" t="s">
        <v>568</v>
      </c>
      <c r="E7" s="1972"/>
      <c r="F7" s="1973"/>
      <c r="G7" s="1973"/>
      <c r="H7" s="1973"/>
      <c r="I7" s="1973"/>
      <c r="J7" s="1974"/>
      <c r="K7" s="749"/>
      <c r="L7" s="686"/>
      <c r="M7" s="744">
        <v>131500</v>
      </c>
      <c r="N7" s="745" t="s">
        <v>424</v>
      </c>
      <c r="O7" s="746">
        <v>139500</v>
      </c>
      <c r="P7" s="1972"/>
      <c r="Q7" s="1973"/>
      <c r="R7" s="1973"/>
      <c r="S7" s="1974"/>
      <c r="T7" s="1993"/>
      <c r="U7" s="687"/>
      <c r="V7" s="1960"/>
      <c r="W7" s="1961"/>
      <c r="X7" s="1961"/>
      <c r="Y7" s="1961"/>
      <c r="Z7" s="1961"/>
      <c r="AA7" s="1961"/>
      <c r="AB7" s="1961"/>
      <c r="AC7" s="1961"/>
      <c r="AD7" s="1961"/>
      <c r="AE7" s="1961"/>
      <c r="AF7" s="1961"/>
      <c r="AG7" s="1961"/>
      <c r="AH7" s="1961"/>
      <c r="AI7" s="1962"/>
    </row>
    <row r="8" spans="1:35" s="718" customFormat="1" ht="9.9499999999999993" customHeight="1">
      <c r="A8" s="1975" t="s">
        <v>562</v>
      </c>
      <c r="B8" s="1976"/>
      <c r="C8" s="1976"/>
      <c r="D8" s="1977"/>
      <c r="E8" s="711"/>
      <c r="F8" s="1978"/>
      <c r="G8" s="1979"/>
      <c r="H8" s="1980"/>
      <c r="I8" s="729"/>
      <c r="J8" s="712"/>
      <c r="K8" s="751"/>
      <c r="L8" s="728"/>
      <c r="M8" s="711"/>
      <c r="N8" s="712"/>
      <c r="O8" s="713"/>
      <c r="P8" s="712"/>
      <c r="Q8" s="712"/>
      <c r="R8" s="711"/>
      <c r="S8" s="713"/>
      <c r="T8" s="714">
        <f>SUM(T4:T7)</f>
        <v>1</v>
      </c>
      <c r="U8" s="715"/>
      <c r="V8" s="716"/>
      <c r="W8" s="715"/>
      <c r="X8" s="716"/>
      <c r="Y8" s="715"/>
      <c r="Z8" s="716"/>
      <c r="AA8" s="715"/>
      <c r="AB8" s="716"/>
      <c r="AC8" s="715"/>
      <c r="AD8" s="716"/>
      <c r="AE8" s="715"/>
      <c r="AF8" s="716"/>
      <c r="AG8" s="715"/>
      <c r="AH8" s="716"/>
      <c r="AI8" s="715"/>
    </row>
    <row r="9" spans="1:35" ht="9.9499999999999993" customHeight="1"/>
    <row r="10" spans="1:35" ht="9.9499999999999993" customHeight="1">
      <c r="A10" s="668"/>
      <c r="B10" s="1964" t="s">
        <v>569</v>
      </c>
      <c r="C10" s="1964"/>
      <c r="D10" s="1964"/>
      <c r="E10" s="1964"/>
      <c r="F10" s="1964"/>
      <c r="G10" s="1964"/>
      <c r="H10" s="1964"/>
      <c r="I10" s="1964"/>
      <c r="J10" s="1964"/>
      <c r="K10" s="1964"/>
      <c r="L10" s="1964"/>
      <c r="M10" s="1964"/>
      <c r="N10" s="1964"/>
      <c r="O10" s="1964"/>
      <c r="P10" s="1964"/>
      <c r="Q10" s="1964"/>
      <c r="R10" s="1964"/>
      <c r="S10" s="1964"/>
      <c r="T10" s="1964"/>
      <c r="U10" s="1964"/>
      <c r="V10" s="1964"/>
      <c r="W10" s="1964"/>
      <c r="X10" s="1964"/>
      <c r="Y10" s="1964"/>
      <c r="Z10" s="1964"/>
      <c r="AA10" s="1964"/>
      <c r="AB10" s="1964"/>
      <c r="AC10" s="1964"/>
      <c r="AD10" s="1964"/>
      <c r="AE10" s="1964"/>
      <c r="AF10" s="1964"/>
      <c r="AG10" s="1964"/>
      <c r="AH10" s="1964"/>
      <c r="AI10" s="1965"/>
    </row>
    <row r="11" spans="1:35" ht="9.9499999999999993" customHeight="1">
      <c r="A11" s="1981" t="s">
        <v>570</v>
      </c>
      <c r="B11" s="1982"/>
      <c r="C11" s="1981" t="s">
        <v>588</v>
      </c>
      <c r="D11" s="1982"/>
      <c r="E11" s="1983" t="s">
        <v>585</v>
      </c>
      <c r="F11" s="1984"/>
      <c r="G11" s="1984"/>
      <c r="H11" s="1984"/>
      <c r="I11" s="1984"/>
      <c r="J11" s="1985"/>
      <c r="K11" s="1983" t="s">
        <v>571</v>
      </c>
      <c r="L11" s="1984"/>
      <c r="M11" s="1984"/>
      <c r="N11" s="1984"/>
      <c r="O11" s="1984"/>
      <c r="P11" s="1984"/>
      <c r="Q11" s="1984"/>
      <c r="R11" s="1984"/>
      <c r="S11" s="1985"/>
      <c r="T11" s="1951" t="s">
        <v>572</v>
      </c>
      <c r="U11" s="1953"/>
      <c r="V11" s="1953"/>
      <c r="W11" s="1953"/>
      <c r="X11" s="1953"/>
      <c r="Y11" s="1953"/>
      <c r="Z11" s="1953"/>
      <c r="AA11" s="1953"/>
      <c r="AB11" s="1953"/>
      <c r="AC11" s="1953"/>
      <c r="AD11" s="1953"/>
      <c r="AE11" s="1953"/>
      <c r="AF11" s="1953"/>
      <c r="AG11" s="1953"/>
      <c r="AH11" s="1953"/>
      <c r="AI11" s="1952"/>
    </row>
    <row r="12" spans="1:35" ht="9.9499999999999993" customHeight="1">
      <c r="A12" s="1983"/>
      <c r="B12" s="1984"/>
      <c r="C12" s="1983" t="s">
        <v>586</v>
      </c>
      <c r="D12" s="1985"/>
      <c r="E12" s="672" t="s">
        <v>439</v>
      </c>
      <c r="F12" s="1951" t="s">
        <v>529</v>
      </c>
      <c r="G12" s="1953"/>
      <c r="H12" s="1952"/>
      <c r="I12" s="1953" t="s">
        <v>28</v>
      </c>
      <c r="J12" s="1952"/>
      <c r="K12" s="1951" t="s">
        <v>573</v>
      </c>
      <c r="L12" s="1952"/>
      <c r="M12" s="1951" t="s">
        <v>371</v>
      </c>
      <c r="N12" s="1953"/>
      <c r="O12" s="1952"/>
      <c r="P12" s="1951" t="s">
        <v>574</v>
      </c>
      <c r="Q12" s="1952"/>
      <c r="R12" s="1963" t="s">
        <v>575</v>
      </c>
      <c r="S12" s="1963"/>
      <c r="T12" s="1951" t="s">
        <v>576</v>
      </c>
      <c r="U12" s="1953"/>
      <c r="V12" s="1951" t="s">
        <v>577</v>
      </c>
      <c r="W12" s="1952"/>
      <c r="X12" s="1953" t="s">
        <v>578</v>
      </c>
      <c r="Y12" s="1953"/>
      <c r="Z12" s="1951" t="s">
        <v>579</v>
      </c>
      <c r="AA12" s="1952"/>
      <c r="AB12" s="1953" t="s">
        <v>580</v>
      </c>
      <c r="AC12" s="1953"/>
      <c r="AD12" s="1951" t="s">
        <v>581</v>
      </c>
      <c r="AE12" s="1952"/>
      <c r="AF12" s="1953" t="s">
        <v>968</v>
      </c>
      <c r="AG12" s="1952"/>
      <c r="AH12" s="1953" t="s">
        <v>969</v>
      </c>
      <c r="AI12" s="1952"/>
    </row>
    <row r="13" spans="1:35" ht="9.9499999999999993" customHeight="1">
      <c r="A13" s="650"/>
      <c r="B13" s="690" t="s">
        <v>582</v>
      </c>
      <c r="C13" s="674"/>
      <c r="D13" s="675" t="s">
        <v>583</v>
      </c>
      <c r="E13" s="650" t="s">
        <v>584</v>
      </c>
      <c r="F13" s="691">
        <v>0</v>
      </c>
      <c r="G13" s="692" t="s">
        <v>424</v>
      </c>
      <c r="H13" s="693">
        <v>8000</v>
      </c>
      <c r="I13" s="734">
        <f>(H13-F13)-P13-P14</f>
        <v>8000</v>
      </c>
      <c r="J13" s="693"/>
      <c r="K13" s="737">
        <v>1</v>
      </c>
      <c r="L13" s="694" t="str">
        <f>'4.1Plan'!D6</f>
        <v>ML01-1</v>
      </c>
      <c r="M13" s="695">
        <f>'4.1Plan'!AB6</f>
        <v>-800</v>
      </c>
      <c r="N13" s="671" t="s">
        <v>424</v>
      </c>
      <c r="O13" s="676">
        <f>'4.1Plan'!AD6</f>
        <v>4000</v>
      </c>
      <c r="P13" s="696"/>
      <c r="Q13" s="696"/>
      <c r="R13" s="697">
        <f>'4.1Plan'!AH6</f>
        <v>4800</v>
      </c>
      <c r="S13" s="688"/>
      <c r="T13" s="706"/>
      <c r="U13" s="698"/>
      <c r="V13" s="706"/>
      <c r="W13" s="698"/>
      <c r="X13" s="706"/>
      <c r="Y13" s="698"/>
      <c r="Z13" s="706">
        <f>R13</f>
        <v>4800</v>
      </c>
      <c r="AA13" s="698"/>
      <c r="AB13" s="706"/>
      <c r="AC13" s="698"/>
      <c r="AD13" s="706"/>
      <c r="AE13" s="698"/>
      <c r="AF13" s="706"/>
      <c r="AG13" s="698"/>
      <c r="AH13" s="706"/>
      <c r="AI13" s="698"/>
    </row>
    <row r="14" spans="1:35" ht="9.9499999999999993" customHeight="1">
      <c r="A14" s="673"/>
      <c r="B14" s="700"/>
      <c r="C14" s="679"/>
      <c r="D14" s="680"/>
      <c r="E14" s="672"/>
      <c r="F14" s="701"/>
      <c r="G14" s="634"/>
      <c r="H14" s="702"/>
      <c r="I14" s="735"/>
      <c r="J14" s="702"/>
      <c r="K14" s="737">
        <v>2</v>
      </c>
      <c r="L14" s="694" t="str">
        <f>'4.1Plan'!D33</f>
        <v>ML01-2</v>
      </c>
      <c r="M14" s="695">
        <f>'4.1Plan'!AB33</f>
        <v>4000</v>
      </c>
      <c r="N14" s="671" t="s">
        <v>424</v>
      </c>
      <c r="O14" s="676">
        <f>'4.1Plan'!AD33</f>
        <v>8000</v>
      </c>
      <c r="P14" s="703"/>
      <c r="Q14" s="703"/>
      <c r="R14" s="704">
        <f>'4.1Plan'!AH33</f>
        <v>4000</v>
      </c>
      <c r="S14" s="684"/>
      <c r="T14" s="706"/>
      <c r="U14" s="698"/>
      <c r="V14" s="706"/>
      <c r="W14" s="698"/>
      <c r="X14" s="706"/>
      <c r="Y14" s="698"/>
      <c r="Z14" s="706">
        <f>R14</f>
        <v>4000</v>
      </c>
      <c r="AA14" s="698"/>
      <c r="AB14" s="706"/>
      <c r="AC14" s="698"/>
      <c r="AD14" s="706"/>
      <c r="AE14" s="698"/>
      <c r="AF14" s="706"/>
      <c r="AG14" s="698"/>
      <c r="AH14" s="706"/>
      <c r="AI14" s="698"/>
    </row>
    <row r="15" spans="1:35" ht="9.9499999999999993" customHeight="1">
      <c r="A15" s="674"/>
      <c r="B15" s="690" t="s">
        <v>559</v>
      </c>
      <c r="C15" s="679"/>
      <c r="D15" s="680"/>
      <c r="E15" s="1642" t="s">
        <v>1104</v>
      </c>
      <c r="F15" s="691">
        <v>8000</v>
      </c>
      <c r="G15" s="692" t="s">
        <v>423</v>
      </c>
      <c r="H15" s="693">
        <v>17000</v>
      </c>
      <c r="I15" s="734">
        <f>(H15-F15)-P15-P16</f>
        <v>9000</v>
      </c>
      <c r="J15" s="693"/>
      <c r="K15" s="737">
        <v>3</v>
      </c>
      <c r="L15" s="694" t="str">
        <f>'4.1Plan'!D53</f>
        <v>ML02-1</v>
      </c>
      <c r="M15" s="695">
        <f>'4.1Plan'!AB53</f>
        <v>8000</v>
      </c>
      <c r="N15" s="671" t="s">
        <v>423</v>
      </c>
      <c r="O15" s="676">
        <f>'4.1Plan'!AD53</f>
        <v>13000</v>
      </c>
      <c r="P15" s="696"/>
      <c r="Q15" s="696"/>
      <c r="R15" s="697">
        <f>'4.1Plan'!AH53</f>
        <v>5000</v>
      </c>
      <c r="S15" s="688"/>
      <c r="T15" s="706"/>
      <c r="U15" s="698"/>
      <c r="V15" s="706"/>
      <c r="W15" s="698"/>
      <c r="X15" s="706"/>
      <c r="Y15" s="698"/>
      <c r="Z15" s="706">
        <f>R15</f>
        <v>5000</v>
      </c>
      <c r="AA15" s="698"/>
      <c r="AB15" s="706"/>
      <c r="AC15" s="698"/>
      <c r="AD15" s="706"/>
      <c r="AE15" s="698"/>
      <c r="AF15" s="706"/>
      <c r="AG15" s="698"/>
      <c r="AH15" s="706"/>
      <c r="AI15" s="698"/>
    </row>
    <row r="16" spans="1:35" ht="9.9499999999999993" customHeight="1">
      <c r="A16" s="679"/>
      <c r="B16" s="700"/>
      <c r="C16" s="679"/>
      <c r="D16" s="680"/>
      <c r="E16" s="672"/>
      <c r="F16" s="701"/>
      <c r="G16" s="634"/>
      <c r="H16" s="702"/>
      <c r="I16" s="735"/>
      <c r="J16" s="702"/>
      <c r="K16" s="737">
        <v>4</v>
      </c>
      <c r="L16" s="694" t="str">
        <f>'4.1Plan'!D89</f>
        <v>ML02-2</v>
      </c>
      <c r="M16" s="695">
        <f>'4.1Plan'!AB89</f>
        <v>13000</v>
      </c>
      <c r="N16" s="671" t="s">
        <v>423</v>
      </c>
      <c r="O16" s="676">
        <f>'4.1Plan'!AD89</f>
        <v>17000</v>
      </c>
      <c r="P16" s="696"/>
      <c r="Q16" s="696"/>
      <c r="R16" s="697">
        <f>'4.1Plan'!AH89</f>
        <v>4000</v>
      </c>
      <c r="S16" s="688"/>
      <c r="T16" s="706"/>
      <c r="U16" s="698"/>
      <c r="V16" s="706"/>
      <c r="W16" s="698"/>
      <c r="X16" s="706"/>
      <c r="Y16" s="698"/>
      <c r="Z16" s="706">
        <f>R16</f>
        <v>4000</v>
      </c>
      <c r="AA16" s="698"/>
      <c r="AB16" s="706"/>
      <c r="AC16" s="698"/>
      <c r="AD16" s="706"/>
      <c r="AE16" s="698"/>
      <c r="AF16" s="706"/>
      <c r="AG16" s="698"/>
      <c r="AH16" s="706"/>
      <c r="AI16" s="698"/>
    </row>
    <row r="17" spans="1:57" ht="9.9499999999999993" customHeight="1">
      <c r="A17" s="679"/>
      <c r="B17" s="700"/>
      <c r="C17" s="679"/>
      <c r="D17" s="680"/>
      <c r="E17" s="1641" t="s">
        <v>1105</v>
      </c>
      <c r="F17" s="705">
        <v>17000</v>
      </c>
      <c r="G17" s="671" t="s">
        <v>423</v>
      </c>
      <c r="H17" s="676">
        <v>22000</v>
      </c>
      <c r="I17" s="699">
        <f>(H17-F17)-P17</f>
        <v>5059.78</v>
      </c>
      <c r="J17" s="676"/>
      <c r="K17" s="737">
        <v>5</v>
      </c>
      <c r="L17" s="694" t="str">
        <f>'4.1Plan'!D120</f>
        <v>ML03-1</v>
      </c>
      <c r="M17" s="695">
        <f>'4.1Plan'!AB120</f>
        <v>17000</v>
      </c>
      <c r="N17" s="671" t="s">
        <v>423</v>
      </c>
      <c r="O17" s="676">
        <f>'4.1Plan'!AD120</f>
        <v>22000</v>
      </c>
      <c r="P17" s="699">
        <f>'4.1Plan'!AF120</f>
        <v>-59.78</v>
      </c>
      <c r="Q17" s="699"/>
      <c r="R17" s="697">
        <f>'4.1Plan'!AH120</f>
        <v>5059.78</v>
      </c>
      <c r="S17" s="688"/>
      <c r="T17" s="706">
        <f>R17</f>
        <v>5059.78</v>
      </c>
      <c r="U17" s="698"/>
      <c r="V17" s="706"/>
      <c r="W17" s="698"/>
      <c r="X17" s="706"/>
      <c r="Y17" s="698"/>
      <c r="Z17" s="706"/>
      <c r="AA17" s="698"/>
      <c r="AB17" s="706"/>
      <c r="AC17" s="698"/>
      <c r="AD17" s="706"/>
      <c r="AE17" s="698"/>
      <c r="AF17" s="706"/>
      <c r="AG17" s="698"/>
      <c r="AH17" s="706"/>
      <c r="AI17" s="698"/>
    </row>
    <row r="18" spans="1:57" ht="9.9499999999999993" customHeight="1">
      <c r="A18" s="679"/>
      <c r="B18" s="700"/>
      <c r="C18" s="679"/>
      <c r="D18" s="680"/>
      <c r="E18" s="1642" t="s">
        <v>1106</v>
      </c>
      <c r="F18" s="691">
        <v>22000</v>
      </c>
      <c r="G18" s="692" t="s">
        <v>423</v>
      </c>
      <c r="H18" s="693">
        <v>32000</v>
      </c>
      <c r="I18" s="734">
        <f>(H18-F18)-P18-P19</f>
        <v>10000</v>
      </c>
      <c r="J18" s="693"/>
      <c r="K18" s="737">
        <v>6</v>
      </c>
      <c r="L18" s="694" t="str">
        <f>'4.1Plan'!D149</f>
        <v>ML04-1</v>
      </c>
      <c r="M18" s="695">
        <f>'4.1Plan'!AB149</f>
        <v>22000</v>
      </c>
      <c r="N18" s="671" t="s">
        <v>423</v>
      </c>
      <c r="O18" s="676">
        <f>'4.1Plan'!AD149</f>
        <v>26800</v>
      </c>
      <c r="P18" s="696"/>
      <c r="Q18" s="696"/>
      <c r="R18" s="697">
        <f>'4.1Plan'!AH149</f>
        <v>4800</v>
      </c>
      <c r="S18" s="688"/>
      <c r="T18" s="706"/>
      <c r="U18" s="698"/>
      <c r="V18" s="706"/>
      <c r="W18" s="698"/>
      <c r="X18" s="706"/>
      <c r="Y18" s="698"/>
      <c r="Z18" s="706"/>
      <c r="AA18" s="698"/>
      <c r="AB18" s="706">
        <f>R18</f>
        <v>4800</v>
      </c>
      <c r="AC18" s="698"/>
      <c r="AD18" s="706"/>
      <c r="AE18" s="698"/>
      <c r="AF18" s="706"/>
      <c r="AG18" s="698"/>
      <c r="AH18" s="706"/>
      <c r="AI18" s="698"/>
    </row>
    <row r="19" spans="1:57" ht="9.9499999999999993" customHeight="1">
      <c r="A19" s="679"/>
      <c r="B19" s="700"/>
      <c r="C19" s="679"/>
      <c r="D19" s="680"/>
      <c r="E19" s="672"/>
      <c r="F19" s="701"/>
      <c r="G19" s="634"/>
      <c r="H19" s="702"/>
      <c r="I19" s="735"/>
      <c r="J19" s="702"/>
      <c r="K19" s="737">
        <v>7</v>
      </c>
      <c r="L19" s="694" t="str">
        <f>'4.1Plan'!D173</f>
        <v>ML04-2</v>
      </c>
      <c r="M19" s="695">
        <f>'4.1Plan'!AB173</f>
        <v>26800</v>
      </c>
      <c r="N19" s="671" t="s">
        <v>423</v>
      </c>
      <c r="O19" s="676">
        <f>'4.1Plan'!AD173</f>
        <v>32000</v>
      </c>
      <c r="P19" s="696"/>
      <c r="Q19" s="696"/>
      <c r="R19" s="697">
        <f>'4.1Plan'!AH173</f>
        <v>5200</v>
      </c>
      <c r="S19" s="688"/>
      <c r="T19" s="706"/>
      <c r="U19" s="698"/>
      <c r="V19" s="706"/>
      <c r="W19" s="698"/>
      <c r="X19" s="706"/>
      <c r="Y19" s="698"/>
      <c r="Z19" s="706"/>
      <c r="AA19" s="698"/>
      <c r="AB19" s="706">
        <f>R19</f>
        <v>5200</v>
      </c>
      <c r="AC19" s="698"/>
      <c r="AD19" s="706"/>
      <c r="AE19" s="698"/>
      <c r="AF19" s="706"/>
      <c r="AG19" s="698"/>
      <c r="AH19" s="706"/>
      <c r="AI19" s="698"/>
    </row>
    <row r="20" spans="1:57" ht="9.9499999999999993" customHeight="1">
      <c r="A20" s="679"/>
      <c r="B20" s="700"/>
      <c r="C20" s="679"/>
      <c r="D20" s="680"/>
      <c r="E20" s="1642" t="s">
        <v>1107</v>
      </c>
      <c r="F20" s="691">
        <v>32000</v>
      </c>
      <c r="G20" s="692" t="s">
        <v>423</v>
      </c>
      <c r="H20" s="693">
        <v>42000</v>
      </c>
      <c r="I20" s="734">
        <f>(H20-F20)-P20-P21</f>
        <v>10000</v>
      </c>
      <c r="J20" s="693"/>
      <c r="K20" s="737">
        <v>8</v>
      </c>
      <c r="L20" s="694" t="str">
        <f>'4.1Plan'!D203</f>
        <v>ML05-1</v>
      </c>
      <c r="M20" s="695">
        <f>'4.1Plan'!AB203</f>
        <v>32000</v>
      </c>
      <c r="N20" s="671" t="s">
        <v>423</v>
      </c>
      <c r="O20" s="676">
        <f>'4.1Plan'!AD203</f>
        <v>35000</v>
      </c>
      <c r="P20" s="696"/>
      <c r="Q20" s="696"/>
      <c r="R20" s="697">
        <f>'4.1Plan'!AH203</f>
        <v>3000</v>
      </c>
      <c r="S20" s="688"/>
      <c r="T20" s="706">
        <f>R20</f>
        <v>3000</v>
      </c>
      <c r="U20" s="698"/>
      <c r="V20" s="706"/>
      <c r="W20" s="698"/>
      <c r="X20" s="706"/>
      <c r="Y20" s="698"/>
      <c r="Z20" s="706"/>
      <c r="AA20" s="698"/>
      <c r="AB20" s="706"/>
      <c r="AC20" s="698"/>
      <c r="AD20" s="706"/>
      <c r="AE20" s="698"/>
      <c r="AF20" s="706"/>
      <c r="AG20" s="698"/>
      <c r="AH20" s="706"/>
      <c r="AI20" s="698"/>
    </row>
    <row r="21" spans="1:57" ht="9.9499999999999993" customHeight="1">
      <c r="A21" s="679"/>
      <c r="B21" s="700"/>
      <c r="C21" s="679"/>
      <c r="D21" s="680"/>
      <c r="E21" s="673"/>
      <c r="F21" s="707"/>
      <c r="G21" s="708"/>
      <c r="H21" s="709"/>
      <c r="I21" s="736"/>
      <c r="J21" s="709"/>
      <c r="K21" s="737">
        <v>9</v>
      </c>
      <c r="L21" s="694" t="str">
        <f>'4.1Plan'!D216</f>
        <v>ML05-2</v>
      </c>
      <c r="M21" s="695">
        <f>'4.1Plan'!AB216</f>
        <v>35000</v>
      </c>
      <c r="N21" s="671" t="s">
        <v>423</v>
      </c>
      <c r="O21" s="676">
        <f>'4.1Plan'!AD216</f>
        <v>42000</v>
      </c>
      <c r="P21" s="696"/>
      <c r="Q21" s="696"/>
      <c r="R21" s="697">
        <f>'4.1Plan'!AH216</f>
        <v>7000</v>
      </c>
      <c r="S21" s="688"/>
      <c r="T21" s="706"/>
      <c r="U21" s="698"/>
      <c r="V21" s="706">
        <f>R21</f>
        <v>7000</v>
      </c>
      <c r="W21" s="698"/>
      <c r="X21" s="706"/>
      <c r="Y21" s="698"/>
      <c r="Z21" s="706"/>
      <c r="AA21" s="698"/>
      <c r="AB21" s="706"/>
      <c r="AC21" s="698"/>
      <c r="AD21" s="706"/>
      <c r="AE21" s="698"/>
      <c r="AF21" s="706"/>
      <c r="AG21" s="698"/>
      <c r="AH21" s="706"/>
      <c r="AI21" s="698"/>
    </row>
    <row r="22" spans="1:57" ht="9.9499999999999993" customHeight="1">
      <c r="A22" s="679"/>
      <c r="B22" s="700"/>
      <c r="C22" s="679"/>
      <c r="D22" s="680"/>
      <c r="E22" s="1642" t="s">
        <v>1108</v>
      </c>
      <c r="F22" s="691">
        <v>42000</v>
      </c>
      <c r="G22" s="692" t="s">
        <v>423</v>
      </c>
      <c r="H22" s="693">
        <v>52000</v>
      </c>
      <c r="I22" s="734">
        <f>(H22-F22)-P22-P23</f>
        <v>10000</v>
      </c>
      <c r="J22" s="693"/>
      <c r="K22" s="737">
        <v>10</v>
      </c>
      <c r="L22" s="694" t="str">
        <f>'4.1Plan'!D252</f>
        <v>ML06-1</v>
      </c>
      <c r="M22" s="695">
        <f>'4.1Plan'!AB252</f>
        <v>42000</v>
      </c>
      <c r="N22" s="671" t="s">
        <v>423</v>
      </c>
      <c r="O22" s="676">
        <f>'4.1Plan'!AD252</f>
        <v>46600</v>
      </c>
      <c r="P22" s="696"/>
      <c r="Q22" s="696"/>
      <c r="R22" s="697">
        <f>'4.1Plan'!AH252</f>
        <v>4600</v>
      </c>
      <c r="S22" s="688"/>
      <c r="T22" s="706"/>
      <c r="U22" s="698"/>
      <c r="V22" s="706">
        <f>R22</f>
        <v>4600</v>
      </c>
      <c r="W22" s="698"/>
      <c r="X22" s="706"/>
      <c r="Y22" s="698"/>
      <c r="Z22" s="706"/>
      <c r="AA22" s="698"/>
      <c r="AB22" s="706"/>
      <c r="AC22" s="698"/>
      <c r="AD22" s="706"/>
      <c r="AE22" s="698"/>
      <c r="AF22" s="706"/>
      <c r="AG22" s="698"/>
      <c r="AH22" s="706"/>
      <c r="AI22" s="698"/>
    </row>
    <row r="23" spans="1:57" ht="9.9499999999999993" customHeight="1">
      <c r="A23" s="679"/>
      <c r="B23" s="700"/>
      <c r="C23" s="679"/>
      <c r="D23" s="680"/>
      <c r="E23" s="673"/>
      <c r="F23" s="707"/>
      <c r="G23" s="708"/>
      <c r="H23" s="709"/>
      <c r="I23" s="736"/>
      <c r="J23" s="709"/>
      <c r="K23" s="737">
        <v>11</v>
      </c>
      <c r="L23" s="694" t="str">
        <f>'4.1Plan'!D279</f>
        <v>ML06-2</v>
      </c>
      <c r="M23" s="695">
        <f>'4.1Plan'!AB279</f>
        <v>46600</v>
      </c>
      <c r="N23" s="671" t="s">
        <v>423</v>
      </c>
      <c r="O23" s="676">
        <f>'4.1Plan'!AD279</f>
        <v>52000</v>
      </c>
      <c r="P23" s="696"/>
      <c r="Q23" s="696"/>
      <c r="R23" s="697">
        <f>'4.1Plan'!AH279</f>
        <v>5400</v>
      </c>
      <c r="S23" s="688"/>
      <c r="T23" s="706"/>
      <c r="U23" s="698"/>
      <c r="V23" s="706">
        <f>R23</f>
        <v>5400</v>
      </c>
      <c r="W23" s="698"/>
      <c r="X23" s="706"/>
      <c r="Y23" s="698"/>
      <c r="Z23" s="706"/>
      <c r="AA23" s="698"/>
      <c r="AB23" s="706"/>
      <c r="AC23" s="698"/>
      <c r="AD23" s="706"/>
      <c r="AE23" s="698"/>
      <c r="AF23" s="706"/>
      <c r="AG23" s="698"/>
      <c r="AH23" s="706"/>
      <c r="AI23" s="698"/>
    </row>
    <row r="24" spans="1:57" ht="9.9499999999999993" customHeight="1">
      <c r="A24" s="679"/>
      <c r="B24" s="700"/>
      <c r="C24" s="679"/>
      <c r="D24" s="680"/>
      <c r="E24" s="1642" t="s">
        <v>1109</v>
      </c>
      <c r="F24" s="691">
        <v>52000</v>
      </c>
      <c r="G24" s="692" t="s">
        <v>423</v>
      </c>
      <c r="H24" s="693">
        <v>65000</v>
      </c>
      <c r="I24" s="734">
        <f>(H24-F24)-P24-P25-P26</f>
        <v>13000</v>
      </c>
      <c r="J24" s="693"/>
      <c r="K24" s="737">
        <v>12</v>
      </c>
      <c r="L24" s="694" t="str">
        <f>'4.1Plan'!D309</f>
        <v>ML07-1</v>
      </c>
      <c r="M24" s="695">
        <f>'4.1Plan'!AB309</f>
        <v>52000</v>
      </c>
      <c r="N24" s="671" t="s">
        <v>423</v>
      </c>
      <c r="O24" s="676">
        <f>'4.1Plan'!AD309</f>
        <v>56000</v>
      </c>
      <c r="P24" s="696"/>
      <c r="Q24" s="696"/>
      <c r="R24" s="697">
        <f>'4.1Plan'!AH309</f>
        <v>4000</v>
      </c>
      <c r="S24" s="688"/>
      <c r="T24" s="706"/>
      <c r="U24" s="698"/>
      <c r="V24" s="706"/>
      <c r="W24" s="698"/>
      <c r="X24" s="706">
        <f>R24</f>
        <v>4000</v>
      </c>
      <c r="Y24" s="698"/>
      <c r="Z24" s="706"/>
      <c r="AA24" s="698"/>
      <c r="AB24" s="706"/>
      <c r="AC24" s="698"/>
      <c r="AD24" s="706"/>
      <c r="AE24" s="698"/>
      <c r="AF24" s="706"/>
      <c r="AG24" s="698"/>
      <c r="AH24" s="706"/>
      <c r="AI24" s="698"/>
    </row>
    <row r="25" spans="1:57" ht="9.9499999999999993" customHeight="1">
      <c r="A25" s="679"/>
      <c r="B25" s="700"/>
      <c r="C25" s="679"/>
      <c r="D25" s="680"/>
      <c r="E25" s="673"/>
      <c r="F25" s="707"/>
      <c r="G25" s="708"/>
      <c r="H25" s="709"/>
      <c r="I25" s="736"/>
      <c r="J25" s="709"/>
      <c r="K25" s="737">
        <v>13</v>
      </c>
      <c r="L25" s="694" t="str">
        <f>'4.1Plan'!D331</f>
        <v>ML07-2</v>
      </c>
      <c r="M25" s="695">
        <f>'4.1Plan'!AB331</f>
        <v>56000</v>
      </c>
      <c r="N25" s="671" t="s">
        <v>423</v>
      </c>
      <c r="O25" s="676">
        <f>'4.1Plan'!AD331</f>
        <v>60000</v>
      </c>
      <c r="P25" s="696"/>
      <c r="Q25" s="696"/>
      <c r="R25" s="697">
        <f>'4.1Plan'!AH331</f>
        <v>4000</v>
      </c>
      <c r="S25" s="688"/>
      <c r="T25" s="706"/>
      <c r="U25" s="698"/>
      <c r="V25" s="706"/>
      <c r="W25" s="698"/>
      <c r="X25" s="706">
        <f t="shared" ref="X25:X26" si="0">R25</f>
        <v>4000</v>
      </c>
      <c r="Y25" s="698"/>
      <c r="Z25" s="706"/>
      <c r="AA25" s="698"/>
      <c r="AB25" s="706"/>
      <c r="AC25" s="698"/>
      <c r="AD25" s="706"/>
      <c r="AE25" s="698"/>
      <c r="AF25" s="706"/>
      <c r="AG25" s="698"/>
      <c r="AH25" s="706"/>
      <c r="AI25" s="698"/>
    </row>
    <row r="26" spans="1:57" ht="9.9499999999999993" customHeight="1">
      <c r="A26" s="679"/>
      <c r="B26" s="700"/>
      <c r="C26" s="679"/>
      <c r="D26" s="680"/>
      <c r="E26" s="672"/>
      <c r="F26" s="701"/>
      <c r="G26" s="634"/>
      <c r="H26" s="702"/>
      <c r="I26" s="735"/>
      <c r="J26" s="702"/>
      <c r="K26" s="737">
        <v>14</v>
      </c>
      <c r="L26" s="694" t="str">
        <f>'4.1Plan'!D355</f>
        <v>ML07-3</v>
      </c>
      <c r="M26" s="695">
        <f>'4.1Plan'!AB355</f>
        <v>60000</v>
      </c>
      <c r="N26" s="671" t="s">
        <v>423</v>
      </c>
      <c r="O26" s="676">
        <f>'4.1Plan'!AD355</f>
        <v>65000</v>
      </c>
      <c r="P26" s="696"/>
      <c r="Q26" s="696"/>
      <c r="R26" s="697">
        <f>'4.1Plan'!AH355</f>
        <v>5000</v>
      </c>
      <c r="S26" s="688"/>
      <c r="T26" s="706"/>
      <c r="U26" s="698"/>
      <c r="V26" s="706"/>
      <c r="W26" s="698"/>
      <c r="X26" s="706">
        <f t="shared" si="0"/>
        <v>5000</v>
      </c>
      <c r="Y26" s="698"/>
      <c r="Z26" s="706"/>
      <c r="AA26" s="698"/>
      <c r="AB26" s="706"/>
      <c r="AC26" s="698"/>
      <c r="AD26" s="706"/>
      <c r="AE26" s="698"/>
      <c r="AF26" s="706"/>
      <c r="AG26" s="698"/>
      <c r="AH26" s="706"/>
      <c r="AI26" s="698"/>
    </row>
    <row r="27" spans="1:57" ht="9.9499999999999993" customHeight="1">
      <c r="A27" s="679"/>
      <c r="B27" s="700"/>
      <c r="C27" s="679"/>
      <c r="D27" s="680"/>
      <c r="E27" s="1851" t="s">
        <v>1164</v>
      </c>
      <c r="F27" s="691">
        <v>65000</v>
      </c>
      <c r="G27" s="692" t="s">
        <v>423</v>
      </c>
      <c r="H27" s="693">
        <v>81500</v>
      </c>
      <c r="I27" s="734">
        <f>(H27-F27)-P27-P28-P29</f>
        <v>16557.32</v>
      </c>
      <c r="J27" s="693"/>
      <c r="K27" s="737">
        <v>15</v>
      </c>
      <c r="L27" s="694" t="str">
        <f>'4.1Plan'!D377</f>
        <v>MLA1-1</v>
      </c>
      <c r="M27" s="695">
        <f>'4.1Plan'!AB377</f>
        <v>65000</v>
      </c>
      <c r="N27" s="671" t="s">
        <v>423</v>
      </c>
      <c r="O27" s="676">
        <f>'4.1Plan'!AD377</f>
        <v>70000</v>
      </c>
      <c r="P27" s="696"/>
      <c r="Q27" s="696"/>
      <c r="R27" s="697">
        <f>'4.1Plan'!AH377</f>
        <v>5000</v>
      </c>
      <c r="S27" s="688"/>
      <c r="T27" s="706">
        <f>R27</f>
        <v>5000</v>
      </c>
      <c r="U27" s="698"/>
      <c r="V27" s="706"/>
      <c r="W27" s="698"/>
      <c r="X27" s="706"/>
      <c r="Y27" s="698"/>
      <c r="Z27" s="706"/>
      <c r="AA27" s="698"/>
      <c r="AB27" s="706"/>
      <c r="AC27" s="698"/>
      <c r="AD27" s="706"/>
      <c r="AE27" s="698"/>
      <c r="AF27" s="706"/>
      <c r="AG27" s="698"/>
      <c r="AH27" s="706"/>
      <c r="AI27" s="698"/>
    </row>
    <row r="28" spans="1:57" ht="9.9499999999999993" customHeight="1">
      <c r="A28" s="679"/>
      <c r="B28" s="700"/>
      <c r="C28" s="679"/>
      <c r="D28" s="680"/>
      <c r="E28" s="673"/>
      <c r="F28" s="707"/>
      <c r="G28" s="708"/>
      <c r="H28" s="709"/>
      <c r="I28" s="736"/>
      <c r="J28" s="709"/>
      <c r="K28" s="737">
        <v>16</v>
      </c>
      <c r="L28" s="694" t="str">
        <f>'4.1Plan'!D399</f>
        <v>MLA1-2</v>
      </c>
      <c r="M28" s="695">
        <f>'4.1Plan'!AB399</f>
        <v>70000</v>
      </c>
      <c r="N28" s="671" t="s">
        <v>423</v>
      </c>
      <c r="O28" s="676">
        <f>'4.1Plan'!AD399</f>
        <v>76000</v>
      </c>
      <c r="P28" s="699">
        <f>'4.1Plan'!AF399</f>
        <v>-57.32</v>
      </c>
      <c r="Q28" s="696"/>
      <c r="R28" s="697">
        <f>'4.1Plan'!AH399</f>
        <v>6057.32</v>
      </c>
      <c r="S28" s="688"/>
      <c r="T28" s="706">
        <f t="shared" ref="T28:T32" si="1">R28</f>
        <v>6057.32</v>
      </c>
      <c r="U28" s="698"/>
      <c r="V28" s="706"/>
      <c r="W28" s="698"/>
      <c r="X28" s="706"/>
      <c r="Y28" s="698"/>
      <c r="Z28" s="706"/>
      <c r="AA28" s="698"/>
      <c r="AB28" s="706"/>
      <c r="AC28" s="698"/>
      <c r="AD28" s="706"/>
      <c r="AE28" s="698"/>
      <c r="AF28" s="706"/>
      <c r="AG28" s="698"/>
      <c r="AH28" s="706"/>
      <c r="AI28" s="698"/>
    </row>
    <row r="29" spans="1:57" ht="9.9499999999999993" customHeight="1">
      <c r="A29" s="679"/>
      <c r="B29" s="700"/>
      <c r="C29" s="679"/>
      <c r="D29" s="680"/>
      <c r="E29" s="672"/>
      <c r="F29" s="701"/>
      <c r="G29" s="634"/>
      <c r="H29" s="702"/>
      <c r="I29" s="735"/>
      <c r="J29" s="702"/>
      <c r="K29" s="737">
        <v>17</v>
      </c>
      <c r="L29" s="694" t="str">
        <f>'4.1Plan'!D431</f>
        <v>MLA1-3</v>
      </c>
      <c r="M29" s="695">
        <f>'4.1Plan'!AB431</f>
        <v>76000</v>
      </c>
      <c r="N29" s="671" t="s">
        <v>423</v>
      </c>
      <c r="O29" s="676">
        <f>'4.1Plan'!AD431</f>
        <v>81500</v>
      </c>
      <c r="P29" s="696"/>
      <c r="Q29" s="696"/>
      <c r="R29" s="697">
        <f>'4.1Plan'!AH431</f>
        <v>5500</v>
      </c>
      <c r="S29" s="688"/>
      <c r="T29" s="706">
        <f t="shared" si="1"/>
        <v>5500</v>
      </c>
      <c r="U29" s="698"/>
      <c r="V29" s="706"/>
      <c r="W29" s="698"/>
      <c r="X29" s="706"/>
      <c r="Y29" s="698"/>
      <c r="Z29" s="706"/>
      <c r="AA29" s="698"/>
      <c r="AB29" s="706"/>
      <c r="AC29" s="698"/>
      <c r="AD29" s="706"/>
      <c r="AE29" s="698"/>
      <c r="AF29" s="706"/>
      <c r="AG29" s="698"/>
      <c r="AH29" s="706"/>
      <c r="AI29" s="698"/>
      <c r="AJ29" s="710"/>
      <c r="AK29" s="710"/>
      <c r="AL29" s="710"/>
      <c r="AM29" s="710"/>
      <c r="AN29" s="710"/>
      <c r="AO29" s="710"/>
      <c r="AP29" s="710"/>
      <c r="AQ29" s="710"/>
      <c r="AR29" s="710"/>
      <c r="AS29" s="710"/>
      <c r="AT29" s="710"/>
      <c r="AU29" s="710"/>
      <c r="AV29" s="710"/>
      <c r="AW29" s="710"/>
      <c r="AX29" s="710"/>
      <c r="AY29" s="710"/>
      <c r="AZ29" s="710"/>
      <c r="BA29" s="710"/>
      <c r="BB29" s="710"/>
      <c r="BC29" s="710"/>
      <c r="BD29" s="710"/>
      <c r="BE29" s="710"/>
    </row>
    <row r="30" spans="1:57" ht="9.9499999999999993" customHeight="1">
      <c r="A30" s="679"/>
      <c r="B30" s="700"/>
      <c r="C30" s="679"/>
      <c r="D30" s="680"/>
      <c r="E30" s="1851" t="s">
        <v>1165</v>
      </c>
      <c r="F30" s="691">
        <v>81500</v>
      </c>
      <c r="G30" s="692" t="s">
        <v>423</v>
      </c>
      <c r="H30" s="693">
        <v>100000</v>
      </c>
      <c r="I30" s="734">
        <f>(H30-F30)-P30-P31-P32</f>
        <v>18200.34</v>
      </c>
      <c r="J30" s="693"/>
      <c r="K30" s="737">
        <v>18</v>
      </c>
      <c r="L30" s="694" t="str">
        <f>'4.1Plan'!D445</f>
        <v>MLA2-1</v>
      </c>
      <c r="M30" s="695">
        <f>'4.1Plan'!AB445</f>
        <v>81500</v>
      </c>
      <c r="N30" s="671" t="s">
        <v>423</v>
      </c>
      <c r="O30" s="676">
        <f>'4.1Plan'!AD445</f>
        <v>87000</v>
      </c>
      <c r="P30" s="696"/>
      <c r="Q30" s="696"/>
      <c r="R30" s="697">
        <f>'4.1Plan'!AH445</f>
        <v>5500</v>
      </c>
      <c r="S30" s="688"/>
      <c r="T30" s="706">
        <f t="shared" si="1"/>
        <v>5500</v>
      </c>
      <c r="U30" s="698"/>
      <c r="V30" s="706"/>
      <c r="W30" s="698"/>
      <c r="X30" s="706"/>
      <c r="Y30" s="698"/>
      <c r="Z30" s="706"/>
      <c r="AA30" s="698"/>
      <c r="AB30" s="706"/>
      <c r="AC30" s="698"/>
      <c r="AD30" s="706"/>
      <c r="AE30" s="698"/>
      <c r="AF30" s="706"/>
      <c r="AG30" s="698"/>
      <c r="AH30" s="706"/>
      <c r="AI30" s="698"/>
      <c r="AJ30" s="710"/>
      <c r="AK30" s="710"/>
      <c r="AL30" s="710"/>
      <c r="AM30" s="710"/>
      <c r="AN30" s="710"/>
      <c r="AO30" s="710"/>
      <c r="AP30" s="710"/>
      <c r="AQ30" s="710"/>
      <c r="AR30" s="710"/>
      <c r="AS30" s="710"/>
      <c r="AT30" s="710"/>
      <c r="AU30" s="710"/>
      <c r="AV30" s="710"/>
      <c r="AW30" s="710"/>
      <c r="AX30" s="710"/>
      <c r="AY30" s="710"/>
      <c r="AZ30" s="710"/>
      <c r="BA30" s="710"/>
      <c r="BB30" s="710"/>
      <c r="BC30" s="710"/>
      <c r="BD30" s="710"/>
      <c r="BE30" s="710"/>
    </row>
    <row r="31" spans="1:57" ht="9.9499999999999993" customHeight="1">
      <c r="A31" s="679"/>
      <c r="B31" s="700"/>
      <c r="C31" s="679"/>
      <c r="D31" s="680"/>
      <c r="E31" s="673"/>
      <c r="F31" s="707"/>
      <c r="G31" s="708"/>
      <c r="H31" s="709"/>
      <c r="I31" s="736"/>
      <c r="J31" s="709"/>
      <c r="K31" s="737">
        <v>19</v>
      </c>
      <c r="L31" s="694" t="str">
        <f>'4.1Plan'!D468</f>
        <v>MLA2-2</v>
      </c>
      <c r="M31" s="695">
        <f>'4.1Plan'!AB468</f>
        <v>87000</v>
      </c>
      <c r="N31" s="671" t="s">
        <v>423</v>
      </c>
      <c r="O31" s="676">
        <f>'4.1Plan'!AD468</f>
        <v>93000</v>
      </c>
      <c r="P31" s="696"/>
      <c r="Q31" s="696"/>
      <c r="R31" s="697">
        <f>'4.1Plan'!AH468</f>
        <v>6000</v>
      </c>
      <c r="S31" s="688"/>
      <c r="T31" s="706">
        <f t="shared" si="1"/>
        <v>6000</v>
      </c>
      <c r="U31" s="698"/>
      <c r="V31" s="706"/>
      <c r="W31" s="698"/>
      <c r="X31" s="706"/>
      <c r="Y31" s="698"/>
      <c r="Z31" s="706"/>
      <c r="AA31" s="698"/>
      <c r="AB31" s="706"/>
      <c r="AC31" s="698"/>
      <c r="AD31" s="706"/>
      <c r="AE31" s="698"/>
      <c r="AF31" s="706"/>
      <c r="AG31" s="698"/>
      <c r="AH31" s="706"/>
      <c r="AI31" s="698"/>
      <c r="AJ31" s="710"/>
      <c r="AK31" s="710"/>
      <c r="AL31" s="710"/>
      <c r="AM31" s="710"/>
      <c r="AN31" s="710"/>
      <c r="AO31" s="710"/>
      <c r="AP31" s="710"/>
      <c r="AQ31" s="710"/>
      <c r="AR31" s="710"/>
      <c r="AS31" s="710"/>
      <c r="AT31" s="710"/>
      <c r="AU31" s="710"/>
      <c r="AV31" s="710"/>
      <c r="AW31" s="710"/>
      <c r="AX31" s="710"/>
      <c r="AY31" s="710"/>
      <c r="AZ31" s="710"/>
      <c r="BA31" s="710"/>
      <c r="BB31" s="710"/>
      <c r="BC31" s="710"/>
      <c r="BD31" s="710"/>
      <c r="BE31" s="710"/>
    </row>
    <row r="32" spans="1:57" ht="9.9499999999999993" customHeight="1">
      <c r="A32" s="679"/>
      <c r="B32" s="700"/>
      <c r="C32" s="679"/>
      <c r="D32" s="680"/>
      <c r="E32" s="672"/>
      <c r="F32" s="701"/>
      <c r="G32" s="634"/>
      <c r="H32" s="702"/>
      <c r="I32" s="735"/>
      <c r="J32" s="702"/>
      <c r="K32" s="737">
        <v>20</v>
      </c>
      <c r="L32" s="694" t="str">
        <f>'4.1Plan'!D490</f>
        <v>MLA2-3</v>
      </c>
      <c r="M32" s="695">
        <f>'4.1Plan'!AB490</f>
        <v>93000</v>
      </c>
      <c r="N32" s="671" t="s">
        <v>423</v>
      </c>
      <c r="O32" s="676">
        <f>'4.1Plan'!AD490</f>
        <v>100000</v>
      </c>
      <c r="P32" s="699">
        <f>'4.1Plan'!AF490</f>
        <v>299.66000000000003</v>
      </c>
      <c r="Q32" s="696"/>
      <c r="R32" s="697">
        <f>'4.1Plan'!AH490</f>
        <v>6700.34</v>
      </c>
      <c r="S32" s="688"/>
      <c r="T32" s="706">
        <f t="shared" si="1"/>
        <v>6700.34</v>
      </c>
      <c r="U32" s="698"/>
      <c r="V32" s="706"/>
      <c r="W32" s="698"/>
      <c r="X32" s="706"/>
      <c r="Y32" s="698"/>
      <c r="Z32" s="706"/>
      <c r="AA32" s="698"/>
      <c r="AB32" s="706"/>
      <c r="AC32" s="698"/>
      <c r="AD32" s="706"/>
      <c r="AE32" s="698"/>
      <c r="AF32" s="706"/>
      <c r="AG32" s="698"/>
      <c r="AH32" s="706"/>
      <c r="AI32" s="698"/>
      <c r="AJ32" s="710"/>
      <c r="AK32" s="710"/>
      <c r="AL32" s="710"/>
      <c r="AM32" s="710"/>
      <c r="AN32" s="710"/>
      <c r="AO32" s="710"/>
      <c r="AP32" s="710"/>
      <c r="AQ32" s="710"/>
      <c r="AR32" s="710"/>
      <c r="AS32" s="710"/>
      <c r="AT32" s="710"/>
      <c r="AU32" s="710"/>
      <c r="AV32" s="710"/>
      <c r="AW32" s="710"/>
      <c r="AX32" s="710"/>
      <c r="AY32" s="710"/>
      <c r="AZ32" s="710"/>
      <c r="BA32" s="710"/>
      <c r="BB32" s="710"/>
      <c r="BC32" s="710"/>
      <c r="BD32" s="710"/>
      <c r="BE32" s="710"/>
    </row>
    <row r="33" spans="1:57" ht="9.9499999999999993" customHeight="1">
      <c r="A33" s="679"/>
      <c r="B33" s="680"/>
      <c r="C33" s="679"/>
      <c r="D33" s="680"/>
      <c r="E33" s="1851" t="s">
        <v>1166</v>
      </c>
      <c r="F33" s="691">
        <v>100000</v>
      </c>
      <c r="G33" s="692" t="s">
        <v>423</v>
      </c>
      <c r="H33" s="693">
        <v>110000</v>
      </c>
      <c r="I33" s="734">
        <f>(H33-F33)-P33-P34</f>
        <v>10173.220000000001</v>
      </c>
      <c r="J33" s="693"/>
      <c r="K33" s="737">
        <v>21</v>
      </c>
      <c r="L33" s="694" t="str">
        <f>'4.1Plan'!D515</f>
        <v>MLA3-1</v>
      </c>
      <c r="M33" s="695">
        <f>'4.1Plan'!AB515</f>
        <v>100000</v>
      </c>
      <c r="N33" s="671" t="s">
        <v>423</v>
      </c>
      <c r="O33" s="676">
        <f>'4.1Plan'!AD515</f>
        <v>105000</v>
      </c>
      <c r="P33" s="699">
        <f>'4.1Plan'!AF515</f>
        <v>-173.22000000000116</v>
      </c>
      <c r="Q33" s="696"/>
      <c r="R33" s="697">
        <f>'4.1Plan'!AH515</f>
        <v>5173.2200000000012</v>
      </c>
      <c r="S33" s="688"/>
      <c r="T33" s="706">
        <f>R33</f>
        <v>5173.2200000000012</v>
      </c>
      <c r="U33" s="698"/>
      <c r="V33" s="706"/>
      <c r="W33" s="698"/>
      <c r="X33" s="706"/>
      <c r="Y33" s="698"/>
      <c r="Z33" s="706"/>
      <c r="AA33" s="698"/>
      <c r="AB33" s="706"/>
      <c r="AC33" s="698"/>
      <c r="AD33" s="706"/>
      <c r="AE33" s="698"/>
      <c r="AF33" s="706"/>
      <c r="AG33" s="698"/>
      <c r="AH33" s="706"/>
      <c r="AI33" s="698"/>
      <c r="AJ33" s="710"/>
      <c r="AK33" s="710"/>
      <c r="AL33" s="710"/>
      <c r="AM33" s="710"/>
      <c r="AN33" s="710"/>
      <c r="AO33" s="710"/>
      <c r="AP33" s="710"/>
      <c r="AQ33" s="710"/>
      <c r="AR33" s="710"/>
      <c r="AS33" s="710"/>
      <c r="AT33" s="710"/>
      <c r="AU33" s="710"/>
      <c r="AV33" s="710"/>
      <c r="AW33" s="710"/>
      <c r="AX33" s="710"/>
      <c r="AY33" s="710"/>
      <c r="AZ33" s="710"/>
      <c r="BA33" s="710"/>
      <c r="BB33" s="710"/>
      <c r="BC33" s="710"/>
      <c r="BD33" s="710"/>
      <c r="BE33" s="710"/>
    </row>
    <row r="34" spans="1:57" ht="9.9499999999999993" customHeight="1">
      <c r="A34" s="683"/>
      <c r="B34" s="684"/>
      <c r="C34" s="679"/>
      <c r="D34" s="680"/>
      <c r="E34" s="672"/>
      <c r="F34" s="701"/>
      <c r="G34" s="634"/>
      <c r="H34" s="702"/>
      <c r="I34" s="735"/>
      <c r="J34" s="702"/>
      <c r="K34" s="737">
        <v>22</v>
      </c>
      <c r="L34" s="694" t="str">
        <f>'4.1Plan'!D539</f>
        <v>MLA3-2</v>
      </c>
      <c r="M34" s="695">
        <f>'4.1Plan'!AB539</f>
        <v>105000</v>
      </c>
      <c r="N34" s="671" t="s">
        <v>423</v>
      </c>
      <c r="O34" s="676">
        <f>'4.1Plan'!AD539</f>
        <v>110000</v>
      </c>
      <c r="P34" s="699"/>
      <c r="Q34" s="696"/>
      <c r="R34" s="697">
        <f>'4.1Plan'!AH539</f>
        <v>5000</v>
      </c>
      <c r="S34" s="688"/>
      <c r="T34" s="706">
        <f>R34</f>
        <v>5000</v>
      </c>
      <c r="U34" s="698"/>
      <c r="V34" s="706"/>
      <c r="W34" s="698"/>
      <c r="X34" s="706"/>
      <c r="Y34" s="698"/>
      <c r="Z34" s="706"/>
      <c r="AA34" s="698"/>
      <c r="AB34" s="706"/>
      <c r="AC34" s="698"/>
      <c r="AD34" s="706"/>
      <c r="AE34" s="698"/>
      <c r="AF34" s="706"/>
      <c r="AG34" s="698"/>
      <c r="AH34" s="706"/>
      <c r="AI34" s="698"/>
      <c r="AJ34" s="710"/>
      <c r="AK34" s="710"/>
      <c r="AL34" s="710"/>
      <c r="AM34" s="710"/>
      <c r="AN34" s="710"/>
      <c r="AO34" s="710"/>
      <c r="AP34" s="710"/>
      <c r="AQ34" s="710"/>
      <c r="AR34" s="710"/>
      <c r="AS34" s="710"/>
      <c r="AT34" s="710"/>
      <c r="AU34" s="710"/>
      <c r="AV34" s="710"/>
      <c r="AW34" s="710"/>
      <c r="AX34" s="710"/>
      <c r="AY34" s="710"/>
      <c r="AZ34" s="710"/>
      <c r="BA34" s="710"/>
      <c r="BB34" s="710"/>
      <c r="BC34" s="710"/>
      <c r="BD34" s="710"/>
      <c r="BE34" s="710"/>
    </row>
    <row r="35" spans="1:57" ht="9.9499999999999993" customHeight="1">
      <c r="A35" s="674"/>
      <c r="B35" s="675" t="s">
        <v>560</v>
      </c>
      <c r="C35" s="700"/>
      <c r="D35" s="680"/>
      <c r="E35" s="1851" t="s">
        <v>1167</v>
      </c>
      <c r="F35" s="691">
        <v>110000</v>
      </c>
      <c r="G35" s="692" t="s">
        <v>423</v>
      </c>
      <c r="H35" s="693">
        <v>125000</v>
      </c>
      <c r="I35" s="734">
        <f>(H35-F35)-P35-P36-P37</f>
        <v>15000</v>
      </c>
      <c r="J35" s="693"/>
      <c r="K35" s="737">
        <v>23</v>
      </c>
      <c r="L35" s="694" t="str">
        <f>'4.1Plan'!D555</f>
        <v>MLA4-1</v>
      </c>
      <c r="M35" s="695">
        <f>'4.1Plan'!AB555</f>
        <v>110000</v>
      </c>
      <c r="N35" s="671" t="s">
        <v>423</v>
      </c>
      <c r="O35" s="676">
        <f>'4.1Plan'!AD555</f>
        <v>115000</v>
      </c>
      <c r="P35" s="699"/>
      <c r="Q35" s="696"/>
      <c r="R35" s="697">
        <f>'4.1Plan'!AH555</f>
        <v>5000</v>
      </c>
      <c r="S35" s="688"/>
      <c r="T35" s="706">
        <f>R35</f>
        <v>5000</v>
      </c>
      <c r="U35" s="698"/>
      <c r="V35" s="706"/>
      <c r="W35" s="698"/>
      <c r="X35" s="706"/>
      <c r="Y35" s="698"/>
      <c r="Z35" s="706"/>
      <c r="AA35" s="698"/>
      <c r="AB35" s="706"/>
      <c r="AC35" s="698"/>
      <c r="AD35" s="706"/>
      <c r="AE35" s="698"/>
      <c r="AF35" s="706"/>
      <c r="AG35" s="698"/>
      <c r="AH35" s="706"/>
      <c r="AI35" s="698"/>
      <c r="AJ35" s="710"/>
      <c r="AK35" s="710"/>
      <c r="AL35" s="710"/>
      <c r="AM35" s="710"/>
      <c r="AN35" s="710"/>
      <c r="AO35" s="710"/>
      <c r="AP35" s="710"/>
      <c r="AQ35" s="710"/>
      <c r="AR35" s="710"/>
      <c r="AS35" s="710"/>
      <c r="AT35" s="710"/>
      <c r="AU35" s="710"/>
      <c r="AV35" s="710"/>
      <c r="AW35" s="710"/>
      <c r="AX35" s="710"/>
      <c r="AY35" s="710"/>
      <c r="AZ35" s="710"/>
      <c r="BA35" s="710"/>
      <c r="BB35" s="710"/>
      <c r="BC35" s="710"/>
      <c r="BD35" s="710"/>
      <c r="BE35" s="710"/>
    </row>
    <row r="36" spans="1:57" ht="9.9499999999999993" customHeight="1">
      <c r="A36" s="679"/>
      <c r="B36" s="680"/>
      <c r="C36" s="700"/>
      <c r="D36" s="680"/>
      <c r="E36" s="673"/>
      <c r="F36" s="707"/>
      <c r="G36" s="708"/>
      <c r="H36" s="709"/>
      <c r="I36" s="736"/>
      <c r="J36" s="709"/>
      <c r="K36" s="737">
        <v>24</v>
      </c>
      <c r="L36" s="694" t="str">
        <f>'4.1Plan'!D576</f>
        <v>MLA4-2</v>
      </c>
      <c r="M36" s="695">
        <f>'4.1Plan'!AB576</f>
        <v>115000</v>
      </c>
      <c r="N36" s="671" t="s">
        <v>423</v>
      </c>
      <c r="O36" s="676">
        <f>'4.1Plan'!AD576</f>
        <v>120000</v>
      </c>
      <c r="P36" s="696"/>
      <c r="Q36" s="696"/>
      <c r="R36" s="697">
        <f>'4.1Plan'!AH576</f>
        <v>5000</v>
      </c>
      <c r="S36" s="688"/>
      <c r="T36" s="706">
        <f>R36</f>
        <v>5000</v>
      </c>
      <c r="U36" s="698"/>
      <c r="V36" s="706"/>
      <c r="W36" s="698"/>
      <c r="X36" s="706"/>
      <c r="Y36" s="698"/>
      <c r="Z36" s="706"/>
      <c r="AA36" s="698"/>
      <c r="AB36" s="706"/>
      <c r="AC36" s="698"/>
      <c r="AD36" s="706"/>
      <c r="AE36" s="698"/>
      <c r="AF36" s="706"/>
      <c r="AG36" s="698"/>
      <c r="AH36" s="706"/>
      <c r="AI36" s="698"/>
      <c r="AJ36" s="710"/>
      <c r="AK36" s="710"/>
      <c r="AL36" s="710"/>
      <c r="AM36" s="710"/>
      <c r="AN36" s="710"/>
      <c r="AO36" s="710"/>
      <c r="AP36" s="710"/>
      <c r="AQ36" s="710"/>
      <c r="AR36" s="710"/>
      <c r="AS36" s="710"/>
      <c r="AT36" s="710"/>
      <c r="AU36" s="710"/>
      <c r="AV36" s="710"/>
      <c r="AW36" s="710"/>
      <c r="AX36" s="710"/>
      <c r="AY36" s="710"/>
      <c r="AZ36" s="710"/>
      <c r="BA36" s="710"/>
      <c r="BB36" s="710"/>
      <c r="BC36" s="710"/>
      <c r="BD36" s="710"/>
      <c r="BE36" s="710"/>
    </row>
    <row r="37" spans="1:57" ht="9.9499999999999993" customHeight="1">
      <c r="A37" s="679"/>
      <c r="B37" s="680"/>
      <c r="C37" s="700"/>
      <c r="D37" s="680"/>
      <c r="E37" s="672"/>
      <c r="F37" s="701"/>
      <c r="G37" s="634"/>
      <c r="H37" s="702"/>
      <c r="I37" s="735"/>
      <c r="J37" s="702"/>
      <c r="K37" s="737">
        <v>25</v>
      </c>
      <c r="L37" s="694" t="str">
        <f>'4.1Plan'!D595</f>
        <v>MLA4-3</v>
      </c>
      <c r="M37" s="695">
        <f>'4.1Plan'!AB595</f>
        <v>120000</v>
      </c>
      <c r="N37" s="671" t="s">
        <v>423</v>
      </c>
      <c r="O37" s="676">
        <f>'4.1Plan'!AD595</f>
        <v>125000</v>
      </c>
      <c r="P37" s="696"/>
      <c r="Q37" s="696"/>
      <c r="R37" s="697">
        <f>'4.1Plan'!AH595</f>
        <v>5000</v>
      </c>
      <c r="S37" s="688"/>
      <c r="T37" s="706">
        <f>R37</f>
        <v>5000</v>
      </c>
      <c r="U37" s="698"/>
      <c r="V37" s="706"/>
      <c r="W37" s="698"/>
      <c r="X37" s="706"/>
      <c r="Y37" s="698"/>
      <c r="Z37" s="706"/>
      <c r="AA37" s="698"/>
      <c r="AB37" s="706"/>
      <c r="AC37" s="698"/>
      <c r="AD37" s="706"/>
      <c r="AE37" s="698"/>
      <c r="AF37" s="706"/>
      <c r="AG37" s="698"/>
      <c r="AH37" s="706"/>
      <c r="AI37" s="698"/>
      <c r="AJ37" s="710"/>
      <c r="AK37" s="710"/>
      <c r="AL37" s="710"/>
      <c r="AM37" s="710"/>
      <c r="AN37" s="710"/>
      <c r="AO37" s="710"/>
      <c r="AP37" s="710"/>
      <c r="AQ37" s="710"/>
      <c r="AR37" s="710"/>
      <c r="AS37" s="710"/>
      <c r="AT37" s="710"/>
      <c r="AU37" s="710"/>
      <c r="AV37" s="710"/>
      <c r="AW37" s="710"/>
      <c r="AX37" s="710"/>
      <c r="AY37" s="710"/>
      <c r="AZ37" s="710"/>
      <c r="BA37" s="710"/>
      <c r="BB37" s="710"/>
      <c r="BC37" s="710"/>
      <c r="BD37" s="710"/>
      <c r="BE37" s="710"/>
    </row>
    <row r="38" spans="1:57" ht="9.9499999999999993" customHeight="1">
      <c r="A38" s="679"/>
      <c r="B38" s="680"/>
      <c r="C38" s="700"/>
      <c r="D38" s="680"/>
      <c r="E38" s="1851" t="s">
        <v>1168</v>
      </c>
      <c r="F38" s="691">
        <v>125000</v>
      </c>
      <c r="G38" s="692" t="s">
        <v>423</v>
      </c>
      <c r="H38" s="693">
        <v>139522</v>
      </c>
      <c r="I38" s="734">
        <f>(H38-F38)-P38-P39-P40</f>
        <v>14522</v>
      </c>
      <c r="J38" s="693"/>
      <c r="K38" s="737">
        <v>26</v>
      </c>
      <c r="L38" s="694" t="str">
        <f>'4.1Plan'!D619</f>
        <v>MLA5-1</v>
      </c>
      <c r="M38" s="695">
        <f>'4.1Plan'!AB619</f>
        <v>125000</v>
      </c>
      <c r="N38" s="671" t="s">
        <v>423</v>
      </c>
      <c r="O38" s="676">
        <f>'4.1Plan'!AD619</f>
        <v>131500</v>
      </c>
      <c r="P38" s="696"/>
      <c r="Q38" s="696"/>
      <c r="R38" s="697">
        <f>'4.1Plan'!AH619</f>
        <v>6500</v>
      </c>
      <c r="S38" s="688"/>
      <c r="T38" s="706">
        <f t="shared" ref="T38:T40" si="2">R38</f>
        <v>6500</v>
      </c>
      <c r="U38" s="698"/>
      <c r="V38" s="706"/>
      <c r="W38" s="698"/>
      <c r="X38" s="706"/>
      <c r="Y38" s="698"/>
      <c r="Z38" s="706"/>
      <c r="AA38" s="698"/>
      <c r="AB38" s="706"/>
      <c r="AC38" s="698"/>
      <c r="AD38" s="706"/>
      <c r="AE38" s="698"/>
      <c r="AF38" s="706"/>
      <c r="AG38" s="698"/>
      <c r="AH38" s="706"/>
      <c r="AI38" s="698"/>
      <c r="AJ38" s="710"/>
      <c r="AK38" s="710"/>
      <c r="AL38" s="710"/>
      <c r="AM38" s="710"/>
      <c r="AN38" s="710"/>
      <c r="AO38" s="710"/>
      <c r="AP38" s="710"/>
      <c r="AQ38" s="710"/>
      <c r="AR38" s="710"/>
      <c r="AS38" s="710"/>
      <c r="AT38" s="710"/>
      <c r="AU38" s="710"/>
      <c r="AV38" s="710"/>
      <c r="AW38" s="710"/>
      <c r="AX38" s="710"/>
      <c r="AY38" s="710"/>
      <c r="AZ38" s="710"/>
      <c r="BA38" s="710"/>
      <c r="BB38" s="710"/>
      <c r="BC38" s="710"/>
      <c r="BD38" s="710"/>
      <c r="BE38" s="710"/>
    </row>
    <row r="39" spans="1:57" ht="9.9499999999999993" customHeight="1">
      <c r="A39" s="679"/>
      <c r="B39" s="680"/>
      <c r="C39" s="674"/>
      <c r="D39" s="675" t="s">
        <v>561</v>
      </c>
      <c r="E39" s="673"/>
      <c r="F39" s="707"/>
      <c r="G39" s="708"/>
      <c r="H39" s="709"/>
      <c r="I39" s="736"/>
      <c r="J39" s="709"/>
      <c r="K39" s="737">
        <v>27</v>
      </c>
      <c r="L39" s="694" t="str">
        <f>'4.1Plan'!V645</f>
        <v>MLA5-2</v>
      </c>
      <c r="M39" s="695">
        <f>'4.1Plan'!AB645</f>
        <v>131500</v>
      </c>
      <c r="N39" s="671" t="s">
        <v>423</v>
      </c>
      <c r="O39" s="676">
        <f>'4.1Plan'!AD645</f>
        <v>136000</v>
      </c>
      <c r="P39" s="696"/>
      <c r="Q39" s="696"/>
      <c r="R39" s="697">
        <f>'4.1Plan'!AH645</f>
        <v>4500</v>
      </c>
      <c r="S39" s="688"/>
      <c r="T39" s="706">
        <f t="shared" si="2"/>
        <v>4500</v>
      </c>
      <c r="U39" s="698"/>
      <c r="V39" s="706"/>
      <c r="W39" s="698"/>
      <c r="X39" s="706"/>
      <c r="Y39" s="698"/>
      <c r="Z39" s="706"/>
      <c r="AA39" s="698"/>
      <c r="AB39" s="706"/>
      <c r="AC39" s="698"/>
      <c r="AD39" s="706"/>
      <c r="AE39" s="698"/>
      <c r="AF39" s="706"/>
      <c r="AG39" s="698"/>
      <c r="AH39" s="706"/>
      <c r="AI39" s="698"/>
      <c r="AJ39" s="710"/>
      <c r="AK39" s="710"/>
      <c r="AL39" s="710"/>
      <c r="AM39" s="710"/>
      <c r="AN39" s="710"/>
      <c r="AO39" s="710"/>
      <c r="AP39" s="710"/>
      <c r="AQ39" s="710"/>
      <c r="AR39" s="710"/>
      <c r="AS39" s="710"/>
      <c r="AT39" s="710"/>
      <c r="AU39" s="710"/>
      <c r="AV39" s="710"/>
      <c r="AW39" s="710"/>
      <c r="AX39" s="710"/>
      <c r="AY39" s="710"/>
      <c r="AZ39" s="710"/>
      <c r="BA39" s="710"/>
      <c r="BB39" s="710"/>
      <c r="BC39" s="710"/>
      <c r="BD39" s="710"/>
      <c r="BE39" s="710"/>
    </row>
    <row r="40" spans="1:57" ht="9.9499999999999993" customHeight="1">
      <c r="A40" s="679"/>
      <c r="B40" s="680"/>
      <c r="C40" s="683"/>
      <c r="D40" s="684"/>
      <c r="E40" s="672"/>
      <c r="F40" s="701"/>
      <c r="G40" s="634"/>
      <c r="H40" s="702"/>
      <c r="I40" s="735"/>
      <c r="J40" s="702"/>
      <c r="K40" s="737">
        <v>28</v>
      </c>
      <c r="L40" s="694" t="str">
        <f>'4.1Plan'!V674</f>
        <v>MLA5-3</v>
      </c>
      <c r="M40" s="695">
        <f>'4.1Plan'!AB674</f>
        <v>136000</v>
      </c>
      <c r="N40" s="671" t="s">
        <v>423</v>
      </c>
      <c r="O40" s="676">
        <f>'4.1Plan'!AD674</f>
        <v>139572</v>
      </c>
      <c r="P40" s="696"/>
      <c r="Q40" s="696"/>
      <c r="R40" s="697">
        <f>'4.1Plan'!AH674</f>
        <v>3572</v>
      </c>
      <c r="S40" s="688"/>
      <c r="T40" s="706">
        <f t="shared" si="2"/>
        <v>3572</v>
      </c>
      <c r="U40" s="698"/>
      <c r="V40" s="706"/>
      <c r="W40" s="698"/>
      <c r="X40" s="706"/>
      <c r="Y40" s="698"/>
      <c r="Z40" s="706"/>
      <c r="AA40" s="698"/>
      <c r="AB40" s="706"/>
      <c r="AC40" s="698"/>
      <c r="AD40" s="706"/>
      <c r="AE40" s="698"/>
      <c r="AF40" s="706"/>
      <c r="AG40" s="698"/>
      <c r="AH40" s="706"/>
      <c r="AI40" s="698"/>
      <c r="AJ40" s="710"/>
      <c r="AK40" s="710"/>
      <c r="AL40" s="710"/>
      <c r="AM40" s="710"/>
      <c r="AN40" s="710"/>
      <c r="AO40" s="710"/>
      <c r="AP40" s="710"/>
      <c r="AQ40" s="710"/>
      <c r="AR40" s="710"/>
      <c r="AS40" s="710"/>
      <c r="AT40" s="710"/>
      <c r="AU40" s="710"/>
      <c r="AV40" s="710"/>
      <c r="AW40" s="710"/>
      <c r="AX40" s="710"/>
      <c r="AY40" s="710"/>
      <c r="AZ40" s="710"/>
      <c r="BA40" s="710"/>
      <c r="BB40" s="710"/>
      <c r="BC40" s="710"/>
      <c r="BD40" s="710"/>
      <c r="BE40" s="710"/>
    </row>
    <row r="41" spans="1:57" s="718" customFormat="1" ht="9.9499999999999993" customHeight="1">
      <c r="A41" s="1998" t="s">
        <v>562</v>
      </c>
      <c r="B41" s="1999"/>
      <c r="C41" s="1999"/>
      <c r="D41" s="2000"/>
      <c r="E41" s="711"/>
      <c r="F41" s="1975"/>
      <c r="G41" s="1976"/>
      <c r="H41" s="1977"/>
      <c r="I41" s="722">
        <f>SUM(I13:I40)</f>
        <v>139512.66</v>
      </c>
      <c r="J41" s="713"/>
      <c r="K41" s="752"/>
      <c r="L41" s="728"/>
      <c r="M41" s="711"/>
      <c r="N41" s="712"/>
      <c r="O41" s="713"/>
      <c r="P41" s="711"/>
      <c r="Q41" s="713"/>
      <c r="R41" s="719">
        <f>SUM(R13:R40)</f>
        <v>140362.66</v>
      </c>
      <c r="S41" s="720"/>
      <c r="T41" s="719">
        <f>SUM(T13:T40)</f>
        <v>82562.66</v>
      </c>
      <c r="U41" s="722"/>
      <c r="V41" s="719">
        <f>SUM(V13:V40)</f>
        <v>17000</v>
      </c>
      <c r="W41" s="721"/>
      <c r="X41" s="722">
        <f>SUM(X13:X40)</f>
        <v>13000</v>
      </c>
      <c r="Y41" s="722"/>
      <c r="Z41" s="719">
        <f>SUM(Z13:Z40)</f>
        <v>17800</v>
      </c>
      <c r="AA41" s="721"/>
      <c r="AB41" s="722">
        <f>SUM(AB13:AB40)</f>
        <v>10000</v>
      </c>
      <c r="AC41" s="722"/>
      <c r="AD41" s="719">
        <f>SUM(AD13:AD40)</f>
        <v>0</v>
      </c>
      <c r="AE41" s="721"/>
      <c r="AF41" s="722">
        <f>SUM(AF13:AF40)</f>
        <v>0</v>
      </c>
      <c r="AG41" s="1634"/>
      <c r="AH41" s="722">
        <f>SUM(AH13:AH40)</f>
        <v>0</v>
      </c>
      <c r="AI41" s="1634"/>
      <c r="AJ41" s="1635"/>
      <c r="AK41" s="1635"/>
      <c r="AL41" s="1635"/>
      <c r="AM41" s="1635"/>
      <c r="AN41" s="1635"/>
      <c r="AO41" s="1635"/>
      <c r="AP41" s="1635"/>
      <c r="AQ41" s="1635"/>
      <c r="AR41" s="1635"/>
      <c r="AS41" s="1635"/>
      <c r="AT41" s="1635"/>
      <c r="AU41" s="1635"/>
      <c r="AV41" s="1635"/>
      <c r="AW41" s="1635"/>
      <c r="AX41" s="1635"/>
      <c r="AY41" s="1635"/>
      <c r="AZ41" s="1635"/>
      <c r="BA41" s="1635"/>
      <c r="BB41" s="1635"/>
      <c r="BC41" s="1635"/>
      <c r="BD41" s="1635"/>
      <c r="BE41" s="1635"/>
    </row>
    <row r="42" spans="1:57" s="718" customFormat="1" ht="9.9499999999999993" customHeight="1">
      <c r="A42" s="2001"/>
      <c r="B42" s="2002"/>
      <c r="C42" s="2002"/>
      <c r="D42" s="2003"/>
      <c r="E42" s="732"/>
      <c r="F42" s="2001"/>
      <c r="G42" s="2002"/>
      <c r="H42" s="2003"/>
      <c r="I42" s="726"/>
      <c r="J42" s="717"/>
      <c r="K42" s="753"/>
      <c r="L42" s="750"/>
      <c r="M42" s="732"/>
      <c r="N42" s="733"/>
      <c r="O42" s="717"/>
      <c r="P42" s="732"/>
      <c r="Q42" s="717"/>
      <c r="R42" s="723">
        <f>T42+V42+X42+Z42+AB42+AD42+AF42+AH42</f>
        <v>1</v>
      </c>
      <c r="S42" s="724"/>
      <c r="T42" s="723">
        <f>T41/$R$41</f>
        <v>0.58820957083600445</v>
      </c>
      <c r="U42" s="726"/>
      <c r="V42" s="723">
        <f>V41/$R$41</f>
        <v>0.12111483210705754</v>
      </c>
      <c r="W42" s="725"/>
      <c r="X42" s="726">
        <f>X41/$R$41</f>
        <v>9.261722455245576E-2</v>
      </c>
      <c r="Y42" s="726"/>
      <c r="Z42" s="723">
        <f>Z41/$R$41</f>
        <v>0.12681435361797788</v>
      </c>
      <c r="AA42" s="725"/>
      <c r="AB42" s="726">
        <f>AB41/$R$41</f>
        <v>7.1244018886504432E-2</v>
      </c>
      <c r="AC42" s="726"/>
      <c r="AD42" s="723">
        <f>AD41/$R$41</f>
        <v>0</v>
      </c>
      <c r="AE42" s="725"/>
      <c r="AF42" s="726">
        <f>AF41/$R$41</f>
        <v>0</v>
      </c>
      <c r="AG42" s="727"/>
      <c r="AH42" s="726">
        <f>AH41/$R$41</f>
        <v>0</v>
      </c>
      <c r="AI42" s="727"/>
    </row>
    <row r="43" spans="1:57" ht="9.9499999999999993" customHeight="1">
      <c r="A43" s="1995" t="s">
        <v>1110</v>
      </c>
      <c r="B43" s="1995"/>
      <c r="C43" s="1995"/>
      <c r="D43" s="1995"/>
      <c r="E43" s="1995"/>
      <c r="F43" s="1995"/>
      <c r="G43" s="1995"/>
      <c r="H43" s="1995"/>
      <c r="I43" s="1995"/>
      <c r="J43" s="1995"/>
      <c r="K43" s="1995"/>
      <c r="L43" s="1995"/>
      <c r="M43" s="1995"/>
      <c r="N43" s="1995"/>
      <c r="O43" s="1995"/>
      <c r="P43" s="1995"/>
      <c r="Q43" s="1995"/>
      <c r="R43" s="1996"/>
      <c r="S43" s="1996"/>
      <c r="T43" s="1996"/>
      <c r="V43" s="730"/>
    </row>
    <row r="44" spans="1:57" ht="9.9499999999999993" customHeight="1">
      <c r="A44" s="1997" t="s">
        <v>589</v>
      </c>
      <c r="B44" s="1997"/>
      <c r="C44" s="1997"/>
      <c r="D44" s="1997"/>
      <c r="E44" s="1997"/>
      <c r="F44" s="1997"/>
      <c r="G44" s="1997"/>
      <c r="H44" s="1997"/>
      <c r="I44" s="1997"/>
      <c r="J44" s="1997"/>
      <c r="K44" s="1997"/>
      <c r="L44" s="1997"/>
      <c r="M44" s="1997"/>
      <c r="N44" s="1997"/>
      <c r="O44" s="1997"/>
      <c r="P44" s="1997"/>
      <c r="Q44" s="1997"/>
      <c r="R44" s="1997"/>
      <c r="S44" s="1997"/>
      <c r="T44" s="1997"/>
    </row>
    <row r="45" spans="1:57">
      <c r="R45" s="1852"/>
    </row>
    <row r="212" spans="8:10">
      <c r="H212" s="710"/>
      <c r="I212" s="731"/>
      <c r="J212" s="710"/>
    </row>
  </sheetData>
  <mergeCells count="55">
    <mergeCell ref="P3:Q3"/>
    <mergeCell ref="A43:T43"/>
    <mergeCell ref="A44:T44"/>
    <mergeCell ref="T12:U12"/>
    <mergeCell ref="V12:W12"/>
    <mergeCell ref="A41:D42"/>
    <mergeCell ref="F41:H41"/>
    <mergeCell ref="F42:H42"/>
    <mergeCell ref="I12:J12"/>
    <mergeCell ref="F12:H12"/>
    <mergeCell ref="A12:B12"/>
    <mergeCell ref="C12:D12"/>
    <mergeCell ref="K12:L12"/>
    <mergeCell ref="V3:W3"/>
    <mergeCell ref="C3:D3"/>
    <mergeCell ref="R3:S3"/>
    <mergeCell ref="B1:AI1"/>
    <mergeCell ref="C11:D11"/>
    <mergeCell ref="E11:J11"/>
    <mergeCell ref="K11:S11"/>
    <mergeCell ref="A3:B3"/>
    <mergeCell ref="C2:D2"/>
    <mergeCell ref="F3:H3"/>
    <mergeCell ref="M3:O3"/>
    <mergeCell ref="P4:S7"/>
    <mergeCell ref="E2:J2"/>
    <mergeCell ref="T4:T7"/>
    <mergeCell ref="A2:B2"/>
    <mergeCell ref="K3:L3"/>
    <mergeCell ref="K2:S2"/>
    <mergeCell ref="I3:J3"/>
    <mergeCell ref="T2:AI2"/>
    <mergeCell ref="AH12:AI12"/>
    <mergeCell ref="V4:AI7"/>
    <mergeCell ref="M12:O12"/>
    <mergeCell ref="R12:S12"/>
    <mergeCell ref="P12:Q12"/>
    <mergeCell ref="AF12:AG12"/>
    <mergeCell ref="Z12:AA12"/>
    <mergeCell ref="AB12:AC12"/>
    <mergeCell ref="AD12:AE12"/>
    <mergeCell ref="X12:Y12"/>
    <mergeCell ref="B10:AI10"/>
    <mergeCell ref="T11:AI11"/>
    <mergeCell ref="E4:J7"/>
    <mergeCell ref="A8:D8"/>
    <mergeCell ref="F8:H8"/>
    <mergeCell ref="A11:B11"/>
    <mergeCell ref="AH3:AI3"/>
    <mergeCell ref="T3:U3"/>
    <mergeCell ref="AF3:AG3"/>
    <mergeCell ref="X3:Y3"/>
    <mergeCell ref="Z3:AA3"/>
    <mergeCell ref="AB3:AC3"/>
    <mergeCell ref="AD3:AE3"/>
  </mergeCells>
  <phoneticPr fontId="2"/>
  <pageMargins left="0.19685039370078741" right="0.19685039370078741" top="0.98425196850393704" bottom="0" header="0.78740157480314965" footer="0.19685039370078741"/>
  <pageSetup paperSize="9" scale="97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60"/>
  </sheetPr>
  <dimension ref="A1:DX160"/>
  <sheetViews>
    <sheetView showZeros="0" view="pageBreakPreview" topLeftCell="G1" zoomScale="175" zoomScaleNormal="150" zoomScaleSheetLayoutView="175" workbookViewId="0">
      <selection activeCell="O76" sqref="O76:O78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5" style="2" customWidth="1"/>
    <col min="5" max="5" width="1.25" style="2" customWidth="1"/>
    <col min="6" max="6" width="5.125" style="2" bestFit="1" customWidth="1"/>
    <col min="7" max="7" width="4.375" style="2" customWidth="1"/>
    <col min="8" max="8" width="3.25" style="197" customWidth="1"/>
    <col min="9" max="9" width="4.75" style="197" customWidth="1"/>
    <col min="10" max="10" width="5.125" style="197" customWidth="1"/>
    <col min="11" max="11" width="4.625" style="447" customWidth="1"/>
    <col min="12" max="12" width="0.375" style="447" customWidth="1"/>
    <col min="13" max="13" width="4.625" style="2" customWidth="1"/>
    <col min="14" max="14" width="0.375" style="2" customWidth="1"/>
    <col min="15" max="15" width="6.625" style="769" customWidth="1"/>
    <col min="16" max="16" width="0.375" style="2" customWidth="1"/>
    <col min="17" max="17" width="4.625" style="2" customWidth="1"/>
    <col min="18" max="18" width="0.375" style="2" customWidth="1"/>
    <col min="19" max="19" width="6.625" style="769" customWidth="1"/>
    <col min="20" max="20" width="0.375" style="2" customWidth="1"/>
    <col min="21" max="21" width="4.625" style="2" customWidth="1"/>
    <col min="22" max="22" width="0.375" style="2" customWidth="1"/>
    <col min="23" max="23" width="6.625" style="769" customWidth="1"/>
    <col min="24" max="24" width="0.375" style="2" customWidth="1"/>
    <col min="25" max="25" width="4.625" style="2" customWidth="1"/>
    <col min="26" max="26" width="0.375" style="2" customWidth="1"/>
    <col min="27" max="27" width="6.625" style="769" customWidth="1"/>
    <col min="28" max="28" width="0.375" style="2" customWidth="1"/>
    <col min="29" max="29" width="4.625" style="2" customWidth="1"/>
    <col min="30" max="30" width="0.375" style="2" customWidth="1"/>
    <col min="31" max="31" width="6.625" style="769" customWidth="1"/>
    <col min="32" max="32" width="0.375" style="2" customWidth="1"/>
    <col min="33" max="33" width="4.625" style="2" customWidth="1"/>
    <col min="34" max="34" width="0.375" style="2" customWidth="1"/>
    <col min="35" max="35" width="6.625" style="769" customWidth="1"/>
    <col min="36" max="36" width="0.375" style="2" customWidth="1"/>
    <col min="37" max="37" width="4.625" style="2" customWidth="1"/>
    <col min="38" max="38" width="0.375" style="2" customWidth="1"/>
    <col min="39" max="39" width="6.625" style="769" customWidth="1"/>
    <col min="40" max="40" width="0.375" style="2" customWidth="1"/>
    <col min="41" max="41" width="4.625" style="2" customWidth="1"/>
    <col min="42" max="42" width="0.375" style="2" customWidth="1"/>
    <col min="43" max="43" width="6.625" style="769" customWidth="1"/>
    <col min="44" max="44" width="0.375" style="2" customWidth="1"/>
    <col min="45" max="45" width="4.625" style="2" customWidth="1"/>
    <col min="46" max="46" width="0.375" style="2" customWidth="1"/>
    <col min="47" max="47" width="6.625" style="769" customWidth="1"/>
    <col min="48" max="48" width="0.375" style="2" customWidth="1"/>
    <col min="49" max="16384" width="9" style="199"/>
  </cols>
  <sheetData>
    <row r="1" spans="1:48" s="300" customFormat="1" ht="6.95" customHeight="1">
      <c r="A1" s="1" t="s">
        <v>512</v>
      </c>
      <c r="B1" s="2050" t="s">
        <v>513</v>
      </c>
      <c r="C1" s="2051"/>
      <c r="D1" s="2051"/>
      <c r="E1" s="2051"/>
      <c r="F1" s="2051"/>
      <c r="G1" s="2052"/>
      <c r="H1" s="2039" t="s">
        <v>523</v>
      </c>
      <c r="I1" s="2038"/>
      <c r="J1" s="417" t="s">
        <v>514</v>
      </c>
      <c r="K1" s="2041" t="s">
        <v>515</v>
      </c>
      <c r="L1" s="2041"/>
      <c r="M1" s="2041"/>
      <c r="N1" s="2041"/>
      <c r="O1" s="2041"/>
      <c r="P1" s="2038"/>
      <c r="Q1" s="2053" t="s">
        <v>524</v>
      </c>
      <c r="R1" s="2054"/>
      <c r="S1" s="2054"/>
      <c r="T1" s="2054"/>
      <c r="U1" s="2054"/>
      <c r="V1" s="2054"/>
      <c r="W1" s="2054"/>
      <c r="X1" s="2054"/>
      <c r="Y1" s="2054"/>
      <c r="Z1" s="2054"/>
      <c r="AA1" s="2054"/>
      <c r="AB1" s="2054"/>
      <c r="AC1" s="2054"/>
      <c r="AD1" s="2054"/>
      <c r="AE1" s="2054"/>
      <c r="AF1" s="2054"/>
      <c r="AG1" s="2054"/>
      <c r="AH1" s="2055"/>
      <c r="AI1" s="2055"/>
      <c r="AJ1" s="2055"/>
      <c r="AK1" s="2055"/>
      <c r="AL1" s="2055"/>
      <c r="AM1" s="2055"/>
      <c r="AN1" s="2055"/>
      <c r="AO1" s="2055"/>
      <c r="AP1" s="2055"/>
      <c r="AQ1" s="2055"/>
      <c r="AR1" s="2055"/>
      <c r="AS1" s="2055"/>
      <c r="AT1" s="2055"/>
      <c r="AU1" s="2055"/>
      <c r="AV1" s="2056"/>
    </row>
    <row r="2" spans="1:48" s="300" customFormat="1" ht="6.95" customHeight="1">
      <c r="A2" s="1129"/>
      <c r="B2" s="2044"/>
      <c r="C2" s="2045"/>
      <c r="D2" s="2045"/>
      <c r="E2" s="2045"/>
      <c r="F2" s="2045"/>
      <c r="G2" s="2046"/>
      <c r="H2" s="2042"/>
      <c r="I2" s="2043"/>
      <c r="J2" s="418"/>
      <c r="K2" s="2047"/>
      <c r="L2" s="2047"/>
      <c r="M2" s="2047"/>
      <c r="N2" s="2047"/>
      <c r="O2" s="2047"/>
      <c r="P2" s="2043"/>
      <c r="Q2" s="2039" t="s">
        <v>1239</v>
      </c>
      <c r="R2" s="2041"/>
      <c r="S2" s="2041"/>
      <c r="T2" s="2038"/>
      <c r="U2" s="2042" t="s">
        <v>509</v>
      </c>
      <c r="V2" s="2047"/>
      <c r="W2" s="2047"/>
      <c r="X2" s="2043"/>
      <c r="Y2" s="2047" t="s">
        <v>1237</v>
      </c>
      <c r="Z2" s="2047"/>
      <c r="AA2" s="2047"/>
      <c r="AB2" s="2047"/>
      <c r="AC2" s="2042" t="s">
        <v>1238</v>
      </c>
      <c r="AD2" s="2047"/>
      <c r="AE2" s="2047"/>
      <c r="AF2" s="2043"/>
      <c r="AG2" s="2047" t="s">
        <v>510</v>
      </c>
      <c r="AH2" s="2047"/>
      <c r="AI2" s="2047"/>
      <c r="AJ2" s="2047"/>
      <c r="AK2" s="2042" t="s">
        <v>511</v>
      </c>
      <c r="AL2" s="2047"/>
      <c r="AM2" s="2047"/>
      <c r="AN2" s="2043"/>
      <c r="AO2" s="2042" t="s">
        <v>968</v>
      </c>
      <c r="AP2" s="2047"/>
      <c r="AQ2" s="2047"/>
      <c r="AR2" s="2043"/>
      <c r="AS2" s="2042" t="s">
        <v>969</v>
      </c>
      <c r="AT2" s="2047"/>
      <c r="AU2" s="2047"/>
      <c r="AV2" s="2043"/>
    </row>
    <row r="3" spans="1:48" s="300" customFormat="1" ht="6.95" customHeight="1">
      <c r="A3" s="1129"/>
      <c r="B3" s="2044"/>
      <c r="C3" s="2045"/>
      <c r="D3" s="2045"/>
      <c r="E3" s="2045"/>
      <c r="F3" s="2045"/>
      <c r="G3" s="2046"/>
      <c r="H3" s="2042"/>
      <c r="I3" s="2043"/>
      <c r="J3" s="418"/>
      <c r="K3" s="2048" t="s">
        <v>516</v>
      </c>
      <c r="L3" s="2049"/>
      <c r="M3" s="2037" t="s">
        <v>517</v>
      </c>
      <c r="N3" s="2040"/>
      <c r="O3" s="2041" t="s">
        <v>518</v>
      </c>
      <c r="P3" s="2038"/>
      <c r="Q3" s="2039" t="s">
        <v>517</v>
      </c>
      <c r="R3" s="2041"/>
      <c r="S3" s="2037" t="s">
        <v>518</v>
      </c>
      <c r="T3" s="2038"/>
      <c r="U3" s="2039" t="s">
        <v>517</v>
      </c>
      <c r="V3" s="2041"/>
      <c r="W3" s="2037" t="s">
        <v>518</v>
      </c>
      <c r="X3" s="2038"/>
      <c r="Y3" s="2039" t="s">
        <v>517</v>
      </c>
      <c r="Z3" s="2040"/>
      <c r="AA3" s="2041" t="s">
        <v>518</v>
      </c>
      <c r="AB3" s="2038"/>
      <c r="AC3" s="2039" t="s">
        <v>517</v>
      </c>
      <c r="AD3" s="2041"/>
      <c r="AE3" s="2037" t="s">
        <v>518</v>
      </c>
      <c r="AF3" s="2038"/>
      <c r="AG3" s="2039" t="s">
        <v>517</v>
      </c>
      <c r="AH3" s="2040"/>
      <c r="AI3" s="2041" t="s">
        <v>518</v>
      </c>
      <c r="AJ3" s="2038"/>
      <c r="AK3" s="2039" t="s">
        <v>517</v>
      </c>
      <c r="AL3" s="2041"/>
      <c r="AM3" s="2037" t="s">
        <v>518</v>
      </c>
      <c r="AN3" s="2038"/>
      <c r="AO3" s="2039" t="s">
        <v>517</v>
      </c>
      <c r="AP3" s="2040"/>
      <c r="AQ3" s="2041" t="s">
        <v>518</v>
      </c>
      <c r="AR3" s="2038"/>
      <c r="AS3" s="2039" t="s">
        <v>517</v>
      </c>
      <c r="AT3" s="2040"/>
      <c r="AU3" s="2041" t="s">
        <v>518</v>
      </c>
      <c r="AV3" s="2038"/>
    </row>
    <row r="4" spans="1:48" s="1237" customFormat="1" ht="6.95" customHeight="1">
      <c r="A4" s="1130"/>
      <c r="B4" s="2032"/>
      <c r="C4" s="2033"/>
      <c r="D4" s="2033"/>
      <c r="E4" s="2033"/>
      <c r="F4" s="2033"/>
      <c r="G4" s="2034"/>
      <c r="H4" s="2089"/>
      <c r="I4" s="2027"/>
      <c r="J4" s="419"/>
      <c r="K4" s="2030" t="s">
        <v>519</v>
      </c>
      <c r="L4" s="2031"/>
      <c r="M4" s="2024"/>
      <c r="N4" s="2025"/>
      <c r="O4" s="2026" t="s">
        <v>519</v>
      </c>
      <c r="P4" s="2027"/>
      <c r="Q4" s="2089"/>
      <c r="R4" s="2026"/>
      <c r="S4" s="2024" t="s">
        <v>519</v>
      </c>
      <c r="T4" s="2027"/>
      <c r="U4" s="2089"/>
      <c r="V4" s="2026"/>
      <c r="W4" s="2024" t="s">
        <v>519</v>
      </c>
      <c r="X4" s="2027"/>
      <c r="Y4" s="2089"/>
      <c r="Z4" s="2025"/>
      <c r="AA4" s="2026" t="s">
        <v>519</v>
      </c>
      <c r="AB4" s="2027"/>
      <c r="AC4" s="2089"/>
      <c r="AD4" s="2026"/>
      <c r="AE4" s="2024" t="s">
        <v>519</v>
      </c>
      <c r="AF4" s="2027"/>
      <c r="AG4" s="2089"/>
      <c r="AH4" s="2025"/>
      <c r="AI4" s="2026" t="s">
        <v>519</v>
      </c>
      <c r="AJ4" s="2027"/>
      <c r="AK4" s="2089"/>
      <c r="AL4" s="2026"/>
      <c r="AM4" s="2024" t="s">
        <v>519</v>
      </c>
      <c r="AN4" s="2027"/>
      <c r="AO4" s="2089"/>
      <c r="AP4" s="2025"/>
      <c r="AQ4" s="2026" t="s">
        <v>519</v>
      </c>
      <c r="AR4" s="2027"/>
      <c r="AS4" s="2089"/>
      <c r="AT4" s="2025"/>
      <c r="AU4" s="2026" t="s">
        <v>519</v>
      </c>
      <c r="AV4" s="2027"/>
    </row>
    <row r="5" spans="1:48" s="1237" customFormat="1" ht="6.95" customHeight="1">
      <c r="A5" s="760" t="s">
        <v>1064</v>
      </c>
      <c r="B5" s="1648"/>
      <c r="C5" s="2012" t="s">
        <v>1065</v>
      </c>
      <c r="D5" s="2012"/>
      <c r="E5" s="2012"/>
      <c r="F5" s="2012"/>
      <c r="G5" s="2013"/>
      <c r="H5" s="2076"/>
      <c r="I5" s="2077"/>
      <c r="J5" s="760"/>
      <c r="K5" s="519"/>
      <c r="L5" s="520"/>
      <c r="M5" s="756"/>
      <c r="N5" s="757"/>
      <c r="O5" s="520">
        <f t="shared" ref="O5:O11" si="0">S5</f>
        <v>0</v>
      </c>
      <c r="P5" s="523"/>
      <c r="Q5" s="526"/>
      <c r="R5" s="830"/>
      <c r="S5" s="821">
        <f>'3.2Cost by Packages'!O7</f>
        <v>0</v>
      </c>
      <c r="T5" s="516"/>
      <c r="U5" s="2080"/>
      <c r="V5" s="2081"/>
      <c r="W5" s="2081"/>
      <c r="X5" s="2081"/>
      <c r="Y5" s="2081"/>
      <c r="Z5" s="2081"/>
      <c r="AA5" s="2081"/>
      <c r="AB5" s="2081"/>
      <c r="AC5" s="2081"/>
      <c r="AD5" s="2081"/>
      <c r="AE5" s="2081"/>
      <c r="AF5" s="2081"/>
      <c r="AG5" s="2081"/>
      <c r="AH5" s="2081"/>
      <c r="AI5" s="2081"/>
      <c r="AJ5" s="2081"/>
      <c r="AK5" s="2081"/>
      <c r="AL5" s="2081"/>
      <c r="AM5" s="2081"/>
      <c r="AN5" s="2081"/>
      <c r="AO5" s="2081"/>
      <c r="AP5" s="2081"/>
      <c r="AQ5" s="2081"/>
      <c r="AR5" s="2081"/>
      <c r="AS5" s="2081"/>
      <c r="AT5" s="2081"/>
      <c r="AU5" s="2081"/>
      <c r="AV5" s="2082"/>
    </row>
    <row r="6" spans="1:48" s="1237" customFormat="1" ht="6.95" customHeight="1">
      <c r="A6" s="1260">
        <v>1</v>
      </c>
      <c r="B6" s="1644"/>
      <c r="C6" s="2014" t="s">
        <v>1066</v>
      </c>
      <c r="D6" s="2014"/>
      <c r="E6" s="2014"/>
      <c r="F6" s="2014"/>
      <c r="G6" s="2015"/>
      <c r="H6" s="2020"/>
      <c r="I6" s="2021"/>
      <c r="J6" s="499"/>
      <c r="K6" s="521"/>
      <c r="L6" s="510"/>
      <c r="M6" s="758"/>
      <c r="N6" s="759"/>
      <c r="O6" s="510">
        <f t="shared" si="0"/>
        <v>0</v>
      </c>
      <c r="P6" s="511"/>
      <c r="Q6" s="528"/>
      <c r="R6" s="831"/>
      <c r="S6" s="822">
        <f>'3.2Cost by Packages'!O8</f>
        <v>0</v>
      </c>
      <c r="T6" s="518"/>
      <c r="U6" s="2083"/>
      <c r="V6" s="2084"/>
      <c r="W6" s="2084"/>
      <c r="X6" s="2084"/>
      <c r="Y6" s="2084"/>
      <c r="Z6" s="2084"/>
      <c r="AA6" s="2084"/>
      <c r="AB6" s="2084"/>
      <c r="AC6" s="2084"/>
      <c r="AD6" s="2084"/>
      <c r="AE6" s="2084"/>
      <c r="AF6" s="2084"/>
      <c r="AG6" s="2084"/>
      <c r="AH6" s="2084"/>
      <c r="AI6" s="2084"/>
      <c r="AJ6" s="2084"/>
      <c r="AK6" s="2084"/>
      <c r="AL6" s="2084"/>
      <c r="AM6" s="2084"/>
      <c r="AN6" s="2084"/>
      <c r="AO6" s="2084"/>
      <c r="AP6" s="2084"/>
      <c r="AQ6" s="2084"/>
      <c r="AR6" s="2084"/>
      <c r="AS6" s="2084"/>
      <c r="AT6" s="2084"/>
      <c r="AU6" s="2084"/>
      <c r="AV6" s="2085"/>
    </row>
    <row r="7" spans="1:48" s="554" customFormat="1" ht="6.95" customHeight="1">
      <c r="A7" s="1465">
        <v>1.1000000000000001</v>
      </c>
      <c r="B7" s="1647"/>
      <c r="C7" s="2016" t="s">
        <v>1066</v>
      </c>
      <c r="D7" s="2016"/>
      <c r="E7" s="2016"/>
      <c r="F7" s="2016"/>
      <c r="G7" s="2017"/>
      <c r="H7" s="2028" t="s">
        <v>1067</v>
      </c>
      <c r="I7" s="2029"/>
      <c r="J7" s="498" t="s">
        <v>1068</v>
      </c>
      <c r="K7" s="506"/>
      <c r="L7" s="508"/>
      <c r="M7" s="1375">
        <f>Q7</f>
        <v>49</v>
      </c>
      <c r="N7" s="1376"/>
      <c r="O7" s="512">
        <f t="shared" si="0"/>
        <v>0</v>
      </c>
      <c r="P7" s="513"/>
      <c r="Q7" s="1377">
        <f>'3.2Cost by Packages'!M9</f>
        <v>49</v>
      </c>
      <c r="R7" s="1270"/>
      <c r="S7" s="774">
        <f>'3.2Cost by Packages'!O9</f>
        <v>0</v>
      </c>
      <c r="T7" s="517"/>
      <c r="U7" s="2083"/>
      <c r="V7" s="2084"/>
      <c r="W7" s="2084"/>
      <c r="X7" s="2084"/>
      <c r="Y7" s="2084"/>
      <c r="Z7" s="2084"/>
      <c r="AA7" s="2084"/>
      <c r="AB7" s="2084"/>
      <c r="AC7" s="2084"/>
      <c r="AD7" s="2084"/>
      <c r="AE7" s="2084"/>
      <c r="AF7" s="2084"/>
      <c r="AG7" s="2084"/>
      <c r="AH7" s="2084"/>
      <c r="AI7" s="2084"/>
      <c r="AJ7" s="2084"/>
      <c r="AK7" s="2084"/>
      <c r="AL7" s="2084"/>
      <c r="AM7" s="2084"/>
      <c r="AN7" s="2084"/>
      <c r="AO7" s="2084"/>
      <c r="AP7" s="2084"/>
      <c r="AQ7" s="2084"/>
      <c r="AR7" s="2084"/>
      <c r="AS7" s="2084"/>
      <c r="AT7" s="2084"/>
      <c r="AU7" s="2084"/>
      <c r="AV7" s="2085"/>
    </row>
    <row r="8" spans="1:48" s="554" customFormat="1" ht="6.95" customHeight="1">
      <c r="A8" s="1465">
        <v>1.2</v>
      </c>
      <c r="B8" s="1647"/>
      <c r="C8" s="2016" t="s">
        <v>1069</v>
      </c>
      <c r="D8" s="2016"/>
      <c r="E8" s="2016"/>
      <c r="F8" s="2016"/>
      <c r="G8" s="2017"/>
      <c r="H8" s="2028"/>
      <c r="I8" s="2029"/>
      <c r="J8" s="498" t="s">
        <v>1070</v>
      </c>
      <c r="K8" s="506"/>
      <c r="L8" s="508"/>
      <c r="M8" s="1378">
        <f>Q8</f>
        <v>210</v>
      </c>
      <c r="N8" s="1376"/>
      <c r="O8" s="512">
        <f t="shared" si="0"/>
        <v>0</v>
      </c>
      <c r="P8" s="513"/>
      <c r="Q8" s="1379">
        <f>'3.2Cost by Packages'!M10</f>
        <v>210</v>
      </c>
      <c r="R8" s="1270"/>
      <c r="S8" s="774">
        <f>'3.2Cost by Packages'!O10</f>
        <v>0</v>
      </c>
      <c r="T8" s="517"/>
      <c r="U8" s="2083"/>
      <c r="V8" s="2084"/>
      <c r="W8" s="2084"/>
      <c r="X8" s="2084"/>
      <c r="Y8" s="2084"/>
      <c r="Z8" s="2084"/>
      <c r="AA8" s="2084"/>
      <c r="AB8" s="2084"/>
      <c r="AC8" s="2084"/>
      <c r="AD8" s="2084"/>
      <c r="AE8" s="2084"/>
      <c r="AF8" s="2084"/>
      <c r="AG8" s="2084"/>
      <c r="AH8" s="2084"/>
      <c r="AI8" s="2084"/>
      <c r="AJ8" s="2084"/>
      <c r="AK8" s="2084"/>
      <c r="AL8" s="2084"/>
      <c r="AM8" s="2084"/>
      <c r="AN8" s="2084"/>
      <c r="AO8" s="2084"/>
      <c r="AP8" s="2084"/>
      <c r="AQ8" s="2084"/>
      <c r="AR8" s="2084"/>
      <c r="AS8" s="2084"/>
      <c r="AT8" s="2084"/>
      <c r="AU8" s="2084"/>
      <c r="AV8" s="2085"/>
    </row>
    <row r="9" spans="1:48" s="1237" customFormat="1" ht="6.95" customHeight="1">
      <c r="A9" s="1260">
        <v>2</v>
      </c>
      <c r="B9" s="1644"/>
      <c r="C9" s="2014" t="s">
        <v>1071</v>
      </c>
      <c r="D9" s="2014"/>
      <c r="E9" s="2014"/>
      <c r="F9" s="2014"/>
      <c r="G9" s="2015"/>
      <c r="H9" s="2020"/>
      <c r="I9" s="2021"/>
      <c r="J9" s="499"/>
      <c r="K9" s="521"/>
      <c r="L9" s="510"/>
      <c r="M9" s="758"/>
      <c r="N9" s="759"/>
      <c r="O9" s="510">
        <f t="shared" si="0"/>
        <v>0</v>
      </c>
      <c r="P9" s="511"/>
      <c r="Q9" s="528"/>
      <c r="R9" s="831"/>
      <c r="S9" s="822">
        <f>'3.2Cost by Packages'!O11</f>
        <v>0</v>
      </c>
      <c r="T9" s="518"/>
      <c r="U9" s="2083"/>
      <c r="V9" s="2084"/>
      <c r="W9" s="2084"/>
      <c r="X9" s="2084"/>
      <c r="Y9" s="2084"/>
      <c r="Z9" s="2084"/>
      <c r="AA9" s="2084"/>
      <c r="AB9" s="2084"/>
      <c r="AC9" s="2084"/>
      <c r="AD9" s="2084"/>
      <c r="AE9" s="2084"/>
      <c r="AF9" s="2084"/>
      <c r="AG9" s="2084"/>
      <c r="AH9" s="2084"/>
      <c r="AI9" s="2084"/>
      <c r="AJ9" s="2084"/>
      <c r="AK9" s="2084"/>
      <c r="AL9" s="2084"/>
      <c r="AM9" s="2084"/>
      <c r="AN9" s="2084"/>
      <c r="AO9" s="2084"/>
      <c r="AP9" s="2084"/>
      <c r="AQ9" s="2084"/>
      <c r="AR9" s="2084"/>
      <c r="AS9" s="2084"/>
      <c r="AT9" s="2084"/>
      <c r="AU9" s="2084"/>
      <c r="AV9" s="2085"/>
    </row>
    <row r="10" spans="1:48" s="554" customFormat="1" ht="6.95" customHeight="1">
      <c r="A10" s="1465">
        <v>2.1</v>
      </c>
      <c r="B10" s="1647"/>
      <c r="C10" s="2016" t="s">
        <v>1071</v>
      </c>
      <c r="D10" s="2016"/>
      <c r="E10" s="2016"/>
      <c r="F10" s="2016"/>
      <c r="G10" s="2017"/>
      <c r="H10" s="2028" t="s">
        <v>1072</v>
      </c>
      <c r="I10" s="2029"/>
      <c r="J10" s="498" t="s">
        <v>1068</v>
      </c>
      <c r="K10" s="506"/>
      <c r="L10" s="508"/>
      <c r="M10" s="1375">
        <f>Q10</f>
        <v>500</v>
      </c>
      <c r="N10" s="1376"/>
      <c r="O10" s="512">
        <f t="shared" si="0"/>
        <v>0</v>
      </c>
      <c r="P10" s="513"/>
      <c r="Q10" s="1377">
        <f>'3.2Cost by Packages'!M12</f>
        <v>500</v>
      </c>
      <c r="R10" s="1270"/>
      <c r="S10" s="774">
        <f>'3.2Cost by Packages'!O12</f>
        <v>0</v>
      </c>
      <c r="T10" s="517"/>
      <c r="U10" s="2083"/>
      <c r="V10" s="2084"/>
      <c r="W10" s="2084"/>
      <c r="X10" s="2084"/>
      <c r="Y10" s="2084"/>
      <c r="Z10" s="2084"/>
      <c r="AA10" s="2084"/>
      <c r="AB10" s="2084"/>
      <c r="AC10" s="2084"/>
      <c r="AD10" s="2084"/>
      <c r="AE10" s="2084"/>
      <c r="AF10" s="2084"/>
      <c r="AG10" s="2084"/>
      <c r="AH10" s="2084"/>
      <c r="AI10" s="2084"/>
      <c r="AJ10" s="2084"/>
      <c r="AK10" s="2084"/>
      <c r="AL10" s="2084"/>
      <c r="AM10" s="2084"/>
      <c r="AN10" s="2084"/>
      <c r="AO10" s="2084"/>
      <c r="AP10" s="2084"/>
      <c r="AQ10" s="2084"/>
      <c r="AR10" s="2084"/>
      <c r="AS10" s="2084"/>
      <c r="AT10" s="2084"/>
      <c r="AU10" s="2084"/>
      <c r="AV10" s="2085"/>
    </row>
    <row r="11" spans="1:48" s="554" customFormat="1" ht="6.95" customHeight="1">
      <c r="A11" s="1466">
        <v>2.2000000000000002</v>
      </c>
      <c r="B11" s="1649"/>
      <c r="C11" s="2035" t="s">
        <v>1073</v>
      </c>
      <c r="D11" s="2035"/>
      <c r="E11" s="2035"/>
      <c r="F11" s="2035"/>
      <c r="G11" s="2036"/>
      <c r="H11" s="2078"/>
      <c r="I11" s="2079"/>
      <c r="J11" s="500" t="s">
        <v>1070</v>
      </c>
      <c r="K11" s="507"/>
      <c r="L11" s="509"/>
      <c r="M11" s="1380">
        <f>Q11</f>
        <v>170</v>
      </c>
      <c r="N11" s="1381"/>
      <c r="O11" s="514">
        <f t="shared" si="0"/>
        <v>0</v>
      </c>
      <c r="P11" s="515"/>
      <c r="Q11" s="1382">
        <f>'3.2Cost by Packages'!M13</f>
        <v>170</v>
      </c>
      <c r="R11" s="1383"/>
      <c r="S11" s="778">
        <f>'3.2Cost by Packages'!O13</f>
        <v>0</v>
      </c>
      <c r="T11" s="1317"/>
      <c r="U11" s="2086"/>
      <c r="V11" s="2087"/>
      <c r="W11" s="2087"/>
      <c r="X11" s="2087"/>
      <c r="Y11" s="2087"/>
      <c r="Z11" s="2087"/>
      <c r="AA11" s="2087"/>
      <c r="AB11" s="2087"/>
      <c r="AC11" s="2087"/>
      <c r="AD11" s="2087"/>
      <c r="AE11" s="2087"/>
      <c r="AF11" s="2087"/>
      <c r="AG11" s="2087"/>
      <c r="AH11" s="2087"/>
      <c r="AI11" s="2087"/>
      <c r="AJ11" s="2087"/>
      <c r="AK11" s="2087"/>
      <c r="AL11" s="2087"/>
      <c r="AM11" s="2087"/>
      <c r="AN11" s="2087"/>
      <c r="AO11" s="2087"/>
      <c r="AP11" s="2087"/>
      <c r="AQ11" s="2087"/>
      <c r="AR11" s="2087"/>
      <c r="AS11" s="2087"/>
      <c r="AT11" s="2087"/>
      <c r="AU11" s="2087"/>
      <c r="AV11" s="2088"/>
    </row>
    <row r="12" spans="1:48" s="1237" customFormat="1" ht="6.95" customHeight="1">
      <c r="A12" s="760" t="s">
        <v>1074</v>
      </c>
      <c r="B12" s="1648"/>
      <c r="C12" s="2012" t="s">
        <v>1075</v>
      </c>
      <c r="D12" s="2012"/>
      <c r="E12" s="2012"/>
      <c r="F12" s="2012"/>
      <c r="G12" s="2013"/>
      <c r="H12" s="2076"/>
      <c r="I12" s="2077"/>
      <c r="J12" s="760"/>
      <c r="K12" s="519"/>
      <c r="L12" s="520"/>
      <c r="M12" s="1307">
        <f>Q12+U12+Y12+AC12+AG12+AK12+AO12+AS12</f>
        <v>0</v>
      </c>
      <c r="N12" s="1308"/>
      <c r="O12" s="821">
        <f>S12+W12+AA12+AE12+AI12+AM12+AQ12+AU12</f>
        <v>0</v>
      </c>
      <c r="P12" s="1309">
        <f>T12+X12+AB12+AF12+AJ12+AN12+AR12+AV12</f>
        <v>0</v>
      </c>
      <c r="Q12" s="519">
        <f>'3.2Cost by Packages'!AG14+'3.2Cost by Packages'!AS14+'3.2Cost by Packages'!BU14+'3.2Cost by Packages'!BY14+'3.2Cost by Packages'!CC14+'3.2Cost by Packages'!CG14+'3.2Cost by Packages'!CK14+'3.2Cost by Packages'!CO14+'3.2Cost by Packages'!CS14+'3.2Cost by Packages'!CW14+'3.2Cost by Packages'!DA14+'3.2Cost by Packages'!DE14+'3.2Cost by Packages'!DI14+'3.2Cost by Packages'!DM14+'3.2Cost by Packages'!DQ14+'3.2Cost by Packages'!DU14</f>
        <v>0</v>
      </c>
      <c r="R12" s="1310"/>
      <c r="S12" s="821">
        <f>'3.2Cost by Packages'!AI14+'3.2Cost by Packages'!AU14+'3.2Cost by Packages'!BW14+'3.2Cost by Packages'!CA14+'3.2Cost by Packages'!CE14+'3.2Cost by Packages'!CI14+'3.2Cost by Packages'!CM14+'3.2Cost by Packages'!CQ14+'3.2Cost by Packages'!CU14+'3.2Cost by Packages'!CY14+'3.2Cost by Packages'!DC14+'3.2Cost by Packages'!DG14+'3.2Cost by Packages'!DK14+'3.2Cost by Packages'!DO14+'3.2Cost by Packages'!DS14+'3.2Cost by Packages'!DW14</f>
        <v>0</v>
      </c>
      <c r="T12" s="1309"/>
      <c r="U12" s="519">
        <f>'3.2Cost by Packages'!AW14+'3.2Cost by Packages'!BA14+'3.2Cost by Packages'!BE14</f>
        <v>0</v>
      </c>
      <c r="V12" s="1310"/>
      <c r="W12" s="821">
        <f>'3.2Cost by Packages'!AY14+'3.2Cost by Packages'!BC14+'3.2Cost by Packages'!BG14</f>
        <v>0</v>
      </c>
      <c r="X12" s="1312"/>
      <c r="Y12" s="519">
        <f>'3.2Cost by Packages'!BI14+'3.2Cost by Packages'!BM14+'3.2Cost by Packages'!BQ14</f>
        <v>0</v>
      </c>
      <c r="Z12" s="1310"/>
      <c r="AA12" s="821">
        <f>'3.2Cost by Packages'!BK14+'3.2Cost by Packages'!BO14+'3.2Cost by Packages'!BS14</f>
        <v>0</v>
      </c>
      <c r="AB12" s="1312"/>
      <c r="AC12" s="519">
        <f>'3.2Cost by Packages'!Q14+'3.2Cost by Packages'!U14+'3.2Cost by Packages'!Y14+'3.2Cost by Packages'!AC14</f>
        <v>0</v>
      </c>
      <c r="AD12" s="1310"/>
      <c r="AE12" s="821">
        <f>'3.2Cost by Packages'!S14+'3.2Cost by Packages'!W14+'3.2Cost by Packages'!AA14+'3.2Cost by Packages'!AE14</f>
        <v>0</v>
      </c>
      <c r="AF12" s="1312"/>
      <c r="AG12" s="519">
        <f>'3.2Cost by Packages'!AK14+'3.2Cost by Packages'!AO14</f>
        <v>0</v>
      </c>
      <c r="AH12" s="1310"/>
      <c r="AI12" s="821">
        <f>'3.2Cost by Packages'!AM14+'3.2Cost by Packages'!AQ14</f>
        <v>0</v>
      </c>
      <c r="AJ12" s="1312"/>
      <c r="AK12" s="1313"/>
      <c r="AL12" s="1311"/>
      <c r="AM12" s="768"/>
      <c r="AN12" s="1312"/>
      <c r="AO12" s="1313"/>
      <c r="AP12" s="1314"/>
      <c r="AQ12" s="768"/>
      <c r="AR12" s="1312"/>
      <c r="AS12" s="1313"/>
      <c r="AT12" s="1314"/>
      <c r="AU12" s="818"/>
      <c r="AV12" s="1312"/>
    </row>
    <row r="13" spans="1:48" s="1237" customFormat="1" ht="6.95" customHeight="1">
      <c r="A13" s="1260">
        <v>3</v>
      </c>
      <c r="B13" s="1644"/>
      <c r="C13" s="2014" t="s">
        <v>1076</v>
      </c>
      <c r="D13" s="2014"/>
      <c r="E13" s="2014"/>
      <c r="F13" s="2014"/>
      <c r="G13" s="2015"/>
      <c r="H13" s="2020"/>
      <c r="I13" s="2021"/>
      <c r="J13" s="499"/>
      <c r="K13" s="521"/>
      <c r="L13" s="510"/>
      <c r="M13" s="1301">
        <f>Q13+U13+Y13+AC13+AG13+AK13+AO13+AS13</f>
        <v>0</v>
      </c>
      <c r="N13" s="1302"/>
      <c r="O13" s="822">
        <f>S13+W13+AA13+AE13+AI13+AM13+AQ13+AU13</f>
        <v>0</v>
      </c>
      <c r="P13" s="790"/>
      <c r="Q13" s="521">
        <f>'3.2Cost by Packages'!AG15+'3.2Cost by Packages'!AS15+'3.2Cost by Packages'!BU15+'3.2Cost by Packages'!BY15+'3.2Cost by Packages'!CC15+'3.2Cost by Packages'!CG15+'3.2Cost by Packages'!CK15+'3.2Cost by Packages'!CO15+'3.2Cost by Packages'!CS15+'3.2Cost by Packages'!CW15+'3.2Cost by Packages'!DA15+'3.2Cost by Packages'!DE15+'3.2Cost by Packages'!DI15+'3.2Cost by Packages'!DM15+'3.2Cost by Packages'!DQ15+'3.2Cost by Packages'!DU15</f>
        <v>0</v>
      </c>
      <c r="R13" s="1280"/>
      <c r="S13" s="822">
        <f>'3.2Cost by Packages'!AI15+'3.2Cost by Packages'!AU15+'3.2Cost by Packages'!BW15+'3.2Cost by Packages'!CA15+'3.2Cost by Packages'!CE15+'3.2Cost by Packages'!CI15+'3.2Cost by Packages'!CM15+'3.2Cost by Packages'!CQ15+'3.2Cost by Packages'!CU15+'3.2Cost by Packages'!CY15+'3.2Cost by Packages'!DC15+'3.2Cost by Packages'!DG15+'3.2Cost by Packages'!DK15+'3.2Cost by Packages'!DO15+'3.2Cost by Packages'!DS15+'3.2Cost by Packages'!DW15</f>
        <v>0</v>
      </c>
      <c r="T13" s="790"/>
      <c r="U13" s="521">
        <f>'3.2Cost by Packages'!AW15+'3.2Cost by Packages'!BA15+'3.2Cost by Packages'!BE15</f>
        <v>0</v>
      </c>
      <c r="V13" s="1280"/>
      <c r="W13" s="822">
        <f>'3.2Cost by Packages'!AY15+'3.2Cost by Packages'!BC15+'3.2Cost by Packages'!BG15</f>
        <v>0</v>
      </c>
      <c r="X13" s="787"/>
      <c r="Y13" s="521">
        <f>'3.2Cost by Packages'!BI15+'3.2Cost by Packages'!BM15+'3.2Cost by Packages'!BQ15</f>
        <v>0</v>
      </c>
      <c r="Z13" s="1280"/>
      <c r="AA13" s="822">
        <f>'3.2Cost by Packages'!BK15+'3.2Cost by Packages'!BO15+'3.2Cost by Packages'!BS15</f>
        <v>0</v>
      </c>
      <c r="AB13" s="787"/>
      <c r="AC13" s="521">
        <f>'3.2Cost by Packages'!Q15+'3.2Cost by Packages'!U15+'3.2Cost by Packages'!Y15+'3.2Cost by Packages'!AC15</f>
        <v>0</v>
      </c>
      <c r="AD13" s="1280"/>
      <c r="AE13" s="822">
        <f>'3.2Cost by Packages'!S15+'3.2Cost by Packages'!W15+'3.2Cost by Packages'!AA15+'3.2Cost by Packages'!AE15</f>
        <v>0</v>
      </c>
      <c r="AF13" s="787"/>
      <c r="AG13" s="521">
        <f>'3.2Cost by Packages'!AK15+'3.2Cost by Packages'!AO15</f>
        <v>0</v>
      </c>
      <c r="AH13" s="1280"/>
      <c r="AI13" s="822">
        <f>'3.2Cost by Packages'!AM15+'3.2Cost by Packages'!AQ15</f>
        <v>0</v>
      </c>
      <c r="AJ13" s="787"/>
      <c r="AK13" s="1303"/>
      <c r="AL13" s="788"/>
      <c r="AM13" s="766"/>
      <c r="AN13" s="787"/>
      <c r="AO13" s="1303"/>
      <c r="AP13" s="789"/>
      <c r="AQ13" s="766"/>
      <c r="AR13" s="787"/>
      <c r="AS13" s="1303"/>
      <c r="AT13" s="789"/>
      <c r="AU13" s="775"/>
      <c r="AV13" s="787"/>
    </row>
    <row r="14" spans="1:48" s="1147" customFormat="1" ht="6.95" customHeight="1">
      <c r="A14" s="1343">
        <v>3.1</v>
      </c>
      <c r="B14" s="1645"/>
      <c r="C14" s="2018" t="s">
        <v>1077</v>
      </c>
      <c r="D14" s="2018"/>
      <c r="E14" s="2018"/>
      <c r="F14" s="2018"/>
      <c r="G14" s="2019"/>
      <c r="H14" s="2006" t="s">
        <v>1078</v>
      </c>
      <c r="I14" s="2007"/>
      <c r="J14" s="773" t="s">
        <v>1079</v>
      </c>
      <c r="K14" s="506"/>
      <c r="L14" s="508"/>
      <c r="M14" s="774">
        <f>Q14+U14+Y14+AC14+AG14+AK14+AO14+AS14</f>
        <v>1522.2907700000003</v>
      </c>
      <c r="N14" s="1661"/>
      <c r="O14" s="774">
        <f>S14+W14+AA14+AE14+AI14+AM14+AQ14+AU14</f>
        <v>0</v>
      </c>
      <c r="P14" s="513"/>
      <c r="Q14" s="506">
        <f>'3.2Cost by Packages'!AG16+'3.2Cost by Packages'!AS16+'3.2Cost by Packages'!BU16+'3.2Cost by Packages'!BY16+'3.2Cost by Packages'!CC16+'3.2Cost by Packages'!CG16+'3.2Cost by Packages'!CK16+'3.2Cost by Packages'!CO16+'3.2Cost by Packages'!CS16+'3.2Cost by Packages'!CW16+'3.2Cost by Packages'!DA16+'3.2Cost by Packages'!DE16+'3.2Cost by Packages'!DI16+'3.2Cost by Packages'!DM16+'3.2Cost by Packages'!DQ16+'3.2Cost by Packages'!DU16</f>
        <v>871.36917000000017</v>
      </c>
      <c r="R14" s="512"/>
      <c r="S14" s="774">
        <f>'3.2Cost by Packages'!AI16+'3.2Cost by Packages'!AU16+'3.2Cost by Packages'!BW16+'3.2Cost by Packages'!CA16+'3.2Cost by Packages'!CE16+'3.2Cost by Packages'!CI16+'3.2Cost by Packages'!CM16+'3.2Cost by Packages'!CQ16+'3.2Cost by Packages'!CU16+'3.2Cost by Packages'!CY16+'3.2Cost by Packages'!DC16+'3.2Cost by Packages'!DG16+'3.2Cost by Packages'!DK16+'3.2Cost by Packages'!DO16+'3.2Cost by Packages'!DS16+'3.2Cost by Packages'!DW16</f>
        <v>0</v>
      </c>
      <c r="T14" s="513"/>
      <c r="U14" s="506">
        <f>'3.2Cost by Packages'!AW16+'3.2Cost by Packages'!BA16+'3.2Cost by Packages'!BE16</f>
        <v>196.04900000000001</v>
      </c>
      <c r="V14" s="512">
        <f>'3.2Cost by Packages'!AX16+'3.2Cost by Packages'!BB16+'3.2Cost by Packages'!BF16</f>
        <v>0</v>
      </c>
      <c r="W14" s="774">
        <f>'3.2Cost by Packages'!AY16+'3.2Cost by Packages'!BC16+'3.2Cost by Packages'!BG16</f>
        <v>0</v>
      </c>
      <c r="X14" s="1324"/>
      <c r="Y14" s="506">
        <f>'3.2Cost by Packages'!BI16+'3.2Cost by Packages'!BM16+'3.2Cost by Packages'!BQ16</f>
        <v>161.41300000000001</v>
      </c>
      <c r="Z14" s="512"/>
      <c r="AA14" s="774">
        <f>'3.2Cost by Packages'!BK16+'3.2Cost by Packages'!BO16+'3.2Cost by Packages'!BS16</f>
        <v>0</v>
      </c>
      <c r="AB14" s="1324"/>
      <c r="AC14" s="506">
        <f>'3.2Cost by Packages'!Q16+'3.2Cost by Packages'!U16+'3.2Cost by Packages'!Y16+'3.2Cost by Packages'!AC16</f>
        <v>176.95370000000003</v>
      </c>
      <c r="AD14" s="512"/>
      <c r="AE14" s="774">
        <f>'3.2Cost by Packages'!S16+'3.2Cost by Packages'!W16+'3.2Cost by Packages'!AA16+'3.2Cost by Packages'!AE16</f>
        <v>0</v>
      </c>
      <c r="AF14" s="1324"/>
      <c r="AG14" s="506">
        <f>'3.2Cost by Packages'!AK16+'3.2Cost by Packages'!AO16</f>
        <v>116.50590000000008</v>
      </c>
      <c r="AH14" s="512"/>
      <c r="AI14" s="774">
        <f>'3.2Cost by Packages'!AM16+'3.2Cost by Packages'!AQ16</f>
        <v>0</v>
      </c>
      <c r="AJ14" s="1324"/>
      <c r="AK14" s="776"/>
      <c r="AL14" s="777"/>
      <c r="AM14" s="767"/>
      <c r="AN14" s="1324"/>
      <c r="AO14" s="776"/>
      <c r="AP14" s="1325"/>
      <c r="AQ14" s="767"/>
      <c r="AR14" s="1324"/>
      <c r="AS14" s="776"/>
      <c r="AT14" s="1325"/>
      <c r="AU14" s="777"/>
      <c r="AV14" s="1324"/>
    </row>
    <row r="15" spans="1:48" s="1149" customFormat="1" ht="6.95" customHeight="1">
      <c r="A15" s="1343">
        <v>3.2</v>
      </c>
      <c r="B15" s="1643"/>
      <c r="C15" s="2008" t="s">
        <v>1080</v>
      </c>
      <c r="D15" s="2008"/>
      <c r="E15" s="2008"/>
      <c r="F15" s="2008"/>
      <c r="G15" s="2009"/>
      <c r="H15" s="2010" t="s">
        <v>1081</v>
      </c>
      <c r="I15" s="2011"/>
      <c r="J15" s="780" t="s">
        <v>1070</v>
      </c>
      <c r="K15" s="506"/>
      <c r="L15" s="781"/>
      <c r="M15" s="782">
        <f t="shared" ref="M15:M43" si="1">Q15+U15+Y15+AC15+AG15+AK15+AO15+AS15</f>
        <v>108.73505500000002</v>
      </c>
      <c r="N15" s="783"/>
      <c r="O15" s="774">
        <f t="shared" ref="O15:O44" si="2">S15+W15+AA15+AE15+AI15+AM15+AQ15+AU15</f>
        <v>0</v>
      </c>
      <c r="P15" s="784"/>
      <c r="Q15" s="506">
        <f>'3.2Cost by Packages'!AG17+'3.2Cost by Packages'!AS17+'3.2Cost by Packages'!BU17+'3.2Cost by Packages'!BY17+'3.2Cost by Packages'!CC17+'3.2Cost by Packages'!CG17+'3.2Cost by Packages'!CK17+'3.2Cost by Packages'!CO17+'3.2Cost by Packages'!CS17+'3.2Cost by Packages'!CW17+'3.2Cost by Packages'!DA17+'3.2Cost by Packages'!DE17+'3.2Cost by Packages'!DI17+'3.2Cost by Packages'!DM17+'3.2Cost by Packages'!DQ17+'3.2Cost by Packages'!DU17</f>
        <v>62.240655000000018</v>
      </c>
      <c r="R15" s="1263"/>
      <c r="S15" s="774">
        <f>'3.2Cost by Packages'!AI17+'3.2Cost by Packages'!AU17+'3.2Cost by Packages'!BW17+'3.2Cost by Packages'!CA17+'3.2Cost by Packages'!CE17+'3.2Cost by Packages'!CI17+'3.2Cost by Packages'!CM17+'3.2Cost by Packages'!CQ17+'3.2Cost by Packages'!CU17+'3.2Cost by Packages'!CY17+'3.2Cost by Packages'!DC17+'3.2Cost by Packages'!DG17+'3.2Cost by Packages'!DK17+'3.2Cost by Packages'!DO17+'3.2Cost by Packages'!DS17+'3.2Cost by Packages'!DW17</f>
        <v>0</v>
      </c>
      <c r="T15" s="784"/>
      <c r="U15" s="506">
        <f>'3.2Cost by Packages'!AW17+'3.2Cost by Packages'!BA17+'3.2Cost by Packages'!BE17</f>
        <v>14.003500000000001</v>
      </c>
      <c r="V15" s="1263"/>
      <c r="W15" s="774">
        <f>'3.2Cost by Packages'!AY17+'3.2Cost by Packages'!BC17+'3.2Cost by Packages'!BG17</f>
        <v>0</v>
      </c>
      <c r="X15" s="791"/>
      <c r="Y15" s="506">
        <f>'3.2Cost by Packages'!BI17+'3.2Cost by Packages'!BM17+'3.2Cost by Packages'!BQ17</f>
        <v>11.529500000000001</v>
      </c>
      <c r="Z15" s="1263"/>
      <c r="AA15" s="774">
        <f>'3.2Cost by Packages'!BK17+'3.2Cost by Packages'!BO17+'3.2Cost by Packages'!BS17</f>
        <v>0</v>
      </c>
      <c r="AB15" s="791"/>
      <c r="AC15" s="506">
        <f>'3.2Cost by Packages'!Q17+'3.2Cost by Packages'!U17+'3.2Cost by Packages'!Y17+'3.2Cost by Packages'!AC17</f>
        <v>12.639550000000002</v>
      </c>
      <c r="AD15" s="1263"/>
      <c r="AE15" s="774">
        <f>'3.2Cost by Packages'!S17+'3.2Cost by Packages'!W17+'3.2Cost by Packages'!AA17+'3.2Cost by Packages'!AE17</f>
        <v>0</v>
      </c>
      <c r="AF15" s="791"/>
      <c r="AG15" s="506">
        <f>'3.2Cost by Packages'!AK17+'3.2Cost by Packages'!AO17</f>
        <v>8.3218500000000049</v>
      </c>
      <c r="AH15" s="1263"/>
      <c r="AI15" s="774">
        <f>'3.2Cost by Packages'!AM17+'3.2Cost by Packages'!AQ17</f>
        <v>0</v>
      </c>
      <c r="AJ15" s="791"/>
      <c r="AK15" s="785"/>
      <c r="AL15" s="786"/>
      <c r="AM15" s="767"/>
      <c r="AN15" s="791"/>
      <c r="AO15" s="785"/>
      <c r="AP15" s="792"/>
      <c r="AQ15" s="767"/>
      <c r="AR15" s="791"/>
      <c r="AS15" s="785"/>
      <c r="AT15" s="792"/>
      <c r="AU15" s="777"/>
      <c r="AV15" s="791"/>
    </row>
    <row r="16" spans="1:48" s="1149" customFormat="1" ht="6.95" customHeight="1">
      <c r="A16" s="1343">
        <v>3.3</v>
      </c>
      <c r="B16" s="1643"/>
      <c r="C16" s="2008" t="s">
        <v>1082</v>
      </c>
      <c r="D16" s="2008"/>
      <c r="E16" s="2008"/>
      <c r="F16" s="2008"/>
      <c r="G16" s="2009"/>
      <c r="H16" s="2010" t="s">
        <v>1083</v>
      </c>
      <c r="I16" s="2011"/>
      <c r="J16" s="780" t="s">
        <v>1070</v>
      </c>
      <c r="K16" s="506"/>
      <c r="L16" s="781"/>
      <c r="M16" s="782">
        <f t="shared" si="1"/>
        <v>790.27200000000005</v>
      </c>
      <c r="N16" s="783"/>
      <c r="O16" s="774">
        <f t="shared" si="2"/>
        <v>0</v>
      </c>
      <c r="P16" s="784"/>
      <c r="Q16" s="506">
        <f>'3.2Cost by Packages'!AG18+'3.2Cost by Packages'!AS18+'3.2Cost by Packages'!BU18+'3.2Cost by Packages'!BY18+'3.2Cost by Packages'!CC18+'3.2Cost by Packages'!CG18+'3.2Cost by Packages'!CK18+'3.2Cost by Packages'!CO18+'3.2Cost by Packages'!CS18+'3.2Cost by Packages'!CW18+'3.2Cost by Packages'!DA18+'3.2Cost by Packages'!DE18+'3.2Cost by Packages'!DI18+'3.2Cost by Packages'!DM18+'3.2Cost by Packages'!DQ18+'3.2Cost by Packages'!DU18</f>
        <v>453.93600000000004</v>
      </c>
      <c r="R16" s="1263"/>
      <c r="S16" s="774">
        <f>'3.2Cost by Packages'!AI18+'3.2Cost by Packages'!AU18+'3.2Cost by Packages'!BW18+'3.2Cost by Packages'!CA18+'3.2Cost by Packages'!CE18+'3.2Cost by Packages'!CI18+'3.2Cost by Packages'!CM18+'3.2Cost by Packages'!CQ18+'3.2Cost by Packages'!CU18+'3.2Cost by Packages'!CY18+'3.2Cost by Packages'!DC18+'3.2Cost by Packages'!DG18+'3.2Cost by Packages'!DK18+'3.2Cost by Packages'!DO18+'3.2Cost by Packages'!DS18+'3.2Cost by Packages'!DW18</f>
        <v>0</v>
      </c>
      <c r="T16" s="784"/>
      <c r="U16" s="506">
        <f>'3.2Cost by Packages'!AW18+'3.2Cost by Packages'!BA18+'3.2Cost by Packages'!BE18</f>
        <v>100.989</v>
      </c>
      <c r="V16" s="1263"/>
      <c r="W16" s="774">
        <f>'3.2Cost by Packages'!AY18+'3.2Cost by Packages'!BC18+'3.2Cost by Packages'!BG18</f>
        <v>0</v>
      </c>
      <c r="X16" s="791"/>
      <c r="Y16" s="506">
        <f>'3.2Cost by Packages'!BI18+'3.2Cost by Packages'!BM18+'3.2Cost by Packages'!BQ18</f>
        <v>83.79</v>
      </c>
      <c r="Z16" s="1263"/>
      <c r="AA16" s="774">
        <f>'3.2Cost by Packages'!BK18+'3.2Cost by Packages'!BO18+'3.2Cost by Packages'!BS18</f>
        <v>0</v>
      </c>
      <c r="AB16" s="791"/>
      <c r="AC16" s="506">
        <f>'3.2Cost by Packages'!Q18+'3.2Cost by Packages'!U18+'3.2Cost by Packages'!Y18+'3.2Cost by Packages'!AC18</f>
        <v>91.434000000000012</v>
      </c>
      <c r="AD16" s="1263"/>
      <c r="AE16" s="774">
        <f>'3.2Cost by Packages'!S18+'3.2Cost by Packages'!W18+'3.2Cost by Packages'!AA18+'3.2Cost by Packages'!AE18</f>
        <v>0</v>
      </c>
      <c r="AF16" s="791"/>
      <c r="AG16" s="506">
        <f>'3.2Cost by Packages'!AK18+'3.2Cost by Packages'!AO18</f>
        <v>60.123000000000005</v>
      </c>
      <c r="AH16" s="1263"/>
      <c r="AI16" s="774">
        <f>'3.2Cost by Packages'!AM18+'3.2Cost by Packages'!AQ18</f>
        <v>0</v>
      </c>
      <c r="AJ16" s="791"/>
      <c r="AK16" s="785"/>
      <c r="AL16" s="786"/>
      <c r="AM16" s="767"/>
      <c r="AN16" s="791"/>
      <c r="AO16" s="785"/>
      <c r="AP16" s="792"/>
      <c r="AQ16" s="767"/>
      <c r="AR16" s="791"/>
      <c r="AS16" s="785"/>
      <c r="AT16" s="792"/>
      <c r="AU16" s="777"/>
      <c r="AV16" s="791"/>
    </row>
    <row r="17" spans="1:48" s="1237" customFormat="1" ht="6.95" customHeight="1">
      <c r="A17" s="1260">
        <v>4</v>
      </c>
      <c r="B17" s="1644"/>
      <c r="C17" s="2014" t="s">
        <v>1084</v>
      </c>
      <c r="D17" s="2014"/>
      <c r="E17" s="2014"/>
      <c r="F17" s="2014"/>
      <c r="G17" s="2015"/>
      <c r="H17" s="2020"/>
      <c r="I17" s="2021"/>
      <c r="J17" s="499"/>
      <c r="K17" s="521"/>
      <c r="L17" s="510"/>
      <c r="M17" s="1301">
        <f t="shared" si="1"/>
        <v>0</v>
      </c>
      <c r="N17" s="1302"/>
      <c r="O17" s="822">
        <f t="shared" si="2"/>
        <v>0</v>
      </c>
      <c r="P17" s="790"/>
      <c r="Q17" s="521">
        <f>'3.2Cost by Packages'!AG19+'3.2Cost by Packages'!AS19+'3.2Cost by Packages'!BU19+'3.2Cost by Packages'!BY19+'3.2Cost by Packages'!CC19+'3.2Cost by Packages'!CG19+'3.2Cost by Packages'!CK19+'3.2Cost by Packages'!CO19+'3.2Cost by Packages'!CS19+'3.2Cost by Packages'!CW19+'3.2Cost by Packages'!DA19+'3.2Cost by Packages'!DE19+'3.2Cost by Packages'!DI19+'3.2Cost by Packages'!DM19+'3.2Cost by Packages'!DQ19+'3.2Cost by Packages'!DU19</f>
        <v>0</v>
      </c>
      <c r="R17" s="1280"/>
      <c r="S17" s="822">
        <f>'3.2Cost by Packages'!AI19+'3.2Cost by Packages'!AU19+'3.2Cost by Packages'!BW19+'3.2Cost by Packages'!CA19+'3.2Cost by Packages'!CE19+'3.2Cost by Packages'!CI19+'3.2Cost by Packages'!CM19+'3.2Cost by Packages'!CQ19+'3.2Cost by Packages'!CU19+'3.2Cost by Packages'!CY19+'3.2Cost by Packages'!DC19+'3.2Cost by Packages'!DG19+'3.2Cost by Packages'!DK19+'3.2Cost by Packages'!DO19+'3.2Cost by Packages'!DS19+'3.2Cost by Packages'!DW19</f>
        <v>0</v>
      </c>
      <c r="T17" s="790"/>
      <c r="U17" s="521">
        <f>'3.2Cost by Packages'!AW19+'3.2Cost by Packages'!BA19+'3.2Cost by Packages'!BE19</f>
        <v>0</v>
      </c>
      <c r="V17" s="1280"/>
      <c r="W17" s="822">
        <f>'3.2Cost by Packages'!AY19+'3.2Cost by Packages'!BC19+'3.2Cost by Packages'!BG19</f>
        <v>0</v>
      </c>
      <c r="X17" s="787"/>
      <c r="Y17" s="521">
        <f>'3.2Cost by Packages'!BI19+'3.2Cost by Packages'!BM19+'3.2Cost by Packages'!BQ19</f>
        <v>0</v>
      </c>
      <c r="Z17" s="1280"/>
      <c r="AA17" s="822">
        <f>'3.2Cost by Packages'!BK19+'3.2Cost by Packages'!BO19+'3.2Cost by Packages'!BS19</f>
        <v>0</v>
      </c>
      <c r="AB17" s="787"/>
      <c r="AC17" s="521">
        <f>'3.2Cost by Packages'!Q19+'3.2Cost by Packages'!U19+'3.2Cost by Packages'!Y19+'3.2Cost by Packages'!AC19</f>
        <v>0</v>
      </c>
      <c r="AD17" s="1280"/>
      <c r="AE17" s="822">
        <f>'3.2Cost by Packages'!S19+'3.2Cost by Packages'!W19+'3.2Cost by Packages'!AA19+'3.2Cost by Packages'!AE19</f>
        <v>0</v>
      </c>
      <c r="AF17" s="787"/>
      <c r="AG17" s="521">
        <f>'3.2Cost by Packages'!AK19+'3.2Cost by Packages'!AO19</f>
        <v>0</v>
      </c>
      <c r="AH17" s="1280"/>
      <c r="AI17" s="822">
        <f>'3.2Cost by Packages'!AM19+'3.2Cost by Packages'!AQ19</f>
        <v>0</v>
      </c>
      <c r="AJ17" s="787"/>
      <c r="AK17" s="1303"/>
      <c r="AL17" s="788"/>
      <c r="AM17" s="766"/>
      <c r="AN17" s="787"/>
      <c r="AO17" s="1303"/>
      <c r="AP17" s="789"/>
      <c r="AQ17" s="766"/>
      <c r="AR17" s="787"/>
      <c r="AS17" s="1303"/>
      <c r="AT17" s="789"/>
      <c r="AU17" s="775"/>
      <c r="AV17" s="787"/>
    </row>
    <row r="18" spans="1:48" s="1147" customFormat="1" ht="6.95" customHeight="1">
      <c r="A18" s="1343">
        <v>4.0999999999999996</v>
      </c>
      <c r="B18" s="1645"/>
      <c r="C18" s="2018" t="s">
        <v>1077</v>
      </c>
      <c r="D18" s="2018"/>
      <c r="E18" s="2018"/>
      <c r="F18" s="2018"/>
      <c r="G18" s="2019"/>
      <c r="H18" s="2006" t="s">
        <v>1085</v>
      </c>
      <c r="I18" s="2007"/>
      <c r="J18" s="773" t="s">
        <v>1079</v>
      </c>
      <c r="K18" s="506"/>
      <c r="L18" s="508"/>
      <c r="M18" s="774">
        <f t="shared" si="1"/>
        <v>1.02</v>
      </c>
      <c r="N18" s="1661"/>
      <c r="O18" s="774">
        <f t="shared" si="2"/>
        <v>0</v>
      </c>
      <c r="P18" s="513"/>
      <c r="Q18" s="506">
        <f>'3.2Cost by Packages'!AG20+'3.2Cost by Packages'!AS20+'3.2Cost by Packages'!BU20+'3.2Cost by Packages'!BY20+'3.2Cost by Packages'!CC20+'3.2Cost by Packages'!CG20+'3.2Cost by Packages'!CK20+'3.2Cost by Packages'!CO20+'3.2Cost by Packages'!CS20+'3.2Cost by Packages'!CW20+'3.2Cost by Packages'!DA20+'3.2Cost by Packages'!DE20+'3.2Cost by Packages'!DI20+'3.2Cost by Packages'!DM20+'3.2Cost by Packages'!DQ20+'3.2Cost by Packages'!DU20</f>
        <v>0</v>
      </c>
      <c r="R18" s="512"/>
      <c r="S18" s="774">
        <f>'3.2Cost by Packages'!AI20+'3.2Cost by Packages'!AU20+'3.2Cost by Packages'!BW20+'3.2Cost by Packages'!CA20+'3.2Cost by Packages'!CE20+'3.2Cost by Packages'!CI20+'3.2Cost by Packages'!CM20+'3.2Cost by Packages'!CQ20+'3.2Cost by Packages'!CU20+'3.2Cost by Packages'!CY20+'3.2Cost by Packages'!DC20+'3.2Cost by Packages'!DG20+'3.2Cost by Packages'!DK20+'3.2Cost by Packages'!DO20+'3.2Cost by Packages'!DS20+'3.2Cost by Packages'!DW20</f>
        <v>0</v>
      </c>
      <c r="T18" s="513"/>
      <c r="U18" s="506">
        <f>'3.2Cost by Packages'!AW20+'3.2Cost by Packages'!BA20+'3.2Cost by Packages'!BE20</f>
        <v>0</v>
      </c>
      <c r="V18" s="512"/>
      <c r="W18" s="774">
        <f>'3.2Cost by Packages'!AY20+'3.2Cost by Packages'!BC20+'3.2Cost by Packages'!BG20</f>
        <v>0</v>
      </c>
      <c r="X18" s="1324"/>
      <c r="Y18" s="506">
        <f>'3.2Cost by Packages'!BI20+'3.2Cost by Packages'!BM20+'3.2Cost by Packages'!BQ20</f>
        <v>0</v>
      </c>
      <c r="Z18" s="512"/>
      <c r="AA18" s="774">
        <f>'3.2Cost by Packages'!BK20+'3.2Cost by Packages'!BO20+'3.2Cost by Packages'!BS20</f>
        <v>0</v>
      </c>
      <c r="AB18" s="1324"/>
      <c r="AC18" s="506">
        <f>'3.2Cost by Packages'!Q20+'3.2Cost by Packages'!U20+'3.2Cost by Packages'!Y20+'3.2Cost by Packages'!AC20</f>
        <v>0</v>
      </c>
      <c r="AD18" s="512"/>
      <c r="AE18" s="774">
        <f>'3.2Cost by Packages'!S20+'3.2Cost by Packages'!W20+'3.2Cost by Packages'!AA20+'3.2Cost by Packages'!AE20</f>
        <v>0</v>
      </c>
      <c r="AF18" s="1324"/>
      <c r="AG18" s="506">
        <f>'3.2Cost by Packages'!AK20+'3.2Cost by Packages'!AO20</f>
        <v>1.02</v>
      </c>
      <c r="AH18" s="512"/>
      <c r="AI18" s="774">
        <f>'3.2Cost by Packages'!AM20+'3.2Cost by Packages'!AQ20</f>
        <v>0</v>
      </c>
      <c r="AJ18" s="1324"/>
      <c r="AK18" s="776"/>
      <c r="AL18" s="777"/>
      <c r="AM18" s="767"/>
      <c r="AN18" s="1324"/>
      <c r="AO18" s="776"/>
      <c r="AP18" s="1325"/>
      <c r="AQ18" s="767"/>
      <c r="AR18" s="1324"/>
      <c r="AS18" s="776"/>
      <c r="AT18" s="1325"/>
      <c r="AU18" s="777"/>
      <c r="AV18" s="1324"/>
    </row>
    <row r="19" spans="1:48" s="1237" customFormat="1" ht="7.5" customHeight="1">
      <c r="A19" s="1260">
        <v>5</v>
      </c>
      <c r="B19" s="1644"/>
      <c r="C19" s="2014" t="s">
        <v>1086</v>
      </c>
      <c r="D19" s="2014"/>
      <c r="E19" s="2014"/>
      <c r="F19" s="2014"/>
      <c r="G19" s="2015"/>
      <c r="H19" s="2020"/>
      <c r="I19" s="2021"/>
      <c r="J19" s="499"/>
      <c r="K19" s="521"/>
      <c r="L19" s="510"/>
      <c r="M19" s="1301">
        <f t="shared" si="1"/>
        <v>0</v>
      </c>
      <c r="N19" s="1302"/>
      <c r="O19" s="822">
        <f t="shared" si="2"/>
        <v>0</v>
      </c>
      <c r="P19" s="790"/>
      <c r="Q19" s="521">
        <f>'3.2Cost by Packages'!AG21+'3.2Cost by Packages'!AS21+'3.2Cost by Packages'!BU21+'3.2Cost by Packages'!BY21+'3.2Cost by Packages'!CC21+'3.2Cost by Packages'!CG21+'3.2Cost by Packages'!CK21+'3.2Cost by Packages'!CO21+'3.2Cost by Packages'!CS21+'3.2Cost by Packages'!CW21+'3.2Cost by Packages'!DA21+'3.2Cost by Packages'!DE21+'3.2Cost by Packages'!DI21+'3.2Cost by Packages'!DM21+'3.2Cost by Packages'!DQ21+'3.2Cost by Packages'!DU21</f>
        <v>0</v>
      </c>
      <c r="R19" s="1280"/>
      <c r="S19" s="822">
        <f>'3.2Cost by Packages'!AI21+'3.2Cost by Packages'!AU21+'3.2Cost by Packages'!BW21+'3.2Cost by Packages'!CA21+'3.2Cost by Packages'!CE21+'3.2Cost by Packages'!CI21+'3.2Cost by Packages'!CM21+'3.2Cost by Packages'!CQ21+'3.2Cost by Packages'!CU21+'3.2Cost by Packages'!CY21+'3.2Cost by Packages'!DC21+'3.2Cost by Packages'!DG21+'3.2Cost by Packages'!DK21+'3.2Cost by Packages'!DO21+'3.2Cost by Packages'!DS21+'3.2Cost by Packages'!DW21</f>
        <v>0</v>
      </c>
      <c r="T19" s="790"/>
      <c r="U19" s="521">
        <f>'3.2Cost by Packages'!AW21+'3.2Cost by Packages'!BA21+'3.2Cost by Packages'!BE21</f>
        <v>0</v>
      </c>
      <c r="V19" s="1280"/>
      <c r="W19" s="822">
        <f>'3.2Cost by Packages'!AY21+'3.2Cost by Packages'!BC21+'3.2Cost by Packages'!BG21</f>
        <v>0</v>
      </c>
      <c r="X19" s="787"/>
      <c r="Y19" s="521">
        <f>'3.2Cost by Packages'!BI21+'3.2Cost by Packages'!BM21+'3.2Cost by Packages'!BQ21</f>
        <v>0</v>
      </c>
      <c r="Z19" s="1280"/>
      <c r="AA19" s="822">
        <f>'3.2Cost by Packages'!BK21+'3.2Cost by Packages'!BO21+'3.2Cost by Packages'!BS21</f>
        <v>0</v>
      </c>
      <c r="AB19" s="787"/>
      <c r="AC19" s="521">
        <f>'3.2Cost by Packages'!Q21+'3.2Cost by Packages'!U21+'3.2Cost by Packages'!Y21+'3.2Cost by Packages'!AC21</f>
        <v>0</v>
      </c>
      <c r="AD19" s="1280"/>
      <c r="AE19" s="822">
        <f>'3.2Cost by Packages'!S21+'3.2Cost by Packages'!W21+'3.2Cost by Packages'!AA21+'3.2Cost by Packages'!AE21</f>
        <v>0</v>
      </c>
      <c r="AF19" s="787"/>
      <c r="AG19" s="521">
        <f>'3.2Cost by Packages'!AK21+'3.2Cost by Packages'!AO21</f>
        <v>0</v>
      </c>
      <c r="AH19" s="1280"/>
      <c r="AI19" s="822">
        <f>'3.2Cost by Packages'!AM21+'3.2Cost by Packages'!AQ21</f>
        <v>0</v>
      </c>
      <c r="AJ19" s="787"/>
      <c r="AK19" s="1303"/>
      <c r="AL19" s="788"/>
      <c r="AM19" s="766"/>
      <c r="AN19" s="787"/>
      <c r="AO19" s="1303"/>
      <c r="AP19" s="789"/>
      <c r="AQ19" s="766"/>
      <c r="AR19" s="787"/>
      <c r="AS19" s="1303"/>
      <c r="AT19" s="789"/>
      <c r="AU19" s="775"/>
      <c r="AV19" s="787"/>
    </row>
    <row r="20" spans="1:48" s="1148" customFormat="1" ht="6.95" customHeight="1">
      <c r="A20" s="873">
        <v>5.0999999999999996</v>
      </c>
      <c r="B20" s="1650"/>
      <c r="C20" s="2022" t="s">
        <v>1071</v>
      </c>
      <c r="D20" s="2022"/>
      <c r="E20" s="2022"/>
      <c r="F20" s="2022"/>
      <c r="G20" s="2023"/>
      <c r="H20" s="2004" t="s">
        <v>1072</v>
      </c>
      <c r="I20" s="2005"/>
      <c r="J20" s="801" t="s">
        <v>1068</v>
      </c>
      <c r="K20" s="506"/>
      <c r="L20" s="802"/>
      <c r="M20" s="1319">
        <f t="shared" si="1"/>
        <v>314</v>
      </c>
      <c r="N20" s="1665"/>
      <c r="O20" s="774">
        <f t="shared" si="2"/>
        <v>0</v>
      </c>
      <c r="P20" s="803"/>
      <c r="Q20" s="506">
        <f>'3.2Cost by Packages'!AG22+'3.2Cost by Packages'!AS22+'3.2Cost by Packages'!BU22+'3.2Cost by Packages'!BY22+'3.2Cost by Packages'!CC22+'3.2Cost by Packages'!CG22+'3.2Cost by Packages'!CK22+'3.2Cost by Packages'!CO22+'3.2Cost by Packages'!CS22+'3.2Cost by Packages'!CW22+'3.2Cost by Packages'!DA22+'3.2Cost by Packages'!DE22+'3.2Cost by Packages'!DI22+'3.2Cost by Packages'!DM22+'3.2Cost by Packages'!DQ22+'3.2Cost by Packages'!DU22</f>
        <v>158</v>
      </c>
      <c r="R20" s="1265"/>
      <c r="S20" s="774">
        <f>'3.2Cost by Packages'!AI22+'3.2Cost by Packages'!AU22+'3.2Cost by Packages'!BW22+'3.2Cost by Packages'!CA22+'3.2Cost by Packages'!CE22+'3.2Cost by Packages'!CI22+'3.2Cost by Packages'!CM22+'3.2Cost by Packages'!CQ22+'3.2Cost by Packages'!CU22+'3.2Cost by Packages'!CY22+'3.2Cost by Packages'!DC22+'3.2Cost by Packages'!DG22+'3.2Cost by Packages'!DK22+'3.2Cost by Packages'!DO22+'3.2Cost by Packages'!DS22+'3.2Cost by Packages'!DW22</f>
        <v>0</v>
      </c>
      <c r="T20" s="803"/>
      <c r="U20" s="506">
        <f>'3.2Cost by Packages'!AW22+'3.2Cost by Packages'!BA22+'3.2Cost by Packages'!BE22</f>
        <v>48</v>
      </c>
      <c r="V20" s="1265"/>
      <c r="W20" s="774">
        <f>'3.2Cost by Packages'!AY22+'3.2Cost by Packages'!BC22+'3.2Cost by Packages'!BG22</f>
        <v>0</v>
      </c>
      <c r="X20" s="1322"/>
      <c r="Y20" s="506">
        <f>'3.2Cost by Packages'!BI22+'3.2Cost by Packages'!BM22+'3.2Cost by Packages'!BQ22</f>
        <v>24</v>
      </c>
      <c r="Z20" s="1265"/>
      <c r="AA20" s="774">
        <f>'3.2Cost by Packages'!BK22+'3.2Cost by Packages'!BO22+'3.2Cost by Packages'!BS22</f>
        <v>0</v>
      </c>
      <c r="AB20" s="1322"/>
      <c r="AC20" s="506">
        <f>'3.2Cost by Packages'!Q22+'3.2Cost by Packages'!U22+'3.2Cost by Packages'!Y22+'3.2Cost by Packages'!AC22</f>
        <v>64</v>
      </c>
      <c r="AD20" s="1265"/>
      <c r="AE20" s="774">
        <f>'3.2Cost by Packages'!S22+'3.2Cost by Packages'!W22+'3.2Cost by Packages'!AA22+'3.2Cost by Packages'!AE22</f>
        <v>0</v>
      </c>
      <c r="AF20" s="1322"/>
      <c r="AG20" s="506">
        <f>'3.2Cost by Packages'!AK22+'3.2Cost by Packages'!AO22</f>
        <v>20</v>
      </c>
      <c r="AH20" s="1265"/>
      <c r="AI20" s="774">
        <f>'3.2Cost by Packages'!AM22+'3.2Cost by Packages'!AQ22</f>
        <v>0</v>
      </c>
      <c r="AJ20" s="1322"/>
      <c r="AK20" s="1320"/>
      <c r="AL20" s="1321"/>
      <c r="AM20" s="767"/>
      <c r="AN20" s="1322"/>
      <c r="AO20" s="1320"/>
      <c r="AP20" s="1323"/>
      <c r="AQ20" s="767"/>
      <c r="AR20" s="1322"/>
      <c r="AS20" s="1320"/>
      <c r="AT20" s="1323"/>
      <c r="AU20" s="777"/>
      <c r="AV20" s="1322"/>
    </row>
    <row r="21" spans="1:48" s="1147" customFormat="1" ht="6.95" customHeight="1">
      <c r="A21" s="873">
        <v>5.2</v>
      </c>
      <c r="B21" s="1645"/>
      <c r="C21" s="2018" t="s">
        <v>1087</v>
      </c>
      <c r="D21" s="2018"/>
      <c r="E21" s="2018"/>
      <c r="F21" s="2018"/>
      <c r="G21" s="2019"/>
      <c r="H21" s="2006" t="s">
        <v>1085</v>
      </c>
      <c r="I21" s="2007"/>
      <c r="J21" s="773" t="s">
        <v>1079</v>
      </c>
      <c r="K21" s="506"/>
      <c r="L21" s="508"/>
      <c r="M21" s="774">
        <f t="shared" si="1"/>
        <v>318.57934999999969</v>
      </c>
      <c r="N21" s="1661"/>
      <c r="O21" s="774">
        <f t="shared" si="2"/>
        <v>0</v>
      </c>
      <c r="P21" s="513"/>
      <c r="Q21" s="506">
        <f>'3.2Cost by Packages'!AG23+'3.2Cost by Packages'!AS23+'3.2Cost by Packages'!BU23+'3.2Cost by Packages'!BY23+'3.2Cost by Packages'!CC23+'3.2Cost by Packages'!CG23+'3.2Cost by Packages'!CK23+'3.2Cost by Packages'!CO23+'3.2Cost by Packages'!CS23+'3.2Cost by Packages'!CW23+'3.2Cost by Packages'!DA23+'3.2Cost by Packages'!DE23+'3.2Cost by Packages'!DI23+'3.2Cost by Packages'!DM23+'3.2Cost by Packages'!DQ23+'3.2Cost by Packages'!DU23</f>
        <v>198.95114999999981</v>
      </c>
      <c r="R21" s="512"/>
      <c r="S21" s="774">
        <f>'3.2Cost by Packages'!AI23+'3.2Cost by Packages'!AU23+'3.2Cost by Packages'!BW23+'3.2Cost by Packages'!CA23+'3.2Cost by Packages'!CE23+'3.2Cost by Packages'!CI23+'3.2Cost by Packages'!CM23+'3.2Cost by Packages'!CQ23+'3.2Cost by Packages'!CU23+'3.2Cost by Packages'!CY23+'3.2Cost by Packages'!DC23+'3.2Cost by Packages'!DG23+'3.2Cost by Packages'!DK23+'3.2Cost by Packages'!DO23+'3.2Cost by Packages'!DS23+'3.2Cost by Packages'!DW23</f>
        <v>0</v>
      </c>
      <c r="T21" s="513"/>
      <c r="U21" s="506">
        <f>'3.2Cost by Packages'!AW23+'3.2Cost by Packages'!BA23+'3.2Cost by Packages'!BE23</f>
        <v>29.099</v>
      </c>
      <c r="V21" s="512"/>
      <c r="W21" s="774">
        <f>'3.2Cost by Packages'!AY23+'3.2Cost by Packages'!BC23+'3.2Cost by Packages'!BG23</f>
        <v>0</v>
      </c>
      <c r="X21" s="1324"/>
      <c r="Y21" s="506">
        <f>'3.2Cost by Packages'!BI23+'3.2Cost by Packages'!BM23+'3.2Cost by Packages'!BQ23</f>
        <v>14.020999999999999</v>
      </c>
      <c r="Z21" s="512"/>
      <c r="AA21" s="774">
        <f>'3.2Cost by Packages'!BK23+'3.2Cost by Packages'!BO23+'3.2Cost by Packages'!BS23</f>
        <v>0</v>
      </c>
      <c r="AB21" s="1324"/>
      <c r="AC21" s="506">
        <f>'3.2Cost by Packages'!Q23+'3.2Cost by Packages'!U23+'3.2Cost by Packages'!Y23+'3.2Cost by Packages'!AC23</f>
        <v>64.123799999999974</v>
      </c>
      <c r="AD21" s="512"/>
      <c r="AE21" s="774">
        <f>'3.2Cost by Packages'!S23+'3.2Cost by Packages'!W23+'3.2Cost by Packages'!AA23+'3.2Cost by Packages'!AE23</f>
        <v>0</v>
      </c>
      <c r="AF21" s="1324"/>
      <c r="AG21" s="506">
        <f>'3.2Cost by Packages'!AK23+'3.2Cost by Packages'!AO23</f>
        <v>12.384399999999918</v>
      </c>
      <c r="AH21" s="512"/>
      <c r="AI21" s="774">
        <f>'3.2Cost by Packages'!AM23+'3.2Cost by Packages'!AQ23</f>
        <v>0</v>
      </c>
      <c r="AJ21" s="1324"/>
      <c r="AK21" s="776"/>
      <c r="AL21" s="777"/>
      <c r="AM21" s="767"/>
      <c r="AN21" s="1324"/>
      <c r="AO21" s="776"/>
      <c r="AP21" s="1325"/>
      <c r="AQ21" s="767"/>
      <c r="AR21" s="1324"/>
      <c r="AS21" s="776"/>
      <c r="AT21" s="1325"/>
      <c r="AU21" s="777"/>
      <c r="AV21" s="1324"/>
    </row>
    <row r="22" spans="1:48" s="1147" customFormat="1" ht="6.95" customHeight="1">
      <c r="A22" s="873">
        <v>5.3</v>
      </c>
      <c r="B22" s="1645"/>
      <c r="C22" s="2018" t="s">
        <v>1088</v>
      </c>
      <c r="D22" s="2018"/>
      <c r="E22" s="2018"/>
      <c r="F22" s="2018"/>
      <c r="G22" s="2019"/>
      <c r="H22" s="2006" t="s">
        <v>1085</v>
      </c>
      <c r="I22" s="2007"/>
      <c r="J22" s="773" t="s">
        <v>1079</v>
      </c>
      <c r="K22" s="506"/>
      <c r="L22" s="508"/>
      <c r="M22" s="774">
        <f t="shared" si="1"/>
        <v>101.32220000000001</v>
      </c>
      <c r="N22" s="1661"/>
      <c r="O22" s="774">
        <f t="shared" si="2"/>
        <v>0</v>
      </c>
      <c r="P22" s="513"/>
      <c r="Q22" s="506">
        <f>'3.2Cost by Packages'!AG24+'3.2Cost by Packages'!AS24+'3.2Cost by Packages'!BU24+'3.2Cost by Packages'!BY24+'3.2Cost by Packages'!CC24+'3.2Cost by Packages'!CG24+'3.2Cost by Packages'!CK24+'3.2Cost by Packages'!CO24+'3.2Cost by Packages'!CS24+'3.2Cost by Packages'!CW24+'3.2Cost by Packages'!DA24+'3.2Cost by Packages'!DE24+'3.2Cost by Packages'!DI24+'3.2Cost by Packages'!DM24+'3.2Cost by Packages'!DQ24+'3.2Cost by Packages'!DU24</f>
        <v>55.132000000000005</v>
      </c>
      <c r="R22" s="512"/>
      <c r="S22" s="774">
        <f>'3.2Cost by Packages'!AI24+'3.2Cost by Packages'!AU24+'3.2Cost by Packages'!BW24+'3.2Cost by Packages'!CA24+'3.2Cost by Packages'!CE24+'3.2Cost by Packages'!CI24+'3.2Cost by Packages'!CM24+'3.2Cost by Packages'!CQ24+'3.2Cost by Packages'!CU24+'3.2Cost by Packages'!CY24+'3.2Cost by Packages'!DC24+'3.2Cost by Packages'!DG24+'3.2Cost by Packages'!DK24+'3.2Cost by Packages'!DO24+'3.2Cost by Packages'!DS24+'3.2Cost by Packages'!DW24</f>
        <v>0</v>
      </c>
      <c r="T22" s="513"/>
      <c r="U22" s="506">
        <f>'3.2Cost by Packages'!AW24+'3.2Cost by Packages'!BA24+'3.2Cost by Packages'!BE24</f>
        <v>12.852</v>
      </c>
      <c r="V22" s="512"/>
      <c r="W22" s="774">
        <f>'3.2Cost by Packages'!AY24+'3.2Cost by Packages'!BC24+'3.2Cost by Packages'!BG24</f>
        <v>0</v>
      </c>
      <c r="X22" s="1324"/>
      <c r="Y22" s="506">
        <f>'3.2Cost by Packages'!BI24+'3.2Cost by Packages'!BM24+'3.2Cost by Packages'!BQ24</f>
        <v>6.5660000000000007</v>
      </c>
      <c r="Z22" s="512"/>
      <c r="AA22" s="774">
        <f>'3.2Cost by Packages'!BK24+'3.2Cost by Packages'!BO24+'3.2Cost by Packages'!BS24</f>
        <v>0</v>
      </c>
      <c r="AB22" s="1324"/>
      <c r="AC22" s="506">
        <f>'3.2Cost by Packages'!Q24+'3.2Cost by Packages'!U24+'3.2Cost by Packages'!Y24+'3.2Cost by Packages'!AC24</f>
        <v>23.2225</v>
      </c>
      <c r="AD22" s="512"/>
      <c r="AE22" s="774">
        <f>'3.2Cost by Packages'!S24+'3.2Cost by Packages'!W24+'3.2Cost by Packages'!AA24+'3.2Cost by Packages'!AE24</f>
        <v>0</v>
      </c>
      <c r="AF22" s="1324"/>
      <c r="AG22" s="506">
        <f>'3.2Cost by Packages'!AK24+'3.2Cost by Packages'!AO24</f>
        <v>3.5496999999999996</v>
      </c>
      <c r="AH22" s="512"/>
      <c r="AI22" s="774">
        <f>'3.2Cost by Packages'!AM24+'3.2Cost by Packages'!AQ24</f>
        <v>0</v>
      </c>
      <c r="AJ22" s="1324"/>
      <c r="AK22" s="776"/>
      <c r="AL22" s="777"/>
      <c r="AM22" s="767"/>
      <c r="AN22" s="1324"/>
      <c r="AO22" s="776"/>
      <c r="AP22" s="1325"/>
      <c r="AQ22" s="767"/>
      <c r="AR22" s="1324"/>
      <c r="AS22" s="776"/>
      <c r="AT22" s="1325"/>
      <c r="AU22" s="777"/>
      <c r="AV22" s="1324"/>
    </row>
    <row r="23" spans="1:48" s="1149" customFormat="1" ht="6.95" customHeight="1">
      <c r="A23" s="873">
        <v>5.4</v>
      </c>
      <c r="B23" s="1643"/>
      <c r="C23" s="2008" t="s">
        <v>1089</v>
      </c>
      <c r="D23" s="2008"/>
      <c r="E23" s="2008"/>
      <c r="F23" s="2008"/>
      <c r="G23" s="2009"/>
      <c r="H23" s="2010" t="s">
        <v>1085</v>
      </c>
      <c r="I23" s="2011"/>
      <c r="J23" s="780" t="s">
        <v>1070</v>
      </c>
      <c r="K23" s="506"/>
      <c r="L23" s="781"/>
      <c r="M23" s="782">
        <f t="shared" si="1"/>
        <v>25.570524999999979</v>
      </c>
      <c r="N23" s="783"/>
      <c r="O23" s="774">
        <f t="shared" si="2"/>
        <v>0</v>
      </c>
      <c r="P23" s="784"/>
      <c r="Q23" s="506">
        <f>'3.2Cost by Packages'!AG25+'3.2Cost by Packages'!AS25+'3.2Cost by Packages'!BU25+'3.2Cost by Packages'!BY25+'3.2Cost by Packages'!CC25+'3.2Cost by Packages'!CG25+'3.2Cost by Packages'!CK25+'3.2Cost by Packages'!CO25+'3.2Cost by Packages'!CS25+'3.2Cost by Packages'!CW25+'3.2Cost by Packages'!DA25+'3.2Cost by Packages'!DE25+'3.2Cost by Packages'!DI25+'3.2Cost by Packages'!DM25+'3.2Cost by Packages'!DQ25+'3.2Cost by Packages'!DU25</f>
        <v>16.594224999999987</v>
      </c>
      <c r="R23" s="1263"/>
      <c r="S23" s="774">
        <f>'3.2Cost by Packages'!AI25+'3.2Cost by Packages'!AU25+'3.2Cost by Packages'!BW25+'3.2Cost by Packages'!CA25+'3.2Cost by Packages'!CE25+'3.2Cost by Packages'!CI25+'3.2Cost by Packages'!CM25+'3.2Cost by Packages'!CQ25+'3.2Cost by Packages'!CU25+'3.2Cost by Packages'!CY25+'3.2Cost by Packages'!DC25+'3.2Cost by Packages'!DG25+'3.2Cost by Packages'!DK25+'3.2Cost by Packages'!DO25+'3.2Cost by Packages'!DS25+'3.2Cost by Packages'!DW25</f>
        <v>0</v>
      </c>
      <c r="T23" s="784"/>
      <c r="U23" s="506">
        <f>'3.2Cost by Packages'!AW25+'3.2Cost by Packages'!BA25+'3.2Cost by Packages'!BE25</f>
        <v>2.0785</v>
      </c>
      <c r="V23" s="1263"/>
      <c r="W23" s="774">
        <f>'3.2Cost by Packages'!AY25+'3.2Cost by Packages'!BC25+'3.2Cost by Packages'!BG25</f>
        <v>0</v>
      </c>
      <c r="X23" s="791"/>
      <c r="Y23" s="506">
        <f>'3.2Cost by Packages'!BI25+'3.2Cost by Packages'!BM25+'3.2Cost by Packages'!BQ25</f>
        <v>1.0015000000000001</v>
      </c>
      <c r="Z23" s="1263"/>
      <c r="AA23" s="774">
        <f>'3.2Cost by Packages'!BK25+'3.2Cost by Packages'!BO25+'3.2Cost by Packages'!BS25</f>
        <v>0</v>
      </c>
      <c r="AB23" s="791"/>
      <c r="AC23" s="506">
        <f>'3.2Cost by Packages'!Q25+'3.2Cost by Packages'!U25+'3.2Cost by Packages'!Y25+'3.2Cost by Packages'!AC25</f>
        <v>5.0116999999999985</v>
      </c>
      <c r="AD23" s="1263"/>
      <c r="AE23" s="774">
        <f>'3.2Cost by Packages'!S25+'3.2Cost by Packages'!W25+'3.2Cost by Packages'!AA25+'3.2Cost by Packages'!AE25</f>
        <v>0</v>
      </c>
      <c r="AF23" s="791"/>
      <c r="AG23" s="506">
        <f>'3.2Cost by Packages'!AK25+'3.2Cost by Packages'!AO25</f>
        <v>0.88459999999999406</v>
      </c>
      <c r="AH23" s="1263"/>
      <c r="AI23" s="774">
        <f>'3.2Cost by Packages'!AM25+'3.2Cost by Packages'!AQ25</f>
        <v>0</v>
      </c>
      <c r="AJ23" s="791"/>
      <c r="AK23" s="785"/>
      <c r="AL23" s="786"/>
      <c r="AM23" s="767"/>
      <c r="AN23" s="791"/>
      <c r="AO23" s="785"/>
      <c r="AP23" s="792"/>
      <c r="AQ23" s="767"/>
      <c r="AR23" s="791"/>
      <c r="AS23" s="785"/>
      <c r="AT23" s="792"/>
      <c r="AU23" s="777"/>
      <c r="AV23" s="791"/>
    </row>
    <row r="24" spans="1:48" s="1149" customFormat="1" ht="6.95" customHeight="1">
      <c r="A24" s="873">
        <v>5.5</v>
      </c>
      <c r="B24" s="1643"/>
      <c r="C24" s="2008" t="s">
        <v>1090</v>
      </c>
      <c r="D24" s="2008"/>
      <c r="E24" s="2008"/>
      <c r="F24" s="2008"/>
      <c r="G24" s="2009"/>
      <c r="H24" s="2010" t="s">
        <v>1085</v>
      </c>
      <c r="I24" s="2011"/>
      <c r="J24" s="780" t="s">
        <v>1070</v>
      </c>
      <c r="K24" s="506"/>
      <c r="L24" s="781"/>
      <c r="M24" s="782">
        <f t="shared" si="1"/>
        <v>7.2373000000000003</v>
      </c>
      <c r="N24" s="783"/>
      <c r="O24" s="774">
        <f t="shared" si="2"/>
        <v>0</v>
      </c>
      <c r="P24" s="784"/>
      <c r="Q24" s="506">
        <f>'3.2Cost by Packages'!AG26+'3.2Cost by Packages'!AS26+'3.2Cost by Packages'!BU26+'3.2Cost by Packages'!BY26+'3.2Cost by Packages'!CC26+'3.2Cost by Packages'!CG26+'3.2Cost by Packages'!CK26+'3.2Cost by Packages'!CO26+'3.2Cost by Packages'!CS26+'3.2Cost by Packages'!CW26+'3.2Cost by Packages'!DA26+'3.2Cost by Packages'!DE26+'3.2Cost by Packages'!DI26+'3.2Cost by Packages'!DM26+'3.2Cost by Packages'!DQ26+'3.2Cost by Packages'!DU26</f>
        <v>3.9379999999999997</v>
      </c>
      <c r="R24" s="1263"/>
      <c r="S24" s="774">
        <f>'3.2Cost by Packages'!AI26+'3.2Cost by Packages'!AU26+'3.2Cost by Packages'!BW26+'3.2Cost by Packages'!CA26+'3.2Cost by Packages'!CE26+'3.2Cost by Packages'!CI26+'3.2Cost by Packages'!CM26+'3.2Cost by Packages'!CQ26+'3.2Cost by Packages'!CU26+'3.2Cost by Packages'!CY26+'3.2Cost by Packages'!DC26+'3.2Cost by Packages'!DG26+'3.2Cost by Packages'!DK26+'3.2Cost by Packages'!DO26+'3.2Cost by Packages'!DS26+'3.2Cost by Packages'!DW26</f>
        <v>0</v>
      </c>
      <c r="T24" s="784"/>
      <c r="U24" s="506">
        <f>'3.2Cost by Packages'!AW26+'3.2Cost by Packages'!BA26+'3.2Cost by Packages'!BE26</f>
        <v>0.91799999999999993</v>
      </c>
      <c r="V24" s="1263"/>
      <c r="W24" s="774">
        <f>'3.2Cost by Packages'!AY26+'3.2Cost by Packages'!BC26+'3.2Cost by Packages'!BG26</f>
        <v>0</v>
      </c>
      <c r="X24" s="791"/>
      <c r="Y24" s="506">
        <f>'3.2Cost by Packages'!BI26+'3.2Cost by Packages'!BM26+'3.2Cost by Packages'!BQ26</f>
        <v>0.46900000000000003</v>
      </c>
      <c r="Z24" s="1263"/>
      <c r="AA24" s="774">
        <f>'3.2Cost by Packages'!BK26+'3.2Cost by Packages'!BO26+'3.2Cost by Packages'!BS26</f>
        <v>0</v>
      </c>
      <c r="AB24" s="791"/>
      <c r="AC24" s="506">
        <f>'3.2Cost by Packages'!Q26+'3.2Cost by Packages'!U26+'3.2Cost by Packages'!Y26+'3.2Cost by Packages'!AC26</f>
        <v>1.6587499999999999</v>
      </c>
      <c r="AD24" s="1263"/>
      <c r="AE24" s="774">
        <f>'3.2Cost by Packages'!S26+'3.2Cost by Packages'!W26+'3.2Cost by Packages'!AA26+'3.2Cost by Packages'!AE26</f>
        <v>0</v>
      </c>
      <c r="AF24" s="791"/>
      <c r="AG24" s="506">
        <f>'3.2Cost by Packages'!AK26+'3.2Cost by Packages'!AO26</f>
        <v>0.25355</v>
      </c>
      <c r="AH24" s="1263"/>
      <c r="AI24" s="774">
        <f>'3.2Cost by Packages'!AM26+'3.2Cost by Packages'!AQ26</f>
        <v>0</v>
      </c>
      <c r="AJ24" s="791"/>
      <c r="AK24" s="785"/>
      <c r="AL24" s="786"/>
      <c r="AM24" s="767"/>
      <c r="AN24" s="791"/>
      <c r="AO24" s="785"/>
      <c r="AP24" s="792"/>
      <c r="AQ24" s="767"/>
      <c r="AR24" s="791"/>
      <c r="AS24" s="785"/>
      <c r="AT24" s="792"/>
      <c r="AU24" s="777"/>
      <c r="AV24" s="791"/>
    </row>
    <row r="25" spans="1:48" s="1149" customFormat="1" ht="6.95" customHeight="1">
      <c r="A25" s="873">
        <v>5.6</v>
      </c>
      <c r="B25" s="1643"/>
      <c r="C25" s="2008" t="s">
        <v>1091</v>
      </c>
      <c r="D25" s="2008"/>
      <c r="E25" s="2008"/>
      <c r="F25" s="2008"/>
      <c r="G25" s="2009"/>
      <c r="H25" s="2010" t="s">
        <v>1083</v>
      </c>
      <c r="I25" s="2011"/>
      <c r="J25" s="780" t="s">
        <v>1070</v>
      </c>
      <c r="K25" s="506"/>
      <c r="L25" s="781"/>
      <c r="M25" s="782">
        <f t="shared" si="1"/>
        <v>112.14</v>
      </c>
      <c r="N25" s="783"/>
      <c r="O25" s="774">
        <f t="shared" si="2"/>
        <v>0</v>
      </c>
      <c r="P25" s="784"/>
      <c r="Q25" s="506">
        <f>'3.2Cost by Packages'!AG27+'3.2Cost by Packages'!AS27+'3.2Cost by Packages'!BU27+'3.2Cost by Packages'!BY27+'3.2Cost by Packages'!CC27+'3.2Cost by Packages'!CG27+'3.2Cost by Packages'!CK27+'3.2Cost by Packages'!CO27+'3.2Cost by Packages'!CS27+'3.2Cost by Packages'!CW27+'3.2Cost by Packages'!DA27+'3.2Cost by Packages'!DE27+'3.2Cost by Packages'!DI27+'3.2Cost by Packages'!DM27+'3.2Cost by Packages'!DQ27+'3.2Cost by Packages'!DU27</f>
        <v>62.054999999999993</v>
      </c>
      <c r="R25" s="1263"/>
      <c r="S25" s="774">
        <f>'3.2Cost by Packages'!AI27+'3.2Cost by Packages'!AU27+'3.2Cost by Packages'!BW27+'3.2Cost by Packages'!CA27+'3.2Cost by Packages'!CE27+'3.2Cost by Packages'!CI27+'3.2Cost by Packages'!CM27+'3.2Cost by Packages'!CQ27+'3.2Cost by Packages'!CU27+'3.2Cost by Packages'!CY27+'3.2Cost by Packages'!DC27+'3.2Cost by Packages'!DG27+'3.2Cost by Packages'!DK27+'3.2Cost by Packages'!DO27+'3.2Cost by Packages'!DS27+'3.2Cost by Packages'!DW27</f>
        <v>0</v>
      </c>
      <c r="T25" s="784"/>
      <c r="U25" s="506">
        <f>'3.2Cost by Packages'!AW27+'3.2Cost by Packages'!BA27+'3.2Cost by Packages'!BE27</f>
        <v>13.964999999999998</v>
      </c>
      <c r="V25" s="1263"/>
      <c r="W25" s="774">
        <f>'3.2Cost by Packages'!AY27+'3.2Cost by Packages'!BC27+'3.2Cost by Packages'!BG27</f>
        <v>0</v>
      </c>
      <c r="X25" s="791"/>
      <c r="Y25" s="506">
        <f>'3.2Cost by Packages'!BI27+'3.2Cost by Packages'!BM27+'3.2Cost by Packages'!BQ27</f>
        <v>6.7619999999999996</v>
      </c>
      <c r="Z25" s="1263"/>
      <c r="AA25" s="774">
        <f>'3.2Cost by Packages'!BK27+'3.2Cost by Packages'!BO27+'3.2Cost by Packages'!BS27</f>
        <v>0</v>
      </c>
      <c r="AB25" s="791"/>
      <c r="AC25" s="506">
        <f>'3.2Cost by Packages'!Q27+'3.2Cost by Packages'!U27+'3.2Cost by Packages'!Y27+'3.2Cost by Packages'!AC27</f>
        <v>24.065999999999999</v>
      </c>
      <c r="AD25" s="1263"/>
      <c r="AE25" s="774">
        <f>'3.2Cost by Packages'!S27+'3.2Cost by Packages'!W27+'3.2Cost by Packages'!AA27+'3.2Cost by Packages'!AE27</f>
        <v>0</v>
      </c>
      <c r="AF25" s="791"/>
      <c r="AG25" s="506">
        <f>'3.2Cost by Packages'!AK27+'3.2Cost by Packages'!AO27</f>
        <v>5.2919999999999998</v>
      </c>
      <c r="AH25" s="1263"/>
      <c r="AI25" s="774">
        <f>'3.2Cost by Packages'!AM27+'3.2Cost by Packages'!AQ27</f>
        <v>0</v>
      </c>
      <c r="AJ25" s="791"/>
      <c r="AK25" s="785"/>
      <c r="AL25" s="786"/>
      <c r="AM25" s="767"/>
      <c r="AN25" s="791"/>
      <c r="AO25" s="785"/>
      <c r="AP25" s="792"/>
      <c r="AQ25" s="767"/>
      <c r="AR25" s="791"/>
      <c r="AS25" s="785"/>
      <c r="AT25" s="792"/>
      <c r="AU25" s="777"/>
      <c r="AV25" s="791"/>
    </row>
    <row r="26" spans="1:48" s="1149" customFormat="1" ht="6.95" customHeight="1">
      <c r="A26" s="873">
        <v>5.7</v>
      </c>
      <c r="B26" s="1643"/>
      <c r="C26" s="2008" t="s">
        <v>1092</v>
      </c>
      <c r="D26" s="2008"/>
      <c r="E26" s="2008"/>
      <c r="F26" s="2008"/>
      <c r="G26" s="2009"/>
      <c r="H26" s="2010" t="s">
        <v>1081</v>
      </c>
      <c r="I26" s="2011"/>
      <c r="J26" s="780" t="s">
        <v>1070</v>
      </c>
      <c r="K26" s="506"/>
      <c r="L26" s="781"/>
      <c r="M26" s="782">
        <f t="shared" si="1"/>
        <v>39.200000000000003</v>
      </c>
      <c r="N26" s="783"/>
      <c r="O26" s="774">
        <f t="shared" si="2"/>
        <v>0</v>
      </c>
      <c r="P26" s="784"/>
      <c r="Q26" s="506">
        <f>'3.2Cost by Packages'!AG28+'3.2Cost by Packages'!AS28+'3.2Cost by Packages'!BU28+'3.2Cost by Packages'!BY28+'3.2Cost by Packages'!CC28+'3.2Cost by Packages'!CG28+'3.2Cost by Packages'!CK28+'3.2Cost by Packages'!CO28+'3.2Cost by Packages'!CS28+'3.2Cost by Packages'!CW28+'3.2Cost by Packages'!DA28+'3.2Cost by Packages'!DE28+'3.2Cost by Packages'!DI28+'3.2Cost by Packages'!DM28+'3.2Cost by Packages'!DQ28+'3.2Cost by Packages'!DU28</f>
        <v>21.700000000000003</v>
      </c>
      <c r="R26" s="1263"/>
      <c r="S26" s="774">
        <f>'3.2Cost by Packages'!AI28+'3.2Cost by Packages'!AU28+'3.2Cost by Packages'!BW28+'3.2Cost by Packages'!CA28+'3.2Cost by Packages'!CE28+'3.2Cost by Packages'!CI28+'3.2Cost by Packages'!CM28+'3.2Cost by Packages'!CQ28+'3.2Cost by Packages'!CU28+'3.2Cost by Packages'!CY28+'3.2Cost by Packages'!DC28+'3.2Cost by Packages'!DG28+'3.2Cost by Packages'!DK28+'3.2Cost by Packages'!DO28+'3.2Cost by Packages'!DS28+'3.2Cost by Packages'!DW28</f>
        <v>0</v>
      </c>
      <c r="T26" s="784"/>
      <c r="U26" s="506">
        <f>'3.2Cost by Packages'!AW28+'3.2Cost by Packages'!BA28+'3.2Cost by Packages'!BE28</f>
        <v>4.4000000000000004</v>
      </c>
      <c r="V26" s="1263"/>
      <c r="W26" s="774">
        <f>'3.2Cost by Packages'!AY28+'3.2Cost by Packages'!BC28+'3.2Cost by Packages'!BG28</f>
        <v>0</v>
      </c>
      <c r="X26" s="791"/>
      <c r="Y26" s="506">
        <f>'3.2Cost by Packages'!BI28+'3.2Cost by Packages'!BM28+'3.2Cost by Packages'!BQ28</f>
        <v>2.3000000000000003</v>
      </c>
      <c r="Z26" s="1263"/>
      <c r="AA26" s="774">
        <f>'3.2Cost by Packages'!BK28+'3.2Cost by Packages'!BO28+'3.2Cost by Packages'!BS28</f>
        <v>0</v>
      </c>
      <c r="AB26" s="791"/>
      <c r="AC26" s="506">
        <f>'3.2Cost by Packages'!Q28+'3.2Cost by Packages'!U28+'3.2Cost by Packages'!Y28+'3.2Cost by Packages'!AC28</f>
        <v>10.7</v>
      </c>
      <c r="AD26" s="1263"/>
      <c r="AE26" s="774">
        <f>'3.2Cost by Packages'!S28+'3.2Cost by Packages'!W28+'3.2Cost by Packages'!AA28+'3.2Cost by Packages'!AE28</f>
        <v>0</v>
      </c>
      <c r="AF26" s="791"/>
      <c r="AG26" s="506">
        <f>'3.2Cost by Packages'!AK28+'3.2Cost by Packages'!AO28</f>
        <v>0.1</v>
      </c>
      <c r="AH26" s="1263"/>
      <c r="AI26" s="774">
        <f>'3.2Cost by Packages'!AM28+'3.2Cost by Packages'!AQ28</f>
        <v>0</v>
      </c>
      <c r="AJ26" s="791"/>
      <c r="AK26" s="785"/>
      <c r="AL26" s="786"/>
      <c r="AM26" s="767"/>
      <c r="AN26" s="791"/>
      <c r="AO26" s="785"/>
      <c r="AP26" s="792"/>
      <c r="AQ26" s="767"/>
      <c r="AR26" s="791"/>
      <c r="AS26" s="785"/>
      <c r="AT26" s="792"/>
      <c r="AU26" s="777"/>
      <c r="AV26" s="791"/>
    </row>
    <row r="27" spans="1:48" s="1149" customFormat="1" ht="6.95" customHeight="1">
      <c r="A27" s="873">
        <v>5.8</v>
      </c>
      <c r="B27" s="1643"/>
      <c r="C27" s="2008" t="s">
        <v>1093</v>
      </c>
      <c r="D27" s="2008"/>
      <c r="E27" s="2008"/>
      <c r="F27" s="2008"/>
      <c r="G27" s="2009"/>
      <c r="H27" s="2010" t="s">
        <v>1083</v>
      </c>
      <c r="I27" s="2011"/>
      <c r="J27" s="780" t="s">
        <v>1070</v>
      </c>
      <c r="K27" s="506"/>
      <c r="L27" s="781"/>
      <c r="M27" s="782">
        <f t="shared" si="1"/>
        <v>23.8079</v>
      </c>
      <c r="N27" s="783"/>
      <c r="O27" s="774">
        <f t="shared" si="2"/>
        <v>0</v>
      </c>
      <c r="P27" s="784"/>
      <c r="Q27" s="506">
        <f>'3.2Cost by Packages'!AG29+'3.2Cost by Packages'!AS29+'3.2Cost by Packages'!BU29+'3.2Cost by Packages'!BY29+'3.2Cost by Packages'!CC29+'3.2Cost by Packages'!CG29+'3.2Cost by Packages'!CK29+'3.2Cost by Packages'!CO29+'3.2Cost by Packages'!CS29+'3.2Cost by Packages'!CW29+'3.2Cost by Packages'!DA29+'3.2Cost by Packages'!DE29+'3.2Cost by Packages'!DI29+'3.2Cost by Packages'!DM29+'3.2Cost by Packages'!DQ29+'3.2Cost by Packages'!DU29</f>
        <v>13.084</v>
      </c>
      <c r="R27" s="1263"/>
      <c r="S27" s="774">
        <f>'3.2Cost by Packages'!AI29+'3.2Cost by Packages'!AU29+'3.2Cost by Packages'!BW29+'3.2Cost by Packages'!CA29+'3.2Cost by Packages'!CE29+'3.2Cost by Packages'!CI29+'3.2Cost by Packages'!CM29+'3.2Cost by Packages'!CQ29+'3.2Cost by Packages'!CU29+'3.2Cost by Packages'!CY29+'3.2Cost by Packages'!DC29+'3.2Cost by Packages'!DG29+'3.2Cost by Packages'!DK29+'3.2Cost by Packages'!DO29+'3.2Cost by Packages'!DS29+'3.2Cost by Packages'!DW29</f>
        <v>0</v>
      </c>
      <c r="T27" s="784"/>
      <c r="U27" s="506">
        <f>'3.2Cost by Packages'!AW29+'3.2Cost by Packages'!BA29+'3.2Cost by Packages'!BE29</f>
        <v>2.6439999999999997</v>
      </c>
      <c r="V27" s="1263"/>
      <c r="W27" s="774">
        <f>'3.2Cost by Packages'!AY29+'3.2Cost by Packages'!BC29+'3.2Cost by Packages'!BG29</f>
        <v>0</v>
      </c>
      <c r="X27" s="791"/>
      <c r="Y27" s="506">
        <f>'3.2Cost by Packages'!BI29+'3.2Cost by Packages'!BM29+'3.2Cost by Packages'!BQ29</f>
        <v>1.4619999999999997</v>
      </c>
      <c r="Z27" s="1263"/>
      <c r="AA27" s="774">
        <f>'3.2Cost by Packages'!BK29+'3.2Cost by Packages'!BO29+'3.2Cost by Packages'!BS29</f>
        <v>0</v>
      </c>
      <c r="AB27" s="791"/>
      <c r="AC27" s="506">
        <f>'3.2Cost by Packages'!Q29+'3.2Cost by Packages'!U29+'3.2Cost by Packages'!Y29+'3.2Cost by Packages'!AC29</f>
        <v>6.4626000000000001</v>
      </c>
      <c r="AD27" s="1263"/>
      <c r="AE27" s="774">
        <f>'3.2Cost by Packages'!S29+'3.2Cost by Packages'!W29+'3.2Cost by Packages'!AA29+'3.2Cost by Packages'!AE29</f>
        <v>0</v>
      </c>
      <c r="AF27" s="791"/>
      <c r="AG27" s="506">
        <f>'3.2Cost by Packages'!AK29+'3.2Cost by Packages'!AO29</f>
        <v>0.15530000000000002</v>
      </c>
      <c r="AH27" s="1263"/>
      <c r="AI27" s="774">
        <f>'3.2Cost by Packages'!AM29+'3.2Cost by Packages'!AQ29</f>
        <v>0</v>
      </c>
      <c r="AJ27" s="791"/>
      <c r="AK27" s="785"/>
      <c r="AL27" s="786"/>
      <c r="AM27" s="767"/>
      <c r="AN27" s="791"/>
      <c r="AO27" s="785"/>
      <c r="AP27" s="792"/>
      <c r="AQ27" s="767"/>
      <c r="AR27" s="791"/>
      <c r="AS27" s="785"/>
      <c r="AT27" s="792"/>
      <c r="AU27" s="777"/>
      <c r="AV27" s="791"/>
    </row>
    <row r="28" spans="1:48" s="1237" customFormat="1" ht="6.95" customHeight="1">
      <c r="A28" s="1260">
        <v>6</v>
      </c>
      <c r="B28" s="1644"/>
      <c r="C28" s="2014" t="s">
        <v>1094</v>
      </c>
      <c r="D28" s="2014"/>
      <c r="E28" s="2014"/>
      <c r="F28" s="2014"/>
      <c r="G28" s="2015"/>
      <c r="H28" s="2020"/>
      <c r="I28" s="2021"/>
      <c r="J28" s="499"/>
      <c r="K28" s="521"/>
      <c r="L28" s="510"/>
      <c r="M28" s="1301">
        <f t="shared" si="1"/>
        <v>0</v>
      </c>
      <c r="N28" s="1302"/>
      <c r="O28" s="822">
        <f t="shared" si="2"/>
        <v>0</v>
      </c>
      <c r="P28" s="790"/>
      <c r="Q28" s="521">
        <f>'3.2Cost by Packages'!AG30+'3.2Cost by Packages'!AS30+'3.2Cost by Packages'!BU30+'3.2Cost by Packages'!BY30+'3.2Cost by Packages'!CC30+'3.2Cost by Packages'!CG30+'3.2Cost by Packages'!CK30+'3.2Cost by Packages'!CO30+'3.2Cost by Packages'!CS30+'3.2Cost by Packages'!CW30+'3.2Cost by Packages'!DA30+'3.2Cost by Packages'!DE30+'3.2Cost by Packages'!DI30+'3.2Cost by Packages'!DM30+'3.2Cost by Packages'!DQ30+'3.2Cost by Packages'!DU30</f>
        <v>0</v>
      </c>
      <c r="R28" s="1280"/>
      <c r="S28" s="822">
        <f>'3.2Cost by Packages'!AI30+'3.2Cost by Packages'!AU30+'3.2Cost by Packages'!BW30+'3.2Cost by Packages'!CA30+'3.2Cost by Packages'!CE30+'3.2Cost by Packages'!CI30+'3.2Cost by Packages'!CM30+'3.2Cost by Packages'!CQ30+'3.2Cost by Packages'!CU30+'3.2Cost by Packages'!CY30+'3.2Cost by Packages'!DC30+'3.2Cost by Packages'!DG30+'3.2Cost by Packages'!DK30+'3.2Cost by Packages'!DO30+'3.2Cost by Packages'!DS30+'3.2Cost by Packages'!DW30</f>
        <v>0</v>
      </c>
      <c r="T28" s="790"/>
      <c r="U28" s="521">
        <f>'3.2Cost by Packages'!AW30+'3.2Cost by Packages'!BA30+'3.2Cost by Packages'!BE30</f>
        <v>0</v>
      </c>
      <c r="V28" s="1280"/>
      <c r="W28" s="822">
        <f>'3.2Cost by Packages'!AY30+'3.2Cost by Packages'!BC30+'3.2Cost by Packages'!BG30</f>
        <v>0</v>
      </c>
      <c r="X28" s="787"/>
      <c r="Y28" s="521">
        <f>'3.2Cost by Packages'!BI30+'3.2Cost by Packages'!BM30+'3.2Cost by Packages'!BQ30</f>
        <v>0</v>
      </c>
      <c r="Z28" s="1280"/>
      <c r="AA28" s="822">
        <f>'3.2Cost by Packages'!BK30+'3.2Cost by Packages'!BO30+'3.2Cost by Packages'!BS30</f>
        <v>0</v>
      </c>
      <c r="AB28" s="787"/>
      <c r="AC28" s="521">
        <f>'3.2Cost by Packages'!Q30+'3.2Cost by Packages'!U30+'3.2Cost by Packages'!Y30+'3.2Cost by Packages'!AC30</f>
        <v>0</v>
      </c>
      <c r="AD28" s="1280"/>
      <c r="AE28" s="822">
        <f>'3.2Cost by Packages'!S30+'3.2Cost by Packages'!W30+'3.2Cost by Packages'!AA30+'3.2Cost by Packages'!AE30</f>
        <v>0</v>
      </c>
      <c r="AF28" s="787"/>
      <c r="AG28" s="521">
        <f>'3.2Cost by Packages'!AK30+'3.2Cost by Packages'!AO30</f>
        <v>0</v>
      </c>
      <c r="AH28" s="1280"/>
      <c r="AI28" s="822">
        <f>'3.2Cost by Packages'!AM30+'3.2Cost by Packages'!AQ30</f>
        <v>0</v>
      </c>
      <c r="AJ28" s="787"/>
      <c r="AK28" s="1303"/>
      <c r="AL28" s="788"/>
      <c r="AM28" s="766"/>
      <c r="AN28" s="787"/>
      <c r="AO28" s="1303"/>
      <c r="AP28" s="789"/>
      <c r="AQ28" s="766"/>
      <c r="AR28" s="787"/>
      <c r="AS28" s="1303"/>
      <c r="AT28" s="789"/>
      <c r="AU28" s="775"/>
      <c r="AV28" s="787"/>
    </row>
    <row r="29" spans="1:48" s="1149" customFormat="1" ht="6.95" customHeight="1">
      <c r="A29" s="1343">
        <v>6.1</v>
      </c>
      <c r="B29" s="1643"/>
      <c r="C29" s="2008" t="s">
        <v>1080</v>
      </c>
      <c r="D29" s="2008"/>
      <c r="E29" s="2008"/>
      <c r="F29" s="2008"/>
      <c r="G29" s="2009"/>
      <c r="H29" s="2010" t="s">
        <v>1085</v>
      </c>
      <c r="I29" s="2011"/>
      <c r="J29" s="780" t="s">
        <v>1070</v>
      </c>
      <c r="K29" s="506"/>
      <c r="L29" s="781"/>
      <c r="M29" s="782">
        <f t="shared" si="1"/>
        <v>42.4</v>
      </c>
      <c r="N29" s="783"/>
      <c r="O29" s="774">
        <f t="shared" si="2"/>
        <v>0</v>
      </c>
      <c r="P29" s="784"/>
      <c r="Q29" s="506">
        <f>'3.2Cost by Packages'!AG31+'3.2Cost by Packages'!AS31+'3.2Cost by Packages'!BU31+'3.2Cost by Packages'!BY31+'3.2Cost by Packages'!CC31+'3.2Cost by Packages'!CG31+'3.2Cost by Packages'!CK31+'3.2Cost by Packages'!CO31+'3.2Cost by Packages'!CS31+'3.2Cost by Packages'!CW31+'3.2Cost by Packages'!DA31+'3.2Cost by Packages'!DE31+'3.2Cost by Packages'!DI31+'3.2Cost by Packages'!DM31+'3.2Cost by Packages'!DQ31+'3.2Cost by Packages'!DU31</f>
        <v>13.6</v>
      </c>
      <c r="R29" s="1263"/>
      <c r="S29" s="774">
        <f>'3.2Cost by Packages'!AI31+'3.2Cost by Packages'!AU31+'3.2Cost by Packages'!BW31+'3.2Cost by Packages'!CA31+'3.2Cost by Packages'!CE31+'3.2Cost by Packages'!CI31+'3.2Cost by Packages'!CM31+'3.2Cost by Packages'!CQ31+'3.2Cost by Packages'!CU31+'3.2Cost by Packages'!CY31+'3.2Cost by Packages'!DC31+'3.2Cost by Packages'!DG31+'3.2Cost by Packages'!DK31+'3.2Cost by Packages'!DO31+'3.2Cost by Packages'!DS31+'3.2Cost by Packages'!DW31</f>
        <v>0</v>
      </c>
      <c r="T29" s="784"/>
      <c r="U29" s="506">
        <f>'3.2Cost by Packages'!AW31+'3.2Cost by Packages'!BA31+'3.2Cost by Packages'!BE31</f>
        <v>6</v>
      </c>
      <c r="V29" s="1263"/>
      <c r="W29" s="774">
        <f>'3.2Cost by Packages'!AY31+'3.2Cost by Packages'!BC31+'3.2Cost by Packages'!BG31</f>
        <v>0</v>
      </c>
      <c r="X29" s="791"/>
      <c r="Y29" s="506">
        <f>'3.2Cost by Packages'!BI31+'3.2Cost by Packages'!BM31+'3.2Cost by Packages'!BQ31</f>
        <v>7.2</v>
      </c>
      <c r="Z29" s="1263"/>
      <c r="AA29" s="774">
        <f>'3.2Cost by Packages'!BK31+'3.2Cost by Packages'!BO31+'3.2Cost by Packages'!BS31</f>
        <v>0</v>
      </c>
      <c r="AB29" s="791"/>
      <c r="AC29" s="506">
        <f>'3.2Cost by Packages'!Q31+'3.2Cost by Packages'!U31+'3.2Cost by Packages'!Y31+'3.2Cost by Packages'!AC31</f>
        <v>10</v>
      </c>
      <c r="AD29" s="1263"/>
      <c r="AE29" s="774">
        <f>'3.2Cost by Packages'!S31+'3.2Cost by Packages'!W31+'3.2Cost by Packages'!AA31+'3.2Cost by Packages'!AE31</f>
        <v>0</v>
      </c>
      <c r="AF29" s="791"/>
      <c r="AG29" s="506">
        <f>'3.2Cost by Packages'!AK31+'3.2Cost by Packages'!AO31</f>
        <v>5.6</v>
      </c>
      <c r="AH29" s="1263"/>
      <c r="AI29" s="774">
        <f>'3.2Cost by Packages'!AM31+'3.2Cost by Packages'!AQ31</f>
        <v>0</v>
      </c>
      <c r="AJ29" s="791"/>
      <c r="AK29" s="785"/>
      <c r="AL29" s="786"/>
      <c r="AM29" s="767"/>
      <c r="AN29" s="791"/>
      <c r="AO29" s="785"/>
      <c r="AP29" s="792"/>
      <c r="AQ29" s="767"/>
      <c r="AR29" s="791"/>
      <c r="AS29" s="785"/>
      <c r="AT29" s="792"/>
      <c r="AU29" s="777"/>
      <c r="AV29" s="791"/>
    </row>
    <row r="30" spans="1:48" s="1149" customFormat="1" ht="6.95" customHeight="1">
      <c r="A30" s="1343">
        <v>6.2</v>
      </c>
      <c r="B30" s="1643"/>
      <c r="C30" s="2008" t="s">
        <v>1080</v>
      </c>
      <c r="D30" s="2008"/>
      <c r="E30" s="2008"/>
      <c r="F30" s="2008"/>
      <c r="G30" s="2009"/>
      <c r="H30" s="2010" t="s">
        <v>1083</v>
      </c>
      <c r="I30" s="2011"/>
      <c r="J30" s="780" t="s">
        <v>1070</v>
      </c>
      <c r="K30" s="506"/>
      <c r="L30" s="781"/>
      <c r="M30" s="782">
        <f t="shared" si="1"/>
        <v>5.8</v>
      </c>
      <c r="N30" s="783"/>
      <c r="O30" s="774">
        <f t="shared" si="2"/>
        <v>0</v>
      </c>
      <c r="P30" s="784"/>
      <c r="Q30" s="506">
        <f>'3.2Cost by Packages'!AG32+'3.2Cost by Packages'!AS32+'3.2Cost by Packages'!BU32+'3.2Cost by Packages'!BY32+'3.2Cost by Packages'!CC32+'3.2Cost by Packages'!CG32+'3.2Cost by Packages'!CK32+'3.2Cost by Packages'!CO32+'3.2Cost by Packages'!CS32+'3.2Cost by Packages'!CW32+'3.2Cost by Packages'!DA32+'3.2Cost by Packages'!DE32+'3.2Cost by Packages'!DI32+'3.2Cost by Packages'!DM32+'3.2Cost by Packages'!DQ32+'3.2Cost by Packages'!DU32</f>
        <v>4.2</v>
      </c>
      <c r="R30" s="1263"/>
      <c r="S30" s="774">
        <f>'3.2Cost by Packages'!AI32+'3.2Cost by Packages'!AU32+'3.2Cost by Packages'!BW32+'3.2Cost by Packages'!CA32+'3.2Cost by Packages'!CE32+'3.2Cost by Packages'!CI32+'3.2Cost by Packages'!CM32+'3.2Cost by Packages'!CQ32+'3.2Cost by Packages'!CU32+'3.2Cost by Packages'!CY32+'3.2Cost by Packages'!DC32+'3.2Cost by Packages'!DG32+'3.2Cost by Packages'!DK32+'3.2Cost by Packages'!DO32+'3.2Cost by Packages'!DS32+'3.2Cost by Packages'!DW32</f>
        <v>0</v>
      </c>
      <c r="T30" s="784"/>
      <c r="U30" s="506">
        <f>'3.2Cost by Packages'!AW32+'3.2Cost by Packages'!BA32+'3.2Cost by Packages'!BE32</f>
        <v>0.2</v>
      </c>
      <c r="V30" s="1263"/>
      <c r="W30" s="774">
        <f>'3.2Cost by Packages'!AY32+'3.2Cost by Packages'!BC32+'3.2Cost by Packages'!BG32</f>
        <v>0</v>
      </c>
      <c r="X30" s="791"/>
      <c r="Y30" s="506">
        <f>'3.2Cost by Packages'!BI32+'3.2Cost by Packages'!BM32+'3.2Cost by Packages'!BQ32</f>
        <v>0.30000000000000004</v>
      </c>
      <c r="Z30" s="1263"/>
      <c r="AA30" s="774">
        <f>'3.2Cost by Packages'!BK32+'3.2Cost by Packages'!BO32+'3.2Cost by Packages'!BS32</f>
        <v>0</v>
      </c>
      <c r="AB30" s="791"/>
      <c r="AC30" s="506">
        <f>'3.2Cost by Packages'!Q32+'3.2Cost by Packages'!U32+'3.2Cost by Packages'!Y32+'3.2Cost by Packages'!AC32</f>
        <v>0.8</v>
      </c>
      <c r="AD30" s="1263"/>
      <c r="AE30" s="774">
        <f>'3.2Cost by Packages'!S32+'3.2Cost by Packages'!W32+'3.2Cost by Packages'!AA32+'3.2Cost by Packages'!AE32</f>
        <v>0</v>
      </c>
      <c r="AF30" s="791"/>
      <c r="AG30" s="506">
        <f>'3.2Cost by Packages'!AK32+'3.2Cost by Packages'!AO32</f>
        <v>0.30000000000000004</v>
      </c>
      <c r="AH30" s="1263"/>
      <c r="AI30" s="774">
        <f>'3.2Cost by Packages'!AM32+'3.2Cost by Packages'!AQ32</f>
        <v>0</v>
      </c>
      <c r="AJ30" s="791"/>
      <c r="AK30" s="785"/>
      <c r="AL30" s="786"/>
      <c r="AM30" s="767"/>
      <c r="AN30" s="791"/>
      <c r="AO30" s="785"/>
      <c r="AP30" s="792"/>
      <c r="AQ30" s="767"/>
      <c r="AR30" s="791"/>
      <c r="AS30" s="785"/>
      <c r="AT30" s="792"/>
      <c r="AU30" s="777"/>
      <c r="AV30" s="791"/>
    </row>
    <row r="31" spans="1:48" s="1149" customFormat="1" ht="6.95" customHeight="1">
      <c r="A31" s="1343">
        <v>6.3</v>
      </c>
      <c r="B31" s="1643"/>
      <c r="C31" s="2008" t="s">
        <v>1082</v>
      </c>
      <c r="D31" s="2008"/>
      <c r="E31" s="2008"/>
      <c r="F31" s="2008"/>
      <c r="G31" s="2009"/>
      <c r="H31" s="2010" t="s">
        <v>1083</v>
      </c>
      <c r="I31" s="2011"/>
      <c r="J31" s="780" t="s">
        <v>1070</v>
      </c>
      <c r="K31" s="506"/>
      <c r="L31" s="781"/>
      <c r="M31" s="782">
        <f t="shared" si="1"/>
        <v>128.4</v>
      </c>
      <c r="N31" s="783"/>
      <c r="O31" s="774">
        <f t="shared" si="2"/>
        <v>0</v>
      </c>
      <c r="P31" s="784"/>
      <c r="Q31" s="506">
        <f>'3.2Cost by Packages'!AG33+'3.2Cost by Packages'!AS33+'3.2Cost by Packages'!BU33+'3.2Cost by Packages'!BY33+'3.2Cost by Packages'!CC33+'3.2Cost by Packages'!CG33+'3.2Cost by Packages'!CK33+'3.2Cost by Packages'!CO33+'3.2Cost by Packages'!CS33+'3.2Cost by Packages'!CW33+'3.2Cost by Packages'!DA33+'3.2Cost by Packages'!DE33+'3.2Cost by Packages'!DI33+'3.2Cost by Packages'!DM33+'3.2Cost by Packages'!DQ33+'3.2Cost by Packages'!DU33</f>
        <v>40.800000000000004</v>
      </c>
      <c r="R31" s="1263"/>
      <c r="S31" s="774">
        <f>'3.2Cost by Packages'!AI33+'3.2Cost by Packages'!AU33+'3.2Cost by Packages'!BW33+'3.2Cost by Packages'!CA33+'3.2Cost by Packages'!CE33+'3.2Cost by Packages'!CI33+'3.2Cost by Packages'!CM33+'3.2Cost by Packages'!CQ33+'3.2Cost by Packages'!CU33+'3.2Cost by Packages'!CY33+'3.2Cost by Packages'!DC33+'3.2Cost by Packages'!DG33+'3.2Cost by Packages'!DK33+'3.2Cost by Packages'!DO33+'3.2Cost by Packages'!DS33+'3.2Cost by Packages'!DW33</f>
        <v>0</v>
      </c>
      <c r="T31" s="784"/>
      <c r="U31" s="506">
        <f>'3.2Cost by Packages'!AW33+'3.2Cost by Packages'!BA33+'3.2Cost by Packages'!BE33</f>
        <v>18.200000000000003</v>
      </c>
      <c r="V31" s="1263"/>
      <c r="W31" s="774">
        <f>'3.2Cost by Packages'!AY33+'3.2Cost by Packages'!BC33+'3.2Cost by Packages'!BG33</f>
        <v>0</v>
      </c>
      <c r="X31" s="791"/>
      <c r="Y31" s="506">
        <f>'3.2Cost by Packages'!BI33+'3.2Cost by Packages'!BM33+'3.2Cost by Packages'!BQ33</f>
        <v>21.799999999999997</v>
      </c>
      <c r="Z31" s="1263"/>
      <c r="AA31" s="774">
        <f>'3.2Cost by Packages'!BK33+'3.2Cost by Packages'!BO33+'3.2Cost by Packages'!BS33</f>
        <v>0</v>
      </c>
      <c r="AB31" s="791"/>
      <c r="AC31" s="506">
        <f>'3.2Cost by Packages'!Q33+'3.2Cost by Packages'!U33+'3.2Cost by Packages'!Y33+'3.2Cost by Packages'!AC33</f>
        <v>30.8</v>
      </c>
      <c r="AD31" s="1263"/>
      <c r="AE31" s="774">
        <f>'3.2Cost by Packages'!S33+'3.2Cost by Packages'!W33+'3.2Cost by Packages'!AA33+'3.2Cost by Packages'!AE33</f>
        <v>0</v>
      </c>
      <c r="AF31" s="791"/>
      <c r="AG31" s="506">
        <f>'3.2Cost by Packages'!AK33+'3.2Cost by Packages'!AO33</f>
        <v>16.8</v>
      </c>
      <c r="AH31" s="1263"/>
      <c r="AI31" s="774">
        <f>'3.2Cost by Packages'!AM33+'3.2Cost by Packages'!AQ33</f>
        <v>0</v>
      </c>
      <c r="AJ31" s="791"/>
      <c r="AK31" s="785"/>
      <c r="AL31" s="786"/>
      <c r="AM31" s="767"/>
      <c r="AN31" s="791"/>
      <c r="AO31" s="785"/>
      <c r="AP31" s="792"/>
      <c r="AQ31" s="767"/>
      <c r="AR31" s="791"/>
      <c r="AS31" s="785"/>
      <c r="AT31" s="792"/>
      <c r="AU31" s="777"/>
      <c r="AV31" s="791"/>
    </row>
    <row r="32" spans="1:48" s="1237" customFormat="1" ht="6.95" customHeight="1">
      <c r="A32" s="1260">
        <v>7</v>
      </c>
      <c r="B32" s="1644"/>
      <c r="C32" s="2014" t="s">
        <v>1095</v>
      </c>
      <c r="D32" s="2014"/>
      <c r="E32" s="2014"/>
      <c r="F32" s="2014"/>
      <c r="G32" s="2015"/>
      <c r="H32" s="2020"/>
      <c r="I32" s="2021"/>
      <c r="J32" s="499"/>
      <c r="K32" s="521"/>
      <c r="L32" s="510"/>
      <c r="M32" s="1301">
        <f t="shared" si="1"/>
        <v>0</v>
      </c>
      <c r="N32" s="1302"/>
      <c r="O32" s="822">
        <f t="shared" si="2"/>
        <v>0</v>
      </c>
      <c r="P32" s="790"/>
      <c r="Q32" s="521">
        <f>'3.2Cost by Packages'!AG34+'3.2Cost by Packages'!AS34+'3.2Cost by Packages'!BU34+'3.2Cost by Packages'!BY34+'3.2Cost by Packages'!CC34+'3.2Cost by Packages'!CG34+'3.2Cost by Packages'!CK34+'3.2Cost by Packages'!CO34+'3.2Cost by Packages'!CS34+'3.2Cost by Packages'!CW34+'3.2Cost by Packages'!DA34+'3.2Cost by Packages'!DE34+'3.2Cost by Packages'!DI34+'3.2Cost by Packages'!DM34+'3.2Cost by Packages'!DQ34+'3.2Cost by Packages'!DU34</f>
        <v>0</v>
      </c>
      <c r="R32" s="1280"/>
      <c r="S32" s="822">
        <f>'3.2Cost by Packages'!AI34+'3.2Cost by Packages'!AU34+'3.2Cost by Packages'!BW34+'3.2Cost by Packages'!CA34+'3.2Cost by Packages'!CE34+'3.2Cost by Packages'!CI34+'3.2Cost by Packages'!CM34+'3.2Cost by Packages'!CQ34+'3.2Cost by Packages'!CU34+'3.2Cost by Packages'!CY34+'3.2Cost by Packages'!DC34+'3.2Cost by Packages'!DG34+'3.2Cost by Packages'!DK34+'3.2Cost by Packages'!DO34+'3.2Cost by Packages'!DS34+'3.2Cost by Packages'!DW34</f>
        <v>0</v>
      </c>
      <c r="T32" s="790"/>
      <c r="U32" s="521">
        <f>'3.2Cost by Packages'!AW34+'3.2Cost by Packages'!BA34+'3.2Cost by Packages'!BE34</f>
        <v>0</v>
      </c>
      <c r="V32" s="1280"/>
      <c r="W32" s="822">
        <f>'3.2Cost by Packages'!AY34+'3.2Cost by Packages'!BC34+'3.2Cost by Packages'!BG34</f>
        <v>0</v>
      </c>
      <c r="X32" s="787"/>
      <c r="Y32" s="521">
        <f>'3.2Cost by Packages'!BI34+'3.2Cost by Packages'!BM34+'3.2Cost by Packages'!BQ34</f>
        <v>0</v>
      </c>
      <c r="Z32" s="1280"/>
      <c r="AA32" s="822">
        <f>'3.2Cost by Packages'!BK34+'3.2Cost by Packages'!BO34+'3.2Cost by Packages'!BS34</f>
        <v>0</v>
      </c>
      <c r="AB32" s="787"/>
      <c r="AC32" s="521">
        <f>'3.2Cost by Packages'!Q34+'3.2Cost by Packages'!U34+'3.2Cost by Packages'!Y34+'3.2Cost by Packages'!AC34</f>
        <v>0</v>
      </c>
      <c r="AD32" s="1280"/>
      <c r="AE32" s="822">
        <f>'3.2Cost by Packages'!S34+'3.2Cost by Packages'!W34+'3.2Cost by Packages'!AA34+'3.2Cost by Packages'!AE34</f>
        <v>0</v>
      </c>
      <c r="AF32" s="787"/>
      <c r="AG32" s="521">
        <f>'3.2Cost by Packages'!AK34+'3.2Cost by Packages'!AO34</f>
        <v>0</v>
      </c>
      <c r="AH32" s="1280"/>
      <c r="AI32" s="822">
        <f>'3.2Cost by Packages'!AM34+'3.2Cost by Packages'!AQ34</f>
        <v>0</v>
      </c>
      <c r="AJ32" s="787"/>
      <c r="AK32" s="1303"/>
      <c r="AL32" s="788"/>
      <c r="AM32" s="766"/>
      <c r="AN32" s="787"/>
      <c r="AO32" s="1303"/>
      <c r="AP32" s="789"/>
      <c r="AQ32" s="766"/>
      <c r="AR32" s="787"/>
      <c r="AS32" s="1303"/>
      <c r="AT32" s="789"/>
      <c r="AU32" s="775"/>
      <c r="AV32" s="787"/>
    </row>
    <row r="33" spans="1:128" s="1149" customFormat="1" ht="6.95" customHeight="1">
      <c r="A33" s="1343">
        <v>7.1</v>
      </c>
      <c r="B33" s="1643"/>
      <c r="C33" s="2008" t="s">
        <v>1080</v>
      </c>
      <c r="D33" s="2008"/>
      <c r="E33" s="2008"/>
      <c r="F33" s="2008"/>
      <c r="G33" s="2009"/>
      <c r="H33" s="2010" t="s">
        <v>1083</v>
      </c>
      <c r="I33" s="2011"/>
      <c r="J33" s="780" t="s">
        <v>1070</v>
      </c>
      <c r="K33" s="506"/>
      <c r="L33" s="1263"/>
      <c r="M33" s="782">
        <f t="shared" si="1"/>
        <v>1.8</v>
      </c>
      <c r="N33" s="783"/>
      <c r="O33" s="774">
        <f t="shared" si="2"/>
        <v>0</v>
      </c>
      <c r="P33" s="784"/>
      <c r="Q33" s="506">
        <f>'3.2Cost by Packages'!AG35+'3.2Cost by Packages'!AS35+'3.2Cost by Packages'!BU35+'3.2Cost by Packages'!BY35+'3.2Cost by Packages'!CC35+'3.2Cost by Packages'!CG35+'3.2Cost by Packages'!CK35+'3.2Cost by Packages'!CO35+'3.2Cost by Packages'!CS35+'3.2Cost by Packages'!CW35+'3.2Cost by Packages'!DA35+'3.2Cost by Packages'!DE35+'3.2Cost by Packages'!DI35+'3.2Cost by Packages'!DM35+'3.2Cost by Packages'!DQ35+'3.2Cost by Packages'!DU35</f>
        <v>0.60000000000000009</v>
      </c>
      <c r="R33" s="1263"/>
      <c r="S33" s="774">
        <f>'3.2Cost by Packages'!AI35+'3.2Cost by Packages'!AU35+'3.2Cost by Packages'!BW35+'3.2Cost by Packages'!CA35+'3.2Cost by Packages'!CE35+'3.2Cost by Packages'!CI35+'3.2Cost by Packages'!CM35+'3.2Cost by Packages'!CQ35+'3.2Cost by Packages'!CU35+'3.2Cost by Packages'!CY35+'3.2Cost by Packages'!DC35+'3.2Cost by Packages'!DG35+'3.2Cost by Packages'!DK35+'3.2Cost by Packages'!DO35+'3.2Cost by Packages'!DS35+'3.2Cost by Packages'!DW35</f>
        <v>0</v>
      </c>
      <c r="T33" s="784"/>
      <c r="U33" s="506">
        <f>'3.2Cost by Packages'!AW35+'3.2Cost by Packages'!BA35+'3.2Cost by Packages'!BE35</f>
        <v>0.1</v>
      </c>
      <c r="V33" s="1263"/>
      <c r="W33" s="774">
        <f>'3.2Cost by Packages'!AY35+'3.2Cost by Packages'!BC35+'3.2Cost by Packages'!BG35</f>
        <v>0</v>
      </c>
      <c r="X33" s="791"/>
      <c r="Y33" s="506">
        <f>'3.2Cost by Packages'!BI35+'3.2Cost by Packages'!BM35+'3.2Cost by Packages'!BQ35</f>
        <v>0.30000000000000004</v>
      </c>
      <c r="Z33" s="1263"/>
      <c r="AA33" s="774">
        <f>'3.2Cost by Packages'!BK35+'3.2Cost by Packages'!BO35+'3.2Cost by Packages'!BS35</f>
        <v>0</v>
      </c>
      <c r="AB33" s="791"/>
      <c r="AC33" s="506">
        <f>'3.2Cost by Packages'!Q35+'3.2Cost by Packages'!U35+'3.2Cost by Packages'!Y35+'3.2Cost by Packages'!AC35</f>
        <v>0.6</v>
      </c>
      <c r="AD33" s="1263"/>
      <c r="AE33" s="774">
        <f>'3.2Cost by Packages'!S35+'3.2Cost by Packages'!W35+'3.2Cost by Packages'!AA35+'3.2Cost by Packages'!AE35</f>
        <v>0</v>
      </c>
      <c r="AF33" s="791"/>
      <c r="AG33" s="506">
        <f>'3.2Cost by Packages'!AK35+'3.2Cost by Packages'!AO35</f>
        <v>0.2</v>
      </c>
      <c r="AH33" s="1263"/>
      <c r="AI33" s="774">
        <f>'3.2Cost by Packages'!AM35+'3.2Cost by Packages'!AQ35</f>
        <v>0</v>
      </c>
      <c r="AJ33" s="791"/>
      <c r="AK33" s="785"/>
      <c r="AL33" s="786"/>
      <c r="AM33" s="767"/>
      <c r="AN33" s="791"/>
      <c r="AO33" s="785"/>
      <c r="AP33" s="792"/>
      <c r="AQ33" s="767"/>
      <c r="AR33" s="791"/>
      <c r="AS33" s="785"/>
      <c r="AT33" s="792"/>
      <c r="AU33" s="777"/>
      <c r="AV33" s="791"/>
    </row>
    <row r="34" spans="1:128" s="1238" customFormat="1" ht="6.95" customHeight="1">
      <c r="A34" s="1261">
        <v>8</v>
      </c>
      <c r="B34" s="1652"/>
      <c r="C34" s="2065" t="s">
        <v>1096</v>
      </c>
      <c r="D34" s="2065"/>
      <c r="E34" s="2065"/>
      <c r="F34" s="2065"/>
      <c r="G34" s="2066"/>
      <c r="H34" s="2067"/>
      <c r="I34" s="2068"/>
      <c r="J34" s="1114"/>
      <c r="K34" s="1115"/>
      <c r="L34" s="1116"/>
      <c r="M34" s="1301">
        <f t="shared" si="1"/>
        <v>0</v>
      </c>
      <c r="N34" s="1302"/>
      <c r="O34" s="822">
        <f t="shared" si="2"/>
        <v>0</v>
      </c>
      <c r="P34" s="790"/>
      <c r="Q34" s="1115">
        <f>'3.2Cost by Packages'!AG36+'3.2Cost by Packages'!AS36+'3.2Cost by Packages'!BU36+'3.2Cost by Packages'!BY36+'3.2Cost by Packages'!CC36+'3.2Cost by Packages'!CG36+'3.2Cost by Packages'!CK36+'3.2Cost by Packages'!CO36+'3.2Cost by Packages'!CS36+'3.2Cost by Packages'!CW36+'3.2Cost by Packages'!DA36+'3.2Cost by Packages'!DE36+'3.2Cost by Packages'!DI36+'3.2Cost by Packages'!DM36+'3.2Cost by Packages'!DQ36+'3.2Cost by Packages'!DU36</f>
        <v>0</v>
      </c>
      <c r="R34" s="1280"/>
      <c r="S34" s="822">
        <f>'3.2Cost by Packages'!AI36+'3.2Cost by Packages'!AU36+'3.2Cost by Packages'!BW36+'3.2Cost by Packages'!CA36+'3.2Cost by Packages'!CE36+'3.2Cost by Packages'!CI36+'3.2Cost by Packages'!CM36+'3.2Cost by Packages'!CQ36+'3.2Cost by Packages'!CU36+'3.2Cost by Packages'!CY36+'3.2Cost by Packages'!DC36+'3.2Cost by Packages'!DG36+'3.2Cost by Packages'!DK36+'3.2Cost by Packages'!DO36+'3.2Cost by Packages'!DS36+'3.2Cost by Packages'!DW36</f>
        <v>0</v>
      </c>
      <c r="T34" s="790"/>
      <c r="U34" s="1115">
        <f>'3.2Cost by Packages'!AW36+'3.2Cost by Packages'!BA36+'3.2Cost by Packages'!BE36</f>
        <v>0</v>
      </c>
      <c r="V34" s="1280"/>
      <c r="W34" s="822">
        <f>'3.2Cost by Packages'!AY36+'3.2Cost by Packages'!BC36+'3.2Cost by Packages'!BG36</f>
        <v>0</v>
      </c>
      <c r="X34" s="787"/>
      <c r="Y34" s="1115">
        <f>'3.2Cost by Packages'!BI36+'3.2Cost by Packages'!BM36+'3.2Cost by Packages'!BQ36</f>
        <v>0</v>
      </c>
      <c r="Z34" s="1280"/>
      <c r="AA34" s="822">
        <f>'3.2Cost by Packages'!BK36+'3.2Cost by Packages'!BO36+'3.2Cost by Packages'!BS36</f>
        <v>0</v>
      </c>
      <c r="AB34" s="787"/>
      <c r="AC34" s="1115">
        <f>'3.2Cost by Packages'!Q36+'3.2Cost by Packages'!U36+'3.2Cost by Packages'!Y36+'3.2Cost by Packages'!AC36</f>
        <v>0</v>
      </c>
      <c r="AD34" s="1280"/>
      <c r="AE34" s="822">
        <f>'3.2Cost by Packages'!S36+'3.2Cost by Packages'!W36+'3.2Cost by Packages'!AA36+'3.2Cost by Packages'!AE36</f>
        <v>0</v>
      </c>
      <c r="AF34" s="787"/>
      <c r="AG34" s="1115">
        <f>'3.2Cost by Packages'!AK36+'3.2Cost by Packages'!AO36</f>
        <v>0</v>
      </c>
      <c r="AH34" s="1280"/>
      <c r="AI34" s="822">
        <f>'3.2Cost by Packages'!AM36+'3.2Cost by Packages'!AQ36</f>
        <v>0</v>
      </c>
      <c r="AJ34" s="787"/>
      <c r="AK34" s="1303"/>
      <c r="AL34" s="788"/>
      <c r="AM34" s="766"/>
      <c r="AN34" s="787"/>
      <c r="AO34" s="1303"/>
      <c r="AP34" s="789"/>
      <c r="AQ34" s="766"/>
      <c r="AR34" s="787"/>
      <c r="AS34" s="1303"/>
      <c r="AT34" s="789"/>
      <c r="AU34" s="775"/>
      <c r="AV34" s="787"/>
      <c r="AW34" s="1239"/>
      <c r="AX34" s="1239"/>
      <c r="AY34" s="1239"/>
      <c r="AZ34" s="1239"/>
      <c r="BA34" s="1239"/>
      <c r="BB34" s="1239"/>
      <c r="BC34" s="1239"/>
      <c r="BD34" s="1239"/>
      <c r="BE34" s="1239"/>
      <c r="BF34" s="1239"/>
      <c r="BG34" s="1239"/>
      <c r="BH34" s="1239"/>
      <c r="BI34" s="1239"/>
      <c r="BJ34" s="1239"/>
      <c r="BK34" s="1239"/>
      <c r="BL34" s="1239"/>
      <c r="BM34" s="1239"/>
      <c r="BN34" s="1239"/>
      <c r="BO34" s="1239"/>
      <c r="BP34" s="1239"/>
      <c r="BQ34" s="1239"/>
      <c r="BR34" s="1239"/>
      <c r="BS34" s="1239"/>
      <c r="BT34" s="1239"/>
      <c r="BU34" s="1239"/>
      <c r="BV34" s="1239"/>
      <c r="BW34" s="1239"/>
      <c r="BX34" s="1239"/>
      <c r="BY34" s="1239"/>
      <c r="BZ34" s="1239"/>
      <c r="CA34" s="1239"/>
      <c r="CB34" s="1239"/>
      <c r="CC34" s="1239"/>
      <c r="CD34" s="1239"/>
      <c r="CE34" s="1239"/>
      <c r="CF34" s="1239"/>
    </row>
    <row r="35" spans="1:128" s="1149" customFormat="1" ht="6.95" customHeight="1">
      <c r="A35" s="1343">
        <v>8.1</v>
      </c>
      <c r="B35" s="1643"/>
      <c r="C35" s="2008" t="s">
        <v>1080</v>
      </c>
      <c r="D35" s="2008"/>
      <c r="E35" s="2008"/>
      <c r="F35" s="2008"/>
      <c r="G35" s="2009"/>
      <c r="H35" s="2010" t="s">
        <v>1085</v>
      </c>
      <c r="I35" s="2011"/>
      <c r="J35" s="780" t="s">
        <v>1070</v>
      </c>
      <c r="K35" s="506"/>
      <c r="L35" s="781"/>
      <c r="M35" s="782">
        <f t="shared" si="1"/>
        <v>3.9039999999999999</v>
      </c>
      <c r="N35" s="783"/>
      <c r="O35" s="774">
        <f t="shared" si="2"/>
        <v>0</v>
      </c>
      <c r="P35" s="784"/>
      <c r="Q35" s="506">
        <f>'3.2Cost by Packages'!AG37+'3.2Cost by Packages'!AS37+'3.2Cost by Packages'!BU37+'3.2Cost by Packages'!BY37+'3.2Cost by Packages'!CC37+'3.2Cost by Packages'!CG37+'3.2Cost by Packages'!CK37+'3.2Cost by Packages'!CO37+'3.2Cost by Packages'!CS37+'3.2Cost by Packages'!CW37+'3.2Cost by Packages'!DA37+'3.2Cost by Packages'!DE37+'3.2Cost by Packages'!DI37+'3.2Cost by Packages'!DM37+'3.2Cost by Packages'!DQ37+'3.2Cost by Packages'!DU37</f>
        <v>1.371</v>
      </c>
      <c r="R35" s="1263"/>
      <c r="S35" s="774">
        <f>'3.2Cost by Packages'!AI37+'3.2Cost by Packages'!AU37+'3.2Cost by Packages'!BW37+'3.2Cost by Packages'!CA37+'3.2Cost by Packages'!CE37+'3.2Cost by Packages'!CI37+'3.2Cost by Packages'!CM37+'3.2Cost by Packages'!CQ37+'3.2Cost by Packages'!CU37+'3.2Cost by Packages'!CY37+'3.2Cost by Packages'!DC37+'3.2Cost by Packages'!DG37+'3.2Cost by Packages'!DK37+'3.2Cost by Packages'!DO37+'3.2Cost by Packages'!DS37+'3.2Cost by Packages'!DW37</f>
        <v>0</v>
      </c>
      <c r="T35" s="784"/>
      <c r="U35" s="506">
        <f>'3.2Cost by Packages'!AW37+'3.2Cost by Packages'!BA37+'3.2Cost by Packages'!BE37</f>
        <v>0.14299999999999999</v>
      </c>
      <c r="V35" s="1263"/>
      <c r="W35" s="774">
        <f>'3.2Cost by Packages'!AY37+'3.2Cost by Packages'!BC37+'3.2Cost by Packages'!BG37</f>
        <v>0</v>
      </c>
      <c r="X35" s="791"/>
      <c r="Y35" s="506">
        <f>'3.2Cost by Packages'!BI37+'3.2Cost by Packages'!BM37+'3.2Cost by Packages'!BQ37</f>
        <v>0.38</v>
      </c>
      <c r="Z35" s="1263"/>
      <c r="AA35" s="774">
        <f>'3.2Cost by Packages'!BK37+'3.2Cost by Packages'!BO37+'3.2Cost by Packages'!BS37</f>
        <v>0</v>
      </c>
      <c r="AB35" s="791"/>
      <c r="AC35" s="506">
        <f>'3.2Cost by Packages'!Q37+'3.2Cost by Packages'!U37+'3.2Cost by Packages'!Y37+'3.2Cost by Packages'!AC37</f>
        <v>2.0099999999999998</v>
      </c>
      <c r="AD35" s="1263"/>
      <c r="AE35" s="774">
        <f>'3.2Cost by Packages'!S37+'3.2Cost by Packages'!W37+'3.2Cost by Packages'!AA37+'3.2Cost by Packages'!AE37</f>
        <v>0</v>
      </c>
      <c r="AF35" s="791"/>
      <c r="AG35" s="506">
        <f>'3.2Cost by Packages'!AK37+'3.2Cost by Packages'!AO37</f>
        <v>0</v>
      </c>
      <c r="AH35" s="1263"/>
      <c r="AI35" s="774">
        <f>'3.2Cost by Packages'!AM37+'3.2Cost by Packages'!AQ37</f>
        <v>0</v>
      </c>
      <c r="AJ35" s="791"/>
      <c r="AK35" s="785"/>
      <c r="AL35" s="786"/>
      <c r="AM35" s="767"/>
      <c r="AN35" s="791"/>
      <c r="AO35" s="785"/>
      <c r="AP35" s="792"/>
      <c r="AQ35" s="767"/>
      <c r="AR35" s="791"/>
      <c r="AS35" s="785"/>
      <c r="AT35" s="792"/>
      <c r="AU35" s="777"/>
      <c r="AV35" s="791"/>
    </row>
    <row r="36" spans="1:128" s="1149" customFormat="1" ht="6.95" customHeight="1">
      <c r="A36" s="1343">
        <v>8.1999999999999993</v>
      </c>
      <c r="B36" s="1327"/>
      <c r="C36" s="2008" t="s">
        <v>1082</v>
      </c>
      <c r="D36" s="2008"/>
      <c r="E36" s="2008"/>
      <c r="F36" s="2008"/>
      <c r="G36" s="2009"/>
      <c r="H36" s="2010" t="s">
        <v>1083</v>
      </c>
      <c r="I36" s="2011"/>
      <c r="J36" s="780" t="s">
        <v>1070</v>
      </c>
      <c r="K36" s="506"/>
      <c r="L36" s="1328"/>
      <c r="M36" s="782">
        <f t="shared" si="1"/>
        <v>7.84</v>
      </c>
      <c r="N36" s="783"/>
      <c r="O36" s="774">
        <f t="shared" si="2"/>
        <v>0</v>
      </c>
      <c r="P36" s="784"/>
      <c r="Q36" s="506">
        <f>'3.2Cost by Packages'!AG38+'3.2Cost by Packages'!AS38+'3.2Cost by Packages'!BU38+'3.2Cost by Packages'!BY38+'3.2Cost by Packages'!CC38+'3.2Cost by Packages'!CG38+'3.2Cost by Packages'!CK38+'3.2Cost by Packages'!CO38+'3.2Cost by Packages'!CS38+'3.2Cost by Packages'!CW38+'3.2Cost by Packages'!DA38+'3.2Cost by Packages'!DE38+'3.2Cost by Packages'!DI38+'3.2Cost by Packages'!DM38+'3.2Cost by Packages'!DQ38+'3.2Cost by Packages'!DU38</f>
        <v>2.76</v>
      </c>
      <c r="R36" s="1263"/>
      <c r="S36" s="774">
        <f>'3.2Cost by Packages'!AI38+'3.2Cost by Packages'!AU38+'3.2Cost by Packages'!BW38+'3.2Cost by Packages'!CA38+'3.2Cost by Packages'!CE38+'3.2Cost by Packages'!CI38+'3.2Cost by Packages'!CM38+'3.2Cost by Packages'!CQ38+'3.2Cost by Packages'!CU38+'3.2Cost by Packages'!CY38+'3.2Cost by Packages'!DC38+'3.2Cost by Packages'!DG38+'3.2Cost by Packages'!DK38+'3.2Cost by Packages'!DO38+'3.2Cost by Packages'!DS38+'3.2Cost by Packages'!DW38</f>
        <v>0</v>
      </c>
      <c r="T36" s="784"/>
      <c r="U36" s="506">
        <f>'3.2Cost by Packages'!AW38+'3.2Cost by Packages'!BA38+'3.2Cost by Packages'!BE38</f>
        <v>0.28000000000000003</v>
      </c>
      <c r="V36" s="1263"/>
      <c r="W36" s="774">
        <f>'3.2Cost by Packages'!AY38+'3.2Cost by Packages'!BC38+'3.2Cost by Packages'!BG38</f>
        <v>0</v>
      </c>
      <c r="X36" s="791"/>
      <c r="Y36" s="506">
        <f>'3.2Cost by Packages'!BI38+'3.2Cost by Packages'!BM38+'3.2Cost by Packages'!BQ38</f>
        <v>0.76</v>
      </c>
      <c r="Z36" s="1263"/>
      <c r="AA36" s="774">
        <f>'3.2Cost by Packages'!BK38+'3.2Cost by Packages'!BO38+'3.2Cost by Packages'!BS38</f>
        <v>0</v>
      </c>
      <c r="AB36" s="791"/>
      <c r="AC36" s="506">
        <f>'3.2Cost by Packages'!Q38+'3.2Cost by Packages'!U38+'3.2Cost by Packages'!Y38+'3.2Cost by Packages'!AC38</f>
        <v>4.04</v>
      </c>
      <c r="AD36" s="1263"/>
      <c r="AE36" s="774">
        <f>'3.2Cost by Packages'!S38+'3.2Cost by Packages'!W38+'3.2Cost by Packages'!AA38+'3.2Cost by Packages'!AE38</f>
        <v>0</v>
      </c>
      <c r="AF36" s="791"/>
      <c r="AG36" s="506">
        <f>'3.2Cost by Packages'!AK38+'3.2Cost by Packages'!AO38</f>
        <v>0</v>
      </c>
      <c r="AH36" s="1263"/>
      <c r="AI36" s="774">
        <f>'3.2Cost by Packages'!AM38+'3.2Cost by Packages'!AQ38</f>
        <v>0</v>
      </c>
      <c r="AJ36" s="791"/>
      <c r="AK36" s="785"/>
      <c r="AL36" s="786"/>
      <c r="AM36" s="767"/>
      <c r="AN36" s="791"/>
      <c r="AO36" s="785"/>
      <c r="AP36" s="792"/>
      <c r="AQ36" s="767"/>
      <c r="AR36" s="791"/>
      <c r="AS36" s="785"/>
      <c r="AT36" s="792"/>
      <c r="AU36" s="777"/>
      <c r="AV36" s="791"/>
    </row>
    <row r="37" spans="1:128" s="1237" customFormat="1" ht="6.95" customHeight="1">
      <c r="A37" s="1260">
        <v>9</v>
      </c>
      <c r="B37" s="1644"/>
      <c r="C37" s="2014" t="s">
        <v>1097</v>
      </c>
      <c r="D37" s="2014"/>
      <c r="E37" s="2014"/>
      <c r="F37" s="2014"/>
      <c r="G37" s="2015"/>
      <c r="H37" s="2020"/>
      <c r="I37" s="2021"/>
      <c r="J37" s="499"/>
      <c r="K37" s="521"/>
      <c r="L37" s="510"/>
      <c r="M37" s="1301">
        <f t="shared" si="1"/>
        <v>0</v>
      </c>
      <c r="N37" s="1302"/>
      <c r="O37" s="822">
        <f t="shared" si="2"/>
        <v>0</v>
      </c>
      <c r="P37" s="790"/>
      <c r="Q37" s="521">
        <f>'3.2Cost by Packages'!AG39+'3.2Cost by Packages'!AS39+'3.2Cost by Packages'!BU39+'3.2Cost by Packages'!BY39+'3.2Cost by Packages'!CC39+'3.2Cost by Packages'!CG39+'3.2Cost by Packages'!CK39+'3.2Cost by Packages'!CO39+'3.2Cost by Packages'!CS39+'3.2Cost by Packages'!CW39+'3.2Cost by Packages'!DA39+'3.2Cost by Packages'!DE39+'3.2Cost by Packages'!DI39+'3.2Cost by Packages'!DM39+'3.2Cost by Packages'!DQ39+'3.2Cost by Packages'!DU39</f>
        <v>0</v>
      </c>
      <c r="R37" s="1280"/>
      <c r="S37" s="822">
        <f>'3.2Cost by Packages'!AI39+'3.2Cost by Packages'!AU39+'3.2Cost by Packages'!BW39+'3.2Cost by Packages'!CA39+'3.2Cost by Packages'!CE39+'3.2Cost by Packages'!CI39+'3.2Cost by Packages'!CM39+'3.2Cost by Packages'!CQ39+'3.2Cost by Packages'!CU39+'3.2Cost by Packages'!CY39+'3.2Cost by Packages'!DC39+'3.2Cost by Packages'!DG39+'3.2Cost by Packages'!DK39+'3.2Cost by Packages'!DO39+'3.2Cost by Packages'!DS39+'3.2Cost by Packages'!DW39</f>
        <v>0</v>
      </c>
      <c r="T37" s="790"/>
      <c r="U37" s="521">
        <f>'3.2Cost by Packages'!AW39+'3.2Cost by Packages'!BA39+'3.2Cost by Packages'!BE39</f>
        <v>0</v>
      </c>
      <c r="V37" s="1280"/>
      <c r="W37" s="822">
        <f>'3.2Cost by Packages'!AY39+'3.2Cost by Packages'!BC39+'3.2Cost by Packages'!BG39</f>
        <v>0</v>
      </c>
      <c r="X37" s="787"/>
      <c r="Y37" s="521">
        <f>'3.2Cost by Packages'!BI39+'3.2Cost by Packages'!BM39+'3.2Cost by Packages'!BQ39</f>
        <v>0</v>
      </c>
      <c r="Z37" s="1280"/>
      <c r="AA37" s="822">
        <f>'3.2Cost by Packages'!BK39+'3.2Cost by Packages'!BO39+'3.2Cost by Packages'!BS39</f>
        <v>0</v>
      </c>
      <c r="AB37" s="787"/>
      <c r="AC37" s="521">
        <f>'3.2Cost by Packages'!Q39+'3.2Cost by Packages'!U39+'3.2Cost by Packages'!Y39+'3.2Cost by Packages'!AC39</f>
        <v>0</v>
      </c>
      <c r="AD37" s="1280"/>
      <c r="AE37" s="822">
        <f>'3.2Cost by Packages'!S39+'3.2Cost by Packages'!W39+'3.2Cost by Packages'!AA39+'3.2Cost by Packages'!AE39</f>
        <v>0</v>
      </c>
      <c r="AF37" s="787"/>
      <c r="AG37" s="521">
        <f>'3.2Cost by Packages'!AK39+'3.2Cost by Packages'!AO39</f>
        <v>0</v>
      </c>
      <c r="AH37" s="1280"/>
      <c r="AI37" s="822">
        <f>'3.2Cost by Packages'!AM39+'3.2Cost by Packages'!AQ39</f>
        <v>0</v>
      </c>
      <c r="AJ37" s="787"/>
      <c r="AK37" s="1303"/>
      <c r="AL37" s="788"/>
      <c r="AM37" s="766"/>
      <c r="AN37" s="787"/>
      <c r="AO37" s="1303"/>
      <c r="AP37" s="789"/>
      <c r="AQ37" s="766"/>
      <c r="AR37" s="787"/>
      <c r="AS37" s="1303"/>
      <c r="AT37" s="789"/>
      <c r="AU37" s="775"/>
      <c r="AV37" s="787"/>
    </row>
    <row r="38" spans="1:128" s="1148" customFormat="1" ht="6.95" customHeight="1">
      <c r="A38" s="1343">
        <v>9.1</v>
      </c>
      <c r="B38" s="1650"/>
      <c r="C38" s="2022" t="s">
        <v>1071</v>
      </c>
      <c r="D38" s="2022"/>
      <c r="E38" s="2022"/>
      <c r="F38" s="2022"/>
      <c r="G38" s="2023"/>
      <c r="H38" s="2004" t="s">
        <v>1072</v>
      </c>
      <c r="I38" s="2005"/>
      <c r="J38" s="801" t="s">
        <v>1068</v>
      </c>
      <c r="K38" s="506"/>
      <c r="L38" s="802"/>
      <c r="M38" s="1319">
        <f t="shared" si="1"/>
        <v>72</v>
      </c>
      <c r="N38" s="1665"/>
      <c r="O38" s="774">
        <f t="shared" si="2"/>
        <v>0</v>
      </c>
      <c r="P38" s="803"/>
      <c r="Q38" s="506">
        <f>'3.2Cost by Packages'!AG40+'3.2Cost by Packages'!AS40+'3.2Cost by Packages'!BU40+'3.2Cost by Packages'!BY40+'3.2Cost by Packages'!CC40+'3.2Cost by Packages'!CG40+'3.2Cost by Packages'!CK40+'3.2Cost by Packages'!CO40+'3.2Cost by Packages'!CS40+'3.2Cost by Packages'!CW40+'3.2Cost by Packages'!DA40+'3.2Cost by Packages'!DE40+'3.2Cost by Packages'!DI40+'3.2Cost by Packages'!DM40+'3.2Cost by Packages'!DQ40+'3.2Cost by Packages'!DU40</f>
        <v>48</v>
      </c>
      <c r="R38" s="1265"/>
      <c r="S38" s="774">
        <f>'3.2Cost by Packages'!AI40+'3.2Cost by Packages'!AU40+'3.2Cost by Packages'!BW40+'3.2Cost by Packages'!CA40+'3.2Cost by Packages'!CE40+'3.2Cost by Packages'!CI40+'3.2Cost by Packages'!CM40+'3.2Cost by Packages'!CQ40+'3.2Cost by Packages'!CU40+'3.2Cost by Packages'!CY40+'3.2Cost by Packages'!DC40+'3.2Cost by Packages'!DG40+'3.2Cost by Packages'!DK40+'3.2Cost by Packages'!DO40+'3.2Cost by Packages'!DS40+'3.2Cost by Packages'!DW40</f>
        <v>0</v>
      </c>
      <c r="T38" s="803"/>
      <c r="U38" s="506">
        <f>'3.2Cost by Packages'!AW40+'3.2Cost by Packages'!BA40+'3.2Cost by Packages'!BE40</f>
        <v>8</v>
      </c>
      <c r="V38" s="1265"/>
      <c r="W38" s="774">
        <f>'3.2Cost by Packages'!AY40+'3.2Cost by Packages'!BC40+'3.2Cost by Packages'!BG40</f>
        <v>0</v>
      </c>
      <c r="X38" s="1322"/>
      <c r="Y38" s="506">
        <f>'3.2Cost by Packages'!BI40+'3.2Cost by Packages'!BM40+'3.2Cost by Packages'!BQ40</f>
        <v>8</v>
      </c>
      <c r="Z38" s="1265"/>
      <c r="AA38" s="774">
        <f>'3.2Cost by Packages'!BK40+'3.2Cost by Packages'!BO40+'3.2Cost by Packages'!BS40</f>
        <v>0</v>
      </c>
      <c r="AB38" s="1322"/>
      <c r="AC38" s="506">
        <f>'3.2Cost by Packages'!Q40+'3.2Cost by Packages'!U40+'3.2Cost by Packages'!Y40+'3.2Cost by Packages'!AC40</f>
        <v>8</v>
      </c>
      <c r="AD38" s="1265"/>
      <c r="AE38" s="774">
        <f>'3.2Cost by Packages'!S40+'3.2Cost by Packages'!W40+'3.2Cost by Packages'!AA40+'3.2Cost by Packages'!AE40</f>
        <v>0</v>
      </c>
      <c r="AF38" s="1322"/>
      <c r="AG38" s="506">
        <f>'3.2Cost by Packages'!AK40+'3.2Cost by Packages'!AO40</f>
        <v>0</v>
      </c>
      <c r="AH38" s="1265"/>
      <c r="AI38" s="774">
        <f>'3.2Cost by Packages'!AM40+'3.2Cost by Packages'!AQ40</f>
        <v>0</v>
      </c>
      <c r="AJ38" s="1322"/>
      <c r="AK38" s="1320"/>
      <c r="AL38" s="1321"/>
      <c r="AM38" s="767"/>
      <c r="AN38" s="1322"/>
      <c r="AO38" s="1320"/>
      <c r="AP38" s="1323"/>
      <c r="AQ38" s="767"/>
      <c r="AR38" s="1322"/>
      <c r="AS38" s="1320"/>
      <c r="AT38" s="1323"/>
      <c r="AU38" s="777"/>
      <c r="AV38" s="1322"/>
    </row>
    <row r="39" spans="1:128" s="1149" customFormat="1" ht="6.95" customHeight="1">
      <c r="A39" s="1343">
        <v>9.1999999999999993</v>
      </c>
      <c r="B39" s="1643"/>
      <c r="C39" s="2008" t="s">
        <v>1073</v>
      </c>
      <c r="D39" s="2008"/>
      <c r="E39" s="2008"/>
      <c r="F39" s="2008"/>
      <c r="G39" s="2009"/>
      <c r="H39" s="2010"/>
      <c r="I39" s="2011"/>
      <c r="J39" s="780" t="s">
        <v>1070</v>
      </c>
      <c r="K39" s="506"/>
      <c r="L39" s="781"/>
      <c r="M39" s="782">
        <f t="shared" si="1"/>
        <v>18</v>
      </c>
      <c r="N39" s="783"/>
      <c r="O39" s="774">
        <f t="shared" si="2"/>
        <v>0</v>
      </c>
      <c r="P39" s="784"/>
      <c r="Q39" s="506">
        <f>'3.2Cost by Packages'!AG41+'3.2Cost by Packages'!AS41+'3.2Cost by Packages'!BU41+'3.2Cost by Packages'!BY41+'3.2Cost by Packages'!CC41+'3.2Cost by Packages'!CG41+'3.2Cost by Packages'!CK41+'3.2Cost by Packages'!CO41+'3.2Cost by Packages'!CS41+'3.2Cost by Packages'!CW41+'3.2Cost by Packages'!DA41+'3.2Cost by Packages'!DE41+'3.2Cost by Packages'!DI41+'3.2Cost by Packages'!DM41+'3.2Cost by Packages'!DQ41+'3.2Cost by Packages'!DU41</f>
        <v>12</v>
      </c>
      <c r="R39" s="1263"/>
      <c r="S39" s="774">
        <f>'3.2Cost by Packages'!AI41+'3.2Cost by Packages'!AU41+'3.2Cost by Packages'!BW41+'3.2Cost by Packages'!CA41+'3.2Cost by Packages'!CE41+'3.2Cost by Packages'!CI41+'3.2Cost by Packages'!CM41+'3.2Cost by Packages'!CQ41+'3.2Cost by Packages'!CU41+'3.2Cost by Packages'!CY41+'3.2Cost by Packages'!DC41+'3.2Cost by Packages'!DG41+'3.2Cost by Packages'!DK41+'3.2Cost by Packages'!DO41+'3.2Cost by Packages'!DS41+'3.2Cost by Packages'!DW41</f>
        <v>0</v>
      </c>
      <c r="T39" s="784"/>
      <c r="U39" s="506">
        <f>'3.2Cost by Packages'!AW41+'3.2Cost by Packages'!BA41+'3.2Cost by Packages'!BE41</f>
        <v>2</v>
      </c>
      <c r="V39" s="1263"/>
      <c r="W39" s="774">
        <f>'3.2Cost by Packages'!AY41+'3.2Cost by Packages'!BC41+'3.2Cost by Packages'!BG41</f>
        <v>0</v>
      </c>
      <c r="X39" s="791"/>
      <c r="Y39" s="506">
        <f>'3.2Cost by Packages'!BI41+'3.2Cost by Packages'!BM41+'3.2Cost by Packages'!BQ41</f>
        <v>2</v>
      </c>
      <c r="Z39" s="1263"/>
      <c r="AA39" s="774">
        <f>'3.2Cost by Packages'!BK41+'3.2Cost by Packages'!BO41+'3.2Cost by Packages'!BS41</f>
        <v>0</v>
      </c>
      <c r="AB39" s="791"/>
      <c r="AC39" s="506">
        <f>'3.2Cost by Packages'!Q41+'3.2Cost by Packages'!U41+'3.2Cost by Packages'!Y41+'3.2Cost by Packages'!AC41</f>
        <v>2</v>
      </c>
      <c r="AD39" s="1263"/>
      <c r="AE39" s="774">
        <f>'3.2Cost by Packages'!S41+'3.2Cost by Packages'!W41+'3.2Cost by Packages'!AA41+'3.2Cost by Packages'!AE41</f>
        <v>0</v>
      </c>
      <c r="AF39" s="791"/>
      <c r="AG39" s="506">
        <f>'3.2Cost by Packages'!AK41+'3.2Cost by Packages'!AO41</f>
        <v>0</v>
      </c>
      <c r="AH39" s="1263"/>
      <c r="AI39" s="774">
        <f>'3.2Cost by Packages'!AM41+'3.2Cost by Packages'!AQ41</f>
        <v>0</v>
      </c>
      <c r="AJ39" s="791"/>
      <c r="AK39" s="785"/>
      <c r="AL39" s="786"/>
      <c r="AM39" s="767"/>
      <c r="AN39" s="791"/>
      <c r="AO39" s="785"/>
      <c r="AP39" s="792"/>
      <c r="AQ39" s="767"/>
      <c r="AR39" s="791"/>
      <c r="AS39" s="785"/>
      <c r="AT39" s="792"/>
      <c r="AU39" s="777"/>
      <c r="AV39" s="791"/>
    </row>
    <row r="40" spans="1:128" s="1147" customFormat="1" ht="6.95" customHeight="1">
      <c r="A40" s="1343">
        <v>9.3000000000000007</v>
      </c>
      <c r="B40" s="1645"/>
      <c r="C40" s="2018" t="s">
        <v>1077</v>
      </c>
      <c r="D40" s="2018"/>
      <c r="E40" s="2018"/>
      <c r="F40" s="2018"/>
      <c r="G40" s="2019"/>
      <c r="H40" s="2006" t="s">
        <v>1085</v>
      </c>
      <c r="I40" s="2007"/>
      <c r="J40" s="773" t="s">
        <v>1079</v>
      </c>
      <c r="K40" s="506"/>
      <c r="L40" s="508"/>
      <c r="M40" s="774">
        <f t="shared" si="1"/>
        <v>276</v>
      </c>
      <c r="N40" s="1661"/>
      <c r="O40" s="774">
        <f t="shared" si="2"/>
        <v>0</v>
      </c>
      <c r="P40" s="513"/>
      <c r="Q40" s="506">
        <f>'3.2Cost by Packages'!AG42+'3.2Cost by Packages'!AS42+'3.2Cost by Packages'!BU42+'3.2Cost by Packages'!BY42+'3.2Cost by Packages'!CC42+'3.2Cost by Packages'!CG42+'3.2Cost by Packages'!CK42+'3.2Cost by Packages'!CO42+'3.2Cost by Packages'!CS42+'3.2Cost by Packages'!CW42+'3.2Cost by Packages'!DA42+'3.2Cost by Packages'!DE42+'3.2Cost by Packages'!DI42+'3.2Cost by Packages'!DM42+'3.2Cost by Packages'!DQ42+'3.2Cost by Packages'!DU42</f>
        <v>155</v>
      </c>
      <c r="R40" s="512"/>
      <c r="S40" s="774">
        <f>'3.2Cost by Packages'!AI42+'3.2Cost by Packages'!AU42+'3.2Cost by Packages'!BW42+'3.2Cost by Packages'!CA42+'3.2Cost by Packages'!CE42+'3.2Cost by Packages'!CI42+'3.2Cost by Packages'!CM42+'3.2Cost by Packages'!CQ42+'3.2Cost by Packages'!CU42+'3.2Cost by Packages'!CY42+'3.2Cost by Packages'!DC42+'3.2Cost by Packages'!DG42+'3.2Cost by Packages'!DK42+'3.2Cost by Packages'!DO42+'3.2Cost by Packages'!DS42+'3.2Cost by Packages'!DW42</f>
        <v>0</v>
      </c>
      <c r="T40" s="513"/>
      <c r="U40" s="506">
        <f>'3.2Cost by Packages'!AW42+'3.2Cost by Packages'!BA42+'3.2Cost by Packages'!BE42</f>
        <v>33</v>
      </c>
      <c r="V40" s="512"/>
      <c r="W40" s="774">
        <f>'3.2Cost by Packages'!AY42+'3.2Cost by Packages'!BC42+'3.2Cost by Packages'!BG42</f>
        <v>0</v>
      </c>
      <c r="X40" s="1324"/>
      <c r="Y40" s="506">
        <f>'3.2Cost by Packages'!BI42+'3.2Cost by Packages'!BM42+'3.2Cost by Packages'!BQ42</f>
        <v>28</v>
      </c>
      <c r="Z40" s="512"/>
      <c r="AA40" s="774">
        <f>'3.2Cost by Packages'!BK42+'3.2Cost by Packages'!BO42+'3.2Cost by Packages'!BS42</f>
        <v>0</v>
      </c>
      <c r="AB40" s="1324"/>
      <c r="AC40" s="506">
        <f>'3.2Cost by Packages'!Q42+'3.2Cost by Packages'!U42+'3.2Cost by Packages'!Y42+'3.2Cost by Packages'!AC42</f>
        <v>60</v>
      </c>
      <c r="AD40" s="512"/>
      <c r="AE40" s="774">
        <f>'3.2Cost by Packages'!S42+'3.2Cost by Packages'!W42+'3.2Cost by Packages'!AA42+'3.2Cost by Packages'!AE42</f>
        <v>0</v>
      </c>
      <c r="AF40" s="1324"/>
      <c r="AG40" s="506">
        <f>'3.2Cost by Packages'!AK42+'3.2Cost by Packages'!AO42</f>
        <v>0</v>
      </c>
      <c r="AH40" s="512"/>
      <c r="AI40" s="774">
        <f>'3.2Cost by Packages'!AM42+'3.2Cost by Packages'!AQ42</f>
        <v>0</v>
      </c>
      <c r="AJ40" s="1324"/>
      <c r="AK40" s="776"/>
      <c r="AL40" s="777"/>
      <c r="AM40" s="767"/>
      <c r="AN40" s="1324"/>
      <c r="AO40" s="776"/>
      <c r="AP40" s="1325"/>
      <c r="AQ40" s="767"/>
      <c r="AR40" s="1324"/>
      <c r="AS40" s="776"/>
      <c r="AT40" s="1325"/>
      <c r="AU40" s="777"/>
      <c r="AV40" s="1324"/>
    </row>
    <row r="41" spans="1:128" s="1149" customFormat="1" ht="6.95" customHeight="1">
      <c r="A41" s="1343">
        <v>9.4</v>
      </c>
      <c r="B41" s="1643"/>
      <c r="C41" s="2008" t="s">
        <v>1098</v>
      </c>
      <c r="D41" s="2008"/>
      <c r="E41" s="2008"/>
      <c r="F41" s="2008"/>
      <c r="G41" s="2009"/>
      <c r="H41" s="2010" t="s">
        <v>1081</v>
      </c>
      <c r="I41" s="2011"/>
      <c r="J41" s="780" t="s">
        <v>1070</v>
      </c>
      <c r="K41" s="506"/>
      <c r="L41" s="781"/>
      <c r="M41" s="782">
        <f t="shared" si="1"/>
        <v>19.399999999999999</v>
      </c>
      <c r="N41" s="783"/>
      <c r="O41" s="774">
        <f t="shared" si="2"/>
        <v>0</v>
      </c>
      <c r="P41" s="784"/>
      <c r="Q41" s="506">
        <f>'3.2Cost by Packages'!AG43+'3.2Cost by Packages'!AS43+'3.2Cost by Packages'!BU43+'3.2Cost by Packages'!BY43+'3.2Cost by Packages'!CC43+'3.2Cost by Packages'!CG43+'3.2Cost by Packages'!CK43+'3.2Cost by Packages'!CO43+'3.2Cost by Packages'!CS43+'3.2Cost by Packages'!CW43+'3.2Cost by Packages'!DA43+'3.2Cost by Packages'!DE43+'3.2Cost by Packages'!DI43+'3.2Cost by Packages'!DM43+'3.2Cost by Packages'!DQ43+'3.2Cost by Packages'!DU43</f>
        <v>10.65</v>
      </c>
      <c r="R41" s="1263"/>
      <c r="S41" s="774">
        <f>'3.2Cost by Packages'!AI43+'3.2Cost by Packages'!AU43+'3.2Cost by Packages'!BW43+'3.2Cost by Packages'!CA43+'3.2Cost by Packages'!CE43+'3.2Cost by Packages'!CI43+'3.2Cost by Packages'!CM43+'3.2Cost by Packages'!CQ43+'3.2Cost by Packages'!CU43+'3.2Cost by Packages'!CY43+'3.2Cost by Packages'!DC43+'3.2Cost by Packages'!DG43+'3.2Cost by Packages'!DK43+'3.2Cost by Packages'!DO43+'3.2Cost by Packages'!DS43+'3.2Cost by Packages'!DW43</f>
        <v>0</v>
      </c>
      <c r="T41" s="784"/>
      <c r="U41" s="506">
        <f>'3.2Cost by Packages'!AW43+'3.2Cost by Packages'!BA43+'3.2Cost by Packages'!BE43</f>
        <v>2.46</v>
      </c>
      <c r="V41" s="1263"/>
      <c r="W41" s="774">
        <f>'3.2Cost by Packages'!AY43+'3.2Cost by Packages'!BC43+'3.2Cost by Packages'!BG43</f>
        <v>0</v>
      </c>
      <c r="X41" s="791"/>
      <c r="Y41" s="506">
        <f>'3.2Cost by Packages'!BI43+'3.2Cost by Packages'!BM43+'3.2Cost by Packages'!BQ43</f>
        <v>2.4300000000000002</v>
      </c>
      <c r="Z41" s="1263"/>
      <c r="AA41" s="774">
        <f>'3.2Cost by Packages'!BK43+'3.2Cost by Packages'!BO43+'3.2Cost by Packages'!BS43</f>
        <v>0</v>
      </c>
      <c r="AB41" s="791"/>
      <c r="AC41" s="506">
        <f>'3.2Cost by Packages'!Q43+'3.2Cost by Packages'!U43+'3.2Cost by Packages'!Y43+'3.2Cost by Packages'!AC43</f>
        <v>3.86</v>
      </c>
      <c r="AD41" s="1263"/>
      <c r="AE41" s="774">
        <f>'3.2Cost by Packages'!S43+'3.2Cost by Packages'!W43+'3.2Cost by Packages'!AA43+'3.2Cost by Packages'!AE43</f>
        <v>0</v>
      </c>
      <c r="AF41" s="791"/>
      <c r="AG41" s="506">
        <f>'3.2Cost by Packages'!AK43+'3.2Cost by Packages'!AO43</f>
        <v>0</v>
      </c>
      <c r="AH41" s="1263"/>
      <c r="AI41" s="774">
        <f>'3.2Cost by Packages'!AM43+'3.2Cost by Packages'!AQ43</f>
        <v>0</v>
      </c>
      <c r="AJ41" s="791"/>
      <c r="AK41" s="785"/>
      <c r="AL41" s="786"/>
      <c r="AM41" s="767"/>
      <c r="AN41" s="791"/>
      <c r="AO41" s="785"/>
      <c r="AP41" s="792"/>
      <c r="AQ41" s="767"/>
      <c r="AR41" s="791"/>
      <c r="AS41" s="785"/>
      <c r="AT41" s="792"/>
      <c r="AU41" s="777"/>
      <c r="AV41" s="791"/>
    </row>
    <row r="42" spans="1:128" s="1149" customFormat="1" ht="6.95" customHeight="1">
      <c r="A42" s="1343">
        <v>9.5</v>
      </c>
      <c r="B42" s="1643"/>
      <c r="C42" s="2008" t="s">
        <v>1099</v>
      </c>
      <c r="D42" s="2008"/>
      <c r="E42" s="2008"/>
      <c r="F42" s="2008"/>
      <c r="G42" s="2009"/>
      <c r="H42" s="2010" t="s">
        <v>1083</v>
      </c>
      <c r="I42" s="2011"/>
      <c r="J42" s="780" t="s">
        <v>1070</v>
      </c>
      <c r="K42" s="506"/>
      <c r="L42" s="781"/>
      <c r="M42" s="782">
        <f t="shared" si="1"/>
        <v>101.95500000000001</v>
      </c>
      <c r="N42" s="783"/>
      <c r="O42" s="774">
        <f t="shared" si="2"/>
        <v>0</v>
      </c>
      <c r="P42" s="784"/>
      <c r="Q42" s="506">
        <f>'3.2Cost by Packages'!AG44+'3.2Cost by Packages'!AS44+'3.2Cost by Packages'!BU44+'3.2Cost by Packages'!BY44+'3.2Cost by Packages'!CC44+'3.2Cost by Packages'!CG44+'3.2Cost by Packages'!CK44+'3.2Cost by Packages'!CO44+'3.2Cost by Packages'!CS44+'3.2Cost by Packages'!CW44+'3.2Cost by Packages'!DA44+'3.2Cost by Packages'!DE44+'3.2Cost by Packages'!DI44+'3.2Cost by Packages'!DM44+'3.2Cost by Packages'!DQ44+'3.2Cost by Packages'!DU44</f>
        <v>55.965000000000003</v>
      </c>
      <c r="R42" s="1263"/>
      <c r="S42" s="774">
        <f>'3.2Cost by Packages'!AI44+'3.2Cost by Packages'!AU44+'3.2Cost by Packages'!BW44+'3.2Cost by Packages'!CA44+'3.2Cost by Packages'!CE44+'3.2Cost by Packages'!CI44+'3.2Cost by Packages'!CM44+'3.2Cost by Packages'!CQ44+'3.2Cost by Packages'!CU44+'3.2Cost by Packages'!CY44+'3.2Cost by Packages'!DC44+'3.2Cost by Packages'!DG44+'3.2Cost by Packages'!DK44+'3.2Cost by Packages'!DO44+'3.2Cost by Packages'!DS44+'3.2Cost by Packages'!DW44</f>
        <v>0</v>
      </c>
      <c r="T42" s="784"/>
      <c r="U42" s="506">
        <f>'3.2Cost by Packages'!AW44+'3.2Cost by Packages'!BA44+'3.2Cost by Packages'!BE44</f>
        <v>12.915000000000001</v>
      </c>
      <c r="V42" s="1263"/>
      <c r="W42" s="774">
        <f>'3.2Cost by Packages'!AY44+'3.2Cost by Packages'!BC44+'3.2Cost by Packages'!BG44</f>
        <v>0</v>
      </c>
      <c r="X42" s="791"/>
      <c r="Y42" s="506">
        <f>'3.2Cost by Packages'!BI44+'3.2Cost by Packages'!BM44+'3.2Cost by Packages'!BQ44</f>
        <v>12.810000000000002</v>
      </c>
      <c r="Z42" s="1263"/>
      <c r="AA42" s="774">
        <f>'3.2Cost by Packages'!BK44+'3.2Cost by Packages'!BO44+'3.2Cost by Packages'!BS44</f>
        <v>0</v>
      </c>
      <c r="AB42" s="791"/>
      <c r="AC42" s="506">
        <f>'3.2Cost by Packages'!Q44+'3.2Cost by Packages'!U44+'3.2Cost by Packages'!Y44+'3.2Cost by Packages'!AC44</f>
        <v>20.265000000000001</v>
      </c>
      <c r="AD42" s="1263"/>
      <c r="AE42" s="774">
        <f>'3.2Cost by Packages'!S44+'3.2Cost by Packages'!W44+'3.2Cost by Packages'!AA44+'3.2Cost by Packages'!AE44</f>
        <v>0</v>
      </c>
      <c r="AF42" s="791"/>
      <c r="AG42" s="506">
        <f>'3.2Cost by Packages'!AK44+'3.2Cost by Packages'!AO44</f>
        <v>0</v>
      </c>
      <c r="AH42" s="1263"/>
      <c r="AI42" s="774">
        <f>'3.2Cost by Packages'!AM44+'3.2Cost by Packages'!AQ44</f>
        <v>0</v>
      </c>
      <c r="AJ42" s="791"/>
      <c r="AK42" s="785"/>
      <c r="AL42" s="786"/>
      <c r="AM42" s="767"/>
      <c r="AN42" s="791"/>
      <c r="AO42" s="785"/>
      <c r="AP42" s="792"/>
      <c r="AQ42" s="767"/>
      <c r="AR42" s="791"/>
      <c r="AS42" s="785"/>
      <c r="AT42" s="792"/>
      <c r="AU42" s="777"/>
      <c r="AV42" s="791"/>
    </row>
    <row r="43" spans="1:128" s="1237" customFormat="1" ht="6.95" customHeight="1">
      <c r="A43" s="1260">
        <v>10</v>
      </c>
      <c r="B43" s="1644"/>
      <c r="C43" s="2014" t="s">
        <v>1100</v>
      </c>
      <c r="D43" s="2014"/>
      <c r="E43" s="2014"/>
      <c r="F43" s="2014"/>
      <c r="G43" s="2015"/>
      <c r="H43" s="2020"/>
      <c r="I43" s="2021"/>
      <c r="J43" s="499"/>
      <c r="K43" s="521"/>
      <c r="L43" s="510"/>
      <c r="M43" s="1301">
        <f t="shared" si="1"/>
        <v>0</v>
      </c>
      <c r="N43" s="1302"/>
      <c r="O43" s="822">
        <f t="shared" si="2"/>
        <v>0</v>
      </c>
      <c r="P43" s="790"/>
      <c r="Q43" s="521">
        <f>'3.2Cost by Packages'!AG45+'3.2Cost by Packages'!AS45+'3.2Cost by Packages'!BU45+'3.2Cost by Packages'!BY45+'3.2Cost by Packages'!CC45+'3.2Cost by Packages'!CG45+'3.2Cost by Packages'!CK45+'3.2Cost by Packages'!CO45+'3.2Cost by Packages'!CS45+'3.2Cost by Packages'!CW45+'3.2Cost by Packages'!DA45+'3.2Cost by Packages'!DE45+'3.2Cost by Packages'!DI45+'3.2Cost by Packages'!DM45+'3.2Cost by Packages'!DQ45+'3.2Cost by Packages'!DU45</f>
        <v>0</v>
      </c>
      <c r="R43" s="1280"/>
      <c r="S43" s="822">
        <f>'3.2Cost by Packages'!AI45+'3.2Cost by Packages'!AU45+'3.2Cost by Packages'!BW45+'3.2Cost by Packages'!CA45+'3.2Cost by Packages'!CE45+'3.2Cost by Packages'!CI45+'3.2Cost by Packages'!CM45+'3.2Cost by Packages'!CQ45+'3.2Cost by Packages'!CU45+'3.2Cost by Packages'!CY45+'3.2Cost by Packages'!DC45+'3.2Cost by Packages'!DG45+'3.2Cost by Packages'!DK45+'3.2Cost by Packages'!DO45+'3.2Cost by Packages'!DS45+'3.2Cost by Packages'!DW45</f>
        <v>0</v>
      </c>
      <c r="T43" s="790"/>
      <c r="U43" s="521">
        <f>'3.2Cost by Packages'!AW45+'3.2Cost by Packages'!BA45+'3.2Cost by Packages'!BE45</f>
        <v>0</v>
      </c>
      <c r="V43" s="1280"/>
      <c r="W43" s="822">
        <f>'3.2Cost by Packages'!AY45+'3.2Cost by Packages'!BC45+'3.2Cost by Packages'!BG45</f>
        <v>0</v>
      </c>
      <c r="X43" s="787"/>
      <c r="Y43" s="521">
        <f>'3.2Cost by Packages'!BI45+'3.2Cost by Packages'!BM45+'3.2Cost by Packages'!BQ45</f>
        <v>0</v>
      </c>
      <c r="Z43" s="1280"/>
      <c r="AA43" s="822">
        <f>'3.2Cost by Packages'!BK45+'3.2Cost by Packages'!BO45+'3.2Cost by Packages'!BS45</f>
        <v>0</v>
      </c>
      <c r="AB43" s="787"/>
      <c r="AC43" s="521">
        <f>'3.2Cost by Packages'!Q45+'3.2Cost by Packages'!U45+'3.2Cost by Packages'!Y45+'3.2Cost by Packages'!AC45</f>
        <v>0</v>
      </c>
      <c r="AD43" s="1280"/>
      <c r="AE43" s="822">
        <f>'3.2Cost by Packages'!S45+'3.2Cost by Packages'!W45+'3.2Cost by Packages'!AA45+'3.2Cost by Packages'!AE45</f>
        <v>0</v>
      </c>
      <c r="AF43" s="787"/>
      <c r="AG43" s="521">
        <f>'3.2Cost by Packages'!AK45+'3.2Cost by Packages'!AO45</f>
        <v>0</v>
      </c>
      <c r="AH43" s="1280"/>
      <c r="AI43" s="822">
        <f>'3.2Cost by Packages'!AM45+'3.2Cost by Packages'!AQ45</f>
        <v>0</v>
      </c>
      <c r="AJ43" s="787"/>
      <c r="AK43" s="1303"/>
      <c r="AL43" s="788"/>
      <c r="AM43" s="766"/>
      <c r="AN43" s="787"/>
      <c r="AO43" s="1303"/>
      <c r="AP43" s="789"/>
      <c r="AQ43" s="766"/>
      <c r="AR43" s="787"/>
      <c r="AS43" s="1303"/>
      <c r="AT43" s="789"/>
      <c r="AU43" s="775"/>
      <c r="AV43" s="787"/>
      <c r="AW43" s="1306"/>
      <c r="AX43" s="1306"/>
      <c r="AY43" s="1306"/>
      <c r="AZ43" s="1306"/>
      <c r="BA43" s="1306"/>
      <c r="BB43" s="1306"/>
      <c r="BC43" s="1306"/>
      <c r="BD43" s="1306"/>
      <c r="BE43" s="1306"/>
      <c r="BF43" s="1306"/>
      <c r="BG43" s="1306"/>
      <c r="BH43" s="1306"/>
      <c r="BI43" s="1306"/>
      <c r="BJ43" s="1306"/>
      <c r="BK43" s="1306"/>
      <c r="BL43" s="1306"/>
      <c r="BM43" s="1306"/>
      <c r="BN43" s="1306"/>
      <c r="BO43" s="1306"/>
      <c r="BP43" s="1306"/>
      <c r="BQ43" s="1306"/>
      <c r="BR43" s="1306"/>
      <c r="BS43" s="1306"/>
      <c r="BT43" s="1306"/>
      <c r="BU43" s="1306"/>
      <c r="BV43" s="1306"/>
      <c r="BW43" s="1306"/>
      <c r="BX43" s="1306"/>
      <c r="BY43" s="1306"/>
      <c r="BZ43" s="1306"/>
      <c r="CA43" s="1306"/>
      <c r="CB43" s="1306"/>
      <c r="CC43" s="1306"/>
      <c r="CD43" s="1306"/>
      <c r="CE43" s="1306"/>
      <c r="CF43" s="1306"/>
      <c r="CG43" s="1306"/>
      <c r="CH43" s="1306"/>
      <c r="CI43" s="1306"/>
      <c r="CJ43" s="1306"/>
      <c r="CK43" s="1306"/>
      <c r="CL43" s="1306"/>
      <c r="CM43" s="1306"/>
      <c r="CN43" s="1306"/>
      <c r="CO43" s="1306"/>
      <c r="CP43" s="1306"/>
      <c r="CQ43" s="1306"/>
      <c r="CR43" s="1306"/>
      <c r="CS43" s="1306"/>
      <c r="CT43" s="1306"/>
      <c r="CU43" s="1306"/>
      <c r="CV43" s="1306"/>
      <c r="CW43" s="1306"/>
      <c r="CX43" s="1306"/>
      <c r="CY43" s="1306"/>
      <c r="CZ43" s="1306"/>
      <c r="DA43" s="1306"/>
      <c r="DB43" s="1306"/>
      <c r="DC43" s="1306"/>
      <c r="DD43" s="1306"/>
      <c r="DE43" s="1306"/>
      <c r="DF43" s="1306"/>
      <c r="DG43" s="1306"/>
      <c r="DH43" s="1306"/>
      <c r="DI43" s="1306"/>
      <c r="DJ43" s="1306"/>
      <c r="DK43" s="1306"/>
      <c r="DL43" s="1306"/>
      <c r="DM43" s="1306"/>
      <c r="DN43" s="1306"/>
      <c r="DO43" s="1306"/>
      <c r="DP43" s="1306"/>
      <c r="DQ43" s="1306"/>
      <c r="DR43" s="1306"/>
      <c r="DS43" s="1306"/>
      <c r="DT43" s="1306"/>
      <c r="DU43" s="1306"/>
      <c r="DV43" s="1306"/>
      <c r="DW43" s="1306"/>
      <c r="DX43" s="1306"/>
    </row>
    <row r="44" spans="1:128" s="1147" customFormat="1" ht="6.95" customHeight="1">
      <c r="A44" s="1467">
        <v>10.1</v>
      </c>
      <c r="B44" s="1651"/>
      <c r="C44" s="2074" t="s">
        <v>1077</v>
      </c>
      <c r="D44" s="2074"/>
      <c r="E44" s="2074"/>
      <c r="F44" s="2074"/>
      <c r="G44" s="2075"/>
      <c r="H44" s="2090" t="s">
        <v>1085</v>
      </c>
      <c r="I44" s="2091"/>
      <c r="J44" s="1305" t="s">
        <v>1079</v>
      </c>
      <c r="K44" s="507"/>
      <c r="L44" s="509"/>
      <c r="M44" s="778">
        <f t="shared" ref="M44:M68" si="3">Q44+U44+Y44+AC44+AG44+AK44+AO44+AS44</f>
        <v>20.46</v>
      </c>
      <c r="N44" s="1662"/>
      <c r="O44" s="778">
        <f t="shared" si="2"/>
        <v>0</v>
      </c>
      <c r="P44" s="515"/>
      <c r="Q44" s="507">
        <f>'3.2Cost by Packages'!AG46+'3.2Cost by Packages'!AS46+'3.2Cost by Packages'!BU46+'3.2Cost by Packages'!BY46+'3.2Cost by Packages'!CC46+'3.2Cost by Packages'!CG46+'3.2Cost by Packages'!CK46+'3.2Cost by Packages'!CO46+'3.2Cost by Packages'!CS46+'3.2Cost by Packages'!CW46+'3.2Cost by Packages'!DA46+'3.2Cost by Packages'!DE46+'3.2Cost by Packages'!DI46+'3.2Cost by Packages'!DM46+'3.2Cost by Packages'!DQ46+'3.2Cost by Packages'!DU46</f>
        <v>12.040000000000001</v>
      </c>
      <c r="R44" s="514"/>
      <c r="S44" s="778">
        <f>'3.2Cost by Packages'!AI46+'3.2Cost by Packages'!AU46+'3.2Cost by Packages'!BW46+'3.2Cost by Packages'!CA46+'3.2Cost by Packages'!CE46+'3.2Cost by Packages'!CI46+'3.2Cost by Packages'!CM46+'3.2Cost by Packages'!CQ46+'3.2Cost by Packages'!CU46+'3.2Cost by Packages'!CY46+'3.2Cost by Packages'!DC46+'3.2Cost by Packages'!DG46+'3.2Cost by Packages'!DK46+'3.2Cost by Packages'!DO46+'3.2Cost by Packages'!DS46+'3.2Cost by Packages'!DW46</f>
        <v>0</v>
      </c>
      <c r="T44" s="515"/>
      <c r="U44" s="507">
        <f>'3.2Cost by Packages'!AW46+'3.2Cost by Packages'!BA46+'3.2Cost by Packages'!BE46</f>
        <v>0</v>
      </c>
      <c r="V44" s="514"/>
      <c r="W44" s="778">
        <f>'3.2Cost by Packages'!AY46+'3.2Cost by Packages'!BC46+'3.2Cost by Packages'!BG46</f>
        <v>0</v>
      </c>
      <c r="X44" s="1326"/>
      <c r="Y44" s="507">
        <f>'3.2Cost by Packages'!BI46+'3.2Cost by Packages'!BM46+'3.2Cost by Packages'!BQ46</f>
        <v>0.98</v>
      </c>
      <c r="Z44" s="514"/>
      <c r="AA44" s="778">
        <f>'3.2Cost by Packages'!BK46+'3.2Cost by Packages'!BO46+'3.2Cost by Packages'!BS46</f>
        <v>0</v>
      </c>
      <c r="AB44" s="1326"/>
      <c r="AC44" s="507">
        <f>'3.2Cost by Packages'!Q46+'3.2Cost by Packages'!U46+'3.2Cost by Packages'!Y46+'3.2Cost by Packages'!AC46</f>
        <v>5.64</v>
      </c>
      <c r="AD44" s="514"/>
      <c r="AE44" s="778">
        <f>'3.2Cost by Packages'!S46+'3.2Cost by Packages'!W46+'3.2Cost by Packages'!AA46+'3.2Cost by Packages'!AE46</f>
        <v>0</v>
      </c>
      <c r="AF44" s="1326"/>
      <c r="AG44" s="507">
        <f>'3.2Cost by Packages'!AK46+'3.2Cost by Packages'!AO46</f>
        <v>1.8</v>
      </c>
      <c r="AH44" s="514"/>
      <c r="AI44" s="778">
        <f>'3.2Cost by Packages'!AM46+'3.2Cost by Packages'!AQ46</f>
        <v>0</v>
      </c>
      <c r="AJ44" s="1326"/>
      <c r="AK44" s="1663"/>
      <c r="AL44" s="779"/>
      <c r="AM44" s="1300"/>
      <c r="AN44" s="1326"/>
      <c r="AO44" s="1663"/>
      <c r="AP44" s="1664"/>
      <c r="AQ44" s="1300"/>
      <c r="AR44" s="1326"/>
      <c r="AS44" s="1663"/>
      <c r="AT44" s="1664"/>
      <c r="AU44" s="779"/>
      <c r="AV44" s="1326"/>
    </row>
    <row r="45" spans="1:128" s="1237" customFormat="1" ht="6.95" customHeight="1">
      <c r="A45" s="760" t="s">
        <v>1101</v>
      </c>
      <c r="B45" s="1648"/>
      <c r="C45" s="2012" t="s">
        <v>1102</v>
      </c>
      <c r="D45" s="2012"/>
      <c r="E45" s="2012"/>
      <c r="F45" s="2012"/>
      <c r="G45" s="2013"/>
      <c r="H45" s="2076"/>
      <c r="I45" s="2077"/>
      <c r="J45" s="760"/>
      <c r="K45" s="519"/>
      <c r="L45" s="520"/>
      <c r="M45" s="1307">
        <f t="shared" si="3"/>
        <v>0</v>
      </c>
      <c r="N45" s="1308"/>
      <c r="O45" s="821">
        <f t="shared" ref="O45:O72" si="4">S45+W45+AA45+AE45+AI45+AM45+AQ45+AU45</f>
        <v>0</v>
      </c>
      <c r="P45" s="1309"/>
      <c r="Q45" s="519">
        <f>'3.2Cost by Packages'!AG47+'3.2Cost by Packages'!AS47+'3.2Cost by Packages'!BU47+'3.2Cost by Packages'!BY47+'3.2Cost by Packages'!CC47+'3.2Cost by Packages'!CG47+'3.2Cost by Packages'!CK47+'3.2Cost by Packages'!CO47+'3.2Cost by Packages'!CS47+'3.2Cost by Packages'!CW47+'3.2Cost by Packages'!DA47+'3.2Cost by Packages'!DE47+'3.2Cost by Packages'!DI47+'3.2Cost by Packages'!DM47+'3.2Cost by Packages'!DQ47+'3.2Cost by Packages'!DU47</f>
        <v>0</v>
      </c>
      <c r="R45" s="1310"/>
      <c r="S45" s="821">
        <f>'3.2Cost by Packages'!AI47+'3.2Cost by Packages'!AU47+'3.2Cost by Packages'!BW47+'3.2Cost by Packages'!CA47+'3.2Cost by Packages'!CE47+'3.2Cost by Packages'!CI47+'3.2Cost by Packages'!CM47+'3.2Cost by Packages'!CQ47+'3.2Cost by Packages'!CU47+'3.2Cost by Packages'!CY47+'3.2Cost by Packages'!DC47+'3.2Cost by Packages'!DG47+'3.2Cost by Packages'!DK47+'3.2Cost by Packages'!DO47+'3.2Cost by Packages'!DS47+'3.2Cost by Packages'!DW47</f>
        <v>0</v>
      </c>
      <c r="T45" s="1309"/>
      <c r="U45" s="519">
        <f>'3.2Cost by Packages'!AW47+'3.2Cost by Packages'!BA47+'3.2Cost by Packages'!BE47</f>
        <v>0</v>
      </c>
      <c r="V45" s="1310"/>
      <c r="W45" s="821">
        <f>'3.2Cost by Packages'!AY47+'3.2Cost by Packages'!BC47+'3.2Cost by Packages'!BG47</f>
        <v>0</v>
      </c>
      <c r="X45" s="1312"/>
      <c r="Y45" s="519">
        <f>'3.2Cost by Packages'!BI47+'3.2Cost by Packages'!BM47+'3.2Cost by Packages'!BQ47</f>
        <v>0</v>
      </c>
      <c r="Z45" s="1310"/>
      <c r="AA45" s="821">
        <f>'3.2Cost by Packages'!BK47+'3.2Cost by Packages'!BO47+'3.2Cost by Packages'!BS47</f>
        <v>0</v>
      </c>
      <c r="AB45" s="1312"/>
      <c r="AC45" s="519">
        <f>'3.2Cost by Packages'!Q47+'3.2Cost by Packages'!U47+'3.2Cost by Packages'!Y47+'3.2Cost by Packages'!AC47</f>
        <v>0</v>
      </c>
      <c r="AD45" s="1310"/>
      <c r="AE45" s="821">
        <f>'3.2Cost by Packages'!S47+'3.2Cost by Packages'!W47+'3.2Cost by Packages'!AA47+'3.2Cost by Packages'!AE47</f>
        <v>0</v>
      </c>
      <c r="AF45" s="1312"/>
      <c r="AG45" s="519">
        <f>'3.2Cost by Packages'!AK47+'3.2Cost by Packages'!AO47</f>
        <v>0</v>
      </c>
      <c r="AH45" s="1310"/>
      <c r="AI45" s="821">
        <f>'3.2Cost by Packages'!AM47+'3.2Cost by Packages'!AQ47</f>
        <v>0</v>
      </c>
      <c r="AJ45" s="1312"/>
      <c r="AK45" s="1313"/>
      <c r="AL45" s="1311"/>
      <c r="AM45" s="768"/>
      <c r="AN45" s="1312"/>
      <c r="AO45" s="1313"/>
      <c r="AP45" s="1314"/>
      <c r="AQ45" s="768"/>
      <c r="AR45" s="1312"/>
      <c r="AS45" s="1313"/>
      <c r="AT45" s="1314"/>
      <c r="AU45" s="818"/>
      <c r="AV45" s="1312"/>
      <c r="AW45" s="1238"/>
      <c r="AX45" s="1238"/>
      <c r="AY45" s="1238"/>
      <c r="AZ45" s="1238"/>
      <c r="BA45" s="1238"/>
      <c r="BB45" s="1238"/>
      <c r="BC45" s="1238"/>
      <c r="BD45" s="1238"/>
      <c r="BE45" s="1238"/>
      <c r="BF45" s="1238"/>
      <c r="BG45" s="1238"/>
      <c r="BH45" s="1238"/>
      <c r="BI45" s="1238"/>
      <c r="BJ45" s="1238"/>
      <c r="BK45" s="1238"/>
      <c r="BL45" s="1238"/>
      <c r="BM45" s="1238"/>
      <c r="BN45" s="1238"/>
      <c r="BO45" s="1238"/>
      <c r="BP45" s="1238"/>
      <c r="BQ45" s="1238"/>
      <c r="BR45" s="1238"/>
      <c r="BS45" s="1238"/>
      <c r="BT45" s="1238"/>
      <c r="BU45" s="1238"/>
      <c r="BV45" s="1238"/>
      <c r="BW45" s="1238"/>
      <c r="BX45" s="1238"/>
      <c r="BY45" s="1238"/>
      <c r="BZ45" s="1238"/>
      <c r="CA45" s="1238"/>
      <c r="CB45" s="1238"/>
      <c r="CC45" s="1238"/>
      <c r="CD45" s="1238"/>
      <c r="CE45" s="1238"/>
      <c r="CF45" s="1238"/>
      <c r="CG45" s="1238"/>
      <c r="CH45" s="1238"/>
      <c r="CI45" s="1238"/>
      <c r="CJ45" s="1238"/>
      <c r="CK45" s="1238"/>
      <c r="CL45" s="1238"/>
      <c r="CM45" s="1238"/>
      <c r="CN45" s="1238"/>
      <c r="CO45" s="1238"/>
      <c r="CP45" s="1238"/>
      <c r="CQ45" s="1238"/>
      <c r="CR45" s="1238"/>
      <c r="CS45" s="1238"/>
      <c r="CT45" s="1238"/>
      <c r="CU45" s="1238"/>
      <c r="CV45" s="1238"/>
      <c r="CW45" s="1238"/>
      <c r="CX45" s="1238"/>
      <c r="CY45" s="1238"/>
      <c r="CZ45" s="1238"/>
      <c r="DA45" s="1238"/>
      <c r="DB45" s="1238"/>
      <c r="DC45" s="1238"/>
      <c r="DD45" s="1238"/>
      <c r="DE45" s="1238"/>
      <c r="DF45" s="1238"/>
      <c r="DG45" s="1238"/>
      <c r="DH45" s="1238"/>
      <c r="DI45" s="1238"/>
      <c r="DJ45" s="1238"/>
      <c r="DK45" s="1238"/>
      <c r="DL45" s="1238"/>
      <c r="DM45" s="1238"/>
      <c r="DN45" s="1238"/>
      <c r="DO45" s="1238"/>
      <c r="DP45" s="1238"/>
      <c r="DQ45" s="1238"/>
      <c r="DR45" s="1238"/>
      <c r="DS45" s="1238"/>
      <c r="DT45" s="1238"/>
      <c r="DU45" s="1238"/>
      <c r="DV45" s="1238"/>
      <c r="DW45" s="1238"/>
      <c r="DX45" s="1238"/>
    </row>
    <row r="46" spans="1:128" s="1237" customFormat="1" ht="6.95" customHeight="1">
      <c r="A46" s="499">
        <v>11</v>
      </c>
      <c r="B46" s="1644"/>
      <c r="C46" s="2014" t="s">
        <v>1076</v>
      </c>
      <c r="D46" s="2014"/>
      <c r="E46" s="2014"/>
      <c r="F46" s="2014"/>
      <c r="G46" s="2015"/>
      <c r="H46" s="2020"/>
      <c r="I46" s="2021"/>
      <c r="J46" s="499"/>
      <c r="K46" s="521"/>
      <c r="L46" s="510"/>
      <c r="M46" s="1301">
        <f t="shared" si="3"/>
        <v>0</v>
      </c>
      <c r="N46" s="1302"/>
      <c r="O46" s="822">
        <f t="shared" si="4"/>
        <v>0</v>
      </c>
      <c r="P46" s="790"/>
      <c r="Q46" s="521">
        <f>'3.2Cost by Packages'!AG48+'3.2Cost by Packages'!AS48+'3.2Cost by Packages'!BU48+'3.2Cost by Packages'!BY48+'3.2Cost by Packages'!CC48+'3.2Cost by Packages'!CG48+'3.2Cost by Packages'!CK48+'3.2Cost by Packages'!CO48+'3.2Cost by Packages'!CS48+'3.2Cost by Packages'!CW48+'3.2Cost by Packages'!DA48+'3.2Cost by Packages'!DE48+'3.2Cost by Packages'!DI48+'3.2Cost by Packages'!DM48+'3.2Cost by Packages'!DQ48+'3.2Cost by Packages'!DU48</f>
        <v>0</v>
      </c>
      <c r="R46" s="1280"/>
      <c r="S46" s="822">
        <f>'3.2Cost by Packages'!AI48+'3.2Cost by Packages'!AU48+'3.2Cost by Packages'!BW48+'3.2Cost by Packages'!CA48+'3.2Cost by Packages'!CE48+'3.2Cost by Packages'!CI48+'3.2Cost by Packages'!CM48+'3.2Cost by Packages'!CQ48+'3.2Cost by Packages'!CU48+'3.2Cost by Packages'!CY48+'3.2Cost by Packages'!DC48+'3.2Cost by Packages'!DG48+'3.2Cost by Packages'!DK48+'3.2Cost by Packages'!DO48+'3.2Cost by Packages'!DS48+'3.2Cost by Packages'!DW48</f>
        <v>0</v>
      </c>
      <c r="T46" s="790"/>
      <c r="U46" s="521">
        <f>'3.2Cost by Packages'!AW48+'3.2Cost by Packages'!BA48+'3.2Cost by Packages'!BE48</f>
        <v>0</v>
      </c>
      <c r="V46" s="1280"/>
      <c r="W46" s="822">
        <f>'3.2Cost by Packages'!AY48+'3.2Cost by Packages'!BC48+'3.2Cost by Packages'!BG48</f>
        <v>0</v>
      </c>
      <c r="X46" s="787"/>
      <c r="Y46" s="521">
        <f>'3.2Cost by Packages'!BI48+'3.2Cost by Packages'!BM48+'3.2Cost by Packages'!BQ48</f>
        <v>0</v>
      </c>
      <c r="Z46" s="1280"/>
      <c r="AA46" s="822">
        <f>'3.2Cost by Packages'!BK48+'3.2Cost by Packages'!BO48+'3.2Cost by Packages'!BS48</f>
        <v>0</v>
      </c>
      <c r="AB46" s="787"/>
      <c r="AC46" s="521">
        <f>'3.2Cost by Packages'!Q48+'3.2Cost by Packages'!U48+'3.2Cost by Packages'!Y48+'3.2Cost by Packages'!AC48</f>
        <v>0</v>
      </c>
      <c r="AD46" s="1280"/>
      <c r="AE46" s="822">
        <f>'3.2Cost by Packages'!S48+'3.2Cost by Packages'!W48+'3.2Cost by Packages'!AA48+'3.2Cost by Packages'!AE48</f>
        <v>0</v>
      </c>
      <c r="AF46" s="787"/>
      <c r="AG46" s="521">
        <f>'3.2Cost by Packages'!AK48+'3.2Cost by Packages'!AO48</f>
        <v>0</v>
      </c>
      <c r="AH46" s="1280"/>
      <c r="AI46" s="822">
        <f>'3.2Cost by Packages'!AM48+'3.2Cost by Packages'!AQ48</f>
        <v>0</v>
      </c>
      <c r="AJ46" s="787"/>
      <c r="AK46" s="1303"/>
      <c r="AL46" s="788"/>
      <c r="AM46" s="766"/>
      <c r="AN46" s="787"/>
      <c r="AO46" s="1303"/>
      <c r="AP46" s="789"/>
      <c r="AQ46" s="766"/>
      <c r="AR46" s="787"/>
      <c r="AS46" s="1303"/>
      <c r="AT46" s="789"/>
      <c r="AU46" s="775"/>
      <c r="AV46" s="787"/>
      <c r="AW46" s="1238"/>
      <c r="AX46" s="1238"/>
      <c r="AY46" s="1238"/>
      <c r="AZ46" s="1238"/>
      <c r="BA46" s="1238"/>
      <c r="BB46" s="1238"/>
      <c r="BC46" s="1238"/>
      <c r="BD46" s="1238"/>
      <c r="BE46" s="1238"/>
      <c r="BF46" s="1238"/>
      <c r="BG46" s="1238"/>
      <c r="BH46" s="1238"/>
      <c r="BI46" s="1238"/>
      <c r="BJ46" s="1238"/>
      <c r="BK46" s="1238"/>
      <c r="BL46" s="1238"/>
      <c r="BM46" s="1238"/>
      <c r="BN46" s="1238"/>
      <c r="BO46" s="1238"/>
      <c r="BP46" s="1238"/>
      <c r="BQ46" s="1238"/>
      <c r="BR46" s="1238"/>
      <c r="BS46" s="1238"/>
      <c r="BT46" s="1238"/>
      <c r="BU46" s="1238"/>
      <c r="BV46" s="1238"/>
      <c r="BW46" s="1238"/>
      <c r="BX46" s="1238"/>
      <c r="BY46" s="1238"/>
      <c r="BZ46" s="1238"/>
      <c r="CA46" s="1238"/>
      <c r="CB46" s="1238"/>
      <c r="CC46" s="1238"/>
      <c r="CD46" s="1238"/>
      <c r="CE46" s="1238"/>
      <c r="CF46" s="1238"/>
      <c r="CG46" s="1238"/>
      <c r="CH46" s="1238"/>
      <c r="CI46" s="1238"/>
      <c r="CJ46" s="1238"/>
      <c r="CK46" s="1238"/>
      <c r="CL46" s="1238"/>
      <c r="CM46" s="1238"/>
      <c r="CN46" s="1238"/>
      <c r="CO46" s="1238"/>
      <c r="CP46" s="1238"/>
      <c r="CQ46" s="1238"/>
      <c r="CR46" s="1238"/>
      <c r="CS46" s="1238"/>
      <c r="CT46" s="1238"/>
      <c r="CU46" s="1238"/>
      <c r="CV46" s="1238"/>
      <c r="CW46" s="1238"/>
      <c r="CX46" s="1238"/>
      <c r="CY46" s="1238"/>
      <c r="CZ46" s="1238"/>
      <c r="DA46" s="1238"/>
      <c r="DB46" s="1238"/>
      <c r="DC46" s="1238"/>
      <c r="DD46" s="1238"/>
      <c r="DE46" s="1238"/>
      <c r="DF46" s="1238"/>
      <c r="DG46" s="1238"/>
      <c r="DH46" s="1238"/>
      <c r="DI46" s="1238"/>
      <c r="DJ46" s="1238"/>
      <c r="DK46" s="1238"/>
      <c r="DL46" s="1238"/>
      <c r="DM46" s="1238"/>
      <c r="DN46" s="1238"/>
      <c r="DO46" s="1238"/>
      <c r="DP46" s="1238"/>
      <c r="DQ46" s="1238"/>
      <c r="DR46" s="1238"/>
      <c r="DS46" s="1238"/>
      <c r="DT46" s="1238"/>
      <c r="DU46" s="1238"/>
      <c r="DV46" s="1238"/>
      <c r="DW46" s="1238"/>
      <c r="DX46" s="1238"/>
    </row>
    <row r="47" spans="1:128" s="1147" customFormat="1" ht="6.95" customHeight="1">
      <c r="A47" s="1343">
        <v>11.1</v>
      </c>
      <c r="B47" s="1645"/>
      <c r="C47" s="2018" t="s">
        <v>1077</v>
      </c>
      <c r="D47" s="2018"/>
      <c r="E47" s="2018"/>
      <c r="F47" s="2018"/>
      <c r="G47" s="2019"/>
      <c r="H47" s="2006" t="s">
        <v>1078</v>
      </c>
      <c r="I47" s="2007"/>
      <c r="J47" s="773" t="s">
        <v>1079</v>
      </c>
      <c r="K47" s="506"/>
      <c r="L47" s="508"/>
      <c r="M47" s="774">
        <f t="shared" si="3"/>
        <v>77.75</v>
      </c>
      <c r="N47" s="1661"/>
      <c r="O47" s="774">
        <f t="shared" si="4"/>
        <v>0</v>
      </c>
      <c r="P47" s="513"/>
      <c r="Q47" s="506">
        <f>'3.2Cost by Packages'!AG49+'3.2Cost by Packages'!AS49+'3.2Cost by Packages'!BU49+'3.2Cost by Packages'!BY49+'3.2Cost by Packages'!CC49+'3.2Cost by Packages'!CG49+'3.2Cost by Packages'!CK49+'3.2Cost by Packages'!CO49+'3.2Cost by Packages'!CS49+'3.2Cost by Packages'!CW49+'3.2Cost by Packages'!DA49+'3.2Cost by Packages'!DE49+'3.2Cost by Packages'!DI49+'3.2Cost by Packages'!DM49+'3.2Cost by Packages'!DQ49+'3.2Cost by Packages'!DU49</f>
        <v>77.75</v>
      </c>
      <c r="R47" s="512"/>
      <c r="S47" s="774">
        <f>'3.2Cost by Packages'!AI49+'3.2Cost by Packages'!AU49+'3.2Cost by Packages'!BW49+'3.2Cost by Packages'!CA49+'3.2Cost by Packages'!CE49+'3.2Cost by Packages'!CI49+'3.2Cost by Packages'!CM49+'3.2Cost by Packages'!CQ49+'3.2Cost by Packages'!CU49+'3.2Cost by Packages'!CY49+'3.2Cost by Packages'!DC49+'3.2Cost by Packages'!DG49+'3.2Cost by Packages'!DK49+'3.2Cost by Packages'!DO49+'3.2Cost by Packages'!DS49+'3.2Cost by Packages'!DW49</f>
        <v>0</v>
      </c>
      <c r="T47" s="513"/>
      <c r="U47" s="506">
        <f>'3.2Cost by Packages'!AW49+'3.2Cost by Packages'!BA49+'3.2Cost by Packages'!BE49</f>
        <v>0</v>
      </c>
      <c r="V47" s="512"/>
      <c r="W47" s="774">
        <f>'3.2Cost by Packages'!AY49+'3.2Cost by Packages'!BC49+'3.2Cost by Packages'!BG49</f>
        <v>0</v>
      </c>
      <c r="X47" s="1324"/>
      <c r="Y47" s="506">
        <f>'3.2Cost by Packages'!BI49+'3.2Cost by Packages'!BM49+'3.2Cost by Packages'!BQ49</f>
        <v>0</v>
      </c>
      <c r="Z47" s="512"/>
      <c r="AA47" s="774">
        <f>'3.2Cost by Packages'!BK49+'3.2Cost by Packages'!BO49+'3.2Cost by Packages'!BS49</f>
        <v>0</v>
      </c>
      <c r="AB47" s="1324"/>
      <c r="AC47" s="506">
        <f>'3.2Cost by Packages'!Q49+'3.2Cost by Packages'!U49+'3.2Cost by Packages'!Y49+'3.2Cost by Packages'!AC49</f>
        <v>0</v>
      </c>
      <c r="AD47" s="512"/>
      <c r="AE47" s="774">
        <f>'3.2Cost by Packages'!S49+'3.2Cost by Packages'!W49+'3.2Cost by Packages'!AA49+'3.2Cost by Packages'!AE49</f>
        <v>0</v>
      </c>
      <c r="AF47" s="1324"/>
      <c r="AG47" s="506">
        <f>'3.2Cost by Packages'!AK49+'3.2Cost by Packages'!AO49</f>
        <v>0</v>
      </c>
      <c r="AH47" s="512"/>
      <c r="AI47" s="774">
        <f>'3.2Cost by Packages'!AM49+'3.2Cost by Packages'!AQ49</f>
        <v>0</v>
      </c>
      <c r="AJ47" s="1324"/>
      <c r="AK47" s="776"/>
      <c r="AL47" s="777"/>
      <c r="AM47" s="767"/>
      <c r="AN47" s="1324"/>
      <c r="AO47" s="776"/>
      <c r="AP47" s="1325"/>
      <c r="AQ47" s="767"/>
      <c r="AR47" s="1324"/>
      <c r="AS47" s="776"/>
      <c r="AT47" s="1325"/>
      <c r="AU47" s="777"/>
      <c r="AV47" s="1324"/>
    </row>
    <row r="48" spans="1:128" s="1149" customFormat="1" ht="6.95" customHeight="1">
      <c r="A48" s="1343">
        <v>11.2</v>
      </c>
      <c r="B48" s="1643"/>
      <c r="C48" s="2008" t="s">
        <v>1080</v>
      </c>
      <c r="D48" s="2008"/>
      <c r="E48" s="2008"/>
      <c r="F48" s="2008"/>
      <c r="G48" s="2009"/>
      <c r="H48" s="2010" t="s">
        <v>1081</v>
      </c>
      <c r="I48" s="2011"/>
      <c r="J48" s="780" t="s">
        <v>1070</v>
      </c>
      <c r="K48" s="506"/>
      <c r="L48" s="781"/>
      <c r="M48" s="782">
        <f t="shared" si="3"/>
        <v>7.7750000000000004</v>
      </c>
      <c r="N48" s="783"/>
      <c r="O48" s="774">
        <f t="shared" si="4"/>
        <v>0</v>
      </c>
      <c r="P48" s="784"/>
      <c r="Q48" s="506">
        <f>'3.2Cost by Packages'!AG50+'3.2Cost by Packages'!AS50+'3.2Cost by Packages'!BU50+'3.2Cost by Packages'!BY50+'3.2Cost by Packages'!CC50+'3.2Cost by Packages'!CG50+'3.2Cost by Packages'!CK50+'3.2Cost by Packages'!CO50+'3.2Cost by Packages'!CS50+'3.2Cost by Packages'!CW50+'3.2Cost by Packages'!DA50+'3.2Cost by Packages'!DE50+'3.2Cost by Packages'!DI50+'3.2Cost by Packages'!DM50+'3.2Cost by Packages'!DQ50+'3.2Cost by Packages'!DU50</f>
        <v>7.7750000000000004</v>
      </c>
      <c r="R48" s="1263"/>
      <c r="S48" s="774">
        <f>'3.2Cost by Packages'!AI50+'3.2Cost by Packages'!AU50+'3.2Cost by Packages'!BW50+'3.2Cost by Packages'!CA50+'3.2Cost by Packages'!CE50+'3.2Cost by Packages'!CI50+'3.2Cost by Packages'!CM50+'3.2Cost by Packages'!CQ50+'3.2Cost by Packages'!CU50+'3.2Cost by Packages'!CY50+'3.2Cost by Packages'!DC50+'3.2Cost by Packages'!DG50+'3.2Cost by Packages'!DK50+'3.2Cost by Packages'!DO50+'3.2Cost by Packages'!DS50+'3.2Cost by Packages'!DW50</f>
        <v>0</v>
      </c>
      <c r="T48" s="784"/>
      <c r="U48" s="506">
        <f>'3.2Cost by Packages'!AW50+'3.2Cost by Packages'!BA50+'3.2Cost by Packages'!BE50</f>
        <v>0</v>
      </c>
      <c r="V48" s="1263"/>
      <c r="W48" s="774">
        <f>'3.2Cost by Packages'!AY50+'3.2Cost by Packages'!BC50+'3.2Cost by Packages'!BG50</f>
        <v>0</v>
      </c>
      <c r="X48" s="791"/>
      <c r="Y48" s="506">
        <f>'3.2Cost by Packages'!BI50+'3.2Cost by Packages'!BM50+'3.2Cost by Packages'!BQ50</f>
        <v>0</v>
      </c>
      <c r="Z48" s="1263"/>
      <c r="AA48" s="774">
        <f>'3.2Cost by Packages'!BK50+'3.2Cost by Packages'!BO50+'3.2Cost by Packages'!BS50</f>
        <v>0</v>
      </c>
      <c r="AB48" s="791"/>
      <c r="AC48" s="506">
        <f>'3.2Cost by Packages'!Q50+'3.2Cost by Packages'!U50+'3.2Cost by Packages'!Y50+'3.2Cost by Packages'!AC50</f>
        <v>0</v>
      </c>
      <c r="AD48" s="1263"/>
      <c r="AE48" s="774">
        <f>'3.2Cost by Packages'!S50+'3.2Cost by Packages'!W50+'3.2Cost by Packages'!AA50+'3.2Cost by Packages'!AE50</f>
        <v>0</v>
      </c>
      <c r="AF48" s="791"/>
      <c r="AG48" s="506">
        <f>'3.2Cost by Packages'!AK50+'3.2Cost by Packages'!AO50</f>
        <v>0</v>
      </c>
      <c r="AH48" s="1263"/>
      <c r="AI48" s="774">
        <f>'3.2Cost by Packages'!AM50+'3.2Cost by Packages'!AQ50</f>
        <v>0</v>
      </c>
      <c r="AJ48" s="791"/>
      <c r="AK48" s="785"/>
      <c r="AL48" s="786"/>
      <c r="AM48" s="767"/>
      <c r="AN48" s="791"/>
      <c r="AO48" s="785"/>
      <c r="AP48" s="792"/>
      <c r="AQ48" s="767"/>
      <c r="AR48" s="791"/>
      <c r="AS48" s="785"/>
      <c r="AT48" s="792"/>
      <c r="AU48" s="777"/>
      <c r="AV48" s="791"/>
    </row>
    <row r="49" spans="1:128" s="1149" customFormat="1" ht="6.95" customHeight="1">
      <c r="A49" s="1343">
        <v>11.3</v>
      </c>
      <c r="B49" s="1643"/>
      <c r="C49" s="2008" t="s">
        <v>1082</v>
      </c>
      <c r="D49" s="2008"/>
      <c r="E49" s="2008"/>
      <c r="F49" s="2008"/>
      <c r="G49" s="2009"/>
      <c r="H49" s="2010" t="s">
        <v>1083</v>
      </c>
      <c r="I49" s="2011"/>
      <c r="J49" s="780" t="s">
        <v>1070</v>
      </c>
      <c r="K49" s="506"/>
      <c r="L49" s="781"/>
      <c r="M49" s="782">
        <f t="shared" si="3"/>
        <v>24.381</v>
      </c>
      <c r="N49" s="783"/>
      <c r="O49" s="774">
        <f t="shared" si="4"/>
        <v>0</v>
      </c>
      <c r="P49" s="784"/>
      <c r="Q49" s="506">
        <f>'3.2Cost by Packages'!AG51+'3.2Cost by Packages'!AS51+'3.2Cost by Packages'!BU51+'3.2Cost by Packages'!BY51+'3.2Cost by Packages'!CC51+'3.2Cost by Packages'!CG51+'3.2Cost by Packages'!CK51+'3.2Cost by Packages'!CO51+'3.2Cost by Packages'!CS51+'3.2Cost by Packages'!CW51+'3.2Cost by Packages'!DA51+'3.2Cost by Packages'!DE51+'3.2Cost by Packages'!DI51+'3.2Cost by Packages'!DM51+'3.2Cost by Packages'!DQ51+'3.2Cost by Packages'!DU51</f>
        <v>24.381</v>
      </c>
      <c r="R49" s="1263"/>
      <c r="S49" s="774">
        <f>'3.2Cost by Packages'!AI51+'3.2Cost by Packages'!AU51+'3.2Cost by Packages'!BW51+'3.2Cost by Packages'!CA51+'3.2Cost by Packages'!CE51+'3.2Cost by Packages'!CI51+'3.2Cost by Packages'!CM51+'3.2Cost by Packages'!CQ51+'3.2Cost by Packages'!CU51+'3.2Cost by Packages'!CY51+'3.2Cost by Packages'!DC51+'3.2Cost by Packages'!DG51+'3.2Cost by Packages'!DK51+'3.2Cost by Packages'!DO51+'3.2Cost by Packages'!DS51+'3.2Cost by Packages'!DW51</f>
        <v>0</v>
      </c>
      <c r="T49" s="784"/>
      <c r="U49" s="506">
        <f>'3.2Cost by Packages'!AW51+'3.2Cost by Packages'!BA51+'3.2Cost by Packages'!BE51</f>
        <v>0</v>
      </c>
      <c r="V49" s="1263"/>
      <c r="W49" s="774">
        <f>'3.2Cost by Packages'!AY51+'3.2Cost by Packages'!BC51+'3.2Cost by Packages'!BG51</f>
        <v>0</v>
      </c>
      <c r="X49" s="791"/>
      <c r="Y49" s="506">
        <f>'3.2Cost by Packages'!BI51+'3.2Cost by Packages'!BM51+'3.2Cost by Packages'!BQ51</f>
        <v>0</v>
      </c>
      <c r="Z49" s="1263"/>
      <c r="AA49" s="774">
        <f>'3.2Cost by Packages'!BK51+'3.2Cost by Packages'!BO51+'3.2Cost by Packages'!BS51</f>
        <v>0</v>
      </c>
      <c r="AB49" s="791"/>
      <c r="AC49" s="506">
        <f>'3.2Cost by Packages'!Q51+'3.2Cost by Packages'!U51+'3.2Cost by Packages'!Y51+'3.2Cost by Packages'!AC51</f>
        <v>0</v>
      </c>
      <c r="AD49" s="1263"/>
      <c r="AE49" s="774">
        <f>'3.2Cost by Packages'!S51+'3.2Cost by Packages'!W51+'3.2Cost by Packages'!AA51+'3.2Cost by Packages'!AE51</f>
        <v>0</v>
      </c>
      <c r="AF49" s="791"/>
      <c r="AG49" s="506">
        <f>'3.2Cost by Packages'!AK51+'3.2Cost by Packages'!AO51</f>
        <v>0</v>
      </c>
      <c r="AH49" s="1263"/>
      <c r="AI49" s="774">
        <f>'3.2Cost by Packages'!AM51+'3.2Cost by Packages'!AQ51</f>
        <v>0</v>
      </c>
      <c r="AJ49" s="791"/>
      <c r="AK49" s="785"/>
      <c r="AL49" s="786"/>
      <c r="AM49" s="767"/>
      <c r="AN49" s="791"/>
      <c r="AO49" s="785"/>
      <c r="AP49" s="792"/>
      <c r="AQ49" s="767"/>
      <c r="AR49" s="791"/>
      <c r="AS49" s="785"/>
      <c r="AT49" s="792"/>
      <c r="AU49" s="777"/>
      <c r="AV49" s="791"/>
    </row>
    <row r="50" spans="1:128" s="1237" customFormat="1" ht="6.95" customHeight="1">
      <c r="A50" s="1260">
        <v>12</v>
      </c>
      <c r="B50" s="1644"/>
      <c r="C50" s="2014" t="s">
        <v>1086</v>
      </c>
      <c r="D50" s="2014"/>
      <c r="E50" s="2014"/>
      <c r="F50" s="2014"/>
      <c r="G50" s="2015"/>
      <c r="H50" s="2020"/>
      <c r="I50" s="2021"/>
      <c r="J50" s="499"/>
      <c r="K50" s="521"/>
      <c r="L50" s="510"/>
      <c r="M50" s="1301">
        <f t="shared" si="3"/>
        <v>0</v>
      </c>
      <c r="N50" s="1302"/>
      <c r="O50" s="822">
        <f t="shared" si="4"/>
        <v>0</v>
      </c>
      <c r="P50" s="790"/>
      <c r="Q50" s="521">
        <f>'3.2Cost by Packages'!AG52+'3.2Cost by Packages'!AS52+'3.2Cost by Packages'!BU52+'3.2Cost by Packages'!BY52+'3.2Cost by Packages'!CC52+'3.2Cost by Packages'!CG52+'3.2Cost by Packages'!CK52+'3.2Cost by Packages'!CO52+'3.2Cost by Packages'!CS52+'3.2Cost by Packages'!CW52+'3.2Cost by Packages'!DA52+'3.2Cost by Packages'!DE52+'3.2Cost by Packages'!DI52+'3.2Cost by Packages'!DM52+'3.2Cost by Packages'!DQ52+'3.2Cost by Packages'!DU52</f>
        <v>0</v>
      </c>
      <c r="R50" s="1280"/>
      <c r="S50" s="822">
        <f>'3.2Cost by Packages'!AI52+'3.2Cost by Packages'!AU52+'3.2Cost by Packages'!BW52+'3.2Cost by Packages'!CA52+'3.2Cost by Packages'!CE52+'3.2Cost by Packages'!CI52+'3.2Cost by Packages'!CM52+'3.2Cost by Packages'!CQ52+'3.2Cost by Packages'!CU52+'3.2Cost by Packages'!CY52+'3.2Cost by Packages'!DC52+'3.2Cost by Packages'!DG52+'3.2Cost by Packages'!DK52+'3.2Cost by Packages'!DO52+'3.2Cost by Packages'!DS52+'3.2Cost by Packages'!DW52</f>
        <v>0</v>
      </c>
      <c r="T50" s="790"/>
      <c r="U50" s="521">
        <f>'3.2Cost by Packages'!AW52+'3.2Cost by Packages'!BA52+'3.2Cost by Packages'!BE52</f>
        <v>0</v>
      </c>
      <c r="V50" s="1280"/>
      <c r="W50" s="822">
        <f>'3.2Cost by Packages'!AY52+'3.2Cost by Packages'!BC52+'3.2Cost by Packages'!BG52</f>
        <v>0</v>
      </c>
      <c r="X50" s="787"/>
      <c r="Y50" s="521">
        <f>'3.2Cost by Packages'!BI52+'3.2Cost by Packages'!BM52+'3.2Cost by Packages'!BQ52</f>
        <v>0</v>
      </c>
      <c r="Z50" s="1280"/>
      <c r="AA50" s="822">
        <f>'3.2Cost by Packages'!BK52+'3.2Cost by Packages'!BO52+'3.2Cost by Packages'!BS52</f>
        <v>0</v>
      </c>
      <c r="AB50" s="787"/>
      <c r="AC50" s="521">
        <f>'3.2Cost by Packages'!Q52+'3.2Cost by Packages'!U52+'3.2Cost by Packages'!Y52+'3.2Cost by Packages'!AC52</f>
        <v>0</v>
      </c>
      <c r="AD50" s="1280"/>
      <c r="AE50" s="822">
        <f>'3.2Cost by Packages'!S52+'3.2Cost by Packages'!W52+'3.2Cost by Packages'!AA52+'3.2Cost by Packages'!AE52</f>
        <v>0</v>
      </c>
      <c r="AF50" s="787"/>
      <c r="AG50" s="521">
        <f>'3.2Cost by Packages'!AK52+'3.2Cost by Packages'!AO52</f>
        <v>0</v>
      </c>
      <c r="AH50" s="1280"/>
      <c r="AI50" s="822">
        <f>'3.2Cost by Packages'!AM52+'3.2Cost by Packages'!AQ52</f>
        <v>0</v>
      </c>
      <c r="AJ50" s="787"/>
      <c r="AK50" s="1303"/>
      <c r="AL50" s="788"/>
      <c r="AM50" s="766"/>
      <c r="AN50" s="787"/>
      <c r="AO50" s="1303"/>
      <c r="AP50" s="789"/>
      <c r="AQ50" s="766"/>
      <c r="AR50" s="787"/>
      <c r="AS50" s="1303"/>
      <c r="AT50" s="789"/>
      <c r="AU50" s="775"/>
      <c r="AV50" s="787"/>
      <c r="AW50" s="1238"/>
      <c r="AX50" s="1238"/>
      <c r="AY50" s="1238"/>
      <c r="AZ50" s="1238"/>
      <c r="BA50" s="1238"/>
      <c r="BB50" s="1238"/>
      <c r="BC50" s="1238"/>
      <c r="BD50" s="1238"/>
      <c r="BE50" s="1238"/>
      <c r="BF50" s="1238"/>
      <c r="BG50" s="1238"/>
      <c r="BH50" s="1238"/>
      <c r="BI50" s="1238"/>
      <c r="BJ50" s="1238"/>
      <c r="BK50" s="1238"/>
      <c r="BL50" s="1238"/>
      <c r="BM50" s="1238"/>
      <c r="BN50" s="1238"/>
      <c r="BO50" s="1238"/>
      <c r="BP50" s="1238"/>
      <c r="BQ50" s="1238"/>
      <c r="BR50" s="1238"/>
      <c r="BS50" s="1238"/>
      <c r="BT50" s="1238"/>
      <c r="BU50" s="1238"/>
      <c r="BV50" s="1238"/>
      <c r="BW50" s="1238"/>
      <c r="BX50" s="1238"/>
      <c r="BY50" s="1238"/>
      <c r="BZ50" s="1238"/>
      <c r="CA50" s="1238"/>
      <c r="CB50" s="1238"/>
      <c r="CC50" s="1238"/>
      <c r="CD50" s="1238"/>
      <c r="CE50" s="1238"/>
      <c r="CF50" s="1238"/>
      <c r="CG50" s="1238"/>
      <c r="CH50" s="1238"/>
      <c r="CI50" s="1238"/>
      <c r="CJ50" s="1238"/>
      <c r="CK50" s="1238"/>
      <c r="CL50" s="1238"/>
      <c r="CM50" s="1238"/>
      <c r="CN50" s="1238"/>
      <c r="CO50" s="1238"/>
      <c r="CP50" s="1238"/>
      <c r="CQ50" s="1238"/>
      <c r="CR50" s="1238"/>
      <c r="CS50" s="1238"/>
      <c r="CT50" s="1238"/>
      <c r="CU50" s="1238"/>
      <c r="CV50" s="1238"/>
      <c r="CW50" s="1238"/>
      <c r="CX50" s="1238"/>
      <c r="CY50" s="1238"/>
      <c r="CZ50" s="1238"/>
      <c r="DA50" s="1238"/>
      <c r="DB50" s="1238"/>
      <c r="DC50" s="1238"/>
      <c r="DD50" s="1238"/>
      <c r="DE50" s="1238"/>
      <c r="DF50" s="1238"/>
      <c r="DG50" s="1238"/>
      <c r="DH50" s="1238"/>
      <c r="DI50" s="1238"/>
      <c r="DJ50" s="1238"/>
      <c r="DK50" s="1238"/>
      <c r="DL50" s="1238"/>
      <c r="DM50" s="1238"/>
      <c r="DN50" s="1238"/>
      <c r="DO50" s="1238"/>
      <c r="DP50" s="1238"/>
      <c r="DQ50" s="1238"/>
      <c r="DR50" s="1238"/>
      <c r="DS50" s="1238"/>
      <c r="DT50" s="1238"/>
      <c r="DU50" s="1238"/>
      <c r="DV50" s="1238"/>
      <c r="DW50" s="1238"/>
      <c r="DX50" s="1238"/>
    </row>
    <row r="51" spans="1:128" s="1148" customFormat="1" ht="6.95" customHeight="1">
      <c r="A51" s="1343">
        <v>12.1</v>
      </c>
      <c r="B51" s="1650"/>
      <c r="C51" s="2022" t="s">
        <v>1071</v>
      </c>
      <c r="D51" s="2022"/>
      <c r="E51" s="2022"/>
      <c r="F51" s="2022"/>
      <c r="G51" s="2023"/>
      <c r="H51" s="2004" t="s">
        <v>1072</v>
      </c>
      <c r="I51" s="2005"/>
      <c r="J51" s="801" t="s">
        <v>1068</v>
      </c>
      <c r="K51" s="506"/>
      <c r="L51" s="802"/>
      <c r="M51" s="1319">
        <f t="shared" si="3"/>
        <v>6</v>
      </c>
      <c r="N51" s="1665"/>
      <c r="O51" s="774">
        <f t="shared" si="4"/>
        <v>0</v>
      </c>
      <c r="P51" s="803"/>
      <c r="Q51" s="506">
        <f>'3.2Cost by Packages'!AG53+'3.2Cost by Packages'!AS53+'3.2Cost by Packages'!BU53+'3.2Cost by Packages'!BY53+'3.2Cost by Packages'!CC53+'3.2Cost by Packages'!CG53+'3.2Cost by Packages'!CK53+'3.2Cost by Packages'!CO53+'3.2Cost by Packages'!CS53+'3.2Cost by Packages'!CW53+'3.2Cost by Packages'!DA53+'3.2Cost by Packages'!DE53+'3.2Cost by Packages'!DI53+'3.2Cost by Packages'!DM53+'3.2Cost by Packages'!DQ53+'3.2Cost by Packages'!DU53</f>
        <v>6</v>
      </c>
      <c r="R51" s="1265"/>
      <c r="S51" s="774">
        <f>'3.2Cost by Packages'!AI53+'3.2Cost by Packages'!AU53+'3.2Cost by Packages'!BW53+'3.2Cost by Packages'!CA53+'3.2Cost by Packages'!CE53+'3.2Cost by Packages'!CI53+'3.2Cost by Packages'!CM53+'3.2Cost by Packages'!CQ53+'3.2Cost by Packages'!CU53+'3.2Cost by Packages'!CY53+'3.2Cost by Packages'!DC53+'3.2Cost by Packages'!DG53+'3.2Cost by Packages'!DK53+'3.2Cost by Packages'!DO53+'3.2Cost by Packages'!DS53+'3.2Cost by Packages'!DW53</f>
        <v>0</v>
      </c>
      <c r="T51" s="803"/>
      <c r="U51" s="506">
        <f>'3.2Cost by Packages'!AW53+'3.2Cost by Packages'!BA53+'3.2Cost by Packages'!BE53</f>
        <v>0</v>
      </c>
      <c r="V51" s="1265"/>
      <c r="W51" s="774">
        <f>'3.2Cost by Packages'!AY53+'3.2Cost by Packages'!BC53+'3.2Cost by Packages'!BG53</f>
        <v>0</v>
      </c>
      <c r="X51" s="1322"/>
      <c r="Y51" s="506">
        <f>'3.2Cost by Packages'!BI53+'3.2Cost by Packages'!BM53+'3.2Cost by Packages'!BQ53</f>
        <v>0</v>
      </c>
      <c r="Z51" s="1265"/>
      <c r="AA51" s="774">
        <f>'3.2Cost by Packages'!BK53+'3.2Cost by Packages'!BO53+'3.2Cost by Packages'!BS53</f>
        <v>0</v>
      </c>
      <c r="AB51" s="1322"/>
      <c r="AC51" s="506">
        <f>'3.2Cost by Packages'!Q53+'3.2Cost by Packages'!U53+'3.2Cost by Packages'!Y53+'3.2Cost by Packages'!AC53</f>
        <v>0</v>
      </c>
      <c r="AD51" s="1265"/>
      <c r="AE51" s="774">
        <f>'3.2Cost by Packages'!S53+'3.2Cost by Packages'!W53+'3.2Cost by Packages'!AA53+'3.2Cost by Packages'!AE53</f>
        <v>0</v>
      </c>
      <c r="AF51" s="1322"/>
      <c r="AG51" s="506">
        <f>'3.2Cost by Packages'!AK53+'3.2Cost by Packages'!AO53</f>
        <v>0</v>
      </c>
      <c r="AH51" s="1265"/>
      <c r="AI51" s="774">
        <f>'3.2Cost by Packages'!AM53+'3.2Cost by Packages'!AQ53</f>
        <v>0</v>
      </c>
      <c r="AJ51" s="1322"/>
      <c r="AK51" s="1320"/>
      <c r="AL51" s="1321"/>
      <c r="AM51" s="767"/>
      <c r="AN51" s="1322"/>
      <c r="AO51" s="1320"/>
      <c r="AP51" s="1323"/>
      <c r="AQ51" s="767"/>
      <c r="AR51" s="1322"/>
      <c r="AS51" s="1320"/>
      <c r="AT51" s="1323"/>
      <c r="AU51" s="777"/>
      <c r="AV51" s="1322"/>
    </row>
    <row r="52" spans="1:128" s="1147" customFormat="1" ht="6.95" customHeight="1">
      <c r="A52" s="1343">
        <v>12.2</v>
      </c>
      <c r="B52" s="1645"/>
      <c r="C52" s="2018" t="s">
        <v>1087</v>
      </c>
      <c r="D52" s="2018"/>
      <c r="E52" s="2018"/>
      <c r="F52" s="2018"/>
      <c r="G52" s="2019"/>
      <c r="H52" s="2006" t="s">
        <v>1085</v>
      </c>
      <c r="I52" s="2007"/>
      <c r="J52" s="773" t="s">
        <v>1079</v>
      </c>
      <c r="K52" s="506"/>
      <c r="L52" s="508"/>
      <c r="M52" s="774">
        <f t="shared" si="3"/>
        <v>2.2200000000000002</v>
      </c>
      <c r="N52" s="1661"/>
      <c r="O52" s="774">
        <f t="shared" si="4"/>
        <v>0</v>
      </c>
      <c r="P52" s="513"/>
      <c r="Q52" s="506">
        <f>'3.2Cost by Packages'!AG54+'3.2Cost by Packages'!AS54+'3.2Cost by Packages'!BU54+'3.2Cost by Packages'!BY54+'3.2Cost by Packages'!CC54+'3.2Cost by Packages'!CG54+'3.2Cost by Packages'!CK54+'3.2Cost by Packages'!CO54+'3.2Cost by Packages'!CS54+'3.2Cost by Packages'!CW54+'3.2Cost by Packages'!DA54+'3.2Cost by Packages'!DE54+'3.2Cost by Packages'!DI54+'3.2Cost by Packages'!DM54+'3.2Cost by Packages'!DQ54+'3.2Cost by Packages'!DU54</f>
        <v>2.2200000000000002</v>
      </c>
      <c r="R52" s="512"/>
      <c r="S52" s="774">
        <f>'3.2Cost by Packages'!AI54+'3.2Cost by Packages'!AU54+'3.2Cost by Packages'!BW54+'3.2Cost by Packages'!CA54+'3.2Cost by Packages'!CE54+'3.2Cost by Packages'!CI54+'3.2Cost by Packages'!CM54+'3.2Cost by Packages'!CQ54+'3.2Cost by Packages'!CU54+'3.2Cost by Packages'!CY54+'3.2Cost by Packages'!DC54+'3.2Cost by Packages'!DG54+'3.2Cost by Packages'!DK54+'3.2Cost by Packages'!DO54+'3.2Cost by Packages'!DS54+'3.2Cost by Packages'!DW54</f>
        <v>0</v>
      </c>
      <c r="T52" s="513"/>
      <c r="U52" s="506">
        <f>'3.2Cost by Packages'!AW54+'3.2Cost by Packages'!BA54+'3.2Cost by Packages'!BE54</f>
        <v>0</v>
      </c>
      <c r="V52" s="512"/>
      <c r="W52" s="774">
        <f>'3.2Cost by Packages'!AY54+'3.2Cost by Packages'!BC54+'3.2Cost by Packages'!BG54</f>
        <v>0</v>
      </c>
      <c r="X52" s="1324"/>
      <c r="Y52" s="506">
        <f>'3.2Cost by Packages'!BI54+'3.2Cost by Packages'!BM54+'3.2Cost by Packages'!BQ54</f>
        <v>0</v>
      </c>
      <c r="Z52" s="512"/>
      <c r="AA52" s="774">
        <f>'3.2Cost by Packages'!BK54+'3.2Cost by Packages'!BO54+'3.2Cost by Packages'!BS54</f>
        <v>0</v>
      </c>
      <c r="AB52" s="1324"/>
      <c r="AC52" s="506">
        <f>'3.2Cost by Packages'!Q54+'3.2Cost by Packages'!U54+'3.2Cost by Packages'!Y54+'3.2Cost by Packages'!AC54</f>
        <v>0</v>
      </c>
      <c r="AD52" s="512"/>
      <c r="AE52" s="774">
        <f>'3.2Cost by Packages'!S54+'3.2Cost by Packages'!W54+'3.2Cost by Packages'!AA54+'3.2Cost by Packages'!AE54</f>
        <v>0</v>
      </c>
      <c r="AF52" s="1324"/>
      <c r="AG52" s="506">
        <f>'3.2Cost by Packages'!AK54+'3.2Cost by Packages'!AO54</f>
        <v>0</v>
      </c>
      <c r="AH52" s="512"/>
      <c r="AI52" s="774">
        <f>'3.2Cost by Packages'!AM54+'3.2Cost by Packages'!AQ54</f>
        <v>0</v>
      </c>
      <c r="AJ52" s="1324"/>
      <c r="AK52" s="776"/>
      <c r="AL52" s="777"/>
      <c r="AM52" s="767"/>
      <c r="AN52" s="1324"/>
      <c r="AO52" s="776"/>
      <c r="AP52" s="1325"/>
      <c r="AQ52" s="767"/>
      <c r="AR52" s="1324"/>
      <c r="AS52" s="776"/>
      <c r="AT52" s="1325"/>
      <c r="AU52" s="777"/>
      <c r="AV52" s="1324"/>
    </row>
    <row r="53" spans="1:128" s="1147" customFormat="1" ht="6.95" customHeight="1">
      <c r="A53" s="1343">
        <v>12.3</v>
      </c>
      <c r="B53" s="1645"/>
      <c r="C53" s="2018" t="s">
        <v>1088</v>
      </c>
      <c r="D53" s="2018"/>
      <c r="E53" s="2018"/>
      <c r="F53" s="2018"/>
      <c r="G53" s="2019"/>
      <c r="H53" s="2006" t="s">
        <v>1085</v>
      </c>
      <c r="I53" s="2007"/>
      <c r="J53" s="773" t="s">
        <v>1079</v>
      </c>
      <c r="K53" s="506"/>
      <c r="L53" s="508"/>
      <c r="M53" s="774">
        <f t="shared" si="3"/>
        <v>0.75</v>
      </c>
      <c r="N53" s="1661"/>
      <c r="O53" s="774">
        <f t="shared" si="4"/>
        <v>0</v>
      </c>
      <c r="P53" s="513"/>
      <c r="Q53" s="506">
        <f>'3.2Cost by Packages'!AG55+'3.2Cost by Packages'!AS55+'3.2Cost by Packages'!BU55+'3.2Cost by Packages'!BY55+'3.2Cost by Packages'!CC55+'3.2Cost by Packages'!CG55+'3.2Cost by Packages'!CK55+'3.2Cost by Packages'!CO55+'3.2Cost by Packages'!CS55+'3.2Cost by Packages'!CW55+'3.2Cost by Packages'!DA55+'3.2Cost by Packages'!DE55+'3.2Cost by Packages'!DI55+'3.2Cost by Packages'!DM55+'3.2Cost by Packages'!DQ55+'3.2Cost by Packages'!DU55</f>
        <v>0.75</v>
      </c>
      <c r="R53" s="512"/>
      <c r="S53" s="774">
        <f>'3.2Cost by Packages'!AI55+'3.2Cost by Packages'!AU55+'3.2Cost by Packages'!BW55+'3.2Cost by Packages'!CA55+'3.2Cost by Packages'!CE55+'3.2Cost by Packages'!CI55+'3.2Cost by Packages'!CM55+'3.2Cost by Packages'!CQ55+'3.2Cost by Packages'!CU55+'3.2Cost by Packages'!CY55+'3.2Cost by Packages'!DC55+'3.2Cost by Packages'!DG55+'3.2Cost by Packages'!DK55+'3.2Cost by Packages'!DO55+'3.2Cost by Packages'!DS55+'3.2Cost by Packages'!DW55</f>
        <v>0</v>
      </c>
      <c r="T53" s="513"/>
      <c r="U53" s="506">
        <f>'3.2Cost by Packages'!AW55+'3.2Cost by Packages'!BA55+'3.2Cost by Packages'!BE55</f>
        <v>0</v>
      </c>
      <c r="V53" s="512"/>
      <c r="W53" s="774">
        <f>'3.2Cost by Packages'!AY55+'3.2Cost by Packages'!BC55+'3.2Cost by Packages'!BG55</f>
        <v>0</v>
      </c>
      <c r="X53" s="1324"/>
      <c r="Y53" s="506">
        <f>'3.2Cost by Packages'!BI55+'3.2Cost by Packages'!BM55+'3.2Cost by Packages'!BQ55</f>
        <v>0</v>
      </c>
      <c r="Z53" s="512"/>
      <c r="AA53" s="774">
        <f>'3.2Cost by Packages'!BK55+'3.2Cost by Packages'!BO55+'3.2Cost by Packages'!BS55</f>
        <v>0</v>
      </c>
      <c r="AB53" s="1324"/>
      <c r="AC53" s="506">
        <f>'3.2Cost by Packages'!Q55+'3.2Cost by Packages'!U55+'3.2Cost by Packages'!Y55+'3.2Cost by Packages'!AC55</f>
        <v>0</v>
      </c>
      <c r="AD53" s="512"/>
      <c r="AE53" s="774">
        <f>'3.2Cost by Packages'!S55+'3.2Cost by Packages'!W55+'3.2Cost by Packages'!AA55+'3.2Cost by Packages'!AE55</f>
        <v>0</v>
      </c>
      <c r="AF53" s="1324"/>
      <c r="AG53" s="506">
        <f>'3.2Cost by Packages'!AK55+'3.2Cost by Packages'!AO55</f>
        <v>0</v>
      </c>
      <c r="AH53" s="512"/>
      <c r="AI53" s="774">
        <f>'3.2Cost by Packages'!AM55+'3.2Cost by Packages'!AQ55</f>
        <v>0</v>
      </c>
      <c r="AJ53" s="1324"/>
      <c r="AK53" s="776"/>
      <c r="AL53" s="777"/>
      <c r="AM53" s="767"/>
      <c r="AN53" s="1324"/>
      <c r="AO53" s="776"/>
      <c r="AP53" s="1325"/>
      <c r="AQ53" s="767"/>
      <c r="AR53" s="1324"/>
      <c r="AS53" s="776"/>
      <c r="AT53" s="1325"/>
      <c r="AU53" s="777"/>
      <c r="AV53" s="1324"/>
    </row>
    <row r="54" spans="1:128" s="1149" customFormat="1" ht="6.95" customHeight="1">
      <c r="A54" s="1343">
        <v>12.4</v>
      </c>
      <c r="B54" s="1643"/>
      <c r="C54" s="2008" t="s">
        <v>1089</v>
      </c>
      <c r="D54" s="2008"/>
      <c r="E54" s="2008"/>
      <c r="F54" s="2008"/>
      <c r="G54" s="2009"/>
      <c r="H54" s="2010" t="s">
        <v>1085</v>
      </c>
      <c r="I54" s="2011"/>
      <c r="J54" s="780" t="s">
        <v>1070</v>
      </c>
      <c r="K54" s="506"/>
      <c r="L54" s="781"/>
      <c r="M54" s="782">
        <f t="shared" si="3"/>
        <v>0.22199999999999998</v>
      </c>
      <c r="N54" s="783"/>
      <c r="O54" s="774">
        <f t="shared" si="4"/>
        <v>0</v>
      </c>
      <c r="P54" s="784"/>
      <c r="Q54" s="506">
        <f>'3.2Cost by Packages'!AG56+'3.2Cost by Packages'!AS56+'3.2Cost by Packages'!BU56+'3.2Cost by Packages'!BY56+'3.2Cost by Packages'!CC56+'3.2Cost by Packages'!CG56+'3.2Cost by Packages'!CK56+'3.2Cost by Packages'!CO56+'3.2Cost by Packages'!CS56+'3.2Cost by Packages'!CW56+'3.2Cost by Packages'!DA56+'3.2Cost by Packages'!DE56+'3.2Cost by Packages'!DI56+'3.2Cost by Packages'!DM56+'3.2Cost by Packages'!DQ56+'3.2Cost by Packages'!DU56</f>
        <v>0.22199999999999998</v>
      </c>
      <c r="R54" s="1263"/>
      <c r="S54" s="774">
        <f>'3.2Cost by Packages'!AI56+'3.2Cost by Packages'!AU56+'3.2Cost by Packages'!BW56+'3.2Cost by Packages'!CA56+'3.2Cost by Packages'!CE56+'3.2Cost by Packages'!CI56+'3.2Cost by Packages'!CM56+'3.2Cost by Packages'!CQ56+'3.2Cost by Packages'!CU56+'3.2Cost by Packages'!CY56+'3.2Cost by Packages'!DC56+'3.2Cost by Packages'!DG56+'3.2Cost by Packages'!DK56+'3.2Cost by Packages'!DO56+'3.2Cost by Packages'!DS56+'3.2Cost by Packages'!DW56</f>
        <v>0</v>
      </c>
      <c r="T54" s="784"/>
      <c r="U54" s="506">
        <f>'3.2Cost by Packages'!AW56+'3.2Cost by Packages'!BA56+'3.2Cost by Packages'!BE56</f>
        <v>0</v>
      </c>
      <c r="V54" s="1263"/>
      <c r="W54" s="774">
        <f>'3.2Cost by Packages'!AY56+'3.2Cost by Packages'!BC56+'3.2Cost by Packages'!BG56</f>
        <v>0</v>
      </c>
      <c r="X54" s="791"/>
      <c r="Y54" s="506">
        <f>'3.2Cost by Packages'!BI56+'3.2Cost by Packages'!BM56+'3.2Cost by Packages'!BQ56</f>
        <v>0</v>
      </c>
      <c r="Z54" s="1263"/>
      <c r="AA54" s="774">
        <f>'3.2Cost by Packages'!BK56+'3.2Cost by Packages'!BO56+'3.2Cost by Packages'!BS56</f>
        <v>0</v>
      </c>
      <c r="AB54" s="791"/>
      <c r="AC54" s="506">
        <f>'3.2Cost by Packages'!Q56+'3.2Cost by Packages'!U56+'3.2Cost by Packages'!Y56+'3.2Cost by Packages'!AC56</f>
        <v>0</v>
      </c>
      <c r="AD54" s="1263"/>
      <c r="AE54" s="774">
        <f>'3.2Cost by Packages'!S56+'3.2Cost by Packages'!W56+'3.2Cost by Packages'!AA56+'3.2Cost by Packages'!AE56</f>
        <v>0</v>
      </c>
      <c r="AF54" s="791"/>
      <c r="AG54" s="506">
        <f>'3.2Cost by Packages'!AK56+'3.2Cost by Packages'!AO56</f>
        <v>0</v>
      </c>
      <c r="AH54" s="1263"/>
      <c r="AI54" s="774">
        <f>'3.2Cost by Packages'!AM56+'3.2Cost by Packages'!AQ56</f>
        <v>0</v>
      </c>
      <c r="AJ54" s="791"/>
      <c r="AK54" s="785"/>
      <c r="AL54" s="786"/>
      <c r="AM54" s="767"/>
      <c r="AN54" s="791"/>
      <c r="AO54" s="785"/>
      <c r="AP54" s="792"/>
      <c r="AQ54" s="767"/>
      <c r="AR54" s="791"/>
      <c r="AS54" s="785"/>
      <c r="AT54" s="792"/>
      <c r="AU54" s="777"/>
      <c r="AV54" s="791"/>
    </row>
    <row r="55" spans="1:128" s="1149" customFormat="1" ht="6.95" customHeight="1">
      <c r="A55" s="1343">
        <v>12.5</v>
      </c>
      <c r="B55" s="1643"/>
      <c r="C55" s="2008" t="s">
        <v>1090</v>
      </c>
      <c r="D55" s="2008"/>
      <c r="E55" s="2008"/>
      <c r="F55" s="2008"/>
      <c r="G55" s="2009"/>
      <c r="H55" s="2010" t="s">
        <v>1085</v>
      </c>
      <c r="I55" s="2011"/>
      <c r="J55" s="780" t="s">
        <v>1070</v>
      </c>
      <c r="K55" s="506"/>
      <c r="L55" s="781"/>
      <c r="M55" s="782">
        <f t="shared" si="3"/>
        <v>7.5000000000000011E-2</v>
      </c>
      <c r="N55" s="783"/>
      <c r="O55" s="774">
        <f t="shared" si="4"/>
        <v>0</v>
      </c>
      <c r="P55" s="784"/>
      <c r="Q55" s="506">
        <f>'3.2Cost by Packages'!AG57+'3.2Cost by Packages'!AS57+'3.2Cost by Packages'!BU57+'3.2Cost by Packages'!BY57+'3.2Cost by Packages'!CC57+'3.2Cost by Packages'!CG57+'3.2Cost by Packages'!CK57+'3.2Cost by Packages'!CO57+'3.2Cost by Packages'!CS57+'3.2Cost by Packages'!CW57+'3.2Cost by Packages'!DA57+'3.2Cost by Packages'!DE57+'3.2Cost by Packages'!DI57+'3.2Cost by Packages'!DM57+'3.2Cost by Packages'!DQ57+'3.2Cost by Packages'!DU57</f>
        <v>7.5000000000000011E-2</v>
      </c>
      <c r="R55" s="1263"/>
      <c r="S55" s="774">
        <f>'3.2Cost by Packages'!AI57+'3.2Cost by Packages'!AU57+'3.2Cost by Packages'!BW57+'3.2Cost by Packages'!CA57+'3.2Cost by Packages'!CE57+'3.2Cost by Packages'!CI57+'3.2Cost by Packages'!CM57+'3.2Cost by Packages'!CQ57+'3.2Cost by Packages'!CU57+'3.2Cost by Packages'!CY57+'3.2Cost by Packages'!DC57+'3.2Cost by Packages'!DG57+'3.2Cost by Packages'!DK57+'3.2Cost by Packages'!DO57+'3.2Cost by Packages'!DS57+'3.2Cost by Packages'!DW57</f>
        <v>0</v>
      </c>
      <c r="T55" s="784"/>
      <c r="U55" s="506">
        <f>'3.2Cost by Packages'!AW57+'3.2Cost by Packages'!BA57+'3.2Cost by Packages'!BE57</f>
        <v>0</v>
      </c>
      <c r="V55" s="1263"/>
      <c r="W55" s="774">
        <f>'3.2Cost by Packages'!AY57+'3.2Cost by Packages'!BC57+'3.2Cost by Packages'!BG57</f>
        <v>0</v>
      </c>
      <c r="X55" s="791"/>
      <c r="Y55" s="506">
        <f>'3.2Cost by Packages'!BI57+'3.2Cost by Packages'!BM57+'3.2Cost by Packages'!BQ57</f>
        <v>0</v>
      </c>
      <c r="Z55" s="1263"/>
      <c r="AA55" s="774">
        <f>'3.2Cost by Packages'!BK57+'3.2Cost by Packages'!BO57+'3.2Cost by Packages'!BS57</f>
        <v>0</v>
      </c>
      <c r="AB55" s="791"/>
      <c r="AC55" s="506">
        <f>'3.2Cost by Packages'!Q57+'3.2Cost by Packages'!U57+'3.2Cost by Packages'!Y57+'3.2Cost by Packages'!AC57</f>
        <v>0</v>
      </c>
      <c r="AD55" s="1263"/>
      <c r="AE55" s="774">
        <f>'3.2Cost by Packages'!S57+'3.2Cost by Packages'!W57+'3.2Cost by Packages'!AA57+'3.2Cost by Packages'!AE57</f>
        <v>0</v>
      </c>
      <c r="AF55" s="791"/>
      <c r="AG55" s="506">
        <f>'3.2Cost by Packages'!AK57+'3.2Cost by Packages'!AO57</f>
        <v>0</v>
      </c>
      <c r="AH55" s="1263"/>
      <c r="AI55" s="774">
        <f>'3.2Cost by Packages'!AM57+'3.2Cost by Packages'!AQ57</f>
        <v>0</v>
      </c>
      <c r="AJ55" s="791"/>
      <c r="AK55" s="785"/>
      <c r="AL55" s="786"/>
      <c r="AM55" s="767"/>
      <c r="AN55" s="791"/>
      <c r="AO55" s="785"/>
      <c r="AP55" s="792"/>
      <c r="AQ55" s="767"/>
      <c r="AR55" s="791"/>
      <c r="AS55" s="785"/>
      <c r="AT55" s="792"/>
      <c r="AU55" s="777"/>
      <c r="AV55" s="791"/>
    </row>
    <row r="56" spans="1:128" s="1149" customFormat="1" ht="6.95" customHeight="1">
      <c r="A56" s="1343">
        <v>12.6</v>
      </c>
      <c r="B56" s="1643"/>
      <c r="C56" s="2008" t="s">
        <v>1091</v>
      </c>
      <c r="D56" s="2008"/>
      <c r="E56" s="2008"/>
      <c r="F56" s="2008"/>
      <c r="G56" s="2009"/>
      <c r="H56" s="2010" t="s">
        <v>1083</v>
      </c>
      <c r="I56" s="2011"/>
      <c r="J56" s="780" t="s">
        <v>1070</v>
      </c>
      <c r="K56" s="506"/>
      <c r="L56" s="781"/>
      <c r="M56" s="782">
        <f t="shared" si="3"/>
        <v>0.56699999999999995</v>
      </c>
      <c r="N56" s="783"/>
      <c r="O56" s="774">
        <f t="shared" si="4"/>
        <v>0</v>
      </c>
      <c r="P56" s="784"/>
      <c r="Q56" s="506">
        <f>'3.2Cost by Packages'!AG58+'3.2Cost by Packages'!AS58+'3.2Cost by Packages'!BU58+'3.2Cost by Packages'!BY58+'3.2Cost by Packages'!CC58+'3.2Cost by Packages'!CG58+'3.2Cost by Packages'!CK58+'3.2Cost by Packages'!CO58+'3.2Cost by Packages'!CS58+'3.2Cost by Packages'!CW58+'3.2Cost by Packages'!DA58+'3.2Cost by Packages'!DE58+'3.2Cost by Packages'!DI58+'3.2Cost by Packages'!DM58+'3.2Cost by Packages'!DQ58+'3.2Cost by Packages'!DU58</f>
        <v>0.56699999999999995</v>
      </c>
      <c r="R56" s="1263"/>
      <c r="S56" s="774">
        <f>'3.2Cost by Packages'!AI58+'3.2Cost by Packages'!AU58+'3.2Cost by Packages'!BW58+'3.2Cost by Packages'!CA58+'3.2Cost by Packages'!CE58+'3.2Cost by Packages'!CI58+'3.2Cost by Packages'!CM58+'3.2Cost by Packages'!CQ58+'3.2Cost by Packages'!CU58+'3.2Cost by Packages'!CY58+'3.2Cost by Packages'!DC58+'3.2Cost by Packages'!DG58+'3.2Cost by Packages'!DK58+'3.2Cost by Packages'!DO58+'3.2Cost by Packages'!DS58+'3.2Cost by Packages'!DW58</f>
        <v>0</v>
      </c>
      <c r="T56" s="784"/>
      <c r="U56" s="506">
        <f>'3.2Cost by Packages'!AW58+'3.2Cost by Packages'!BA58+'3.2Cost by Packages'!BE58</f>
        <v>0</v>
      </c>
      <c r="V56" s="1263"/>
      <c r="W56" s="774">
        <f>'3.2Cost by Packages'!AY58+'3.2Cost by Packages'!BC58+'3.2Cost by Packages'!BG58</f>
        <v>0</v>
      </c>
      <c r="X56" s="791"/>
      <c r="Y56" s="506">
        <f>'3.2Cost by Packages'!BI58+'3.2Cost by Packages'!BM58+'3.2Cost by Packages'!BQ58</f>
        <v>0</v>
      </c>
      <c r="Z56" s="1263"/>
      <c r="AA56" s="774">
        <f>'3.2Cost by Packages'!BK58+'3.2Cost by Packages'!BO58+'3.2Cost by Packages'!BS58</f>
        <v>0</v>
      </c>
      <c r="AB56" s="791"/>
      <c r="AC56" s="506">
        <f>'3.2Cost by Packages'!Q58+'3.2Cost by Packages'!U58+'3.2Cost by Packages'!Y58+'3.2Cost by Packages'!AC58</f>
        <v>0</v>
      </c>
      <c r="AD56" s="1263"/>
      <c r="AE56" s="774">
        <f>'3.2Cost by Packages'!S58+'3.2Cost by Packages'!W58+'3.2Cost by Packages'!AA58+'3.2Cost by Packages'!AE58</f>
        <v>0</v>
      </c>
      <c r="AF56" s="791"/>
      <c r="AG56" s="506">
        <f>'3.2Cost by Packages'!AK58+'3.2Cost by Packages'!AO58</f>
        <v>0</v>
      </c>
      <c r="AH56" s="1263"/>
      <c r="AI56" s="774">
        <f>'3.2Cost by Packages'!AM58+'3.2Cost by Packages'!AQ58</f>
        <v>0</v>
      </c>
      <c r="AJ56" s="791"/>
      <c r="AK56" s="785"/>
      <c r="AL56" s="786"/>
      <c r="AM56" s="767"/>
      <c r="AN56" s="791"/>
      <c r="AO56" s="785"/>
      <c r="AP56" s="792"/>
      <c r="AQ56" s="767"/>
      <c r="AR56" s="791"/>
      <c r="AS56" s="785"/>
      <c r="AT56" s="792"/>
      <c r="AU56" s="777"/>
      <c r="AV56" s="791"/>
    </row>
    <row r="57" spans="1:128" s="1149" customFormat="1" ht="6.95" customHeight="1">
      <c r="A57" s="1343">
        <v>12.7</v>
      </c>
      <c r="B57" s="1643"/>
      <c r="C57" s="2008" t="s">
        <v>1092</v>
      </c>
      <c r="D57" s="2008"/>
      <c r="E57" s="2008"/>
      <c r="F57" s="2008"/>
      <c r="G57" s="2009"/>
      <c r="H57" s="2010" t="s">
        <v>1081</v>
      </c>
      <c r="I57" s="2011"/>
      <c r="J57" s="780" t="s">
        <v>1070</v>
      </c>
      <c r="K57" s="506"/>
      <c r="L57" s="781"/>
      <c r="M57" s="782">
        <f t="shared" si="3"/>
        <v>0.2</v>
      </c>
      <c r="N57" s="783"/>
      <c r="O57" s="774">
        <f t="shared" si="4"/>
        <v>0</v>
      </c>
      <c r="P57" s="784"/>
      <c r="Q57" s="506">
        <f>'3.2Cost by Packages'!AG59+'3.2Cost by Packages'!AS59+'3.2Cost by Packages'!BU59+'3.2Cost by Packages'!BY59+'3.2Cost by Packages'!CC59+'3.2Cost by Packages'!CG59+'3.2Cost by Packages'!CK59+'3.2Cost by Packages'!CO59+'3.2Cost by Packages'!CS59+'3.2Cost by Packages'!CW59+'3.2Cost by Packages'!DA59+'3.2Cost by Packages'!DE59+'3.2Cost by Packages'!DI59+'3.2Cost by Packages'!DM59+'3.2Cost by Packages'!DQ59+'3.2Cost by Packages'!DU59</f>
        <v>0.2</v>
      </c>
      <c r="R57" s="1263"/>
      <c r="S57" s="774">
        <f>'3.2Cost by Packages'!AI59+'3.2Cost by Packages'!AU59+'3.2Cost by Packages'!BW59+'3.2Cost by Packages'!CA59+'3.2Cost by Packages'!CE59+'3.2Cost by Packages'!CI59+'3.2Cost by Packages'!CM59+'3.2Cost by Packages'!CQ59+'3.2Cost by Packages'!CU59+'3.2Cost by Packages'!CY59+'3.2Cost by Packages'!DC59+'3.2Cost by Packages'!DG59+'3.2Cost by Packages'!DK59+'3.2Cost by Packages'!DO59+'3.2Cost by Packages'!DS59+'3.2Cost by Packages'!DW59</f>
        <v>0</v>
      </c>
      <c r="T57" s="784"/>
      <c r="U57" s="506">
        <f>'3.2Cost by Packages'!AW59+'3.2Cost by Packages'!BA59+'3.2Cost by Packages'!BE59</f>
        <v>0</v>
      </c>
      <c r="V57" s="1263"/>
      <c r="W57" s="774">
        <f>'3.2Cost by Packages'!AY59+'3.2Cost by Packages'!BC59+'3.2Cost by Packages'!BG59</f>
        <v>0</v>
      </c>
      <c r="X57" s="791"/>
      <c r="Y57" s="506">
        <f>'3.2Cost by Packages'!BI59+'3.2Cost by Packages'!BM59+'3.2Cost by Packages'!BQ59</f>
        <v>0</v>
      </c>
      <c r="Z57" s="1263"/>
      <c r="AA57" s="774">
        <f>'3.2Cost by Packages'!BK59+'3.2Cost by Packages'!BO59+'3.2Cost by Packages'!BS59</f>
        <v>0</v>
      </c>
      <c r="AB57" s="791"/>
      <c r="AC57" s="506">
        <f>'3.2Cost by Packages'!Q59+'3.2Cost by Packages'!U59+'3.2Cost by Packages'!Y59+'3.2Cost by Packages'!AC59</f>
        <v>0</v>
      </c>
      <c r="AD57" s="1263"/>
      <c r="AE57" s="774">
        <f>'3.2Cost by Packages'!S59+'3.2Cost by Packages'!W59+'3.2Cost by Packages'!AA59+'3.2Cost by Packages'!AE59</f>
        <v>0</v>
      </c>
      <c r="AF57" s="791"/>
      <c r="AG57" s="506">
        <f>'3.2Cost by Packages'!AK59+'3.2Cost by Packages'!AO59</f>
        <v>0</v>
      </c>
      <c r="AH57" s="1263"/>
      <c r="AI57" s="774">
        <f>'3.2Cost by Packages'!AM59+'3.2Cost by Packages'!AQ59</f>
        <v>0</v>
      </c>
      <c r="AJ57" s="791"/>
      <c r="AK57" s="785"/>
      <c r="AL57" s="786"/>
      <c r="AM57" s="767"/>
      <c r="AN57" s="791"/>
      <c r="AO57" s="785"/>
      <c r="AP57" s="792"/>
      <c r="AQ57" s="767"/>
      <c r="AR57" s="791"/>
      <c r="AS57" s="785"/>
      <c r="AT57" s="792"/>
      <c r="AU57" s="777"/>
      <c r="AV57" s="791"/>
    </row>
    <row r="58" spans="1:128" s="1149" customFormat="1" ht="6.95" customHeight="1">
      <c r="A58" s="1343">
        <v>12.8</v>
      </c>
      <c r="B58" s="1643"/>
      <c r="C58" s="2008" t="s">
        <v>1093</v>
      </c>
      <c r="D58" s="2008"/>
      <c r="E58" s="2008"/>
      <c r="F58" s="2008"/>
      <c r="G58" s="2009"/>
      <c r="H58" s="2010" t="s">
        <v>1083</v>
      </c>
      <c r="I58" s="2011"/>
      <c r="J58" s="780" t="s">
        <v>1070</v>
      </c>
      <c r="K58" s="506"/>
      <c r="L58" s="781"/>
      <c r="M58" s="782">
        <f t="shared" si="3"/>
        <v>0.15000000000000002</v>
      </c>
      <c r="N58" s="783"/>
      <c r="O58" s="774">
        <f t="shared" si="4"/>
        <v>0</v>
      </c>
      <c r="P58" s="784"/>
      <c r="Q58" s="506">
        <f>'3.2Cost by Packages'!AG60+'3.2Cost by Packages'!AS60+'3.2Cost by Packages'!BU60+'3.2Cost by Packages'!BY60+'3.2Cost by Packages'!CC60+'3.2Cost by Packages'!CG60+'3.2Cost by Packages'!CK60+'3.2Cost by Packages'!CO60+'3.2Cost by Packages'!CS60+'3.2Cost by Packages'!CW60+'3.2Cost by Packages'!DA60+'3.2Cost by Packages'!DE60+'3.2Cost by Packages'!DI60+'3.2Cost by Packages'!DM60+'3.2Cost by Packages'!DQ60+'3.2Cost by Packages'!DU60</f>
        <v>0.15000000000000002</v>
      </c>
      <c r="R58" s="1263"/>
      <c r="S58" s="774">
        <f>'3.2Cost by Packages'!AI60+'3.2Cost by Packages'!AU60+'3.2Cost by Packages'!BW60+'3.2Cost by Packages'!CA60+'3.2Cost by Packages'!CE60+'3.2Cost by Packages'!CI60+'3.2Cost by Packages'!CM60+'3.2Cost by Packages'!CQ60+'3.2Cost by Packages'!CU60+'3.2Cost by Packages'!CY60+'3.2Cost by Packages'!DC60+'3.2Cost by Packages'!DG60+'3.2Cost by Packages'!DK60+'3.2Cost by Packages'!DO60+'3.2Cost by Packages'!DS60+'3.2Cost by Packages'!DW60</f>
        <v>0</v>
      </c>
      <c r="T58" s="784"/>
      <c r="U58" s="506">
        <f>'3.2Cost by Packages'!AW60+'3.2Cost by Packages'!BA60+'3.2Cost by Packages'!BE60</f>
        <v>0</v>
      </c>
      <c r="V58" s="1263"/>
      <c r="W58" s="774">
        <f>'3.2Cost by Packages'!AY60+'3.2Cost by Packages'!BC60+'3.2Cost by Packages'!BG60</f>
        <v>0</v>
      </c>
      <c r="X58" s="791"/>
      <c r="Y58" s="506">
        <f>'3.2Cost by Packages'!BI60+'3.2Cost by Packages'!BM60+'3.2Cost by Packages'!BQ60</f>
        <v>0</v>
      </c>
      <c r="Z58" s="1263"/>
      <c r="AA58" s="774">
        <f>'3.2Cost by Packages'!BK60+'3.2Cost by Packages'!BO60+'3.2Cost by Packages'!BS60</f>
        <v>0</v>
      </c>
      <c r="AB58" s="791"/>
      <c r="AC58" s="506">
        <f>'3.2Cost by Packages'!Q60+'3.2Cost by Packages'!U60+'3.2Cost by Packages'!Y60+'3.2Cost by Packages'!AC60</f>
        <v>0</v>
      </c>
      <c r="AD58" s="1263"/>
      <c r="AE58" s="774">
        <f>'3.2Cost by Packages'!S60+'3.2Cost by Packages'!W60+'3.2Cost by Packages'!AA60+'3.2Cost by Packages'!AE60</f>
        <v>0</v>
      </c>
      <c r="AF58" s="791"/>
      <c r="AG58" s="506">
        <f>'3.2Cost by Packages'!AK60+'3.2Cost by Packages'!AO60</f>
        <v>0</v>
      </c>
      <c r="AH58" s="1263"/>
      <c r="AI58" s="774">
        <f>'3.2Cost by Packages'!AM60+'3.2Cost by Packages'!AQ60</f>
        <v>0</v>
      </c>
      <c r="AJ58" s="791"/>
      <c r="AK58" s="785"/>
      <c r="AL58" s="786"/>
      <c r="AM58" s="767"/>
      <c r="AN58" s="791"/>
      <c r="AO58" s="785"/>
      <c r="AP58" s="792"/>
      <c r="AQ58" s="767"/>
      <c r="AR58" s="791"/>
      <c r="AS58" s="785"/>
      <c r="AT58" s="792"/>
      <c r="AU58" s="777"/>
      <c r="AV58" s="791"/>
    </row>
    <row r="59" spans="1:128" s="1237" customFormat="1" ht="6.95" customHeight="1">
      <c r="A59" s="1260">
        <v>13</v>
      </c>
      <c r="B59" s="1644"/>
      <c r="C59" s="2014" t="s">
        <v>1094</v>
      </c>
      <c r="D59" s="2014"/>
      <c r="E59" s="2014"/>
      <c r="F59" s="2014"/>
      <c r="G59" s="2015"/>
      <c r="H59" s="2020"/>
      <c r="I59" s="2021"/>
      <c r="J59" s="499"/>
      <c r="K59" s="521"/>
      <c r="L59" s="510"/>
      <c r="M59" s="1301">
        <f t="shared" si="3"/>
        <v>0</v>
      </c>
      <c r="N59" s="1302"/>
      <c r="O59" s="822">
        <f t="shared" si="4"/>
        <v>0</v>
      </c>
      <c r="P59" s="790"/>
      <c r="Q59" s="521">
        <f>'3.2Cost by Packages'!AG61+'3.2Cost by Packages'!AS61+'3.2Cost by Packages'!BU61+'3.2Cost by Packages'!BY61+'3.2Cost by Packages'!CC61+'3.2Cost by Packages'!CG61+'3.2Cost by Packages'!CK61+'3.2Cost by Packages'!CO61+'3.2Cost by Packages'!CS61+'3.2Cost by Packages'!CW61+'3.2Cost by Packages'!DA61+'3.2Cost by Packages'!DE61+'3.2Cost by Packages'!DI61+'3.2Cost by Packages'!DM61+'3.2Cost by Packages'!DQ61+'3.2Cost by Packages'!DU61</f>
        <v>0</v>
      </c>
      <c r="R59" s="1280"/>
      <c r="S59" s="822">
        <f>'3.2Cost by Packages'!AI61+'3.2Cost by Packages'!AU61+'3.2Cost by Packages'!BW61+'3.2Cost by Packages'!CA61+'3.2Cost by Packages'!CE61+'3.2Cost by Packages'!CI61+'3.2Cost by Packages'!CM61+'3.2Cost by Packages'!CQ61+'3.2Cost by Packages'!CU61+'3.2Cost by Packages'!CY61+'3.2Cost by Packages'!DC61+'3.2Cost by Packages'!DG61+'3.2Cost by Packages'!DK61+'3.2Cost by Packages'!DO61+'3.2Cost by Packages'!DS61+'3.2Cost by Packages'!DW61</f>
        <v>0</v>
      </c>
      <c r="T59" s="790"/>
      <c r="U59" s="521">
        <f>'3.2Cost by Packages'!AW61+'3.2Cost by Packages'!BA61+'3.2Cost by Packages'!BE61</f>
        <v>0</v>
      </c>
      <c r="V59" s="1280"/>
      <c r="W59" s="822">
        <f>'3.2Cost by Packages'!AY61+'3.2Cost by Packages'!BC61+'3.2Cost by Packages'!BG61</f>
        <v>0</v>
      </c>
      <c r="X59" s="787"/>
      <c r="Y59" s="521">
        <f>'3.2Cost by Packages'!BI61+'3.2Cost by Packages'!BM61+'3.2Cost by Packages'!BQ61</f>
        <v>0</v>
      </c>
      <c r="Z59" s="1280"/>
      <c r="AA59" s="822">
        <f>'3.2Cost by Packages'!BK61+'3.2Cost by Packages'!BO61+'3.2Cost by Packages'!BS61</f>
        <v>0</v>
      </c>
      <c r="AB59" s="787"/>
      <c r="AC59" s="521">
        <f>'3.2Cost by Packages'!Q61+'3.2Cost by Packages'!U61+'3.2Cost by Packages'!Y61+'3.2Cost by Packages'!AC61</f>
        <v>0</v>
      </c>
      <c r="AD59" s="1280"/>
      <c r="AE59" s="822">
        <f>'3.2Cost by Packages'!S61+'3.2Cost by Packages'!W61+'3.2Cost by Packages'!AA61+'3.2Cost by Packages'!AE61</f>
        <v>0</v>
      </c>
      <c r="AF59" s="787"/>
      <c r="AG59" s="521">
        <f>'3.2Cost by Packages'!AK61+'3.2Cost by Packages'!AO61</f>
        <v>0</v>
      </c>
      <c r="AH59" s="1280"/>
      <c r="AI59" s="822">
        <f>'3.2Cost by Packages'!AM61+'3.2Cost by Packages'!AQ61</f>
        <v>0</v>
      </c>
      <c r="AJ59" s="787"/>
      <c r="AK59" s="1303"/>
      <c r="AL59" s="788"/>
      <c r="AM59" s="766"/>
      <c r="AN59" s="787"/>
      <c r="AO59" s="1303"/>
      <c r="AP59" s="789"/>
      <c r="AQ59" s="766"/>
      <c r="AR59" s="787"/>
      <c r="AS59" s="1303"/>
      <c r="AT59" s="789"/>
      <c r="AU59" s="775"/>
      <c r="AV59" s="787"/>
      <c r="AW59" s="1315"/>
      <c r="AX59" s="1315"/>
      <c r="AY59" s="1315"/>
      <c r="AZ59" s="1315"/>
      <c r="BA59" s="1315"/>
      <c r="BB59" s="1315"/>
      <c r="BC59" s="1315"/>
      <c r="BD59" s="1315"/>
      <c r="BE59" s="1315"/>
      <c r="BF59" s="1315"/>
      <c r="BG59" s="1315"/>
      <c r="BH59" s="1315"/>
      <c r="BI59" s="1315"/>
      <c r="BJ59" s="1315"/>
      <c r="BK59" s="1315"/>
      <c r="BL59" s="1315"/>
      <c r="BM59" s="1315"/>
      <c r="BN59" s="1315"/>
      <c r="BO59" s="1315"/>
      <c r="BP59" s="1315"/>
      <c r="BQ59" s="1315"/>
      <c r="BR59" s="1315"/>
      <c r="BS59" s="1315"/>
      <c r="BT59" s="1315"/>
      <c r="BU59" s="1315"/>
      <c r="BV59" s="1315"/>
      <c r="BW59" s="1315"/>
      <c r="BX59" s="1315"/>
      <c r="BY59" s="1315"/>
      <c r="BZ59" s="1315"/>
      <c r="CA59" s="1315"/>
      <c r="CB59" s="1315"/>
      <c r="CC59" s="1315"/>
      <c r="CD59" s="1315"/>
      <c r="CE59" s="1315"/>
      <c r="CF59" s="1315"/>
      <c r="CG59" s="1315"/>
      <c r="CH59" s="1315"/>
      <c r="CI59" s="1315"/>
      <c r="CJ59" s="1315"/>
      <c r="CK59" s="1315"/>
      <c r="CL59" s="1315"/>
      <c r="CM59" s="1315"/>
      <c r="CN59" s="1315"/>
      <c r="CO59" s="1315"/>
      <c r="CP59" s="1315"/>
      <c r="CQ59" s="1315"/>
      <c r="CR59" s="1315"/>
      <c r="CS59" s="1315"/>
      <c r="CT59" s="1315"/>
      <c r="CU59" s="1315"/>
      <c r="CV59" s="1315"/>
      <c r="CW59" s="1315"/>
      <c r="CX59" s="1315"/>
      <c r="CY59" s="1315"/>
      <c r="CZ59" s="1315"/>
      <c r="DA59" s="1315"/>
      <c r="DB59" s="1315"/>
      <c r="DC59" s="1315"/>
      <c r="DD59" s="1315"/>
      <c r="DE59" s="1315"/>
      <c r="DF59" s="1315"/>
      <c r="DG59" s="1315"/>
      <c r="DH59" s="1315"/>
      <c r="DI59" s="1315"/>
      <c r="DJ59" s="1315"/>
      <c r="DK59" s="1315"/>
      <c r="DL59" s="1315"/>
      <c r="DM59" s="1315"/>
      <c r="DN59" s="1315"/>
      <c r="DO59" s="1315"/>
      <c r="DP59" s="1315"/>
      <c r="DQ59" s="1315"/>
      <c r="DR59" s="1315"/>
      <c r="DS59" s="1315"/>
      <c r="DT59" s="1315"/>
      <c r="DU59" s="1315"/>
      <c r="DV59" s="1315"/>
      <c r="DW59" s="1315"/>
      <c r="DX59" s="1315"/>
    </row>
    <row r="60" spans="1:128" s="1149" customFormat="1" ht="6.95" customHeight="1">
      <c r="A60" s="1343">
        <v>13.1</v>
      </c>
      <c r="B60" s="1643"/>
      <c r="C60" s="2008" t="s">
        <v>1080</v>
      </c>
      <c r="D60" s="2008"/>
      <c r="E60" s="2008"/>
      <c r="F60" s="2008"/>
      <c r="G60" s="2009"/>
      <c r="H60" s="2010" t="s">
        <v>1085</v>
      </c>
      <c r="I60" s="2011"/>
      <c r="J60" s="780" t="s">
        <v>1070</v>
      </c>
      <c r="K60" s="506"/>
      <c r="L60" s="781"/>
      <c r="M60" s="782">
        <f t="shared" si="3"/>
        <v>0</v>
      </c>
      <c r="N60" s="783"/>
      <c r="O60" s="774">
        <f t="shared" si="4"/>
        <v>0</v>
      </c>
      <c r="P60" s="784"/>
      <c r="Q60" s="506">
        <f>'3.2Cost by Packages'!AG62+'3.2Cost by Packages'!AS62+'3.2Cost by Packages'!BU62+'3.2Cost by Packages'!BY62+'3.2Cost by Packages'!CC62+'3.2Cost by Packages'!CG62+'3.2Cost by Packages'!CK62+'3.2Cost by Packages'!CO62+'3.2Cost by Packages'!CS62+'3.2Cost by Packages'!CW62+'3.2Cost by Packages'!DA62+'3.2Cost by Packages'!DE62+'3.2Cost by Packages'!DI62+'3.2Cost by Packages'!DM62+'3.2Cost by Packages'!DQ62+'3.2Cost by Packages'!DU62</f>
        <v>0</v>
      </c>
      <c r="R60" s="1263"/>
      <c r="S60" s="774">
        <f>'3.2Cost by Packages'!AI62+'3.2Cost by Packages'!AU62+'3.2Cost by Packages'!BW62+'3.2Cost by Packages'!CA62+'3.2Cost by Packages'!CE62+'3.2Cost by Packages'!CI62+'3.2Cost by Packages'!CM62+'3.2Cost by Packages'!CQ62+'3.2Cost by Packages'!CU62+'3.2Cost by Packages'!CY62+'3.2Cost by Packages'!DC62+'3.2Cost by Packages'!DG62+'3.2Cost by Packages'!DK62+'3.2Cost by Packages'!DO62+'3.2Cost by Packages'!DS62+'3.2Cost by Packages'!DW62</f>
        <v>0</v>
      </c>
      <c r="T60" s="784"/>
      <c r="U60" s="506">
        <f>'3.2Cost by Packages'!AW62+'3.2Cost by Packages'!BA62+'3.2Cost by Packages'!BE62</f>
        <v>0</v>
      </c>
      <c r="V60" s="1263"/>
      <c r="W60" s="774">
        <f>'3.2Cost by Packages'!AY62+'3.2Cost by Packages'!BC62+'3.2Cost by Packages'!BG62</f>
        <v>0</v>
      </c>
      <c r="X60" s="791"/>
      <c r="Y60" s="506">
        <f>'3.2Cost by Packages'!BI62+'3.2Cost by Packages'!BM62+'3.2Cost by Packages'!BQ62</f>
        <v>0</v>
      </c>
      <c r="Z60" s="1263"/>
      <c r="AA60" s="774">
        <f>'3.2Cost by Packages'!BK62+'3.2Cost by Packages'!BO62+'3.2Cost by Packages'!BS62</f>
        <v>0</v>
      </c>
      <c r="AB60" s="791"/>
      <c r="AC60" s="506">
        <f>'3.2Cost by Packages'!Q62+'3.2Cost by Packages'!U62+'3.2Cost by Packages'!Y62+'3.2Cost by Packages'!AC62</f>
        <v>0</v>
      </c>
      <c r="AD60" s="1263"/>
      <c r="AE60" s="774">
        <f>'3.2Cost by Packages'!S62+'3.2Cost by Packages'!W62+'3.2Cost by Packages'!AA62+'3.2Cost by Packages'!AE62</f>
        <v>0</v>
      </c>
      <c r="AF60" s="791"/>
      <c r="AG60" s="506">
        <f>'3.2Cost by Packages'!AK62+'3.2Cost by Packages'!AO62</f>
        <v>0</v>
      </c>
      <c r="AH60" s="1263"/>
      <c r="AI60" s="774">
        <f>'3.2Cost by Packages'!AM62+'3.2Cost by Packages'!AQ62</f>
        <v>0</v>
      </c>
      <c r="AJ60" s="791"/>
      <c r="AK60" s="785"/>
      <c r="AL60" s="786"/>
      <c r="AM60" s="767"/>
      <c r="AN60" s="791"/>
      <c r="AO60" s="785"/>
      <c r="AP60" s="792"/>
      <c r="AQ60" s="767"/>
      <c r="AR60" s="791"/>
      <c r="AS60" s="785"/>
      <c r="AT60" s="792"/>
      <c r="AU60" s="777"/>
      <c r="AV60" s="791"/>
      <c r="AW60" s="1240"/>
      <c r="AX60" s="1240"/>
      <c r="AY60" s="1240"/>
      <c r="AZ60" s="1240"/>
      <c r="BA60" s="1240"/>
      <c r="BB60" s="1240"/>
      <c r="BC60" s="1240"/>
      <c r="BD60" s="1240"/>
      <c r="BE60" s="1240"/>
      <c r="BF60" s="1240"/>
      <c r="BG60" s="1240"/>
      <c r="BH60" s="1240"/>
      <c r="BI60" s="1240"/>
      <c r="BJ60" s="1240"/>
      <c r="BK60" s="1240"/>
      <c r="BL60" s="1240"/>
      <c r="BM60" s="1240"/>
      <c r="BN60" s="1240"/>
      <c r="BO60" s="1240"/>
      <c r="BP60" s="1240"/>
      <c r="BQ60" s="1240"/>
      <c r="BR60" s="1240"/>
      <c r="BS60" s="1240"/>
      <c r="BT60" s="1240"/>
      <c r="BU60" s="1240"/>
      <c r="BV60" s="1240"/>
      <c r="BW60" s="1240"/>
      <c r="BX60" s="1240"/>
      <c r="BY60" s="1240"/>
      <c r="BZ60" s="1240"/>
      <c r="CA60" s="1240"/>
      <c r="CB60" s="1240"/>
      <c r="CC60" s="1240"/>
      <c r="CD60" s="1240"/>
      <c r="CE60" s="1240"/>
      <c r="CF60" s="1240"/>
      <c r="CG60" s="1240"/>
      <c r="CH60" s="1240"/>
      <c r="CI60" s="1240"/>
      <c r="CJ60" s="1240"/>
      <c r="CK60" s="1240"/>
      <c r="CL60" s="1240"/>
      <c r="CM60" s="1240"/>
      <c r="CN60" s="1240"/>
      <c r="CO60" s="1240"/>
      <c r="CP60" s="1240"/>
      <c r="CQ60" s="1240"/>
      <c r="CR60" s="1240"/>
      <c r="CS60" s="1240"/>
      <c r="CT60" s="1240"/>
      <c r="CU60" s="1240"/>
      <c r="CV60" s="1240"/>
      <c r="CW60" s="1240"/>
      <c r="CX60" s="1240"/>
      <c r="CY60" s="1240"/>
      <c r="CZ60" s="1240"/>
      <c r="DA60" s="1240"/>
      <c r="DB60" s="1240"/>
      <c r="DC60" s="1240"/>
      <c r="DD60" s="1240"/>
      <c r="DE60" s="1240"/>
      <c r="DF60" s="1240"/>
      <c r="DG60" s="1240"/>
      <c r="DH60" s="1240"/>
      <c r="DI60" s="1240"/>
      <c r="DJ60" s="1240"/>
      <c r="DK60" s="1240"/>
      <c r="DL60" s="1240"/>
      <c r="DM60" s="1240"/>
      <c r="DN60" s="1240"/>
      <c r="DO60" s="1240"/>
      <c r="DP60" s="1240"/>
      <c r="DQ60" s="1240"/>
      <c r="DR60" s="1240"/>
      <c r="DS60" s="1240"/>
      <c r="DT60" s="1240"/>
      <c r="DU60" s="1240"/>
      <c r="DV60" s="1240"/>
      <c r="DW60" s="1240"/>
      <c r="DX60" s="1240"/>
    </row>
    <row r="61" spans="1:128" s="1149" customFormat="1" ht="6.95" customHeight="1">
      <c r="A61" s="1343">
        <v>13.2</v>
      </c>
      <c r="B61" s="1643"/>
      <c r="C61" s="2008" t="s">
        <v>1080</v>
      </c>
      <c r="D61" s="2008"/>
      <c r="E61" s="2008"/>
      <c r="F61" s="2008"/>
      <c r="G61" s="2009"/>
      <c r="H61" s="2010" t="s">
        <v>1083</v>
      </c>
      <c r="I61" s="2011"/>
      <c r="J61" s="780" t="s">
        <v>1070</v>
      </c>
      <c r="K61" s="506"/>
      <c r="L61" s="781"/>
      <c r="M61" s="782">
        <f t="shared" si="3"/>
        <v>2.4</v>
      </c>
      <c r="N61" s="783"/>
      <c r="O61" s="774">
        <f t="shared" si="4"/>
        <v>0</v>
      </c>
      <c r="P61" s="784"/>
      <c r="Q61" s="506">
        <f>'3.2Cost by Packages'!AG63+'3.2Cost by Packages'!AS63+'3.2Cost by Packages'!BU63+'3.2Cost by Packages'!BY63+'3.2Cost by Packages'!CC63+'3.2Cost by Packages'!CG63+'3.2Cost by Packages'!CK63+'3.2Cost by Packages'!CO63+'3.2Cost by Packages'!CS63+'3.2Cost by Packages'!CW63+'3.2Cost by Packages'!DA63+'3.2Cost by Packages'!DE63+'3.2Cost by Packages'!DI63+'3.2Cost by Packages'!DM63+'3.2Cost by Packages'!DQ63+'3.2Cost by Packages'!DU63</f>
        <v>2.4</v>
      </c>
      <c r="R61" s="1263"/>
      <c r="S61" s="774">
        <f>'3.2Cost by Packages'!AI63+'3.2Cost by Packages'!AU63+'3.2Cost by Packages'!BW63+'3.2Cost by Packages'!CA63+'3.2Cost by Packages'!CE63+'3.2Cost by Packages'!CI63+'3.2Cost by Packages'!CM63+'3.2Cost by Packages'!CQ63+'3.2Cost by Packages'!CU63+'3.2Cost by Packages'!CY63+'3.2Cost by Packages'!DC63+'3.2Cost by Packages'!DG63+'3.2Cost by Packages'!DK63+'3.2Cost by Packages'!DO63+'3.2Cost by Packages'!DS63+'3.2Cost by Packages'!DW63</f>
        <v>0</v>
      </c>
      <c r="T61" s="784"/>
      <c r="U61" s="506">
        <f>'3.2Cost by Packages'!AW63+'3.2Cost by Packages'!BA63+'3.2Cost by Packages'!BE63</f>
        <v>0</v>
      </c>
      <c r="V61" s="1263"/>
      <c r="W61" s="774">
        <f>'3.2Cost by Packages'!AY63+'3.2Cost by Packages'!BC63+'3.2Cost by Packages'!BG63</f>
        <v>0</v>
      </c>
      <c r="X61" s="791"/>
      <c r="Y61" s="506">
        <f>'3.2Cost by Packages'!BI63+'3.2Cost by Packages'!BM63+'3.2Cost by Packages'!BQ63</f>
        <v>0</v>
      </c>
      <c r="Z61" s="1263"/>
      <c r="AA61" s="774">
        <f>'3.2Cost by Packages'!BK63+'3.2Cost by Packages'!BO63+'3.2Cost by Packages'!BS63</f>
        <v>0</v>
      </c>
      <c r="AB61" s="791"/>
      <c r="AC61" s="506">
        <f>'3.2Cost by Packages'!Q63+'3.2Cost by Packages'!U63+'3.2Cost by Packages'!Y63+'3.2Cost by Packages'!AC63</f>
        <v>0</v>
      </c>
      <c r="AD61" s="1263"/>
      <c r="AE61" s="774">
        <f>'3.2Cost by Packages'!S63+'3.2Cost by Packages'!W63+'3.2Cost by Packages'!AA63+'3.2Cost by Packages'!AE63</f>
        <v>0</v>
      </c>
      <c r="AF61" s="791"/>
      <c r="AG61" s="506">
        <f>'3.2Cost by Packages'!AK63+'3.2Cost by Packages'!AO63</f>
        <v>0</v>
      </c>
      <c r="AH61" s="1263"/>
      <c r="AI61" s="774">
        <f>'3.2Cost by Packages'!AM63+'3.2Cost by Packages'!AQ63</f>
        <v>0</v>
      </c>
      <c r="AJ61" s="791"/>
      <c r="AK61" s="785"/>
      <c r="AL61" s="786"/>
      <c r="AM61" s="767"/>
      <c r="AN61" s="791"/>
      <c r="AO61" s="785"/>
      <c r="AP61" s="792"/>
      <c r="AQ61" s="767"/>
      <c r="AR61" s="791"/>
      <c r="AS61" s="785"/>
      <c r="AT61" s="792"/>
      <c r="AU61" s="777"/>
      <c r="AV61" s="791"/>
      <c r="AW61" s="1240"/>
      <c r="AX61" s="1240"/>
      <c r="AY61" s="1240"/>
      <c r="AZ61" s="1240"/>
      <c r="BA61" s="1240"/>
      <c r="BB61" s="1240"/>
      <c r="BC61" s="1240"/>
      <c r="BD61" s="1240"/>
      <c r="BE61" s="1240"/>
      <c r="BF61" s="1240"/>
      <c r="BG61" s="1240"/>
      <c r="BH61" s="1240"/>
      <c r="BI61" s="1240"/>
      <c r="BJ61" s="1240"/>
      <c r="BK61" s="1240"/>
      <c r="BL61" s="1240"/>
      <c r="BM61" s="1240"/>
      <c r="BN61" s="1240"/>
      <c r="BO61" s="1240"/>
      <c r="BP61" s="1240"/>
      <c r="BQ61" s="1240"/>
      <c r="BR61" s="1240"/>
      <c r="BS61" s="1240"/>
      <c r="BT61" s="1240"/>
      <c r="BU61" s="1240"/>
      <c r="BV61" s="1240"/>
      <c r="BW61" s="1240"/>
      <c r="BX61" s="1240"/>
      <c r="BY61" s="1240"/>
      <c r="BZ61" s="1240"/>
      <c r="CA61" s="1240"/>
      <c r="CB61" s="1240"/>
      <c r="CC61" s="1240"/>
      <c r="CD61" s="1240"/>
      <c r="CE61" s="1240"/>
      <c r="CF61" s="1240"/>
      <c r="CG61" s="1240"/>
      <c r="CH61" s="1240"/>
      <c r="CI61" s="1240"/>
      <c r="CJ61" s="1240"/>
      <c r="CK61" s="1240"/>
      <c r="CL61" s="1240"/>
      <c r="CM61" s="1240"/>
      <c r="CN61" s="1240"/>
      <c r="CO61" s="1240"/>
      <c r="CP61" s="1240"/>
      <c r="CQ61" s="1240"/>
      <c r="CR61" s="1240"/>
      <c r="CS61" s="1240"/>
      <c r="CT61" s="1240"/>
      <c r="CU61" s="1240"/>
      <c r="CV61" s="1240"/>
      <c r="CW61" s="1240"/>
      <c r="CX61" s="1240"/>
      <c r="CY61" s="1240"/>
      <c r="CZ61" s="1240"/>
      <c r="DA61" s="1240"/>
      <c r="DB61" s="1240"/>
      <c r="DC61" s="1240"/>
      <c r="DD61" s="1240"/>
      <c r="DE61" s="1240"/>
      <c r="DF61" s="1240"/>
      <c r="DG61" s="1240"/>
      <c r="DH61" s="1240"/>
      <c r="DI61" s="1240"/>
      <c r="DJ61" s="1240"/>
      <c r="DK61" s="1240"/>
      <c r="DL61" s="1240"/>
      <c r="DM61" s="1240"/>
      <c r="DN61" s="1240"/>
      <c r="DO61" s="1240"/>
      <c r="DP61" s="1240"/>
      <c r="DQ61" s="1240"/>
      <c r="DR61" s="1240"/>
      <c r="DS61" s="1240"/>
      <c r="DT61" s="1240"/>
      <c r="DU61" s="1240"/>
      <c r="DV61" s="1240"/>
      <c r="DW61" s="1240"/>
      <c r="DX61" s="1240"/>
    </row>
    <row r="62" spans="1:128" s="1149" customFormat="1" ht="6.95" customHeight="1">
      <c r="A62" s="1343">
        <v>13.3</v>
      </c>
      <c r="B62" s="1643"/>
      <c r="C62" s="2008" t="s">
        <v>1082</v>
      </c>
      <c r="D62" s="2008"/>
      <c r="E62" s="2008"/>
      <c r="F62" s="2008"/>
      <c r="G62" s="2009"/>
      <c r="H62" s="2010" t="s">
        <v>1083</v>
      </c>
      <c r="I62" s="2011"/>
      <c r="J62" s="780" t="s">
        <v>1070</v>
      </c>
      <c r="K62" s="506"/>
      <c r="L62" s="781"/>
      <c r="M62" s="782">
        <f t="shared" si="3"/>
        <v>0</v>
      </c>
      <c r="N62" s="783"/>
      <c r="O62" s="774">
        <f t="shared" si="4"/>
        <v>0</v>
      </c>
      <c r="P62" s="784"/>
      <c r="Q62" s="506">
        <f>'3.2Cost by Packages'!AG64+'3.2Cost by Packages'!AS64+'3.2Cost by Packages'!BU64+'3.2Cost by Packages'!BY64+'3.2Cost by Packages'!CC64+'3.2Cost by Packages'!CG64+'3.2Cost by Packages'!CK64+'3.2Cost by Packages'!CO64+'3.2Cost by Packages'!CS64+'3.2Cost by Packages'!CW64+'3.2Cost by Packages'!DA64+'3.2Cost by Packages'!DE64+'3.2Cost by Packages'!DI64+'3.2Cost by Packages'!DM64+'3.2Cost by Packages'!DQ64+'3.2Cost by Packages'!DU64</f>
        <v>0</v>
      </c>
      <c r="R62" s="1263"/>
      <c r="S62" s="774">
        <f>'3.2Cost by Packages'!AI64+'3.2Cost by Packages'!AU64+'3.2Cost by Packages'!BW64+'3.2Cost by Packages'!CA64+'3.2Cost by Packages'!CE64+'3.2Cost by Packages'!CI64+'3.2Cost by Packages'!CM64+'3.2Cost by Packages'!CQ64+'3.2Cost by Packages'!CU64+'3.2Cost by Packages'!CY64+'3.2Cost by Packages'!DC64+'3.2Cost by Packages'!DG64+'3.2Cost by Packages'!DK64+'3.2Cost by Packages'!DO64+'3.2Cost by Packages'!DS64+'3.2Cost by Packages'!DW64</f>
        <v>0</v>
      </c>
      <c r="T62" s="784"/>
      <c r="U62" s="506">
        <f>'3.2Cost by Packages'!AW64+'3.2Cost by Packages'!BA64+'3.2Cost by Packages'!BE64</f>
        <v>0</v>
      </c>
      <c r="V62" s="1263"/>
      <c r="W62" s="774">
        <f>'3.2Cost by Packages'!AY64+'3.2Cost by Packages'!BC64+'3.2Cost by Packages'!BG64</f>
        <v>0</v>
      </c>
      <c r="X62" s="791"/>
      <c r="Y62" s="506">
        <f>'3.2Cost by Packages'!BI64+'3.2Cost by Packages'!BM64+'3.2Cost by Packages'!BQ64</f>
        <v>0</v>
      </c>
      <c r="Z62" s="1263"/>
      <c r="AA62" s="774">
        <f>'3.2Cost by Packages'!BK64+'3.2Cost by Packages'!BO64+'3.2Cost by Packages'!BS64</f>
        <v>0</v>
      </c>
      <c r="AB62" s="791"/>
      <c r="AC62" s="506">
        <f>'3.2Cost by Packages'!Q64+'3.2Cost by Packages'!U64+'3.2Cost by Packages'!Y64+'3.2Cost by Packages'!AC64</f>
        <v>0</v>
      </c>
      <c r="AD62" s="1263"/>
      <c r="AE62" s="774">
        <f>'3.2Cost by Packages'!S64+'3.2Cost by Packages'!W64+'3.2Cost by Packages'!AA64+'3.2Cost by Packages'!AE64</f>
        <v>0</v>
      </c>
      <c r="AF62" s="791"/>
      <c r="AG62" s="506">
        <f>'3.2Cost by Packages'!AK64+'3.2Cost by Packages'!AO64</f>
        <v>0</v>
      </c>
      <c r="AH62" s="1263"/>
      <c r="AI62" s="774">
        <f>'3.2Cost by Packages'!AM64+'3.2Cost by Packages'!AQ64</f>
        <v>0</v>
      </c>
      <c r="AJ62" s="791"/>
      <c r="AK62" s="785"/>
      <c r="AL62" s="786"/>
      <c r="AM62" s="767"/>
      <c r="AN62" s="791"/>
      <c r="AO62" s="785"/>
      <c r="AP62" s="792"/>
      <c r="AQ62" s="767"/>
      <c r="AR62" s="791"/>
      <c r="AS62" s="785"/>
      <c r="AT62" s="792"/>
      <c r="AU62" s="777"/>
      <c r="AV62" s="791"/>
      <c r="AW62" s="344"/>
      <c r="AX62" s="344"/>
      <c r="AY62" s="344"/>
      <c r="AZ62" s="344"/>
      <c r="BA62" s="344"/>
      <c r="BB62" s="344"/>
      <c r="BC62" s="344"/>
      <c r="BD62" s="344"/>
      <c r="BE62" s="344"/>
      <c r="BF62" s="344"/>
      <c r="BG62" s="344"/>
      <c r="BH62" s="344"/>
      <c r="BI62" s="344"/>
      <c r="BJ62" s="344"/>
      <c r="BK62" s="344"/>
      <c r="BL62" s="344"/>
      <c r="BM62" s="344"/>
      <c r="BN62" s="344"/>
      <c r="BO62" s="344"/>
      <c r="BP62" s="344"/>
      <c r="BQ62" s="344"/>
      <c r="BR62" s="344"/>
      <c r="BS62" s="344"/>
      <c r="BT62" s="344"/>
      <c r="BU62" s="344"/>
      <c r="BV62" s="344"/>
      <c r="BW62" s="344"/>
      <c r="BX62" s="344"/>
      <c r="BY62" s="344"/>
      <c r="BZ62" s="344"/>
      <c r="CA62" s="344"/>
      <c r="CB62" s="344"/>
      <c r="CC62" s="344"/>
      <c r="CD62" s="344"/>
      <c r="CE62" s="344"/>
      <c r="CF62" s="344"/>
      <c r="CG62" s="344"/>
      <c r="CH62" s="344"/>
      <c r="CI62" s="344"/>
      <c r="CJ62" s="344"/>
      <c r="CK62" s="344"/>
      <c r="CL62" s="344"/>
      <c r="CM62" s="344"/>
      <c r="CN62" s="344"/>
      <c r="CO62" s="344"/>
      <c r="CP62" s="344"/>
      <c r="CQ62" s="344"/>
      <c r="CR62" s="344"/>
      <c r="CS62" s="344"/>
      <c r="CT62" s="344"/>
      <c r="CU62" s="344"/>
      <c r="CV62" s="344"/>
      <c r="CW62" s="344"/>
      <c r="CX62" s="344"/>
      <c r="CY62" s="344"/>
      <c r="CZ62" s="344"/>
      <c r="DA62" s="344"/>
      <c r="DB62" s="344"/>
      <c r="DC62" s="344"/>
      <c r="DD62" s="344"/>
      <c r="DE62" s="344"/>
      <c r="DF62" s="344"/>
      <c r="DG62" s="344"/>
      <c r="DH62" s="344"/>
      <c r="DI62" s="344"/>
      <c r="DJ62" s="344"/>
      <c r="DK62" s="344"/>
      <c r="DL62" s="344"/>
      <c r="DM62" s="344"/>
      <c r="DN62" s="344"/>
      <c r="DO62" s="344"/>
      <c r="DP62" s="344"/>
      <c r="DQ62" s="344"/>
      <c r="DR62" s="344"/>
      <c r="DS62" s="344"/>
      <c r="DT62" s="344"/>
      <c r="DU62" s="344"/>
      <c r="DV62" s="344"/>
      <c r="DW62" s="344"/>
      <c r="DX62" s="344"/>
    </row>
    <row r="63" spans="1:128" s="1237" customFormat="1" ht="6.95" customHeight="1">
      <c r="A63" s="1260">
        <v>14</v>
      </c>
      <c r="B63" s="1644"/>
      <c r="C63" s="2014" t="s">
        <v>1095</v>
      </c>
      <c r="D63" s="2014"/>
      <c r="E63" s="2014"/>
      <c r="F63" s="2014"/>
      <c r="G63" s="2015"/>
      <c r="H63" s="2020"/>
      <c r="I63" s="2021"/>
      <c r="J63" s="499"/>
      <c r="K63" s="521"/>
      <c r="L63" s="510"/>
      <c r="M63" s="1301">
        <f t="shared" si="3"/>
        <v>0</v>
      </c>
      <c r="N63" s="1302"/>
      <c r="O63" s="822">
        <f t="shared" si="4"/>
        <v>0</v>
      </c>
      <c r="P63" s="790"/>
      <c r="Q63" s="521">
        <f>'3.2Cost by Packages'!AG65+'3.2Cost by Packages'!AS65+'3.2Cost by Packages'!BU65+'3.2Cost by Packages'!BY65+'3.2Cost by Packages'!CC65+'3.2Cost by Packages'!CG65+'3.2Cost by Packages'!CK65+'3.2Cost by Packages'!CO65+'3.2Cost by Packages'!CS65+'3.2Cost by Packages'!CW65+'3.2Cost by Packages'!DA65+'3.2Cost by Packages'!DE65+'3.2Cost by Packages'!DI65+'3.2Cost by Packages'!DM65+'3.2Cost by Packages'!DQ65+'3.2Cost by Packages'!DU65</f>
        <v>0</v>
      </c>
      <c r="R63" s="1280"/>
      <c r="S63" s="822">
        <f>'3.2Cost by Packages'!AI65+'3.2Cost by Packages'!AU65+'3.2Cost by Packages'!BW65+'3.2Cost by Packages'!CA65+'3.2Cost by Packages'!CE65+'3.2Cost by Packages'!CI65+'3.2Cost by Packages'!CM65+'3.2Cost by Packages'!CQ65+'3.2Cost by Packages'!CU65+'3.2Cost by Packages'!CY65+'3.2Cost by Packages'!DC65+'3.2Cost by Packages'!DG65+'3.2Cost by Packages'!DK65+'3.2Cost by Packages'!DO65+'3.2Cost by Packages'!DS65+'3.2Cost by Packages'!DW65</f>
        <v>0</v>
      </c>
      <c r="T63" s="790"/>
      <c r="U63" s="521">
        <f>'3.2Cost by Packages'!AW65+'3.2Cost by Packages'!BA65+'3.2Cost by Packages'!BE65</f>
        <v>0</v>
      </c>
      <c r="V63" s="1280"/>
      <c r="W63" s="822">
        <f>'3.2Cost by Packages'!AY65+'3.2Cost by Packages'!BC65+'3.2Cost by Packages'!BG65</f>
        <v>0</v>
      </c>
      <c r="X63" s="787"/>
      <c r="Y63" s="521">
        <f>'3.2Cost by Packages'!BI65+'3.2Cost by Packages'!BM65+'3.2Cost by Packages'!BQ65</f>
        <v>0</v>
      </c>
      <c r="Z63" s="1280"/>
      <c r="AA63" s="822">
        <f>'3.2Cost by Packages'!BK65+'3.2Cost by Packages'!BO65+'3.2Cost by Packages'!BS65</f>
        <v>0</v>
      </c>
      <c r="AB63" s="787"/>
      <c r="AC63" s="521">
        <f>'3.2Cost by Packages'!Q65+'3.2Cost by Packages'!U65+'3.2Cost by Packages'!Y65+'3.2Cost by Packages'!AC65</f>
        <v>0</v>
      </c>
      <c r="AD63" s="1280"/>
      <c r="AE63" s="822">
        <f>'3.2Cost by Packages'!S65+'3.2Cost by Packages'!W65+'3.2Cost by Packages'!AA65+'3.2Cost by Packages'!AE65</f>
        <v>0</v>
      </c>
      <c r="AF63" s="787"/>
      <c r="AG63" s="521">
        <f>'3.2Cost by Packages'!AK65+'3.2Cost by Packages'!AO65</f>
        <v>0</v>
      </c>
      <c r="AH63" s="1280"/>
      <c r="AI63" s="822">
        <f>'3.2Cost by Packages'!AM65+'3.2Cost by Packages'!AQ65</f>
        <v>0</v>
      </c>
      <c r="AJ63" s="787"/>
      <c r="AK63" s="1303"/>
      <c r="AL63" s="788"/>
      <c r="AM63" s="766"/>
      <c r="AN63" s="787"/>
      <c r="AO63" s="1303"/>
      <c r="AP63" s="789"/>
      <c r="AQ63" s="766"/>
      <c r="AR63" s="787"/>
      <c r="AS63" s="1303"/>
      <c r="AT63" s="789"/>
      <c r="AU63" s="775"/>
      <c r="AV63" s="787"/>
      <c r="AW63" s="1242"/>
      <c r="AX63" s="1242"/>
      <c r="AY63" s="1242"/>
      <c r="AZ63" s="1242"/>
      <c r="BA63" s="1242"/>
      <c r="BB63" s="1242"/>
      <c r="BC63" s="1242"/>
      <c r="BD63" s="1242"/>
      <c r="BE63" s="1242"/>
      <c r="BF63" s="1242"/>
      <c r="BG63" s="1242"/>
      <c r="BH63" s="1242"/>
      <c r="BI63" s="1242"/>
      <c r="BJ63" s="1242"/>
      <c r="BK63" s="1242"/>
      <c r="BL63" s="1242"/>
      <c r="BM63" s="1242"/>
      <c r="BN63" s="1242"/>
      <c r="BO63" s="1242"/>
      <c r="BP63" s="1242"/>
      <c r="BQ63" s="1242"/>
      <c r="BR63" s="1242"/>
      <c r="BS63" s="1242"/>
      <c r="BT63" s="1242"/>
      <c r="BU63" s="1242"/>
      <c r="BV63" s="1242"/>
      <c r="BW63" s="1242"/>
      <c r="BX63" s="1242"/>
      <c r="BY63" s="1242"/>
      <c r="BZ63" s="1242"/>
      <c r="CA63" s="1242"/>
      <c r="CB63" s="1242"/>
      <c r="CC63" s="1242"/>
      <c r="CD63" s="1242"/>
      <c r="CE63" s="1242"/>
      <c r="CF63" s="1242"/>
      <c r="CG63" s="1242"/>
      <c r="CH63" s="1242"/>
      <c r="CI63" s="1242"/>
      <c r="CJ63" s="1242"/>
      <c r="CK63" s="1242"/>
      <c r="CL63" s="1242"/>
      <c r="CM63" s="1242"/>
      <c r="CN63" s="1242"/>
      <c r="CO63" s="1242"/>
      <c r="CP63" s="1242"/>
      <c r="CQ63" s="1242"/>
      <c r="CR63" s="1242"/>
      <c r="CS63" s="1242"/>
      <c r="CT63" s="1242"/>
      <c r="CU63" s="1242"/>
      <c r="CV63" s="1242"/>
      <c r="CW63" s="1242"/>
      <c r="CX63" s="1242"/>
      <c r="CY63" s="1242"/>
      <c r="CZ63" s="1242"/>
      <c r="DA63" s="1242"/>
      <c r="DB63" s="1242"/>
      <c r="DC63" s="1242"/>
      <c r="DD63" s="1242"/>
      <c r="DE63" s="1242"/>
      <c r="DF63" s="1242"/>
      <c r="DG63" s="1242"/>
      <c r="DH63" s="1242"/>
      <c r="DI63" s="1242"/>
      <c r="DJ63" s="1242"/>
      <c r="DK63" s="1242"/>
      <c r="DL63" s="1242"/>
      <c r="DM63" s="1242"/>
      <c r="DN63" s="1242"/>
      <c r="DO63" s="1242"/>
      <c r="DP63" s="1242"/>
      <c r="DQ63" s="1242"/>
      <c r="DR63" s="1242"/>
      <c r="DS63" s="1242"/>
      <c r="DT63" s="1242"/>
      <c r="DU63" s="1242"/>
      <c r="DV63" s="1242"/>
      <c r="DW63" s="1242"/>
      <c r="DX63" s="1242"/>
    </row>
    <row r="64" spans="1:128" s="1149" customFormat="1" ht="6.95" customHeight="1">
      <c r="A64" s="1343">
        <v>14.1</v>
      </c>
      <c r="B64" s="1643"/>
      <c r="C64" s="2008" t="s">
        <v>1080</v>
      </c>
      <c r="D64" s="2008"/>
      <c r="E64" s="2008"/>
      <c r="F64" s="2008"/>
      <c r="G64" s="2009"/>
      <c r="H64" s="2010" t="s">
        <v>1083</v>
      </c>
      <c r="I64" s="2011"/>
      <c r="J64" s="780" t="s">
        <v>1070</v>
      </c>
      <c r="K64" s="506"/>
      <c r="L64" s="1263"/>
      <c r="M64" s="782">
        <f t="shared" si="3"/>
        <v>0</v>
      </c>
      <c r="N64" s="783"/>
      <c r="O64" s="774">
        <f t="shared" si="4"/>
        <v>0</v>
      </c>
      <c r="P64" s="784"/>
      <c r="Q64" s="506">
        <f>'3.2Cost by Packages'!AG66+'3.2Cost by Packages'!AS66+'3.2Cost by Packages'!BU66+'3.2Cost by Packages'!BY66+'3.2Cost by Packages'!CC66+'3.2Cost by Packages'!CG66+'3.2Cost by Packages'!CK66+'3.2Cost by Packages'!CO66+'3.2Cost by Packages'!CS66+'3.2Cost by Packages'!CW66+'3.2Cost by Packages'!DA66+'3.2Cost by Packages'!DE66+'3.2Cost by Packages'!DI66+'3.2Cost by Packages'!DM66+'3.2Cost by Packages'!DQ66+'3.2Cost by Packages'!DU66</f>
        <v>0</v>
      </c>
      <c r="R64" s="1263"/>
      <c r="S64" s="774">
        <f>'3.2Cost by Packages'!AI66+'3.2Cost by Packages'!AU66+'3.2Cost by Packages'!BW66+'3.2Cost by Packages'!CA66+'3.2Cost by Packages'!CE66+'3.2Cost by Packages'!CI66+'3.2Cost by Packages'!CM66+'3.2Cost by Packages'!CQ66+'3.2Cost by Packages'!CU66+'3.2Cost by Packages'!CY66+'3.2Cost by Packages'!DC66+'3.2Cost by Packages'!DG66+'3.2Cost by Packages'!DK66+'3.2Cost by Packages'!DO66+'3.2Cost by Packages'!DS66+'3.2Cost by Packages'!DW66</f>
        <v>0</v>
      </c>
      <c r="T64" s="784"/>
      <c r="U64" s="506">
        <f>'3.2Cost by Packages'!AW66+'3.2Cost by Packages'!BA66+'3.2Cost by Packages'!BE66</f>
        <v>0</v>
      </c>
      <c r="V64" s="1263"/>
      <c r="W64" s="774">
        <f>'3.2Cost by Packages'!AY66+'3.2Cost by Packages'!BC66+'3.2Cost by Packages'!BG66</f>
        <v>0</v>
      </c>
      <c r="X64" s="791"/>
      <c r="Y64" s="506">
        <f>'3.2Cost by Packages'!BI66+'3.2Cost by Packages'!BM66+'3.2Cost by Packages'!BQ66</f>
        <v>0</v>
      </c>
      <c r="Z64" s="1263"/>
      <c r="AA64" s="774">
        <f>'3.2Cost by Packages'!BK66+'3.2Cost by Packages'!BO66+'3.2Cost by Packages'!BS66</f>
        <v>0</v>
      </c>
      <c r="AB64" s="791"/>
      <c r="AC64" s="506">
        <f>'3.2Cost by Packages'!Q66+'3.2Cost by Packages'!U66+'3.2Cost by Packages'!Y66+'3.2Cost by Packages'!AC66</f>
        <v>0</v>
      </c>
      <c r="AD64" s="1263"/>
      <c r="AE64" s="774">
        <f>'3.2Cost by Packages'!S66+'3.2Cost by Packages'!W66+'3.2Cost by Packages'!AA66+'3.2Cost by Packages'!AE66</f>
        <v>0</v>
      </c>
      <c r="AF64" s="791"/>
      <c r="AG64" s="506">
        <f>'3.2Cost by Packages'!AK66+'3.2Cost by Packages'!AO66</f>
        <v>0</v>
      </c>
      <c r="AH64" s="1263"/>
      <c r="AI64" s="774">
        <f>'3.2Cost by Packages'!AM66+'3.2Cost by Packages'!AQ66</f>
        <v>0</v>
      </c>
      <c r="AJ64" s="791"/>
      <c r="AK64" s="785"/>
      <c r="AL64" s="786"/>
      <c r="AM64" s="767"/>
      <c r="AN64" s="791"/>
      <c r="AO64" s="785"/>
      <c r="AP64" s="792"/>
      <c r="AQ64" s="767"/>
      <c r="AR64" s="791"/>
      <c r="AS64" s="785"/>
      <c r="AT64" s="792"/>
      <c r="AU64" s="777"/>
      <c r="AV64" s="791"/>
      <c r="AW64" s="870"/>
      <c r="AX64" s="870"/>
      <c r="AY64" s="870"/>
      <c r="AZ64" s="870"/>
      <c r="BA64" s="870"/>
      <c r="BB64" s="870"/>
      <c r="BC64" s="870"/>
      <c r="BD64" s="870"/>
      <c r="BE64" s="870"/>
      <c r="BF64" s="870"/>
      <c r="BG64" s="870"/>
      <c r="BH64" s="870"/>
      <c r="BI64" s="870"/>
      <c r="BJ64" s="870"/>
      <c r="BK64" s="870"/>
      <c r="BL64" s="870"/>
      <c r="BM64" s="870"/>
      <c r="BN64" s="870"/>
      <c r="BO64" s="870"/>
      <c r="BP64" s="870"/>
      <c r="BQ64" s="870"/>
      <c r="BR64" s="870"/>
      <c r="BS64" s="870"/>
      <c r="BT64" s="870"/>
      <c r="BU64" s="870"/>
      <c r="BV64" s="870"/>
      <c r="BW64" s="870"/>
      <c r="BX64" s="870"/>
      <c r="BY64" s="870"/>
      <c r="BZ64" s="870"/>
      <c r="CA64" s="870"/>
      <c r="CB64" s="870"/>
      <c r="CC64" s="870"/>
      <c r="CD64" s="870"/>
      <c r="CE64" s="870"/>
      <c r="CF64" s="870"/>
      <c r="CG64" s="870"/>
      <c r="CH64" s="870"/>
      <c r="CI64" s="870"/>
      <c r="CJ64" s="870"/>
      <c r="CK64" s="870"/>
      <c r="CL64" s="870"/>
      <c r="CM64" s="870"/>
      <c r="CN64" s="870"/>
      <c r="CO64" s="870"/>
      <c r="CP64" s="870"/>
      <c r="CQ64" s="870"/>
      <c r="CR64" s="870"/>
      <c r="CS64" s="870"/>
      <c r="CT64" s="870"/>
      <c r="CU64" s="870"/>
      <c r="CV64" s="870"/>
      <c r="CW64" s="870"/>
      <c r="CX64" s="870"/>
      <c r="CY64" s="870"/>
      <c r="CZ64" s="870"/>
      <c r="DA64" s="870"/>
      <c r="DB64" s="870"/>
      <c r="DC64" s="870"/>
      <c r="DD64" s="870"/>
      <c r="DE64" s="870"/>
      <c r="DF64" s="870"/>
      <c r="DG64" s="870"/>
      <c r="DH64" s="870"/>
      <c r="DI64" s="870"/>
      <c r="DJ64" s="870"/>
      <c r="DK64" s="870"/>
      <c r="DL64" s="870"/>
      <c r="DM64" s="870"/>
      <c r="DN64" s="870"/>
      <c r="DO64" s="870"/>
      <c r="DP64" s="870"/>
      <c r="DQ64" s="870"/>
      <c r="DR64" s="870"/>
      <c r="DS64" s="870"/>
      <c r="DT64" s="870"/>
      <c r="DU64" s="870"/>
      <c r="DV64" s="870"/>
      <c r="DW64" s="870"/>
      <c r="DX64" s="870"/>
    </row>
    <row r="65" spans="1:128" s="1237" customFormat="1" ht="6.95" customHeight="1">
      <c r="A65" s="1260">
        <v>15</v>
      </c>
      <c r="B65" s="1644"/>
      <c r="C65" s="2014" t="s">
        <v>1103</v>
      </c>
      <c r="D65" s="2014"/>
      <c r="E65" s="2014"/>
      <c r="F65" s="2014"/>
      <c r="G65" s="2015"/>
      <c r="H65" s="2020"/>
      <c r="I65" s="2021"/>
      <c r="J65" s="499"/>
      <c r="K65" s="521"/>
      <c r="L65" s="510"/>
      <c r="M65" s="1301">
        <f t="shared" si="3"/>
        <v>0</v>
      </c>
      <c r="N65" s="1302"/>
      <c r="O65" s="822">
        <f t="shared" si="4"/>
        <v>0</v>
      </c>
      <c r="P65" s="790"/>
      <c r="Q65" s="521">
        <f>'3.2Cost by Packages'!AG67+'3.2Cost by Packages'!AS67+'3.2Cost by Packages'!BU67+'3.2Cost by Packages'!BY67+'3.2Cost by Packages'!CC67+'3.2Cost by Packages'!CG67+'3.2Cost by Packages'!CK67+'3.2Cost by Packages'!CO67+'3.2Cost by Packages'!CS67+'3.2Cost by Packages'!CW67+'3.2Cost by Packages'!DA67+'3.2Cost by Packages'!DE67+'3.2Cost by Packages'!DI67+'3.2Cost by Packages'!DM67+'3.2Cost by Packages'!DQ67+'3.2Cost by Packages'!DU67</f>
        <v>0</v>
      </c>
      <c r="R65" s="1280"/>
      <c r="S65" s="822">
        <f>'3.2Cost by Packages'!AI67+'3.2Cost by Packages'!AU67+'3.2Cost by Packages'!BW67+'3.2Cost by Packages'!CA67+'3.2Cost by Packages'!CE67+'3.2Cost by Packages'!CI67+'3.2Cost by Packages'!CM67+'3.2Cost by Packages'!CQ67+'3.2Cost by Packages'!CU67+'3.2Cost by Packages'!CY67+'3.2Cost by Packages'!DC67+'3.2Cost by Packages'!DG67+'3.2Cost by Packages'!DK67+'3.2Cost by Packages'!DO67+'3.2Cost by Packages'!DS67+'3.2Cost by Packages'!DW67</f>
        <v>0</v>
      </c>
      <c r="T65" s="790"/>
      <c r="U65" s="521">
        <f>'3.2Cost by Packages'!AW67+'3.2Cost by Packages'!BA67+'3.2Cost by Packages'!BE67</f>
        <v>0</v>
      </c>
      <c r="V65" s="1280"/>
      <c r="W65" s="822">
        <f>'3.2Cost by Packages'!AY67+'3.2Cost by Packages'!BC67+'3.2Cost by Packages'!BG67</f>
        <v>0</v>
      </c>
      <c r="X65" s="787"/>
      <c r="Y65" s="521">
        <f>'3.2Cost by Packages'!BI67+'3.2Cost by Packages'!BM67+'3.2Cost by Packages'!BQ67</f>
        <v>0</v>
      </c>
      <c r="Z65" s="1280"/>
      <c r="AA65" s="822">
        <f>'3.2Cost by Packages'!BK67+'3.2Cost by Packages'!BO67+'3.2Cost by Packages'!BS67</f>
        <v>0</v>
      </c>
      <c r="AB65" s="787"/>
      <c r="AC65" s="521">
        <f>'3.2Cost by Packages'!Q67+'3.2Cost by Packages'!U67+'3.2Cost by Packages'!Y67+'3.2Cost by Packages'!AC67</f>
        <v>0</v>
      </c>
      <c r="AD65" s="1280"/>
      <c r="AE65" s="822">
        <f>'3.2Cost by Packages'!S67+'3.2Cost by Packages'!W67+'3.2Cost by Packages'!AA67+'3.2Cost by Packages'!AE67</f>
        <v>0</v>
      </c>
      <c r="AF65" s="787"/>
      <c r="AG65" s="521">
        <f>'3.2Cost by Packages'!AK67+'3.2Cost by Packages'!AO67</f>
        <v>0</v>
      </c>
      <c r="AH65" s="1280"/>
      <c r="AI65" s="822">
        <f>'3.2Cost by Packages'!AM67+'3.2Cost by Packages'!AQ67</f>
        <v>0</v>
      </c>
      <c r="AJ65" s="787"/>
      <c r="AK65" s="1303"/>
      <c r="AL65" s="788"/>
      <c r="AM65" s="766"/>
      <c r="AN65" s="787"/>
      <c r="AO65" s="1303"/>
      <c r="AP65" s="789"/>
      <c r="AQ65" s="766"/>
      <c r="AR65" s="787"/>
      <c r="AS65" s="1303"/>
      <c r="AT65" s="789"/>
      <c r="AU65" s="775"/>
      <c r="AV65" s="787"/>
      <c r="AW65" s="1316"/>
      <c r="AX65" s="1316"/>
      <c r="AY65" s="1316"/>
      <c r="AZ65" s="1316"/>
      <c r="BA65" s="1316"/>
      <c r="BB65" s="1316"/>
      <c r="BC65" s="1316"/>
      <c r="BD65" s="1316"/>
      <c r="BE65" s="1316"/>
      <c r="BF65" s="1316"/>
      <c r="BG65" s="1316"/>
      <c r="BH65" s="1316"/>
      <c r="BI65" s="1316"/>
      <c r="BJ65" s="1316"/>
      <c r="BK65" s="1316"/>
      <c r="BL65" s="1316"/>
      <c r="BM65" s="1316"/>
      <c r="BN65" s="1316"/>
      <c r="BO65" s="1316"/>
      <c r="BP65" s="1316"/>
      <c r="BQ65" s="1316"/>
      <c r="BR65" s="1316"/>
      <c r="BS65" s="1316"/>
      <c r="BT65" s="1316"/>
      <c r="BU65" s="1316"/>
      <c r="BV65" s="1316"/>
      <c r="BW65" s="1316"/>
      <c r="BX65" s="1316"/>
      <c r="BY65" s="1316"/>
      <c r="BZ65" s="1316"/>
      <c r="CA65" s="1316"/>
      <c r="CB65" s="1316"/>
      <c r="CC65" s="1316"/>
      <c r="CD65" s="1316"/>
      <c r="CE65" s="1316"/>
      <c r="CF65" s="1316"/>
      <c r="CG65" s="1316"/>
      <c r="CH65" s="1316"/>
      <c r="CI65" s="1316"/>
      <c r="CJ65" s="1316"/>
      <c r="CK65" s="1316"/>
      <c r="CL65" s="1316"/>
      <c r="CM65" s="1316"/>
      <c r="CN65" s="1316"/>
      <c r="CO65" s="1316"/>
      <c r="CP65" s="1316"/>
      <c r="CQ65" s="1316"/>
      <c r="CR65" s="1316"/>
      <c r="CS65" s="1316"/>
      <c r="CT65" s="1316"/>
      <c r="CU65" s="1316"/>
      <c r="CV65" s="1316"/>
      <c r="CW65" s="1316"/>
      <c r="CX65" s="1316"/>
      <c r="CY65" s="1316"/>
      <c r="CZ65" s="1316"/>
      <c r="DA65" s="1316"/>
      <c r="DB65" s="1316"/>
      <c r="DC65" s="1316"/>
      <c r="DD65" s="1316"/>
      <c r="DE65" s="1316"/>
      <c r="DF65" s="1316"/>
      <c r="DG65" s="1316"/>
      <c r="DH65" s="1316"/>
      <c r="DI65" s="1316"/>
      <c r="DJ65" s="1316"/>
      <c r="DK65" s="1316"/>
      <c r="DL65" s="1316"/>
      <c r="DM65" s="1316"/>
      <c r="DN65" s="1316"/>
      <c r="DO65" s="1316"/>
      <c r="DP65" s="1316"/>
      <c r="DQ65" s="1316"/>
      <c r="DR65" s="1316"/>
      <c r="DS65" s="1316"/>
      <c r="DT65" s="1316"/>
      <c r="DU65" s="1316"/>
      <c r="DV65" s="1316"/>
      <c r="DW65" s="1316"/>
      <c r="DX65" s="1316"/>
    </row>
    <row r="66" spans="1:128" s="1147" customFormat="1" ht="6.95" customHeight="1">
      <c r="A66" s="1343">
        <v>15.1</v>
      </c>
      <c r="B66" s="1645"/>
      <c r="C66" s="2018" t="s">
        <v>1077</v>
      </c>
      <c r="D66" s="2018"/>
      <c r="E66" s="2018"/>
      <c r="F66" s="2018"/>
      <c r="G66" s="2019"/>
      <c r="H66" s="2006" t="s">
        <v>1085</v>
      </c>
      <c r="I66" s="2007"/>
      <c r="J66" s="773" t="s">
        <v>1079</v>
      </c>
      <c r="K66" s="506"/>
      <c r="L66" s="512"/>
      <c r="M66" s="774">
        <f t="shared" si="3"/>
        <v>42</v>
      </c>
      <c r="N66" s="1661"/>
      <c r="O66" s="774">
        <f t="shared" si="4"/>
        <v>0</v>
      </c>
      <c r="P66" s="513"/>
      <c r="Q66" s="506">
        <f>'3.2Cost by Packages'!AG68+'3.2Cost by Packages'!AS68+'3.2Cost by Packages'!BU68+'3.2Cost by Packages'!BY68+'3.2Cost by Packages'!CC68+'3.2Cost by Packages'!CG68+'3.2Cost by Packages'!CK68+'3.2Cost by Packages'!CO68+'3.2Cost by Packages'!CS68+'3.2Cost by Packages'!CW68+'3.2Cost by Packages'!DA68+'3.2Cost by Packages'!DE68+'3.2Cost by Packages'!DI68+'3.2Cost by Packages'!DM68+'3.2Cost by Packages'!DQ68+'3.2Cost by Packages'!DU68</f>
        <v>30</v>
      </c>
      <c r="R66" s="512"/>
      <c r="S66" s="774">
        <f>'3.2Cost by Packages'!AI68+'3.2Cost by Packages'!AU68+'3.2Cost by Packages'!BW68+'3.2Cost by Packages'!CA68+'3.2Cost by Packages'!CE68+'3.2Cost by Packages'!CI68+'3.2Cost by Packages'!CM68+'3.2Cost by Packages'!CQ68+'3.2Cost by Packages'!CU68+'3.2Cost by Packages'!CY68+'3.2Cost by Packages'!DC68+'3.2Cost by Packages'!DG68+'3.2Cost by Packages'!DK68+'3.2Cost by Packages'!DO68+'3.2Cost by Packages'!DS68+'3.2Cost by Packages'!DW68</f>
        <v>0</v>
      </c>
      <c r="T66" s="513"/>
      <c r="U66" s="506">
        <f>'3.2Cost by Packages'!AW68+'3.2Cost by Packages'!BA68+'3.2Cost by Packages'!BE68</f>
        <v>4</v>
      </c>
      <c r="V66" s="512"/>
      <c r="W66" s="774">
        <f>'3.2Cost by Packages'!AY68+'3.2Cost by Packages'!BC68+'3.2Cost by Packages'!BG68</f>
        <v>0</v>
      </c>
      <c r="X66" s="1324"/>
      <c r="Y66" s="506">
        <f>'3.2Cost by Packages'!BI68+'3.2Cost by Packages'!BM68+'3.2Cost by Packages'!BQ68</f>
        <v>4</v>
      </c>
      <c r="Z66" s="512"/>
      <c r="AA66" s="774">
        <f>'3.2Cost by Packages'!BK68+'3.2Cost by Packages'!BO68+'3.2Cost by Packages'!BS68</f>
        <v>0</v>
      </c>
      <c r="AB66" s="1324"/>
      <c r="AC66" s="506">
        <f>'3.2Cost by Packages'!Q68+'3.2Cost by Packages'!U68+'3.2Cost by Packages'!Y68+'3.2Cost by Packages'!AC68</f>
        <v>4</v>
      </c>
      <c r="AD66" s="512"/>
      <c r="AE66" s="774">
        <f>'3.2Cost by Packages'!S68+'3.2Cost by Packages'!W68+'3.2Cost by Packages'!AA68+'3.2Cost by Packages'!AE68</f>
        <v>0</v>
      </c>
      <c r="AF66" s="1324"/>
      <c r="AG66" s="506">
        <f>'3.2Cost by Packages'!AK68+'3.2Cost by Packages'!AO68</f>
        <v>0</v>
      </c>
      <c r="AH66" s="512"/>
      <c r="AI66" s="774">
        <f>'3.2Cost by Packages'!AM68+'3.2Cost by Packages'!AQ68</f>
        <v>0</v>
      </c>
      <c r="AJ66" s="1324"/>
      <c r="AK66" s="776"/>
      <c r="AL66" s="777"/>
      <c r="AM66" s="767"/>
      <c r="AN66" s="1324"/>
      <c r="AO66" s="776"/>
      <c r="AP66" s="1325"/>
      <c r="AQ66" s="767"/>
      <c r="AR66" s="1324"/>
      <c r="AS66" s="776"/>
      <c r="AT66" s="1325"/>
      <c r="AU66" s="777"/>
      <c r="AV66" s="1324"/>
      <c r="AW66" s="343"/>
      <c r="AX66" s="343"/>
      <c r="AY66" s="343"/>
      <c r="AZ66" s="343"/>
      <c r="BA66" s="343"/>
      <c r="BB66" s="343"/>
      <c r="BC66" s="343"/>
      <c r="BD66" s="343"/>
      <c r="BE66" s="343"/>
      <c r="BF66" s="343"/>
      <c r="BG66" s="343"/>
      <c r="BH66" s="343"/>
      <c r="BI66" s="343"/>
      <c r="BJ66" s="343"/>
      <c r="BK66" s="343"/>
      <c r="BL66" s="343"/>
      <c r="BM66" s="343"/>
      <c r="BN66" s="343"/>
      <c r="BO66" s="343"/>
      <c r="BP66" s="343"/>
      <c r="BQ66" s="343"/>
      <c r="BR66" s="343"/>
      <c r="BS66" s="343"/>
      <c r="BT66" s="343"/>
      <c r="BU66" s="343"/>
      <c r="BV66" s="343"/>
      <c r="BW66" s="343"/>
      <c r="BX66" s="343"/>
      <c r="BY66" s="343"/>
      <c r="BZ66" s="343"/>
      <c r="CA66" s="343"/>
      <c r="CB66" s="343"/>
      <c r="CC66" s="343"/>
      <c r="CD66" s="343"/>
      <c r="CE66" s="343"/>
      <c r="CF66" s="343"/>
      <c r="CG66" s="343"/>
      <c r="CH66" s="343"/>
      <c r="CI66" s="343"/>
      <c r="CJ66" s="343"/>
      <c r="CK66" s="343"/>
      <c r="CL66" s="343"/>
      <c r="CM66" s="343"/>
      <c r="CN66" s="343"/>
      <c r="CO66" s="343"/>
      <c r="CP66" s="343"/>
      <c r="CQ66" s="343"/>
      <c r="CR66" s="343"/>
      <c r="CS66" s="343"/>
      <c r="CT66" s="343"/>
      <c r="CU66" s="343"/>
      <c r="CV66" s="343"/>
      <c r="CW66" s="343"/>
      <c r="CX66" s="343"/>
      <c r="CY66" s="343"/>
      <c r="CZ66" s="343"/>
      <c r="DA66" s="343"/>
      <c r="DB66" s="343"/>
      <c r="DC66" s="343"/>
      <c r="DD66" s="343"/>
      <c r="DE66" s="343"/>
      <c r="DF66" s="343"/>
      <c r="DG66" s="343"/>
      <c r="DH66" s="343"/>
      <c r="DI66" s="343"/>
      <c r="DJ66" s="343"/>
      <c r="DK66" s="343"/>
      <c r="DL66" s="343"/>
      <c r="DM66" s="343"/>
      <c r="DN66" s="343"/>
      <c r="DO66" s="343"/>
      <c r="DP66" s="343"/>
      <c r="DQ66" s="343"/>
      <c r="DR66" s="343"/>
      <c r="DS66" s="343"/>
      <c r="DT66" s="343"/>
      <c r="DU66" s="343"/>
      <c r="DV66" s="343"/>
      <c r="DW66" s="343"/>
      <c r="DX66" s="343"/>
    </row>
    <row r="67" spans="1:128" s="1149" customFormat="1" ht="6.95" customHeight="1">
      <c r="A67" s="1343">
        <v>15.2</v>
      </c>
      <c r="B67" s="1643"/>
      <c r="C67" s="2008" t="s">
        <v>1080</v>
      </c>
      <c r="D67" s="2008"/>
      <c r="E67" s="2008"/>
      <c r="F67" s="2008"/>
      <c r="G67" s="2009"/>
      <c r="H67" s="2010" t="s">
        <v>1081</v>
      </c>
      <c r="I67" s="2011"/>
      <c r="J67" s="780" t="s">
        <v>1070</v>
      </c>
      <c r="K67" s="506"/>
      <c r="L67" s="781"/>
      <c r="M67" s="782">
        <f t="shared" si="3"/>
        <v>4.4000000000000004</v>
      </c>
      <c r="N67" s="783"/>
      <c r="O67" s="774">
        <f t="shared" si="4"/>
        <v>0</v>
      </c>
      <c r="P67" s="784"/>
      <c r="Q67" s="506">
        <f>'3.2Cost by Packages'!AG69+'3.2Cost by Packages'!AS69+'3.2Cost by Packages'!BU69+'3.2Cost by Packages'!BY69+'3.2Cost by Packages'!CC69+'3.2Cost by Packages'!CG69+'3.2Cost by Packages'!CK69+'3.2Cost by Packages'!CO69+'3.2Cost by Packages'!CS69+'3.2Cost by Packages'!CW69+'3.2Cost by Packages'!DA69+'3.2Cost by Packages'!DE69+'3.2Cost by Packages'!DI69+'3.2Cost by Packages'!DM69+'3.2Cost by Packages'!DQ69+'3.2Cost by Packages'!DU69</f>
        <v>3.2</v>
      </c>
      <c r="R67" s="1263"/>
      <c r="S67" s="774">
        <f>'3.2Cost by Packages'!AI69+'3.2Cost by Packages'!AU69+'3.2Cost by Packages'!BW69+'3.2Cost by Packages'!CA69+'3.2Cost by Packages'!CE69+'3.2Cost by Packages'!CI69+'3.2Cost by Packages'!CM69+'3.2Cost by Packages'!CQ69+'3.2Cost by Packages'!CU69+'3.2Cost by Packages'!CY69+'3.2Cost by Packages'!DC69+'3.2Cost by Packages'!DG69+'3.2Cost by Packages'!DK69+'3.2Cost by Packages'!DO69+'3.2Cost by Packages'!DS69+'3.2Cost by Packages'!DW69</f>
        <v>0</v>
      </c>
      <c r="T67" s="784"/>
      <c r="U67" s="506">
        <f>'3.2Cost by Packages'!AW69+'3.2Cost by Packages'!BA69+'3.2Cost by Packages'!BE69</f>
        <v>0.4</v>
      </c>
      <c r="V67" s="1263"/>
      <c r="W67" s="774">
        <f>'3.2Cost by Packages'!AY69+'3.2Cost by Packages'!BC69+'3.2Cost by Packages'!BG69</f>
        <v>0</v>
      </c>
      <c r="X67" s="791"/>
      <c r="Y67" s="506">
        <f>'3.2Cost by Packages'!BI69+'3.2Cost by Packages'!BM69+'3.2Cost by Packages'!BQ69</f>
        <v>0.4</v>
      </c>
      <c r="Z67" s="1263"/>
      <c r="AA67" s="774">
        <f>'3.2Cost by Packages'!BK69+'3.2Cost by Packages'!BO69+'3.2Cost by Packages'!BS69</f>
        <v>0</v>
      </c>
      <c r="AB67" s="791"/>
      <c r="AC67" s="506">
        <f>'3.2Cost by Packages'!Q69+'3.2Cost by Packages'!U69+'3.2Cost by Packages'!Y69+'3.2Cost by Packages'!AC69</f>
        <v>0.4</v>
      </c>
      <c r="AD67" s="1263"/>
      <c r="AE67" s="774">
        <f>'3.2Cost by Packages'!S69+'3.2Cost by Packages'!W69+'3.2Cost by Packages'!AA69+'3.2Cost by Packages'!AE69</f>
        <v>0</v>
      </c>
      <c r="AF67" s="791"/>
      <c r="AG67" s="506">
        <f>'3.2Cost by Packages'!AK69+'3.2Cost by Packages'!AO69</f>
        <v>0</v>
      </c>
      <c r="AH67" s="1263"/>
      <c r="AI67" s="774">
        <f>'3.2Cost by Packages'!AM69+'3.2Cost by Packages'!AQ69</f>
        <v>0</v>
      </c>
      <c r="AJ67" s="791"/>
      <c r="AK67" s="785"/>
      <c r="AL67" s="786"/>
      <c r="AM67" s="767"/>
      <c r="AN67" s="791"/>
      <c r="AO67" s="785"/>
      <c r="AP67" s="792"/>
      <c r="AQ67" s="767"/>
      <c r="AR67" s="791"/>
      <c r="AS67" s="785"/>
      <c r="AT67" s="792"/>
      <c r="AU67" s="777"/>
      <c r="AV67" s="791"/>
      <c r="AW67" s="870"/>
      <c r="AX67" s="870"/>
      <c r="AY67" s="870"/>
      <c r="AZ67" s="870"/>
      <c r="BA67" s="870"/>
      <c r="BB67" s="870"/>
      <c r="BC67" s="870"/>
      <c r="BD67" s="870"/>
      <c r="BE67" s="870"/>
      <c r="BF67" s="870"/>
      <c r="BG67" s="870"/>
      <c r="BH67" s="870"/>
      <c r="BI67" s="870"/>
      <c r="BJ67" s="870"/>
      <c r="BK67" s="870"/>
      <c r="BL67" s="870"/>
      <c r="BM67" s="870"/>
      <c r="BN67" s="870"/>
      <c r="BO67" s="870"/>
      <c r="BP67" s="870"/>
      <c r="BQ67" s="870"/>
      <c r="BR67" s="870"/>
      <c r="BS67" s="870"/>
      <c r="BT67" s="870"/>
      <c r="BU67" s="870"/>
      <c r="BV67" s="870"/>
      <c r="BW67" s="870"/>
      <c r="BX67" s="870"/>
      <c r="BY67" s="870"/>
      <c r="BZ67" s="870"/>
      <c r="CA67" s="870"/>
      <c r="CB67" s="870"/>
      <c r="CC67" s="870"/>
      <c r="CD67" s="870"/>
      <c r="CE67" s="870"/>
      <c r="CF67" s="870"/>
      <c r="CG67" s="870"/>
      <c r="CH67" s="870"/>
      <c r="CI67" s="870"/>
      <c r="CJ67" s="870"/>
      <c r="CK67" s="870"/>
      <c r="CL67" s="870"/>
      <c r="CM67" s="870"/>
      <c r="CN67" s="870"/>
      <c r="CO67" s="870"/>
      <c r="CP67" s="870"/>
      <c r="CQ67" s="870"/>
      <c r="CR67" s="870"/>
      <c r="CS67" s="870"/>
      <c r="CT67" s="870"/>
      <c r="CU67" s="870"/>
      <c r="CV67" s="870"/>
      <c r="CW67" s="870"/>
      <c r="CX67" s="870"/>
      <c r="CY67" s="870"/>
      <c r="CZ67" s="870"/>
      <c r="DA67" s="870"/>
      <c r="DB67" s="870"/>
      <c r="DC67" s="870"/>
      <c r="DD67" s="870"/>
      <c r="DE67" s="870"/>
      <c r="DF67" s="870"/>
      <c r="DG67" s="870"/>
      <c r="DH67" s="870"/>
      <c r="DI67" s="870"/>
      <c r="DJ67" s="870"/>
      <c r="DK67" s="870"/>
      <c r="DL67" s="870"/>
      <c r="DM67" s="870"/>
      <c r="DN67" s="870"/>
      <c r="DO67" s="870"/>
      <c r="DP67" s="870"/>
      <c r="DQ67" s="870"/>
      <c r="DR67" s="870"/>
      <c r="DS67" s="870"/>
      <c r="DT67" s="870"/>
      <c r="DU67" s="870"/>
      <c r="DV67" s="870"/>
      <c r="DW67" s="870"/>
      <c r="DX67" s="870"/>
    </row>
    <row r="68" spans="1:128" s="1240" customFormat="1" ht="6.95" customHeight="1">
      <c r="A68" s="1468">
        <v>15.3</v>
      </c>
      <c r="B68" s="1646"/>
      <c r="C68" s="2070" t="s">
        <v>1082</v>
      </c>
      <c r="D68" s="2070"/>
      <c r="E68" s="2070"/>
      <c r="F68" s="2070"/>
      <c r="G68" s="2071"/>
      <c r="H68" s="2092" t="s">
        <v>1083</v>
      </c>
      <c r="I68" s="2093"/>
      <c r="J68" s="793" t="s">
        <v>1070</v>
      </c>
      <c r="K68" s="507"/>
      <c r="L68" s="794"/>
      <c r="M68" s="795">
        <f t="shared" si="3"/>
        <v>12.599999999999998</v>
      </c>
      <c r="N68" s="796"/>
      <c r="O68" s="778">
        <f t="shared" si="4"/>
        <v>0</v>
      </c>
      <c r="P68" s="797"/>
      <c r="Q68" s="507">
        <f>'3.2Cost by Packages'!AG70+'3.2Cost by Packages'!AS70+'3.2Cost by Packages'!BU70+'3.2Cost by Packages'!BY70+'3.2Cost by Packages'!CC70+'3.2Cost by Packages'!CG70+'3.2Cost by Packages'!CK70+'3.2Cost by Packages'!CO70+'3.2Cost by Packages'!CS70+'3.2Cost by Packages'!CW70+'3.2Cost by Packages'!DA70+'3.2Cost by Packages'!DE70+'3.2Cost by Packages'!DI70+'3.2Cost by Packages'!DM70+'3.2Cost by Packages'!DQ70+'3.2Cost by Packages'!DU70</f>
        <v>9</v>
      </c>
      <c r="R68" s="1282"/>
      <c r="S68" s="778">
        <f>'3.2Cost by Packages'!AI70+'3.2Cost by Packages'!AU70+'3.2Cost by Packages'!BW70+'3.2Cost by Packages'!CA70+'3.2Cost by Packages'!CE70+'3.2Cost by Packages'!CI70+'3.2Cost by Packages'!CM70+'3.2Cost by Packages'!CQ70+'3.2Cost by Packages'!CU70+'3.2Cost by Packages'!CY70+'3.2Cost by Packages'!DC70+'3.2Cost by Packages'!DG70+'3.2Cost by Packages'!DK70+'3.2Cost by Packages'!DO70+'3.2Cost by Packages'!DS70+'3.2Cost by Packages'!DW70</f>
        <v>0</v>
      </c>
      <c r="T68" s="797"/>
      <c r="U68" s="507">
        <f>'3.2Cost by Packages'!AW70+'3.2Cost by Packages'!BA70+'3.2Cost by Packages'!BE70</f>
        <v>1.2</v>
      </c>
      <c r="V68" s="1282"/>
      <c r="W68" s="778">
        <f>'3.2Cost by Packages'!AY70+'3.2Cost by Packages'!BC70+'3.2Cost by Packages'!BG70</f>
        <v>0</v>
      </c>
      <c r="X68" s="799"/>
      <c r="Y68" s="507">
        <f>'3.2Cost by Packages'!BI70+'3.2Cost by Packages'!BM70+'3.2Cost by Packages'!BQ70</f>
        <v>1.2</v>
      </c>
      <c r="Z68" s="1282"/>
      <c r="AA68" s="778">
        <f>'3.2Cost by Packages'!BK70+'3.2Cost by Packages'!BO70+'3.2Cost by Packages'!BS70</f>
        <v>0</v>
      </c>
      <c r="AB68" s="799"/>
      <c r="AC68" s="507">
        <f>'3.2Cost by Packages'!Q70+'3.2Cost by Packages'!U70+'3.2Cost by Packages'!Y70+'3.2Cost by Packages'!AC70</f>
        <v>1.2</v>
      </c>
      <c r="AD68" s="1282"/>
      <c r="AE68" s="778">
        <f>'3.2Cost by Packages'!S70+'3.2Cost by Packages'!W70+'3.2Cost by Packages'!AA70+'3.2Cost by Packages'!AE70</f>
        <v>0</v>
      </c>
      <c r="AF68" s="799"/>
      <c r="AG68" s="507">
        <f>'3.2Cost by Packages'!AK70+'3.2Cost by Packages'!AO70</f>
        <v>0</v>
      </c>
      <c r="AH68" s="1282"/>
      <c r="AI68" s="778">
        <f>'3.2Cost by Packages'!AM70+'3.2Cost by Packages'!AQ70</f>
        <v>0</v>
      </c>
      <c r="AJ68" s="799"/>
      <c r="AK68" s="798"/>
      <c r="AL68" s="1304"/>
      <c r="AM68" s="1300"/>
      <c r="AN68" s="799"/>
      <c r="AO68" s="798"/>
      <c r="AP68" s="800"/>
      <c r="AQ68" s="1300"/>
      <c r="AR68" s="799"/>
      <c r="AS68" s="798"/>
      <c r="AT68" s="800"/>
      <c r="AU68" s="779"/>
      <c r="AV68" s="799"/>
      <c r="AW68" s="870"/>
      <c r="AX68" s="870"/>
      <c r="AY68" s="870"/>
      <c r="AZ68" s="870"/>
      <c r="BA68" s="870"/>
      <c r="BB68" s="870"/>
      <c r="BC68" s="870"/>
      <c r="BD68" s="870"/>
      <c r="BE68" s="870"/>
      <c r="BF68" s="870"/>
      <c r="BG68" s="870"/>
      <c r="BH68" s="870"/>
      <c r="BI68" s="870"/>
      <c r="BJ68" s="870"/>
      <c r="BK68" s="870"/>
      <c r="BL68" s="870"/>
      <c r="BM68" s="870"/>
      <c r="BN68" s="870"/>
      <c r="BO68" s="870"/>
      <c r="BP68" s="870"/>
      <c r="BQ68" s="870"/>
      <c r="BR68" s="870"/>
      <c r="BS68" s="870"/>
      <c r="BT68" s="870"/>
      <c r="BU68" s="870"/>
      <c r="BV68" s="870"/>
      <c r="BW68" s="870"/>
      <c r="BX68" s="870"/>
      <c r="BY68" s="870"/>
      <c r="BZ68" s="870"/>
      <c r="CA68" s="870"/>
      <c r="CB68" s="870"/>
      <c r="CC68" s="870"/>
      <c r="CD68" s="870"/>
      <c r="CE68" s="870"/>
      <c r="CF68" s="870"/>
      <c r="CG68" s="870"/>
      <c r="CH68" s="870"/>
      <c r="CI68" s="870"/>
      <c r="CJ68" s="870"/>
      <c r="CK68" s="870"/>
      <c r="CL68" s="870"/>
      <c r="CM68" s="870"/>
      <c r="CN68" s="870"/>
      <c r="CO68" s="870"/>
      <c r="CP68" s="870"/>
      <c r="CQ68" s="870"/>
      <c r="CR68" s="870"/>
      <c r="CS68" s="870"/>
      <c r="CT68" s="870"/>
      <c r="CU68" s="870"/>
      <c r="CV68" s="870"/>
      <c r="CW68" s="870"/>
      <c r="CX68" s="870"/>
      <c r="CY68" s="870"/>
      <c r="CZ68" s="870"/>
      <c r="DA68" s="870"/>
      <c r="DB68" s="870"/>
      <c r="DC68" s="870"/>
      <c r="DD68" s="870"/>
      <c r="DE68" s="870"/>
      <c r="DF68" s="870"/>
      <c r="DG68" s="870"/>
      <c r="DH68" s="870"/>
      <c r="DI68" s="870"/>
      <c r="DJ68" s="870"/>
      <c r="DK68" s="870"/>
      <c r="DL68" s="870"/>
      <c r="DM68" s="870"/>
      <c r="DN68" s="870"/>
      <c r="DO68" s="870"/>
      <c r="DP68" s="870"/>
      <c r="DQ68" s="870"/>
      <c r="DR68" s="870"/>
      <c r="DS68" s="870"/>
      <c r="DT68" s="870"/>
      <c r="DU68" s="870"/>
      <c r="DV68" s="870"/>
      <c r="DW68" s="870"/>
      <c r="DX68" s="870"/>
    </row>
    <row r="69" spans="1:128" s="1241" customFormat="1" ht="6.95" customHeight="1">
      <c r="A69" s="845" t="s">
        <v>963</v>
      </c>
      <c r="B69" s="1132"/>
      <c r="C69" s="2063" t="s">
        <v>964</v>
      </c>
      <c r="D69" s="2063"/>
      <c r="E69" s="2063"/>
      <c r="F69" s="2063"/>
      <c r="G69" s="2064"/>
      <c r="H69" s="762">
        <v>0.02</v>
      </c>
      <c r="I69" s="441" t="s">
        <v>965</v>
      </c>
      <c r="J69" s="761"/>
      <c r="K69" s="1335"/>
      <c r="L69" s="1330"/>
      <c r="M69" s="1336"/>
      <c r="N69" s="1337"/>
      <c r="O69" s="825">
        <f>S69+W69+AA69+AE69+AI69+AM69+AQ69+AU69</f>
        <v>0</v>
      </c>
      <c r="P69" s="763"/>
      <c r="Q69" s="1283"/>
      <c r="R69" s="1659"/>
      <c r="S69" s="825">
        <f>'3.2Cost by Packages'!O71+'3.2Cost by Packages'!AI71+'3.2Cost by Packages'!AU71+'3.2Cost by Packages'!BW71+'3.2Cost by Packages'!CA71+'3.2Cost by Packages'!CE71+'3.2Cost by Packages'!CI71+'3.2Cost by Packages'!CM71+'3.2Cost by Packages'!CQ71+'3.2Cost by Packages'!CU71+'3.2Cost by Packages'!CY71+'3.2Cost by Packages'!DC71+'3.2Cost by Packages'!DG71+'3.2Cost by Packages'!DK71+'3.2Cost by Packages'!DO71+'3.2Cost by Packages'!DS71+'3.2Cost by Packages'!DW71</f>
        <v>0</v>
      </c>
      <c r="T69" s="1660"/>
      <c r="U69" s="1283"/>
      <c r="V69" s="1659"/>
      <c r="W69" s="825">
        <f>'3.2Cost by Packages'!AY71+'3.2Cost by Packages'!BC71+'3.2Cost by Packages'!BG71</f>
        <v>0</v>
      </c>
      <c r="X69" s="771"/>
      <c r="Y69" s="1283"/>
      <c r="Z69" s="1659"/>
      <c r="AA69" s="825">
        <f>'3.2Cost by Packages'!BK71+'3.2Cost by Packages'!BO71+'3.2Cost by Packages'!BS71</f>
        <v>0</v>
      </c>
      <c r="AB69" s="771"/>
      <c r="AC69" s="1283"/>
      <c r="AD69" s="1659"/>
      <c r="AE69" s="825">
        <f>'3.2Cost by Packages'!S71+'3.2Cost by Packages'!W71+'3.2Cost by Packages'!AA71+'3.2Cost by Packages'!AE71</f>
        <v>0</v>
      </c>
      <c r="AF69" s="771"/>
      <c r="AG69" s="1283"/>
      <c r="AH69" s="1659"/>
      <c r="AI69" s="825">
        <f>'3.2Cost by Packages'!AM71+'3.2Cost by Packages'!AQ71</f>
        <v>0</v>
      </c>
      <c r="AJ69" s="771"/>
      <c r="AK69" s="765"/>
      <c r="AL69" s="770"/>
      <c r="AM69" s="772"/>
      <c r="AN69" s="771"/>
      <c r="AO69" s="765"/>
      <c r="AP69" s="1318"/>
      <c r="AQ69" s="772"/>
      <c r="AR69" s="771"/>
      <c r="AS69" s="345"/>
      <c r="AT69" s="1373"/>
      <c r="AU69" s="820"/>
      <c r="AV69" s="771"/>
      <c r="AW69" s="1316"/>
      <c r="AX69" s="1316"/>
      <c r="AY69" s="1316"/>
      <c r="AZ69" s="1316"/>
      <c r="BA69" s="1316"/>
      <c r="BB69" s="1316"/>
      <c r="BC69" s="1316"/>
      <c r="BD69" s="1316"/>
      <c r="BE69" s="1316"/>
      <c r="BF69" s="1316"/>
      <c r="BG69" s="1316"/>
      <c r="BH69" s="1316"/>
      <c r="BI69" s="1316"/>
      <c r="BJ69" s="1316"/>
      <c r="BK69" s="1316"/>
      <c r="BL69" s="1316"/>
      <c r="BM69" s="1316"/>
      <c r="BN69" s="1316"/>
      <c r="BO69" s="1316"/>
      <c r="BP69" s="1316"/>
      <c r="BQ69" s="1316"/>
      <c r="BR69" s="1316"/>
      <c r="BS69" s="1316"/>
      <c r="BT69" s="1316"/>
      <c r="BU69" s="1316"/>
      <c r="BV69" s="1316"/>
      <c r="BW69" s="1316"/>
      <c r="BX69" s="1316"/>
      <c r="BY69" s="1316"/>
      <c r="BZ69" s="1316"/>
      <c r="CA69" s="1316"/>
      <c r="CB69" s="1316"/>
      <c r="CC69" s="1316"/>
      <c r="CD69" s="1316"/>
      <c r="CE69" s="1316"/>
      <c r="CF69" s="1316"/>
      <c r="CG69" s="1316"/>
      <c r="CH69" s="1316"/>
      <c r="CI69" s="1316"/>
      <c r="CJ69" s="1316"/>
      <c r="CK69" s="1316"/>
      <c r="CL69" s="1316"/>
      <c r="CM69" s="1316"/>
      <c r="CN69" s="1316"/>
      <c r="CO69" s="1316"/>
      <c r="CP69" s="1316"/>
      <c r="CQ69" s="1316"/>
      <c r="CR69" s="1316"/>
      <c r="CS69" s="1316"/>
      <c r="CT69" s="1316"/>
      <c r="CU69" s="1316"/>
      <c r="CV69" s="1316"/>
      <c r="CW69" s="1316"/>
      <c r="CX69" s="1316"/>
      <c r="CY69" s="1316"/>
      <c r="CZ69" s="1316"/>
      <c r="DA69" s="1316"/>
      <c r="DB69" s="1316"/>
      <c r="DC69" s="1316"/>
      <c r="DD69" s="1316"/>
      <c r="DE69" s="1316"/>
      <c r="DF69" s="1316"/>
      <c r="DG69" s="1316"/>
      <c r="DH69" s="1316"/>
      <c r="DI69" s="1316"/>
      <c r="DJ69" s="1316"/>
      <c r="DK69" s="1316"/>
      <c r="DL69" s="1316"/>
      <c r="DM69" s="1316"/>
      <c r="DN69" s="1316"/>
      <c r="DO69" s="1316"/>
      <c r="DP69" s="1316"/>
      <c r="DQ69" s="1316"/>
      <c r="DR69" s="1316"/>
      <c r="DS69" s="1316"/>
      <c r="DT69" s="1316"/>
      <c r="DU69" s="1316"/>
      <c r="DV69" s="1316"/>
      <c r="DW69" s="1316"/>
      <c r="DX69" s="1316"/>
    </row>
    <row r="70" spans="1:128" s="1242" customFormat="1" ht="6.95" customHeight="1">
      <c r="A70" s="837" t="s">
        <v>966</v>
      </c>
      <c r="B70" s="838"/>
      <c r="C70" s="2072" t="s">
        <v>967</v>
      </c>
      <c r="D70" s="2072"/>
      <c r="E70" s="2072"/>
      <c r="F70" s="2072"/>
      <c r="G70" s="2073"/>
      <c r="H70" s="538">
        <v>0.02</v>
      </c>
      <c r="I70" s="415" t="s">
        <v>965</v>
      </c>
      <c r="J70" s="444"/>
      <c r="K70" s="467"/>
      <c r="L70" s="522"/>
      <c r="M70" s="1341"/>
      <c r="N70" s="1342"/>
      <c r="O70" s="824">
        <f t="shared" si="4"/>
        <v>0</v>
      </c>
      <c r="P70" s="524"/>
      <c r="Q70" s="1283"/>
      <c r="R70" s="1284"/>
      <c r="S70" s="824">
        <f>'3.2Cost by Packages'!O72+'3.2Cost by Packages'!AI72+'3.2Cost by Packages'!AU72+'3.2Cost by Packages'!BW72+'3.2Cost by Packages'!CA72+'3.2Cost by Packages'!CE72+'3.2Cost by Packages'!CI72+'3.2Cost by Packages'!CM72+'3.2Cost by Packages'!CQ72+'3.2Cost by Packages'!CU72+'3.2Cost by Packages'!CY72+'3.2Cost by Packages'!DC72+'3.2Cost by Packages'!DG72+'3.2Cost by Packages'!DK72+'3.2Cost by Packages'!DO72+'3.2Cost by Packages'!DS72+'3.2Cost by Packages'!DW72</f>
        <v>0</v>
      </c>
      <c r="T70" s="1285"/>
      <c r="U70" s="1283"/>
      <c r="V70" s="1284"/>
      <c r="W70" s="824">
        <f>'3.2Cost by Packages'!AY72+'3.2Cost by Packages'!BC72+'3.2Cost by Packages'!BG72</f>
        <v>0</v>
      </c>
      <c r="X70" s="805"/>
      <c r="Y70" s="1283"/>
      <c r="Z70" s="1284"/>
      <c r="AA70" s="824">
        <f>'3.2Cost by Packages'!BK72+'3.2Cost by Packages'!BO72+'3.2Cost by Packages'!BS72</f>
        <v>0</v>
      </c>
      <c r="AB70" s="805"/>
      <c r="AC70" s="1283"/>
      <c r="AD70" s="1284"/>
      <c r="AE70" s="824">
        <f>'3.2Cost by Packages'!S72+'3.2Cost by Packages'!W72+'3.2Cost by Packages'!AA72+'3.2Cost by Packages'!AE72</f>
        <v>0</v>
      </c>
      <c r="AF70" s="805"/>
      <c r="AG70" s="1283"/>
      <c r="AH70" s="1284"/>
      <c r="AI70" s="824">
        <f>'3.2Cost by Packages'!AM72+'3.2Cost by Packages'!AQ72</f>
        <v>0</v>
      </c>
      <c r="AJ70" s="805"/>
      <c r="AK70" s="809"/>
      <c r="AL70" s="804"/>
      <c r="AM70" s="772"/>
      <c r="AN70" s="805"/>
      <c r="AO70" s="809"/>
      <c r="AP70" s="810"/>
      <c r="AQ70" s="772"/>
      <c r="AR70" s="805"/>
      <c r="AS70" s="345"/>
      <c r="AT70" s="1373"/>
      <c r="AU70" s="820"/>
      <c r="AV70" s="805"/>
      <c r="AW70" s="1316"/>
      <c r="AX70" s="1316"/>
      <c r="AY70" s="1316"/>
      <c r="AZ70" s="1316"/>
      <c r="BA70" s="1316"/>
      <c r="BB70" s="1316"/>
      <c r="BC70" s="1316"/>
      <c r="BD70" s="1316"/>
      <c r="BE70" s="1316"/>
      <c r="BF70" s="1316"/>
      <c r="BG70" s="1316"/>
      <c r="BH70" s="1316"/>
      <c r="BI70" s="1316"/>
      <c r="BJ70" s="1316"/>
      <c r="BK70" s="1316"/>
      <c r="BL70" s="1316"/>
      <c r="BM70" s="1316"/>
      <c r="BN70" s="1316"/>
      <c r="BO70" s="1316"/>
      <c r="BP70" s="1316"/>
      <c r="BQ70" s="1316"/>
      <c r="BR70" s="1316"/>
      <c r="BS70" s="1316"/>
      <c r="BT70" s="1316"/>
      <c r="BU70" s="1316"/>
      <c r="BV70" s="1316"/>
      <c r="BW70" s="1316"/>
      <c r="BX70" s="1316"/>
      <c r="BY70" s="1316"/>
      <c r="BZ70" s="1316"/>
      <c r="CA70" s="1316"/>
      <c r="CB70" s="1316"/>
      <c r="CC70" s="1316"/>
      <c r="CD70" s="1316"/>
      <c r="CE70" s="1316"/>
      <c r="CF70" s="1316"/>
      <c r="CG70" s="1316"/>
      <c r="CH70" s="1316"/>
      <c r="CI70" s="1316"/>
      <c r="CJ70" s="1316"/>
      <c r="CK70" s="1316"/>
      <c r="CL70" s="1316"/>
      <c r="CM70" s="1316"/>
      <c r="CN70" s="1316"/>
      <c r="CO70" s="1316"/>
      <c r="CP70" s="1316"/>
      <c r="CQ70" s="1316"/>
      <c r="CR70" s="1316"/>
      <c r="CS70" s="1316"/>
      <c r="CT70" s="1316"/>
      <c r="CU70" s="1316"/>
      <c r="CV70" s="1316"/>
      <c r="CW70" s="1316"/>
      <c r="CX70" s="1316"/>
      <c r="CY70" s="1316"/>
      <c r="CZ70" s="1316"/>
      <c r="DA70" s="1316"/>
      <c r="DB70" s="1316"/>
      <c r="DC70" s="1316"/>
      <c r="DD70" s="1316"/>
      <c r="DE70" s="1316"/>
      <c r="DF70" s="1316"/>
      <c r="DG70" s="1316"/>
      <c r="DH70" s="1316"/>
      <c r="DI70" s="1316"/>
      <c r="DJ70" s="1316"/>
      <c r="DK70" s="1316"/>
      <c r="DL70" s="1316"/>
      <c r="DM70" s="1316"/>
      <c r="DN70" s="1316"/>
      <c r="DO70" s="1316"/>
      <c r="DP70" s="1316"/>
      <c r="DQ70" s="1316"/>
      <c r="DR70" s="1316"/>
      <c r="DS70" s="1316"/>
      <c r="DT70" s="1316"/>
      <c r="DU70" s="1316"/>
      <c r="DV70" s="1316"/>
      <c r="DW70" s="1316"/>
      <c r="DX70" s="1316"/>
    </row>
    <row r="71" spans="1:128" s="1242" customFormat="1" ht="6.95" customHeight="1">
      <c r="A71" s="2057" t="s">
        <v>1</v>
      </c>
      <c r="B71" s="2058"/>
      <c r="C71" s="2058"/>
      <c r="D71" s="2058"/>
      <c r="E71" s="2058"/>
      <c r="F71" s="2058"/>
      <c r="G71" s="2058"/>
      <c r="H71" s="2058"/>
      <c r="I71" s="2058"/>
      <c r="J71" s="2059"/>
      <c r="K71" s="1338"/>
      <c r="L71" s="1339"/>
      <c r="M71" s="1340"/>
      <c r="N71" s="1339"/>
      <c r="O71" s="825">
        <f>S71+W71+AA71+AE71+AI71+AM71+AQ71+AU71</f>
        <v>0</v>
      </c>
      <c r="P71" s="764"/>
      <c r="Q71" s="1658"/>
      <c r="R71" s="1286"/>
      <c r="S71" s="825">
        <f>'3.2Cost by Packages'!O73+'3.2Cost by Packages'!AI73+'3.2Cost by Packages'!AU73+'3.2Cost by Packages'!BW73+'3.2Cost by Packages'!CA73+'3.2Cost by Packages'!CE73+'3.2Cost by Packages'!CI73+'3.2Cost by Packages'!CM73+'3.2Cost by Packages'!CQ73+'3.2Cost by Packages'!CU73+'3.2Cost by Packages'!CY73+'3.2Cost by Packages'!DC73+'3.2Cost by Packages'!DG73+'3.2Cost by Packages'!DK73+'3.2Cost by Packages'!DO73+'3.2Cost by Packages'!DS73+'3.2Cost by Packages'!DW73</f>
        <v>0</v>
      </c>
      <c r="T71" s="1287"/>
      <c r="U71" s="1658"/>
      <c r="V71" s="1286"/>
      <c r="W71" s="825">
        <f>'3.2Cost by Packages'!AY73+'3.2Cost by Packages'!BC73+'3.2Cost by Packages'!BG73</f>
        <v>0</v>
      </c>
      <c r="X71" s="808"/>
      <c r="Y71" s="1658"/>
      <c r="Z71" s="1286"/>
      <c r="AA71" s="825">
        <f>'3.2Cost by Packages'!BK73+'3.2Cost by Packages'!BO73+'3.2Cost by Packages'!BS73</f>
        <v>0</v>
      </c>
      <c r="AB71" s="808"/>
      <c r="AC71" s="1658"/>
      <c r="AD71" s="1286"/>
      <c r="AE71" s="825">
        <f>'3.2Cost by Packages'!S73+'3.2Cost by Packages'!W73+'3.2Cost by Packages'!AA73+'3.2Cost by Packages'!AE73</f>
        <v>0</v>
      </c>
      <c r="AF71" s="808"/>
      <c r="AG71" s="1658"/>
      <c r="AH71" s="1286"/>
      <c r="AI71" s="825">
        <f>'3.2Cost by Packages'!AM73+'3.2Cost by Packages'!AQ73</f>
        <v>0</v>
      </c>
      <c r="AJ71" s="808"/>
      <c r="AK71" s="806"/>
      <c r="AL71" s="807"/>
      <c r="AM71" s="817"/>
      <c r="AN71" s="808"/>
      <c r="AO71" s="806"/>
      <c r="AP71" s="811"/>
      <c r="AQ71" s="817"/>
      <c r="AR71" s="808"/>
      <c r="AS71" s="1371"/>
      <c r="AT71" s="1372"/>
      <c r="AU71" s="819"/>
      <c r="AV71" s="808"/>
      <c r="AW71" s="1316"/>
      <c r="AX71" s="1316"/>
      <c r="AY71" s="1316"/>
      <c r="AZ71" s="1316"/>
      <c r="BA71" s="1316"/>
      <c r="BB71" s="1316"/>
      <c r="BC71" s="1316"/>
      <c r="BD71" s="1316"/>
      <c r="BE71" s="1316"/>
      <c r="BF71" s="1316"/>
      <c r="BG71" s="1316"/>
      <c r="BH71" s="1316"/>
      <c r="BI71" s="1316"/>
      <c r="BJ71" s="1316"/>
      <c r="BK71" s="1316"/>
      <c r="BL71" s="1316"/>
      <c r="BM71" s="1316"/>
      <c r="BN71" s="1316"/>
      <c r="BO71" s="1316"/>
      <c r="BP71" s="1316"/>
      <c r="BQ71" s="1316"/>
      <c r="BR71" s="1316"/>
      <c r="BS71" s="1316"/>
      <c r="BT71" s="1316"/>
      <c r="BU71" s="1316"/>
      <c r="BV71" s="1316"/>
      <c r="BW71" s="1316"/>
      <c r="BX71" s="1316"/>
      <c r="BY71" s="1316"/>
      <c r="BZ71" s="1316"/>
      <c r="CA71" s="1316"/>
      <c r="CB71" s="1316"/>
      <c r="CC71" s="1316"/>
      <c r="CD71" s="1316"/>
      <c r="CE71" s="1316"/>
      <c r="CF71" s="1316"/>
      <c r="CG71" s="1316"/>
      <c r="CH71" s="1316"/>
      <c r="CI71" s="1316"/>
      <c r="CJ71" s="1316"/>
      <c r="CK71" s="1316"/>
      <c r="CL71" s="1316"/>
      <c r="CM71" s="1316"/>
      <c r="CN71" s="1316"/>
      <c r="CO71" s="1316"/>
      <c r="CP71" s="1316"/>
      <c r="CQ71" s="1316"/>
      <c r="CR71" s="1316"/>
      <c r="CS71" s="1316"/>
      <c r="CT71" s="1316"/>
      <c r="CU71" s="1316"/>
      <c r="CV71" s="1316"/>
      <c r="CW71" s="1316"/>
      <c r="CX71" s="1316"/>
      <c r="CY71" s="1316"/>
      <c r="CZ71" s="1316"/>
      <c r="DA71" s="1316"/>
      <c r="DB71" s="1316"/>
      <c r="DC71" s="1316"/>
      <c r="DD71" s="1316"/>
      <c r="DE71" s="1316"/>
      <c r="DF71" s="1316"/>
      <c r="DG71" s="1316"/>
      <c r="DH71" s="1316"/>
      <c r="DI71" s="1316"/>
      <c r="DJ71" s="1316"/>
      <c r="DK71" s="1316"/>
      <c r="DL71" s="1316"/>
      <c r="DM71" s="1316"/>
      <c r="DN71" s="1316"/>
      <c r="DO71" s="1316"/>
      <c r="DP71" s="1316"/>
      <c r="DQ71" s="1316"/>
      <c r="DR71" s="1316"/>
      <c r="DS71" s="1316"/>
      <c r="DT71" s="1316"/>
      <c r="DU71" s="1316"/>
      <c r="DV71" s="1316"/>
      <c r="DW71" s="1316"/>
      <c r="DX71" s="1316"/>
    </row>
    <row r="72" spans="1:128" s="1243" customFormat="1" ht="6.95" customHeight="1">
      <c r="A72" s="2060"/>
      <c r="B72" s="2061"/>
      <c r="C72" s="2061"/>
      <c r="D72" s="2061"/>
      <c r="E72" s="2061"/>
      <c r="F72" s="2061"/>
      <c r="G72" s="2061"/>
      <c r="H72" s="2061"/>
      <c r="I72" s="2061"/>
      <c r="J72" s="2062"/>
      <c r="K72" s="1332"/>
      <c r="L72" s="1333"/>
      <c r="M72" s="1334"/>
      <c r="N72" s="1333"/>
      <c r="O72" s="1092" t="e">
        <f t="shared" si="4"/>
        <v>#DIV/0!</v>
      </c>
      <c r="P72" s="812"/>
      <c r="Q72" s="1288"/>
      <c r="R72" s="1289"/>
      <c r="S72" s="1092" t="e">
        <f>'3.2Cost by Packages'!O74+'3.2Cost by Packages'!AI74+'3.2Cost by Packages'!AU74+'3.2Cost by Packages'!BW74+'3.2Cost by Packages'!CA74+'3.2Cost by Packages'!CE74+'3.2Cost by Packages'!CI74+'3.2Cost by Packages'!CM74+'3.2Cost by Packages'!CQ74+'3.2Cost by Packages'!CU74+'3.2Cost by Packages'!CY74+'3.2Cost by Packages'!DC74+'3.2Cost by Packages'!DG74+'3.2Cost by Packages'!DK74+'3.2Cost by Packages'!DO74+'3.2Cost by Packages'!DS74+'3.2Cost by Packages'!DW74</f>
        <v>#DIV/0!</v>
      </c>
      <c r="T72" s="1290"/>
      <c r="U72" s="1288"/>
      <c r="V72" s="1289"/>
      <c r="W72" s="1092" t="e">
        <f>'3.2Cost by Packages'!AY74+'3.2Cost by Packages'!BC74+'3.2Cost by Packages'!BG74</f>
        <v>#DIV/0!</v>
      </c>
      <c r="X72" s="815"/>
      <c r="Y72" s="1288"/>
      <c r="Z72" s="1289"/>
      <c r="AA72" s="1092" t="e">
        <f>'3.2Cost by Packages'!BK74+'3.2Cost by Packages'!BO74+'3.2Cost by Packages'!BS74</f>
        <v>#DIV/0!</v>
      </c>
      <c r="AB72" s="815"/>
      <c r="AC72" s="1288"/>
      <c r="AD72" s="1289"/>
      <c r="AE72" s="1092" t="e">
        <f>'3.2Cost by Packages'!S74+'3.2Cost by Packages'!W74+'3.2Cost by Packages'!AA74+'3.2Cost by Packages'!AE74</f>
        <v>#DIV/0!</v>
      </c>
      <c r="AF72" s="815"/>
      <c r="AG72" s="1288"/>
      <c r="AH72" s="1289"/>
      <c r="AI72" s="1092" t="e">
        <f>'3.2Cost by Packages'!AM74+'3.2Cost by Packages'!AQ74</f>
        <v>#DIV/0!</v>
      </c>
      <c r="AJ72" s="815"/>
      <c r="AK72" s="813"/>
      <c r="AL72" s="814"/>
      <c r="AM72" s="1093"/>
      <c r="AN72" s="815"/>
      <c r="AO72" s="813"/>
      <c r="AP72" s="816"/>
      <c r="AQ72" s="1094"/>
      <c r="AR72" s="815"/>
      <c r="AS72" s="813"/>
      <c r="AT72" s="814"/>
      <c r="AU72" s="1093"/>
      <c r="AV72" s="815"/>
      <c r="AW72" s="1331"/>
      <c r="AX72" s="1331"/>
      <c r="AY72" s="1331"/>
      <c r="AZ72" s="1331"/>
      <c r="BA72" s="1331"/>
      <c r="BB72" s="1331"/>
      <c r="BC72" s="1331"/>
      <c r="BD72" s="1331"/>
      <c r="BE72" s="1331"/>
      <c r="BF72" s="1331"/>
      <c r="BG72" s="1331"/>
      <c r="BH72" s="1331"/>
      <c r="BI72" s="1331"/>
      <c r="BJ72" s="1331"/>
      <c r="BK72" s="1331"/>
      <c r="BL72" s="1331"/>
      <c r="BM72" s="1331"/>
      <c r="BN72" s="1331"/>
      <c r="BO72" s="1331"/>
      <c r="BP72" s="1331"/>
      <c r="BQ72" s="1331"/>
      <c r="BR72" s="1331"/>
      <c r="BS72" s="1331"/>
      <c r="BT72" s="1331"/>
      <c r="BU72" s="1331"/>
      <c r="BV72" s="1331"/>
      <c r="BW72" s="1331"/>
      <c r="BX72" s="1331"/>
      <c r="BY72" s="1331"/>
      <c r="BZ72" s="1331"/>
      <c r="CA72" s="1331"/>
      <c r="CB72" s="1331"/>
      <c r="CC72" s="1331"/>
      <c r="CD72" s="1331"/>
      <c r="CE72" s="1331"/>
      <c r="CF72" s="1331"/>
      <c r="CG72" s="1331"/>
      <c r="CH72" s="1331"/>
      <c r="CI72" s="1331"/>
      <c r="CJ72" s="1331"/>
      <c r="CK72" s="1331"/>
      <c r="CL72" s="1331"/>
      <c r="CM72" s="1331"/>
      <c r="CN72" s="1331"/>
      <c r="CO72" s="1331"/>
      <c r="CP72" s="1331"/>
      <c r="CQ72" s="1331"/>
      <c r="CR72" s="1331"/>
      <c r="CS72" s="1331"/>
      <c r="CT72" s="1331"/>
      <c r="CU72" s="1331"/>
      <c r="CV72" s="1331"/>
      <c r="CW72" s="1331"/>
      <c r="CX72" s="1331"/>
      <c r="CY72" s="1331"/>
      <c r="CZ72" s="1331"/>
      <c r="DA72" s="1331"/>
      <c r="DB72" s="1331"/>
      <c r="DC72" s="1331"/>
      <c r="DD72" s="1331"/>
      <c r="DE72" s="1331"/>
      <c r="DF72" s="1331"/>
      <c r="DG72" s="1331"/>
      <c r="DH72" s="1331"/>
      <c r="DI72" s="1331"/>
      <c r="DJ72" s="1331"/>
      <c r="DK72" s="1331"/>
      <c r="DL72" s="1331"/>
      <c r="DM72" s="1331"/>
      <c r="DN72" s="1331"/>
      <c r="DO72" s="1331"/>
      <c r="DP72" s="1331"/>
      <c r="DQ72" s="1331"/>
      <c r="DR72" s="1331"/>
      <c r="DS72" s="1331"/>
      <c r="DT72" s="1331"/>
      <c r="DU72" s="1331"/>
      <c r="DV72" s="1331"/>
      <c r="DW72" s="1331"/>
      <c r="DX72" s="1331"/>
    </row>
    <row r="73" spans="1:128" s="550" customFormat="1" ht="6.95" customHeight="1">
      <c r="A73" s="2069" t="s">
        <v>520</v>
      </c>
      <c r="B73" s="2069"/>
      <c r="C73" s="2069"/>
      <c r="D73" s="416" t="s">
        <v>521</v>
      </c>
      <c r="E73" s="197" t="s">
        <v>970</v>
      </c>
      <c r="F73" s="504">
        <v>20800</v>
      </c>
      <c r="G73" s="505" t="s">
        <v>973</v>
      </c>
      <c r="H73" s="505"/>
      <c r="I73" s="505"/>
      <c r="J73" s="505"/>
      <c r="K73" s="826"/>
      <c r="L73" s="505"/>
      <c r="M73" s="447"/>
      <c r="N73" s="447"/>
      <c r="O73" s="447"/>
      <c r="P73" s="535"/>
      <c r="Q73" s="613"/>
      <c r="R73" s="613"/>
      <c r="S73" s="971"/>
      <c r="T73" s="613"/>
      <c r="U73" s="613"/>
      <c r="V73" s="434"/>
      <c r="W73" s="621"/>
      <c r="X73" s="434"/>
      <c r="Y73" s="613">
        <f>'3.2Cost by Packages'!BI75+'3.2Cost by Packages'!BM75+'3.2Cost by Packages'!BQ75</f>
        <v>0</v>
      </c>
      <c r="Z73" s="434"/>
      <c r="AA73" s="621">
        <f>'3.2Cost by Packages'!BK75+'3.2Cost by Packages'!BO75+'3.2Cost by Packages'!BS75</f>
        <v>0</v>
      </c>
      <c r="AB73" s="434"/>
      <c r="AC73" s="434"/>
      <c r="AD73" s="434"/>
      <c r="AE73" s="621"/>
      <c r="AF73" s="434"/>
      <c r="AG73" s="434"/>
      <c r="AH73" s="434"/>
      <c r="AI73" s="621"/>
      <c r="AJ73" s="434"/>
      <c r="AK73" s="434"/>
      <c r="AL73" s="434"/>
      <c r="AM73" s="621"/>
      <c r="AN73" s="434"/>
      <c r="AO73" s="434"/>
      <c r="AP73" s="434"/>
      <c r="AQ73" s="621"/>
      <c r="AR73" s="434"/>
      <c r="AS73" s="434"/>
      <c r="AT73" s="434"/>
      <c r="AU73" s="621"/>
      <c r="AV73" s="434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  <c r="BI73" s="199"/>
      <c r="BJ73" s="199"/>
      <c r="BK73" s="199"/>
      <c r="BL73" s="199"/>
      <c r="BM73" s="199"/>
      <c r="BN73" s="199"/>
      <c r="BO73" s="199"/>
      <c r="BP73" s="199"/>
      <c r="BQ73" s="199"/>
      <c r="BR73" s="199"/>
      <c r="BS73" s="199"/>
      <c r="BT73" s="199"/>
      <c r="BU73" s="199"/>
      <c r="BV73" s="199"/>
      <c r="BW73" s="199"/>
      <c r="BX73" s="199"/>
      <c r="BY73" s="199"/>
      <c r="BZ73" s="199"/>
      <c r="CA73" s="199"/>
      <c r="CB73" s="199"/>
      <c r="CC73" s="199"/>
      <c r="CD73" s="199"/>
      <c r="CE73" s="199"/>
      <c r="CF73" s="199"/>
      <c r="CG73" s="199"/>
      <c r="CH73" s="199"/>
      <c r="CI73" s="199"/>
      <c r="CJ73" s="199"/>
      <c r="CK73" s="199"/>
      <c r="CL73" s="199"/>
      <c r="CM73" s="199"/>
      <c r="CN73" s="199"/>
      <c r="CO73" s="199"/>
      <c r="CP73" s="199"/>
      <c r="CQ73" s="199"/>
      <c r="CR73" s="199"/>
      <c r="CS73" s="199"/>
      <c r="CT73" s="199"/>
      <c r="CU73" s="199"/>
      <c r="CV73" s="199"/>
      <c r="CW73" s="199"/>
      <c r="CX73" s="199"/>
      <c r="CY73" s="199"/>
      <c r="CZ73" s="199"/>
      <c r="DA73" s="199"/>
      <c r="DB73" s="199"/>
      <c r="DC73" s="199"/>
      <c r="DD73" s="199"/>
      <c r="DE73" s="199"/>
      <c r="DF73" s="199"/>
      <c r="DG73" s="199"/>
      <c r="DH73" s="199"/>
      <c r="DI73" s="199"/>
      <c r="DJ73" s="199"/>
      <c r="DK73" s="199"/>
      <c r="DL73" s="199"/>
      <c r="DM73" s="199"/>
      <c r="DN73" s="199"/>
      <c r="DO73" s="199"/>
      <c r="DP73" s="199"/>
      <c r="DQ73" s="199"/>
      <c r="DR73" s="199"/>
      <c r="DS73" s="199"/>
      <c r="DT73" s="199"/>
      <c r="DU73" s="199"/>
      <c r="DV73" s="199"/>
      <c r="DW73" s="199"/>
      <c r="DX73" s="199"/>
    </row>
    <row r="74" spans="1:128" ht="6.95" customHeight="1">
      <c r="A74" s="2069" t="s">
        <v>516</v>
      </c>
      <c r="B74" s="2069"/>
      <c r="C74" s="2069"/>
      <c r="D74" s="503">
        <v>0.1</v>
      </c>
      <c r="E74" s="416" t="s">
        <v>522</v>
      </c>
      <c r="F74" s="416"/>
      <c r="G74" s="416"/>
      <c r="H74" s="416"/>
      <c r="I74" s="416"/>
      <c r="J74" s="416"/>
      <c r="K74" s="827"/>
      <c r="L74" s="416"/>
      <c r="M74" s="447"/>
      <c r="N74" s="447"/>
      <c r="O74" s="447"/>
      <c r="P74" s="533"/>
      <c r="Q74" s="72"/>
      <c r="R74" s="72"/>
      <c r="S74" s="447"/>
      <c r="T74" s="72"/>
      <c r="U74" s="72"/>
      <c r="Y74" s="72">
        <f>'3.2Cost by Packages'!BI76+'3.2Cost by Packages'!BM76+'3.2Cost by Packages'!BQ76</f>
        <v>0</v>
      </c>
      <c r="AA74" s="769">
        <f>'3.2Cost by Packages'!BK76+'3.2Cost by Packages'!BO76+'3.2Cost by Packages'!BS76</f>
        <v>0</v>
      </c>
    </row>
    <row r="75" spans="1:128">
      <c r="K75" s="828"/>
      <c r="L75" s="197"/>
      <c r="M75" s="447"/>
      <c r="N75" s="447"/>
      <c r="O75" s="447">
        <f>O71*80</f>
        <v>0</v>
      </c>
    </row>
    <row r="76" spans="1:128">
      <c r="K76" s="828"/>
      <c r="L76" s="197"/>
      <c r="M76" s="447"/>
      <c r="N76" s="447"/>
      <c r="O76" s="447"/>
    </row>
    <row r="77" spans="1:128">
      <c r="K77" s="829"/>
      <c r="L77" s="197"/>
      <c r="M77" s="447"/>
      <c r="N77" s="447"/>
      <c r="O77" s="447"/>
    </row>
    <row r="78" spans="1:128">
      <c r="K78" s="828"/>
      <c r="L78" s="197"/>
      <c r="M78" s="447"/>
      <c r="N78" s="447"/>
      <c r="O78" s="447"/>
    </row>
    <row r="79" spans="1:128">
      <c r="K79" s="828"/>
      <c r="L79" s="197"/>
      <c r="M79" s="447"/>
      <c r="N79" s="447"/>
      <c r="O79" s="447"/>
    </row>
    <row r="80" spans="1:128">
      <c r="K80" s="828"/>
      <c r="L80" s="197"/>
      <c r="M80" s="447"/>
      <c r="N80" s="447"/>
      <c r="O80" s="447"/>
    </row>
    <row r="81" spans="11:15">
      <c r="K81" s="828"/>
      <c r="L81" s="197"/>
      <c r="M81" s="447"/>
      <c r="N81" s="447"/>
      <c r="O81" s="447"/>
    </row>
    <row r="82" spans="11:15">
      <c r="K82" s="828"/>
      <c r="L82" s="197"/>
      <c r="M82" s="447"/>
      <c r="N82" s="447"/>
      <c r="O82" s="447"/>
    </row>
    <row r="83" spans="11:15">
      <c r="K83" s="828"/>
      <c r="L83" s="197"/>
      <c r="M83" s="447"/>
      <c r="N83" s="447"/>
      <c r="O83" s="447"/>
    </row>
    <row r="84" spans="11:15">
      <c r="K84" s="828"/>
      <c r="L84" s="197"/>
      <c r="M84" s="447"/>
      <c r="N84" s="447"/>
      <c r="O84" s="447"/>
    </row>
    <row r="85" spans="11:15">
      <c r="K85" s="828"/>
      <c r="L85" s="197"/>
      <c r="M85" s="447"/>
      <c r="N85" s="447"/>
      <c r="O85" s="447"/>
    </row>
    <row r="86" spans="11:15">
      <c r="K86" s="828"/>
      <c r="L86" s="197"/>
      <c r="M86" s="447"/>
      <c r="N86" s="447"/>
      <c r="O86" s="447"/>
    </row>
    <row r="87" spans="11:15">
      <c r="K87" s="828"/>
      <c r="L87" s="197"/>
      <c r="M87" s="447"/>
      <c r="N87" s="447"/>
      <c r="O87" s="447"/>
    </row>
    <row r="88" spans="11:15">
      <c r="K88" s="828"/>
      <c r="L88" s="197"/>
      <c r="M88" s="447"/>
      <c r="N88" s="447"/>
      <c r="O88" s="447"/>
    </row>
    <row r="89" spans="11:15">
      <c r="K89" s="828"/>
      <c r="L89" s="197"/>
      <c r="M89" s="447"/>
      <c r="N89" s="447"/>
      <c r="O89" s="447"/>
    </row>
    <row r="90" spans="11:15">
      <c r="K90" s="828"/>
      <c r="L90" s="197"/>
      <c r="M90" s="447"/>
      <c r="N90" s="447"/>
      <c r="O90" s="447"/>
    </row>
    <row r="91" spans="11:15">
      <c r="K91" s="828"/>
      <c r="L91" s="197"/>
      <c r="M91" s="447"/>
      <c r="N91" s="447"/>
      <c r="O91" s="447"/>
    </row>
    <row r="92" spans="11:15">
      <c r="K92" s="828"/>
      <c r="L92" s="197"/>
      <c r="M92" s="447"/>
      <c r="N92" s="447"/>
      <c r="O92" s="447"/>
    </row>
    <row r="93" spans="11:15">
      <c r="K93" s="828"/>
      <c r="L93" s="197"/>
      <c r="M93" s="447"/>
      <c r="N93" s="447"/>
      <c r="O93" s="447"/>
    </row>
    <row r="94" spans="11:15">
      <c r="K94" s="828"/>
      <c r="L94" s="197"/>
    </row>
    <row r="95" spans="11:15">
      <c r="K95" s="828"/>
      <c r="L95" s="197"/>
    </row>
    <row r="96" spans="11:15">
      <c r="K96" s="828"/>
      <c r="L96" s="197"/>
    </row>
    <row r="97" spans="11:12">
      <c r="K97" s="828"/>
      <c r="L97" s="197"/>
    </row>
    <row r="98" spans="11:12">
      <c r="K98" s="828"/>
      <c r="L98" s="197"/>
    </row>
    <row r="99" spans="11:12">
      <c r="K99" s="828"/>
      <c r="L99" s="197"/>
    </row>
    <row r="100" spans="11:12">
      <c r="K100" s="828"/>
      <c r="L100" s="197"/>
    </row>
    <row r="101" spans="11:12">
      <c r="K101" s="828"/>
      <c r="L101" s="197"/>
    </row>
    <row r="102" spans="11:12">
      <c r="K102" s="828"/>
      <c r="L102" s="197"/>
    </row>
    <row r="103" spans="11:12">
      <c r="K103" s="828"/>
      <c r="L103" s="197"/>
    </row>
    <row r="104" spans="11:12">
      <c r="K104" s="828"/>
      <c r="L104" s="197"/>
    </row>
    <row r="105" spans="11:12">
      <c r="K105" s="828"/>
      <c r="L105" s="197"/>
    </row>
    <row r="106" spans="11:12">
      <c r="K106" s="828"/>
      <c r="L106" s="197"/>
    </row>
    <row r="107" spans="11:12">
      <c r="K107" s="828"/>
      <c r="L107" s="197"/>
    </row>
    <row r="108" spans="11:12">
      <c r="K108" s="828"/>
      <c r="L108" s="197"/>
    </row>
    <row r="109" spans="11:12">
      <c r="K109" s="828"/>
      <c r="L109" s="197"/>
    </row>
    <row r="110" spans="11:12">
      <c r="K110" s="828"/>
      <c r="L110" s="197"/>
    </row>
    <row r="111" spans="11:12">
      <c r="K111" s="828"/>
      <c r="L111" s="197"/>
    </row>
    <row r="112" spans="11:12">
      <c r="K112" s="828"/>
      <c r="L112" s="197"/>
    </row>
    <row r="113" spans="11:12">
      <c r="K113" s="828"/>
      <c r="L113" s="197"/>
    </row>
    <row r="114" spans="11:12">
      <c r="K114" s="828"/>
      <c r="L114" s="197"/>
    </row>
    <row r="115" spans="11:12">
      <c r="K115" s="828"/>
      <c r="L115" s="197"/>
    </row>
    <row r="116" spans="11:12">
      <c r="K116" s="828"/>
      <c r="L116" s="197"/>
    </row>
    <row r="117" spans="11:12">
      <c r="K117" s="828"/>
      <c r="L117" s="197"/>
    </row>
    <row r="118" spans="11:12">
      <c r="K118" s="828"/>
      <c r="L118" s="197"/>
    </row>
    <row r="119" spans="11:12">
      <c r="K119" s="828"/>
      <c r="L119" s="197"/>
    </row>
    <row r="120" spans="11:12">
      <c r="K120" s="828"/>
      <c r="L120" s="197"/>
    </row>
    <row r="121" spans="11:12">
      <c r="K121" s="828"/>
      <c r="L121" s="197"/>
    </row>
    <row r="122" spans="11:12">
      <c r="K122" s="828"/>
      <c r="L122" s="197"/>
    </row>
    <row r="123" spans="11:12">
      <c r="K123" s="828"/>
      <c r="L123" s="197"/>
    </row>
    <row r="124" spans="11:12">
      <c r="K124" s="828"/>
      <c r="L124" s="197"/>
    </row>
    <row r="125" spans="11:12">
      <c r="K125" s="828"/>
      <c r="L125" s="197"/>
    </row>
    <row r="126" spans="11:12">
      <c r="K126" s="828"/>
      <c r="L126" s="197"/>
    </row>
    <row r="127" spans="11:12">
      <c r="K127" s="828"/>
      <c r="L127" s="197"/>
    </row>
    <row r="128" spans="11:12">
      <c r="K128" s="828"/>
      <c r="L128" s="197"/>
    </row>
    <row r="129" spans="11:16">
      <c r="K129" s="828"/>
      <c r="L129" s="197"/>
    </row>
    <row r="130" spans="11:16">
      <c r="K130" s="828"/>
      <c r="L130" s="197"/>
    </row>
    <row r="131" spans="11:16">
      <c r="K131" s="828"/>
      <c r="L131" s="197"/>
    </row>
    <row r="132" spans="11:16">
      <c r="K132" s="828"/>
      <c r="L132" s="197"/>
    </row>
    <row r="133" spans="11:16">
      <c r="K133" s="828"/>
      <c r="L133" s="197"/>
    </row>
    <row r="134" spans="11:16">
      <c r="K134" s="828"/>
      <c r="L134" s="197"/>
    </row>
    <row r="135" spans="11:16">
      <c r="K135" s="828"/>
      <c r="L135" s="197"/>
    </row>
    <row r="136" spans="11:16">
      <c r="K136" s="828"/>
      <c r="L136" s="197"/>
    </row>
    <row r="137" spans="11:16">
      <c r="K137" s="828"/>
      <c r="L137" s="197"/>
    </row>
    <row r="138" spans="11:16">
      <c r="K138" s="828"/>
      <c r="L138" s="197"/>
    </row>
    <row r="139" spans="11:16">
      <c r="K139" s="828"/>
      <c r="L139" s="197"/>
    </row>
    <row r="140" spans="11:16">
      <c r="K140" s="828"/>
      <c r="L140" s="197"/>
      <c r="P140" s="502"/>
    </row>
    <row r="141" spans="11:16">
      <c r="K141" s="828"/>
      <c r="L141" s="197"/>
      <c r="P141" s="416"/>
    </row>
    <row r="142" spans="11:16">
      <c r="K142" s="828"/>
      <c r="L142" s="197"/>
    </row>
    <row r="143" spans="11:16">
      <c r="K143" s="828"/>
      <c r="L143" s="197"/>
    </row>
    <row r="144" spans="11:16">
      <c r="K144" s="828"/>
      <c r="L144" s="197"/>
    </row>
    <row r="145" spans="11:12">
      <c r="K145" s="828"/>
      <c r="L145" s="197"/>
    </row>
    <row r="146" spans="11:12">
      <c r="K146" s="828"/>
      <c r="L146" s="197"/>
    </row>
    <row r="147" spans="11:12">
      <c r="K147" s="828"/>
      <c r="L147" s="197"/>
    </row>
    <row r="148" spans="11:12">
      <c r="K148" s="828"/>
      <c r="L148" s="197"/>
    </row>
    <row r="149" spans="11:12">
      <c r="K149" s="828"/>
      <c r="L149" s="197"/>
    </row>
    <row r="150" spans="11:12">
      <c r="K150" s="828"/>
      <c r="L150" s="197"/>
    </row>
    <row r="151" spans="11:12">
      <c r="K151" s="828"/>
      <c r="L151" s="197"/>
    </row>
    <row r="152" spans="11:12">
      <c r="K152" s="828"/>
      <c r="L152" s="197"/>
    </row>
    <row r="153" spans="11:12">
      <c r="K153" s="828"/>
      <c r="L153" s="197"/>
    </row>
    <row r="154" spans="11:12">
      <c r="K154" s="828"/>
      <c r="L154" s="197"/>
    </row>
    <row r="155" spans="11:12">
      <c r="K155" s="828"/>
      <c r="L155" s="197"/>
    </row>
    <row r="156" spans="11:12">
      <c r="K156" s="828"/>
      <c r="L156" s="197"/>
    </row>
    <row r="157" spans="11:12">
      <c r="K157" s="828"/>
      <c r="L157" s="197"/>
    </row>
    <row r="158" spans="11:12">
      <c r="K158" s="828"/>
      <c r="L158" s="197"/>
    </row>
    <row r="159" spans="11:12">
      <c r="K159" s="828"/>
      <c r="L159" s="197"/>
    </row>
    <row r="160" spans="11:12">
      <c r="K160" s="828"/>
      <c r="L160" s="197"/>
    </row>
  </sheetData>
  <mergeCells count="191">
    <mergeCell ref="C39:G39"/>
    <mergeCell ref="C57:G57"/>
    <mergeCell ref="C56:G56"/>
    <mergeCell ref="C40:G40"/>
    <mergeCell ref="C54:G54"/>
    <mergeCell ref="H66:I66"/>
    <mergeCell ref="H68:I68"/>
    <mergeCell ref="H65:I65"/>
    <mergeCell ref="H67:I67"/>
    <mergeCell ref="C65:G65"/>
    <mergeCell ref="C67:G67"/>
    <mergeCell ref="C64:G64"/>
    <mergeCell ref="H64:I64"/>
    <mergeCell ref="C60:G60"/>
    <mergeCell ref="H49:I49"/>
    <mergeCell ref="H47:I47"/>
    <mergeCell ref="H39:I39"/>
    <mergeCell ref="H40:I40"/>
    <mergeCell ref="H50:I50"/>
    <mergeCell ref="H51:I51"/>
    <mergeCell ref="H52:I52"/>
    <mergeCell ref="H45:I45"/>
    <mergeCell ref="H46:I46"/>
    <mergeCell ref="H48:I48"/>
    <mergeCell ref="H41:I41"/>
    <mergeCell ref="H42:I42"/>
    <mergeCell ref="H43:I43"/>
    <mergeCell ref="H44:I44"/>
    <mergeCell ref="H62:I62"/>
    <mergeCell ref="H63:I63"/>
    <mergeCell ref="H57:I57"/>
    <mergeCell ref="H58:I58"/>
    <mergeCell ref="H59:I59"/>
    <mergeCell ref="C61:G61"/>
    <mergeCell ref="H61:I61"/>
    <mergeCell ref="H60:I60"/>
    <mergeCell ref="H53:I53"/>
    <mergeCell ref="H54:I54"/>
    <mergeCell ref="H55:I55"/>
    <mergeCell ref="H56:I56"/>
    <mergeCell ref="C62:G62"/>
    <mergeCell ref="C53:G53"/>
    <mergeCell ref="AO2:AR2"/>
    <mergeCell ref="Q2:T2"/>
    <mergeCell ref="U2:X2"/>
    <mergeCell ref="Y2:AB2"/>
    <mergeCell ref="AC2:AF2"/>
    <mergeCell ref="H32:I32"/>
    <mergeCell ref="H28:I28"/>
    <mergeCell ref="H29:I29"/>
    <mergeCell ref="H31:I31"/>
    <mergeCell ref="AO3:AP3"/>
    <mergeCell ref="AQ3:AR3"/>
    <mergeCell ref="AO4:AP4"/>
    <mergeCell ref="AQ4:AR4"/>
    <mergeCell ref="AK3:AL3"/>
    <mergeCell ref="AM3:AN3"/>
    <mergeCell ref="W3:X3"/>
    <mergeCell ref="H8:I8"/>
    <mergeCell ref="H9:I9"/>
    <mergeCell ref="U3:V3"/>
    <mergeCell ref="H3:I3"/>
    <mergeCell ref="H4:I4"/>
    <mergeCell ref="H5:I5"/>
    <mergeCell ref="W4:X4"/>
    <mergeCell ref="Q4:R4"/>
    <mergeCell ref="S4:T4"/>
    <mergeCell ref="H12:I12"/>
    <mergeCell ref="H10:I10"/>
    <mergeCell ref="H11:I11"/>
    <mergeCell ref="U5:AV11"/>
    <mergeCell ref="AK4:AL4"/>
    <mergeCell ref="AM4:AN4"/>
    <mergeCell ref="AS4:AT4"/>
    <mergeCell ref="AU4:AV4"/>
    <mergeCell ref="AC4:AD4"/>
    <mergeCell ref="AE4:AF4"/>
    <mergeCell ref="Y4:Z4"/>
    <mergeCell ref="AA4:AB4"/>
    <mergeCell ref="U4:V4"/>
    <mergeCell ref="AG4:AH4"/>
    <mergeCell ref="AI4:AJ4"/>
    <mergeCell ref="A73:C73"/>
    <mergeCell ref="C68:G68"/>
    <mergeCell ref="C52:G52"/>
    <mergeCell ref="C66:G66"/>
    <mergeCell ref="A74:C74"/>
    <mergeCell ref="H24:I24"/>
    <mergeCell ref="H25:I25"/>
    <mergeCell ref="C18:G18"/>
    <mergeCell ref="C70:G70"/>
    <mergeCell ref="C47:G47"/>
    <mergeCell ref="C48:G48"/>
    <mergeCell ref="C49:G49"/>
    <mergeCell ref="C55:G55"/>
    <mergeCell ref="C41:G41"/>
    <mergeCell ref="C42:G42"/>
    <mergeCell ref="C43:G43"/>
    <mergeCell ref="C44:G44"/>
    <mergeCell ref="C22:G22"/>
    <mergeCell ref="C63:G63"/>
    <mergeCell ref="C45:G45"/>
    <mergeCell ref="C46:G46"/>
    <mergeCell ref="C58:G58"/>
    <mergeCell ref="C59:G59"/>
    <mergeCell ref="H18:I18"/>
    <mergeCell ref="A71:J72"/>
    <mergeCell ref="C69:G69"/>
    <mergeCell ref="H35:I35"/>
    <mergeCell ref="H36:I36"/>
    <mergeCell ref="H19:I19"/>
    <mergeCell ref="C14:G14"/>
    <mergeCell ref="C15:G15"/>
    <mergeCell ref="C16:G16"/>
    <mergeCell ref="C51:G51"/>
    <mergeCell ref="C35:G35"/>
    <mergeCell ref="C36:G36"/>
    <mergeCell ref="H22:I22"/>
    <mergeCell ref="C50:G50"/>
    <mergeCell ref="C34:G34"/>
    <mergeCell ref="H34:I34"/>
    <mergeCell ref="H26:I26"/>
    <mergeCell ref="C17:G17"/>
    <mergeCell ref="C23:G23"/>
    <mergeCell ref="C24:G24"/>
    <mergeCell ref="H23:I23"/>
    <mergeCell ref="C26:G26"/>
    <mergeCell ref="C27:G27"/>
    <mergeCell ref="H15:I15"/>
    <mergeCell ref="H16:I16"/>
    <mergeCell ref="AE3:AF3"/>
    <mergeCell ref="Y3:Z3"/>
    <mergeCell ref="AA3:AB3"/>
    <mergeCell ref="O3:P3"/>
    <mergeCell ref="H1:I1"/>
    <mergeCell ref="H2:I2"/>
    <mergeCell ref="B3:G3"/>
    <mergeCell ref="K1:P1"/>
    <mergeCell ref="B2:G2"/>
    <mergeCell ref="K2:P2"/>
    <mergeCell ref="K3:L3"/>
    <mergeCell ref="B1:G1"/>
    <mergeCell ref="Q3:R3"/>
    <mergeCell ref="Q1:AV1"/>
    <mergeCell ref="AS2:AV2"/>
    <mergeCell ref="AS3:AT3"/>
    <mergeCell ref="AU3:AV3"/>
    <mergeCell ref="AG3:AH3"/>
    <mergeCell ref="AI3:AJ3"/>
    <mergeCell ref="AC3:AD3"/>
    <mergeCell ref="S3:T3"/>
    <mergeCell ref="M3:N3"/>
    <mergeCell ref="AG2:AJ2"/>
    <mergeCell ref="AK2:AN2"/>
    <mergeCell ref="C37:G37"/>
    <mergeCell ref="C38:G38"/>
    <mergeCell ref="H38:I38"/>
    <mergeCell ref="M4:N4"/>
    <mergeCell ref="O4:P4"/>
    <mergeCell ref="H13:I13"/>
    <mergeCell ref="H6:I6"/>
    <mergeCell ref="H7:I7"/>
    <mergeCell ref="K4:L4"/>
    <mergeCell ref="C33:G33"/>
    <mergeCell ref="H33:I33"/>
    <mergeCell ref="H37:I37"/>
    <mergeCell ref="C19:G19"/>
    <mergeCell ref="C31:G31"/>
    <mergeCell ref="B4:G4"/>
    <mergeCell ref="C32:G32"/>
    <mergeCell ref="C20:G20"/>
    <mergeCell ref="C29:G29"/>
    <mergeCell ref="C10:G10"/>
    <mergeCell ref="C11:G11"/>
    <mergeCell ref="C9:G9"/>
    <mergeCell ref="C12:G12"/>
    <mergeCell ref="C13:G13"/>
    <mergeCell ref="H27:I27"/>
    <mergeCell ref="H20:I20"/>
    <mergeCell ref="H21:I21"/>
    <mergeCell ref="C30:G30"/>
    <mergeCell ref="H30:I30"/>
    <mergeCell ref="C5:G5"/>
    <mergeCell ref="C6:G6"/>
    <mergeCell ref="C7:G7"/>
    <mergeCell ref="C8:G8"/>
    <mergeCell ref="C25:G25"/>
    <mergeCell ref="C21:G21"/>
    <mergeCell ref="H17:I17"/>
    <mergeCell ref="H14:I14"/>
    <mergeCell ref="C28:G2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  <ignoredErrors>
    <ignoredError sqref="P72 T72 R72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60"/>
  </sheetPr>
  <dimension ref="A1:EF190"/>
  <sheetViews>
    <sheetView showZeros="0" view="pageBreakPreview" zoomScale="205" zoomScaleNormal="130" zoomScaleSheetLayoutView="205" workbookViewId="0">
      <selection activeCell="J17" sqref="J17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125" style="2" bestFit="1" customWidth="1"/>
    <col min="5" max="5" width="1.625" style="2" customWidth="1"/>
    <col min="6" max="6" width="4.875" style="2" bestFit="1" customWidth="1"/>
    <col min="7" max="7" width="2.375" style="2" customWidth="1"/>
    <col min="8" max="8" width="2.625" style="197" customWidth="1"/>
    <col min="9" max="9" width="4.125" style="197" customWidth="1"/>
    <col min="10" max="10" width="3.875" style="197" customWidth="1"/>
    <col min="11" max="11" width="3.75" style="447" customWidth="1"/>
    <col min="12" max="12" width="0.375" style="447" customWidth="1"/>
    <col min="13" max="13" width="3.625" style="2" customWidth="1"/>
    <col min="14" max="14" width="0.375" style="2" customWidth="1"/>
    <col min="15" max="15" width="4.375" style="2" customWidth="1"/>
    <col min="16" max="16" width="0.375" style="2" customWidth="1"/>
    <col min="17" max="17" width="3.625" style="2" customWidth="1"/>
    <col min="18" max="18" width="0.375" style="2" customWidth="1"/>
    <col min="19" max="19" width="4.375" style="769" customWidth="1"/>
    <col min="20" max="20" width="0.375" style="2" customWidth="1"/>
    <col min="21" max="21" width="3.625" style="2" customWidth="1"/>
    <col min="22" max="22" width="0.375" style="2" customWidth="1"/>
    <col min="23" max="23" width="4.375" style="769" customWidth="1"/>
    <col min="24" max="24" width="0.375" style="2" customWidth="1"/>
    <col min="25" max="25" width="3.625" style="2" customWidth="1"/>
    <col min="26" max="26" width="0.375" style="2" customWidth="1"/>
    <col min="27" max="27" width="4.375" style="769" customWidth="1"/>
    <col min="28" max="28" width="0.375" style="2" customWidth="1"/>
    <col min="29" max="29" width="3.625" style="2" customWidth="1"/>
    <col min="30" max="30" width="0.375" style="2" customWidth="1"/>
    <col min="31" max="31" width="4.375" style="769" customWidth="1"/>
    <col min="32" max="32" width="0.375" style="2" customWidth="1"/>
    <col min="33" max="33" width="3.625" style="2" customWidth="1"/>
    <col min="34" max="34" width="0.375" style="2" customWidth="1"/>
    <col min="35" max="35" width="4.375" style="769" customWidth="1"/>
    <col min="36" max="36" width="0.375" style="2" customWidth="1"/>
    <col min="37" max="37" width="3.625" style="2" customWidth="1"/>
    <col min="38" max="38" width="0.375" style="2" customWidth="1"/>
    <col min="39" max="39" width="4.375" style="769" customWidth="1"/>
    <col min="40" max="40" width="0.375" style="2" customWidth="1"/>
    <col min="41" max="41" width="3.625" style="2" customWidth="1"/>
    <col min="42" max="42" width="0.375" style="2" customWidth="1"/>
    <col min="43" max="43" width="4.375" style="769" customWidth="1"/>
    <col min="44" max="44" width="0.375" style="2" customWidth="1"/>
    <col min="45" max="45" width="3.625" style="2" customWidth="1"/>
    <col min="46" max="46" width="0.375" style="2" customWidth="1"/>
    <col min="47" max="47" width="4.375" style="769" customWidth="1"/>
    <col min="48" max="48" width="0.375" style="2" customWidth="1"/>
    <col min="49" max="49" width="3.625" style="2" customWidth="1"/>
    <col min="50" max="50" width="0.375" style="2" customWidth="1"/>
    <col min="51" max="51" width="4.375" style="769" customWidth="1"/>
    <col min="52" max="52" width="0.375" style="2" customWidth="1"/>
    <col min="53" max="53" width="3.625" style="2" customWidth="1"/>
    <col min="54" max="54" width="0.375" style="2" customWidth="1"/>
    <col min="55" max="55" width="4.375" style="769" customWidth="1"/>
    <col min="56" max="56" width="0.375" style="2" customWidth="1"/>
    <col min="57" max="57" width="3.625" style="2" customWidth="1"/>
    <col min="58" max="58" width="0.375" style="2" customWidth="1"/>
    <col min="59" max="59" width="4.375" style="769" customWidth="1"/>
    <col min="60" max="60" width="0.375" style="2" customWidth="1"/>
    <col min="61" max="61" width="3.625" style="2" customWidth="1"/>
    <col min="62" max="62" width="0.375" style="2" customWidth="1"/>
    <col min="63" max="63" width="4.375" style="769" customWidth="1"/>
    <col min="64" max="64" width="0.375" style="2" customWidth="1"/>
    <col min="65" max="65" width="3.625" style="2" customWidth="1"/>
    <col min="66" max="66" width="0.375" style="2" customWidth="1"/>
    <col min="67" max="67" width="4.375" style="769" customWidth="1"/>
    <col min="68" max="68" width="0.375" style="2" customWidth="1"/>
    <col min="69" max="69" width="3.625" style="2" customWidth="1"/>
    <col min="70" max="70" width="0.375" style="2" customWidth="1"/>
    <col min="71" max="71" width="4.375" style="769" customWidth="1"/>
    <col min="72" max="72" width="0.375" style="2" customWidth="1"/>
    <col min="73" max="73" width="3.625" style="2" customWidth="1"/>
    <col min="74" max="74" width="0.375" style="2" customWidth="1"/>
    <col min="75" max="75" width="4.375" style="769" customWidth="1"/>
    <col min="76" max="76" width="0.375" style="2" customWidth="1"/>
    <col min="77" max="77" width="3.625" style="2" customWidth="1"/>
    <col min="78" max="78" width="0.375" style="2" customWidth="1"/>
    <col min="79" max="79" width="4.375" style="769" customWidth="1"/>
    <col min="80" max="80" width="0.375" style="2" customWidth="1"/>
    <col min="81" max="81" width="3.625" style="2" customWidth="1"/>
    <col min="82" max="82" width="0.375" style="2" customWidth="1"/>
    <col min="83" max="83" width="4.375" style="769" customWidth="1"/>
    <col min="84" max="84" width="0.375" style="2" customWidth="1"/>
    <col min="85" max="85" width="3.625" style="2" customWidth="1"/>
    <col min="86" max="86" width="0.375" style="2" customWidth="1"/>
    <col min="87" max="87" width="4.375" style="769" customWidth="1"/>
    <col min="88" max="88" width="0.375" style="2" customWidth="1"/>
    <col min="89" max="89" width="3.625" style="2" customWidth="1"/>
    <col min="90" max="90" width="0.375" style="2" customWidth="1"/>
    <col min="91" max="91" width="4.375" style="769" customWidth="1"/>
    <col min="92" max="92" width="0.375" style="2" customWidth="1"/>
    <col min="93" max="93" width="3.625" style="2" customWidth="1"/>
    <col min="94" max="94" width="0.375" style="2" customWidth="1"/>
    <col min="95" max="95" width="4.375" style="769" customWidth="1"/>
    <col min="96" max="96" width="0.375" style="2" customWidth="1"/>
    <col min="97" max="97" width="3.625" style="2" customWidth="1"/>
    <col min="98" max="98" width="0.375" style="2" customWidth="1"/>
    <col min="99" max="99" width="4.375" style="769" customWidth="1"/>
    <col min="100" max="100" width="0.375" style="2" customWidth="1"/>
    <col min="101" max="101" width="3.625" style="2" customWidth="1"/>
    <col min="102" max="102" width="0.375" style="2" customWidth="1"/>
    <col min="103" max="103" width="4.375" style="769" customWidth="1"/>
    <col min="104" max="104" width="0.375" style="2" customWidth="1"/>
    <col min="105" max="105" width="3.625" style="2" customWidth="1"/>
    <col min="106" max="106" width="0.375" style="2" customWidth="1"/>
    <col min="107" max="107" width="4.375" style="769" customWidth="1"/>
    <col min="108" max="108" width="0.375" style="2" customWidth="1"/>
    <col min="109" max="109" width="3.625" style="2" customWidth="1"/>
    <col min="110" max="110" width="0.375" style="2" customWidth="1"/>
    <col min="111" max="111" width="4.375" style="769" customWidth="1"/>
    <col min="112" max="112" width="0.375" style="2" customWidth="1"/>
    <col min="113" max="113" width="3.625" style="2" customWidth="1"/>
    <col min="114" max="114" width="0.375" style="2" customWidth="1"/>
    <col min="115" max="115" width="4.375" style="769" customWidth="1"/>
    <col min="116" max="116" width="0.375" style="2" customWidth="1"/>
    <col min="117" max="117" width="3.625" style="2" customWidth="1"/>
    <col min="118" max="118" width="0.375" style="2" customWidth="1"/>
    <col min="119" max="119" width="4.375" style="769" customWidth="1"/>
    <col min="120" max="120" width="0.375" style="2" customWidth="1"/>
    <col min="121" max="121" width="3.625" style="2" customWidth="1"/>
    <col min="122" max="122" width="0.375" style="2" customWidth="1"/>
    <col min="123" max="123" width="4.375" style="769" customWidth="1"/>
    <col min="124" max="124" width="0.375" style="2" customWidth="1"/>
    <col min="125" max="125" width="3.625" style="2" customWidth="1"/>
    <col min="126" max="126" width="0.375" style="2" customWidth="1"/>
    <col min="127" max="127" width="4.375" style="769" customWidth="1"/>
    <col min="128" max="128" width="0.375" style="2" customWidth="1"/>
    <col min="129" max="16384" width="9" style="2"/>
  </cols>
  <sheetData>
    <row r="1" spans="1:128" s="197" customFormat="1" ht="6.6" customHeight="1">
      <c r="A1" s="1" t="s">
        <v>512</v>
      </c>
      <c r="B1" s="2050" t="s">
        <v>513</v>
      </c>
      <c r="C1" s="2051"/>
      <c r="D1" s="2051"/>
      <c r="E1" s="2051"/>
      <c r="F1" s="2051"/>
      <c r="G1" s="2052"/>
      <c r="H1" s="2050" t="s">
        <v>523</v>
      </c>
      <c r="I1" s="2052"/>
      <c r="J1" s="1" t="s">
        <v>514</v>
      </c>
      <c r="K1" s="2050" t="s">
        <v>537</v>
      </c>
      <c r="L1" s="2052"/>
      <c r="M1" s="2094" t="s">
        <v>525</v>
      </c>
      <c r="N1" s="2095"/>
      <c r="O1" s="2095"/>
      <c r="P1" s="2095"/>
      <c r="Q1" s="2095"/>
      <c r="R1" s="2095"/>
      <c r="S1" s="2095"/>
      <c r="T1" s="2095"/>
      <c r="U1" s="2095"/>
      <c r="V1" s="2095"/>
      <c r="W1" s="2095"/>
      <c r="X1" s="2095"/>
      <c r="Y1" s="2095"/>
      <c r="Z1" s="2095"/>
      <c r="AA1" s="2095"/>
      <c r="AB1" s="2095"/>
      <c r="AC1" s="2095"/>
      <c r="AD1" s="2095"/>
      <c r="AE1" s="2095"/>
      <c r="AF1" s="2095"/>
      <c r="AG1" s="2095"/>
      <c r="AH1" s="2095"/>
      <c r="AI1" s="2095"/>
      <c r="AJ1" s="2095"/>
      <c r="AK1" s="2095"/>
      <c r="AL1" s="2095"/>
      <c r="AM1" s="2095"/>
      <c r="AN1" s="2095"/>
      <c r="AO1" s="2095"/>
      <c r="AP1" s="2095"/>
      <c r="AQ1" s="2095"/>
      <c r="AR1" s="2095"/>
      <c r="AS1" s="2095"/>
      <c r="AT1" s="2095"/>
      <c r="AU1" s="2095"/>
      <c r="AV1" s="2095"/>
      <c r="AW1" s="2095"/>
      <c r="AX1" s="2095"/>
      <c r="AY1" s="2095"/>
      <c r="AZ1" s="2095"/>
      <c r="BA1" s="2095"/>
      <c r="BB1" s="2095"/>
      <c r="BC1" s="2095"/>
      <c r="BD1" s="2095"/>
      <c r="BE1" s="2095"/>
      <c r="BF1" s="2095"/>
      <c r="BG1" s="2095"/>
      <c r="BH1" s="2096"/>
      <c r="BI1" s="2094" t="s">
        <v>525</v>
      </c>
      <c r="BJ1" s="2095"/>
      <c r="BK1" s="2095"/>
      <c r="BL1" s="2095"/>
      <c r="BM1" s="2095"/>
      <c r="BN1" s="2095"/>
      <c r="BO1" s="2095"/>
      <c r="BP1" s="2095"/>
      <c r="BQ1" s="2095"/>
      <c r="BR1" s="2095"/>
      <c r="BS1" s="2095"/>
      <c r="BT1" s="2095"/>
      <c r="BU1" s="2095"/>
      <c r="BV1" s="2095"/>
      <c r="BW1" s="2095"/>
      <c r="BX1" s="2095"/>
      <c r="BY1" s="2095"/>
      <c r="BZ1" s="2095"/>
      <c r="CA1" s="2095"/>
      <c r="CB1" s="2095"/>
      <c r="CC1" s="2095"/>
      <c r="CD1" s="2095"/>
      <c r="CE1" s="2095"/>
      <c r="CF1" s="2095"/>
      <c r="CG1" s="2095"/>
      <c r="CH1" s="2095"/>
      <c r="CI1" s="2095"/>
      <c r="CJ1" s="2095"/>
      <c r="CK1" s="2095"/>
      <c r="CL1" s="2095"/>
      <c r="CM1" s="2095"/>
      <c r="CN1" s="2095"/>
      <c r="CO1" s="2095"/>
      <c r="CP1" s="2095"/>
      <c r="CQ1" s="2095"/>
      <c r="CR1" s="2096"/>
      <c r="CS1" s="2094" t="s">
        <v>525</v>
      </c>
      <c r="CT1" s="2095"/>
      <c r="CU1" s="2095"/>
      <c r="CV1" s="2095"/>
      <c r="CW1" s="2095"/>
      <c r="CX1" s="2095"/>
      <c r="CY1" s="2095"/>
      <c r="CZ1" s="2095"/>
      <c r="DA1" s="2095"/>
      <c r="DB1" s="2095"/>
      <c r="DC1" s="2095"/>
      <c r="DD1" s="2095"/>
      <c r="DE1" s="2095"/>
      <c r="DF1" s="2095"/>
      <c r="DG1" s="2095"/>
      <c r="DH1" s="2095"/>
      <c r="DI1" s="2095"/>
      <c r="DJ1" s="2095"/>
      <c r="DK1" s="2095"/>
      <c r="DL1" s="2095"/>
      <c r="DM1" s="2095"/>
      <c r="DN1" s="2095"/>
      <c r="DO1" s="2095"/>
      <c r="DP1" s="2095"/>
      <c r="DQ1" s="2095"/>
      <c r="DR1" s="2095"/>
      <c r="DS1" s="2095"/>
      <c r="DT1" s="2095"/>
      <c r="DU1" s="2095"/>
      <c r="DV1" s="2095"/>
      <c r="DW1" s="2095"/>
      <c r="DX1" s="2096"/>
    </row>
    <row r="2" spans="1:128" s="197" customFormat="1" ht="6.6" customHeight="1">
      <c r="A2" s="1129"/>
      <c r="B2" s="2044"/>
      <c r="C2" s="2045"/>
      <c r="D2" s="2045"/>
      <c r="E2" s="2045"/>
      <c r="F2" s="2045"/>
      <c r="G2" s="2046"/>
      <c r="H2" s="2044"/>
      <c r="I2" s="2046"/>
      <c r="J2" s="1129"/>
      <c r="K2" s="2044" t="s">
        <v>538</v>
      </c>
      <c r="L2" s="2046"/>
      <c r="M2" s="2132"/>
      <c r="N2" s="2133"/>
      <c r="O2" s="2133"/>
      <c r="P2" s="2134"/>
      <c r="Q2" s="2032" t="str">
        <f>'4.1Plan'!C6</f>
        <v>PKG01</v>
      </c>
      <c r="R2" s="2033"/>
      <c r="S2" s="2033"/>
      <c r="T2" s="2033"/>
      <c r="U2" s="2033"/>
      <c r="V2" s="2033"/>
      <c r="W2" s="2033"/>
      <c r="X2" s="2034"/>
      <c r="Y2" s="2032" t="str">
        <f>'4.1Plan'!C53</f>
        <v>PKG02</v>
      </c>
      <c r="Z2" s="2033"/>
      <c r="AA2" s="2033"/>
      <c r="AB2" s="2033"/>
      <c r="AC2" s="2033"/>
      <c r="AD2" s="2033"/>
      <c r="AE2" s="2033"/>
      <c r="AF2" s="2034"/>
      <c r="AG2" s="2044" t="str">
        <f>'4.1Plan'!C120</f>
        <v>PKG03</v>
      </c>
      <c r="AH2" s="2045"/>
      <c r="AI2" s="2045"/>
      <c r="AJ2" s="2046"/>
      <c r="AK2" s="2094" t="str">
        <f>'4.1Plan'!C149</f>
        <v>PKG04</v>
      </c>
      <c r="AL2" s="2095"/>
      <c r="AM2" s="2095"/>
      <c r="AN2" s="2095"/>
      <c r="AO2" s="2095"/>
      <c r="AP2" s="2095"/>
      <c r="AQ2" s="2095"/>
      <c r="AR2" s="2096"/>
      <c r="AS2" s="2094" t="str">
        <f>'4.1Plan'!C203</f>
        <v>PKG05</v>
      </c>
      <c r="AT2" s="2095"/>
      <c r="AU2" s="2095"/>
      <c r="AV2" s="2095"/>
      <c r="AW2" s="2095"/>
      <c r="AX2" s="2095"/>
      <c r="AY2" s="2095"/>
      <c r="AZ2" s="2095"/>
      <c r="BA2" s="2094" t="str">
        <f>'4.1Plan'!C252</f>
        <v>PKG06</v>
      </c>
      <c r="BB2" s="2095"/>
      <c r="BC2" s="2095"/>
      <c r="BD2" s="2095"/>
      <c r="BE2" s="2095"/>
      <c r="BF2" s="2095"/>
      <c r="BG2" s="2095"/>
      <c r="BH2" s="2096"/>
      <c r="BI2" s="2094" t="str">
        <f>'4.1Plan'!C309</f>
        <v>PKG07</v>
      </c>
      <c r="BJ2" s="2095"/>
      <c r="BK2" s="2095"/>
      <c r="BL2" s="2095"/>
      <c r="BM2" s="2095"/>
      <c r="BN2" s="2095"/>
      <c r="BO2" s="2095"/>
      <c r="BP2" s="2095"/>
      <c r="BQ2" s="2095"/>
      <c r="BR2" s="2095"/>
      <c r="BS2" s="2095"/>
      <c r="BT2" s="2095"/>
      <c r="BU2" s="2094" t="str">
        <f>'4.1Plan'!C377</f>
        <v>PKGA1</v>
      </c>
      <c r="BV2" s="2095"/>
      <c r="BW2" s="2095"/>
      <c r="BX2" s="2095"/>
      <c r="BY2" s="2095"/>
      <c r="BZ2" s="2095"/>
      <c r="CA2" s="2095"/>
      <c r="CB2" s="2095"/>
      <c r="CC2" s="2095"/>
      <c r="CD2" s="2095"/>
      <c r="CE2" s="2095"/>
      <c r="CF2" s="2096"/>
      <c r="CG2" s="2094" t="str">
        <f>'4.1Plan'!C445</f>
        <v>PKGA2</v>
      </c>
      <c r="CH2" s="2095"/>
      <c r="CI2" s="2095"/>
      <c r="CJ2" s="2095"/>
      <c r="CK2" s="2095"/>
      <c r="CL2" s="2095"/>
      <c r="CM2" s="2095"/>
      <c r="CN2" s="2095"/>
      <c r="CO2" s="2095"/>
      <c r="CP2" s="2095"/>
      <c r="CQ2" s="2095"/>
      <c r="CR2" s="2096"/>
      <c r="CS2" s="2094" t="str">
        <f>'4.1Plan'!C515</f>
        <v>PKGA3</v>
      </c>
      <c r="CT2" s="2095"/>
      <c r="CU2" s="2095"/>
      <c r="CV2" s="2095"/>
      <c r="CW2" s="2095"/>
      <c r="CX2" s="2095"/>
      <c r="CY2" s="2095"/>
      <c r="CZ2" s="2095"/>
      <c r="DA2" s="2094" t="str">
        <f>'4.1Plan'!C555</f>
        <v>PKGA4</v>
      </c>
      <c r="DB2" s="2095"/>
      <c r="DC2" s="2095"/>
      <c r="DD2" s="2095"/>
      <c r="DE2" s="2095"/>
      <c r="DF2" s="2095"/>
      <c r="DG2" s="2095"/>
      <c r="DH2" s="2095"/>
      <c r="DI2" s="2095"/>
      <c r="DJ2" s="2095"/>
      <c r="DK2" s="2095"/>
      <c r="DL2" s="2096"/>
      <c r="DM2" s="2094" t="str">
        <f>'4.1Plan'!C619</f>
        <v>PKGA5</v>
      </c>
      <c r="DN2" s="2095"/>
      <c r="DO2" s="2095"/>
      <c r="DP2" s="2095"/>
      <c r="DQ2" s="2095"/>
      <c r="DR2" s="2095"/>
      <c r="DS2" s="2095"/>
      <c r="DT2" s="2095"/>
      <c r="DU2" s="2095"/>
      <c r="DV2" s="2095"/>
      <c r="DW2" s="2095"/>
      <c r="DX2" s="2096"/>
    </row>
    <row r="3" spans="1:128" s="301" customFormat="1" ht="6.6" customHeight="1">
      <c r="A3" s="1657"/>
      <c r="B3" s="2142"/>
      <c r="C3" s="2143"/>
      <c r="D3" s="2143"/>
      <c r="E3" s="2143"/>
      <c r="F3" s="2143"/>
      <c r="G3" s="2144"/>
      <c r="H3" s="2044"/>
      <c r="I3" s="2046"/>
      <c r="J3" s="1657"/>
      <c r="K3" s="2142"/>
      <c r="L3" s="2144"/>
      <c r="M3" s="2135" t="s">
        <v>536</v>
      </c>
      <c r="N3" s="2136"/>
      <c r="O3" s="2136"/>
      <c r="P3" s="2137"/>
      <c r="Q3" s="2112" t="str">
        <f>'4.1Plan'!D6</f>
        <v>ML01-1</v>
      </c>
      <c r="R3" s="2113"/>
      <c r="S3" s="2113"/>
      <c r="T3" s="2114"/>
      <c r="U3" s="2112" t="str">
        <f>'4.1Plan'!D33</f>
        <v>ML01-2</v>
      </c>
      <c r="V3" s="2113"/>
      <c r="W3" s="2113"/>
      <c r="X3" s="2114"/>
      <c r="Y3" s="2112" t="str">
        <f>'4.1Plan'!D53</f>
        <v>ML02-1</v>
      </c>
      <c r="Z3" s="2113"/>
      <c r="AA3" s="2113"/>
      <c r="AB3" s="2114"/>
      <c r="AC3" s="2112" t="str">
        <f>'4.1Plan'!D89</f>
        <v>ML02-2</v>
      </c>
      <c r="AD3" s="2113"/>
      <c r="AE3" s="2113"/>
      <c r="AF3" s="2114"/>
      <c r="AG3" s="2112" t="str">
        <f>'4.1Plan'!D120</f>
        <v>ML03-1</v>
      </c>
      <c r="AH3" s="2113"/>
      <c r="AI3" s="2113"/>
      <c r="AJ3" s="2114"/>
      <c r="AK3" s="2112" t="str">
        <f>'4.1Plan'!D149</f>
        <v>ML04-1</v>
      </c>
      <c r="AL3" s="2113"/>
      <c r="AM3" s="2113"/>
      <c r="AN3" s="2114"/>
      <c r="AO3" s="2112" t="str">
        <f>'4.1Plan'!D173</f>
        <v>ML04-2</v>
      </c>
      <c r="AP3" s="2113"/>
      <c r="AQ3" s="2113"/>
      <c r="AR3" s="2114"/>
      <c r="AS3" s="2112" t="str">
        <f>'4.1Plan'!D203</f>
        <v>ML05-1</v>
      </c>
      <c r="AT3" s="2113"/>
      <c r="AU3" s="2113"/>
      <c r="AV3" s="2114"/>
      <c r="AW3" s="2112" t="str">
        <f>'4.1Plan'!D216</f>
        <v>ML05-2</v>
      </c>
      <c r="AX3" s="2113"/>
      <c r="AY3" s="2113"/>
      <c r="AZ3" s="2114"/>
      <c r="BA3" s="2112" t="str">
        <f>'4.1Plan'!D252</f>
        <v>ML06-1</v>
      </c>
      <c r="BB3" s="2113"/>
      <c r="BC3" s="2113"/>
      <c r="BD3" s="2114"/>
      <c r="BE3" s="2112" t="str">
        <f>'4.1Plan'!D279</f>
        <v>ML06-2</v>
      </c>
      <c r="BF3" s="2113"/>
      <c r="BG3" s="2113"/>
      <c r="BH3" s="2114"/>
      <c r="BI3" s="2112" t="str">
        <f>'4.1Plan'!D309</f>
        <v>ML07-1</v>
      </c>
      <c r="BJ3" s="2113"/>
      <c r="BK3" s="2113"/>
      <c r="BL3" s="2114"/>
      <c r="BM3" s="2112" t="str">
        <f>'4.1Plan'!D331</f>
        <v>ML07-2</v>
      </c>
      <c r="BN3" s="2113"/>
      <c r="BO3" s="2113"/>
      <c r="BP3" s="2114"/>
      <c r="BQ3" s="2112" t="str">
        <f>'4.1Plan'!D355</f>
        <v>ML07-3</v>
      </c>
      <c r="BR3" s="2113"/>
      <c r="BS3" s="2113"/>
      <c r="BT3" s="2114"/>
      <c r="BU3" s="2112" t="str">
        <f>'4.1Plan'!D377</f>
        <v>MLA1-1</v>
      </c>
      <c r="BV3" s="2113"/>
      <c r="BW3" s="2113"/>
      <c r="BX3" s="2114"/>
      <c r="BY3" s="2112" t="str">
        <f>'4.1Plan'!D399</f>
        <v>MLA1-2</v>
      </c>
      <c r="BZ3" s="2113"/>
      <c r="CA3" s="2113"/>
      <c r="CB3" s="2114"/>
      <c r="CC3" s="2112" t="str">
        <f>'4.1Plan'!D431</f>
        <v>MLA1-3</v>
      </c>
      <c r="CD3" s="2113"/>
      <c r="CE3" s="2113"/>
      <c r="CF3" s="2114"/>
      <c r="CG3" s="2112" t="str">
        <f>'4.1Plan'!D445</f>
        <v>MLA2-1</v>
      </c>
      <c r="CH3" s="2113"/>
      <c r="CI3" s="2113"/>
      <c r="CJ3" s="2114"/>
      <c r="CK3" s="2112" t="str">
        <f>'4.1Plan'!D468</f>
        <v>MLA2-2</v>
      </c>
      <c r="CL3" s="2113"/>
      <c r="CM3" s="2113"/>
      <c r="CN3" s="2114"/>
      <c r="CO3" s="2112" t="str">
        <f>'4.1Plan'!D490</f>
        <v>MLA2-3</v>
      </c>
      <c r="CP3" s="2113"/>
      <c r="CQ3" s="2113"/>
      <c r="CR3" s="2114"/>
      <c r="CS3" s="2112" t="str">
        <f>'4.1Plan'!D515</f>
        <v>MLA3-1</v>
      </c>
      <c r="CT3" s="2113"/>
      <c r="CU3" s="2113"/>
      <c r="CV3" s="2114"/>
      <c r="CW3" s="2112" t="str">
        <f>'4.1Plan'!D539</f>
        <v>MLA3-2</v>
      </c>
      <c r="CX3" s="2113"/>
      <c r="CY3" s="2113"/>
      <c r="CZ3" s="2114"/>
      <c r="DA3" s="2113" t="str">
        <f>'4.1Plan'!D555</f>
        <v>MLA4-1</v>
      </c>
      <c r="DB3" s="2113"/>
      <c r="DC3" s="2113"/>
      <c r="DD3" s="2114"/>
      <c r="DE3" s="2113" t="str">
        <f>'4.1Plan'!D576</f>
        <v>MLA4-2</v>
      </c>
      <c r="DF3" s="2113"/>
      <c r="DG3" s="2113"/>
      <c r="DH3" s="2114"/>
      <c r="DI3" s="2113" t="str">
        <f>'4.1Plan'!D595</f>
        <v>MLA4-3</v>
      </c>
      <c r="DJ3" s="2113"/>
      <c r="DK3" s="2113"/>
      <c r="DL3" s="2114"/>
      <c r="DM3" s="2112" t="str">
        <f>'4.1Plan'!D619</f>
        <v>MLA5-1</v>
      </c>
      <c r="DN3" s="2113"/>
      <c r="DO3" s="2113"/>
      <c r="DP3" s="2114"/>
      <c r="DQ3" s="2112" t="str">
        <f>'4.1Plan'!V645</f>
        <v>MLA5-2</v>
      </c>
      <c r="DR3" s="2113"/>
      <c r="DS3" s="2113"/>
      <c r="DT3" s="2114"/>
      <c r="DU3" s="2112" t="str">
        <f>'4.1Plan'!V674</f>
        <v>MLA5-3</v>
      </c>
      <c r="DV3" s="2113"/>
      <c r="DW3" s="2113"/>
      <c r="DX3" s="2114"/>
    </row>
    <row r="4" spans="1:128" s="197" customFormat="1" ht="6.6" customHeight="1">
      <c r="A4" s="1129"/>
      <c r="B4" s="2044"/>
      <c r="C4" s="2045"/>
      <c r="D4" s="2045"/>
      <c r="E4" s="2045"/>
      <c r="F4" s="2045"/>
      <c r="G4" s="2046"/>
      <c r="H4" s="2044"/>
      <c r="I4" s="2046"/>
      <c r="J4" s="1129"/>
      <c r="K4" s="2044"/>
      <c r="L4" s="2046"/>
      <c r="M4" s="2094" t="str">
        <f>'2.PKG'!T3</f>
        <v>Thang Loi</v>
      </c>
      <c r="N4" s="2115"/>
      <c r="O4" s="2115"/>
      <c r="P4" s="2116"/>
      <c r="Q4" s="2094" t="s">
        <v>1240</v>
      </c>
      <c r="R4" s="2095"/>
      <c r="S4" s="2095"/>
      <c r="T4" s="2095"/>
      <c r="U4" s="2094" t="s">
        <v>1240</v>
      </c>
      <c r="V4" s="2095"/>
      <c r="W4" s="2095"/>
      <c r="X4" s="2095"/>
      <c r="Y4" s="2094" t="s">
        <v>1240</v>
      </c>
      <c r="Z4" s="2095"/>
      <c r="AA4" s="2095"/>
      <c r="AB4" s="2095"/>
      <c r="AC4" s="2094" t="s">
        <v>1240</v>
      </c>
      <c r="AD4" s="2095"/>
      <c r="AE4" s="2095"/>
      <c r="AF4" s="2095"/>
      <c r="AG4" s="2094" t="s">
        <v>1241</v>
      </c>
      <c r="AH4" s="2115"/>
      <c r="AI4" s="2115"/>
      <c r="AJ4" s="2116"/>
      <c r="AK4" s="2094" t="s">
        <v>1242</v>
      </c>
      <c r="AL4" s="2095"/>
      <c r="AM4" s="2095"/>
      <c r="AN4" s="2095"/>
      <c r="AO4" s="2094" t="s">
        <v>1242</v>
      </c>
      <c r="AP4" s="2095"/>
      <c r="AQ4" s="2095"/>
      <c r="AR4" s="2095"/>
      <c r="AS4" s="2094" t="s">
        <v>1241</v>
      </c>
      <c r="AT4" s="2095"/>
      <c r="AU4" s="2095"/>
      <c r="AV4" s="2096"/>
      <c r="AW4" s="2094" t="s">
        <v>1243</v>
      </c>
      <c r="AX4" s="2095"/>
      <c r="AY4" s="2095"/>
      <c r="AZ4" s="2096"/>
      <c r="BA4" s="2094" t="s">
        <v>1243</v>
      </c>
      <c r="BB4" s="2095"/>
      <c r="BC4" s="2095"/>
      <c r="BD4" s="2096"/>
      <c r="BE4" s="2094" t="s">
        <v>1243</v>
      </c>
      <c r="BF4" s="2095"/>
      <c r="BG4" s="2095"/>
      <c r="BH4" s="2096"/>
      <c r="BI4" s="2094" t="s">
        <v>1244</v>
      </c>
      <c r="BJ4" s="2095"/>
      <c r="BK4" s="2095"/>
      <c r="BL4" s="2096"/>
      <c r="BM4" s="2094" t="s">
        <v>1244</v>
      </c>
      <c r="BN4" s="2095"/>
      <c r="BO4" s="2095"/>
      <c r="BP4" s="2096"/>
      <c r="BQ4" s="2094" t="s">
        <v>1244</v>
      </c>
      <c r="BR4" s="2095"/>
      <c r="BS4" s="2095"/>
      <c r="BT4" s="2096"/>
      <c r="BU4" s="2094" t="s">
        <v>1241</v>
      </c>
      <c r="BV4" s="2095"/>
      <c r="BW4" s="2095"/>
      <c r="BX4" s="2096"/>
      <c r="BY4" s="2094" t="s">
        <v>1241</v>
      </c>
      <c r="BZ4" s="2095"/>
      <c r="CA4" s="2095"/>
      <c r="CB4" s="2096"/>
      <c r="CC4" s="2094" t="s">
        <v>1241</v>
      </c>
      <c r="CD4" s="2095"/>
      <c r="CE4" s="2095"/>
      <c r="CF4" s="2096"/>
      <c r="CG4" s="2094" t="s">
        <v>1241</v>
      </c>
      <c r="CH4" s="2095"/>
      <c r="CI4" s="2095"/>
      <c r="CJ4" s="2096"/>
      <c r="CK4" s="2094" t="s">
        <v>1245</v>
      </c>
      <c r="CL4" s="2095"/>
      <c r="CM4" s="2095"/>
      <c r="CN4" s="2096"/>
      <c r="CO4" s="2094" t="s">
        <v>1245</v>
      </c>
      <c r="CP4" s="2095"/>
      <c r="CQ4" s="2095"/>
      <c r="CR4" s="2096"/>
      <c r="CS4" s="2094" t="s">
        <v>1245</v>
      </c>
      <c r="CT4" s="2095"/>
      <c r="CU4" s="2095"/>
      <c r="CV4" s="2096"/>
      <c r="CW4" s="2094" t="s">
        <v>1241</v>
      </c>
      <c r="CX4" s="2095"/>
      <c r="CY4" s="2095"/>
      <c r="CZ4" s="2096"/>
      <c r="DA4" s="2094" t="s">
        <v>1245</v>
      </c>
      <c r="DB4" s="2095"/>
      <c r="DC4" s="2095"/>
      <c r="DD4" s="2096"/>
      <c r="DE4" s="2094" t="s">
        <v>1245</v>
      </c>
      <c r="DF4" s="2095"/>
      <c r="DG4" s="2095"/>
      <c r="DH4" s="2096"/>
      <c r="DI4" s="2094" t="s">
        <v>1245</v>
      </c>
      <c r="DJ4" s="2095"/>
      <c r="DK4" s="2095"/>
      <c r="DL4" s="2096"/>
      <c r="DM4" s="2094" t="s">
        <v>1245</v>
      </c>
      <c r="DN4" s="2095"/>
      <c r="DO4" s="2095"/>
      <c r="DP4" s="2096"/>
      <c r="DQ4" s="2094" t="s">
        <v>1245</v>
      </c>
      <c r="DR4" s="2095"/>
      <c r="DS4" s="2095"/>
      <c r="DT4" s="2096"/>
      <c r="DU4" s="2094" t="s">
        <v>1241</v>
      </c>
      <c r="DV4" s="2095"/>
      <c r="DW4" s="2095"/>
      <c r="DX4" s="2096"/>
    </row>
    <row r="5" spans="1:128" s="197" customFormat="1" ht="6.6" customHeight="1">
      <c r="A5" s="1129"/>
      <c r="B5" s="2044"/>
      <c r="C5" s="2045"/>
      <c r="D5" s="2045"/>
      <c r="E5" s="2045"/>
      <c r="F5" s="2045"/>
      <c r="G5" s="2046"/>
      <c r="H5" s="2044"/>
      <c r="I5" s="2046"/>
      <c r="J5" s="1129"/>
      <c r="K5" s="2119"/>
      <c r="L5" s="2120"/>
      <c r="M5" s="2050" t="s">
        <v>517</v>
      </c>
      <c r="N5" s="2051"/>
      <c r="O5" s="2138" t="s">
        <v>518</v>
      </c>
      <c r="P5" s="2052"/>
      <c r="Q5" s="2108" t="s">
        <v>517</v>
      </c>
      <c r="R5" s="2106"/>
      <c r="S5" s="2106" t="s">
        <v>518</v>
      </c>
      <c r="T5" s="2107"/>
      <c r="U5" s="2108" t="s">
        <v>517</v>
      </c>
      <c r="V5" s="2106"/>
      <c r="W5" s="2106" t="s">
        <v>518</v>
      </c>
      <c r="X5" s="2107"/>
      <c r="Y5" s="2108" t="s">
        <v>517</v>
      </c>
      <c r="Z5" s="2106"/>
      <c r="AA5" s="2106" t="s">
        <v>518</v>
      </c>
      <c r="AB5" s="2107"/>
      <c r="AC5" s="2108" t="s">
        <v>517</v>
      </c>
      <c r="AD5" s="2106"/>
      <c r="AE5" s="2106" t="s">
        <v>518</v>
      </c>
      <c r="AF5" s="2107"/>
      <c r="AG5" s="2108" t="s">
        <v>517</v>
      </c>
      <c r="AH5" s="2106"/>
      <c r="AI5" s="2106" t="s">
        <v>518</v>
      </c>
      <c r="AJ5" s="2107"/>
      <c r="AK5" s="2108" t="s">
        <v>517</v>
      </c>
      <c r="AL5" s="2106"/>
      <c r="AM5" s="2106" t="s">
        <v>518</v>
      </c>
      <c r="AN5" s="2107"/>
      <c r="AO5" s="2108" t="s">
        <v>517</v>
      </c>
      <c r="AP5" s="2106"/>
      <c r="AQ5" s="2106" t="s">
        <v>518</v>
      </c>
      <c r="AR5" s="2107"/>
      <c r="AS5" s="2108" t="s">
        <v>517</v>
      </c>
      <c r="AT5" s="2106"/>
      <c r="AU5" s="2106" t="s">
        <v>518</v>
      </c>
      <c r="AV5" s="2107"/>
      <c r="AW5" s="2108" t="s">
        <v>517</v>
      </c>
      <c r="AX5" s="2106"/>
      <c r="AY5" s="2106" t="s">
        <v>518</v>
      </c>
      <c r="AZ5" s="2107"/>
      <c r="BA5" s="2108" t="s">
        <v>517</v>
      </c>
      <c r="BB5" s="2106"/>
      <c r="BC5" s="2106" t="s">
        <v>518</v>
      </c>
      <c r="BD5" s="2107"/>
      <c r="BE5" s="2108" t="s">
        <v>517</v>
      </c>
      <c r="BF5" s="2106"/>
      <c r="BG5" s="2106" t="s">
        <v>518</v>
      </c>
      <c r="BH5" s="2107"/>
      <c r="BI5" s="2108" t="s">
        <v>517</v>
      </c>
      <c r="BJ5" s="2106"/>
      <c r="BK5" s="2106" t="s">
        <v>518</v>
      </c>
      <c r="BL5" s="2107"/>
      <c r="BM5" s="2108" t="s">
        <v>517</v>
      </c>
      <c r="BN5" s="2106"/>
      <c r="BO5" s="2106" t="s">
        <v>518</v>
      </c>
      <c r="BP5" s="2107"/>
      <c r="BQ5" s="2108" t="s">
        <v>517</v>
      </c>
      <c r="BR5" s="2106"/>
      <c r="BS5" s="2106" t="s">
        <v>518</v>
      </c>
      <c r="BT5" s="2107"/>
      <c r="BU5" s="2108" t="s">
        <v>517</v>
      </c>
      <c r="BV5" s="2106"/>
      <c r="BW5" s="2106" t="s">
        <v>518</v>
      </c>
      <c r="BX5" s="2107"/>
      <c r="BY5" s="2108" t="s">
        <v>517</v>
      </c>
      <c r="BZ5" s="2106"/>
      <c r="CA5" s="2106" t="s">
        <v>518</v>
      </c>
      <c r="CB5" s="2107"/>
      <c r="CC5" s="2108" t="s">
        <v>517</v>
      </c>
      <c r="CD5" s="2106"/>
      <c r="CE5" s="2106" t="s">
        <v>518</v>
      </c>
      <c r="CF5" s="2107"/>
      <c r="CG5" s="2108" t="s">
        <v>517</v>
      </c>
      <c r="CH5" s="2106"/>
      <c r="CI5" s="2106" t="s">
        <v>518</v>
      </c>
      <c r="CJ5" s="2107"/>
      <c r="CK5" s="2108" t="s">
        <v>517</v>
      </c>
      <c r="CL5" s="2106"/>
      <c r="CM5" s="2106" t="s">
        <v>518</v>
      </c>
      <c r="CN5" s="2107"/>
      <c r="CO5" s="2108" t="s">
        <v>517</v>
      </c>
      <c r="CP5" s="2106"/>
      <c r="CQ5" s="2106" t="s">
        <v>518</v>
      </c>
      <c r="CR5" s="2107"/>
      <c r="CS5" s="2108" t="s">
        <v>517</v>
      </c>
      <c r="CT5" s="2106"/>
      <c r="CU5" s="2106" t="s">
        <v>518</v>
      </c>
      <c r="CV5" s="2107"/>
      <c r="CW5" s="2108" t="s">
        <v>517</v>
      </c>
      <c r="CX5" s="2106"/>
      <c r="CY5" s="2106" t="s">
        <v>518</v>
      </c>
      <c r="CZ5" s="2107"/>
      <c r="DA5" s="2108" t="s">
        <v>517</v>
      </c>
      <c r="DB5" s="2106"/>
      <c r="DC5" s="2106" t="s">
        <v>518</v>
      </c>
      <c r="DD5" s="2107"/>
      <c r="DE5" s="2108" t="s">
        <v>517</v>
      </c>
      <c r="DF5" s="2106"/>
      <c r="DG5" s="2106" t="s">
        <v>518</v>
      </c>
      <c r="DH5" s="2107"/>
      <c r="DI5" s="2108" t="s">
        <v>517</v>
      </c>
      <c r="DJ5" s="2106"/>
      <c r="DK5" s="2106" t="s">
        <v>518</v>
      </c>
      <c r="DL5" s="2107"/>
      <c r="DM5" s="2108" t="s">
        <v>517</v>
      </c>
      <c r="DN5" s="2106"/>
      <c r="DO5" s="2106" t="s">
        <v>518</v>
      </c>
      <c r="DP5" s="2107"/>
      <c r="DQ5" s="2108" t="s">
        <v>517</v>
      </c>
      <c r="DR5" s="2106"/>
      <c r="DS5" s="2106" t="s">
        <v>518</v>
      </c>
      <c r="DT5" s="2107"/>
      <c r="DU5" s="2108" t="s">
        <v>517</v>
      </c>
      <c r="DV5" s="2106"/>
      <c r="DW5" s="2106" t="s">
        <v>518</v>
      </c>
      <c r="DX5" s="2107"/>
    </row>
    <row r="6" spans="1:128" s="442" customFormat="1" ht="6.6" customHeight="1">
      <c r="A6" s="1130"/>
      <c r="B6" s="2032"/>
      <c r="C6" s="2033"/>
      <c r="D6" s="2033"/>
      <c r="E6" s="2033"/>
      <c r="F6" s="2033"/>
      <c r="G6" s="2034"/>
      <c r="H6" s="2032"/>
      <c r="I6" s="2034"/>
      <c r="J6" s="1130"/>
      <c r="K6" s="2030"/>
      <c r="L6" s="2139"/>
      <c r="M6" s="2032"/>
      <c r="N6" s="2033"/>
      <c r="O6" s="2140" t="s">
        <v>519</v>
      </c>
      <c r="P6" s="2034"/>
      <c r="Q6" s="2109"/>
      <c r="R6" s="2110"/>
      <c r="S6" s="2110" t="s">
        <v>519</v>
      </c>
      <c r="T6" s="2111"/>
      <c r="U6" s="2109"/>
      <c r="V6" s="2110"/>
      <c r="W6" s="2110" t="s">
        <v>519</v>
      </c>
      <c r="X6" s="2111"/>
      <c r="Y6" s="2109"/>
      <c r="Z6" s="2110"/>
      <c r="AA6" s="2110" t="s">
        <v>519</v>
      </c>
      <c r="AB6" s="2111"/>
      <c r="AC6" s="2109"/>
      <c r="AD6" s="2110"/>
      <c r="AE6" s="2110" t="s">
        <v>519</v>
      </c>
      <c r="AF6" s="2111"/>
      <c r="AG6" s="2109"/>
      <c r="AH6" s="2110"/>
      <c r="AI6" s="2110" t="s">
        <v>519</v>
      </c>
      <c r="AJ6" s="2111"/>
      <c r="AK6" s="2109"/>
      <c r="AL6" s="2110"/>
      <c r="AM6" s="2110" t="s">
        <v>519</v>
      </c>
      <c r="AN6" s="2111"/>
      <c r="AO6" s="2109"/>
      <c r="AP6" s="2110"/>
      <c r="AQ6" s="2110" t="s">
        <v>519</v>
      </c>
      <c r="AR6" s="2111"/>
      <c r="AS6" s="2109"/>
      <c r="AT6" s="2110"/>
      <c r="AU6" s="2110" t="s">
        <v>519</v>
      </c>
      <c r="AV6" s="2111"/>
      <c r="AW6" s="2109"/>
      <c r="AX6" s="2110"/>
      <c r="AY6" s="2110" t="s">
        <v>519</v>
      </c>
      <c r="AZ6" s="2111"/>
      <c r="BA6" s="2109"/>
      <c r="BB6" s="2110"/>
      <c r="BC6" s="2110" t="s">
        <v>519</v>
      </c>
      <c r="BD6" s="2111"/>
      <c r="BE6" s="2109"/>
      <c r="BF6" s="2110"/>
      <c r="BG6" s="2110" t="s">
        <v>519</v>
      </c>
      <c r="BH6" s="2111"/>
      <c r="BI6" s="2109"/>
      <c r="BJ6" s="2110"/>
      <c r="BK6" s="2110" t="s">
        <v>519</v>
      </c>
      <c r="BL6" s="2111"/>
      <c r="BM6" s="2109"/>
      <c r="BN6" s="2110"/>
      <c r="BO6" s="2110" t="s">
        <v>519</v>
      </c>
      <c r="BP6" s="2111"/>
      <c r="BQ6" s="2109"/>
      <c r="BR6" s="2110"/>
      <c r="BS6" s="2110" t="s">
        <v>519</v>
      </c>
      <c r="BT6" s="2111"/>
      <c r="BU6" s="2109"/>
      <c r="BV6" s="2110"/>
      <c r="BW6" s="2110" t="s">
        <v>519</v>
      </c>
      <c r="BX6" s="2111"/>
      <c r="BY6" s="2109"/>
      <c r="BZ6" s="2110"/>
      <c r="CA6" s="2110" t="s">
        <v>519</v>
      </c>
      <c r="CB6" s="2111"/>
      <c r="CC6" s="2109"/>
      <c r="CD6" s="2110"/>
      <c r="CE6" s="2110" t="s">
        <v>519</v>
      </c>
      <c r="CF6" s="2111"/>
      <c r="CG6" s="2109"/>
      <c r="CH6" s="2110"/>
      <c r="CI6" s="2110" t="s">
        <v>519</v>
      </c>
      <c r="CJ6" s="2111"/>
      <c r="CK6" s="2109"/>
      <c r="CL6" s="2110"/>
      <c r="CM6" s="2110" t="s">
        <v>519</v>
      </c>
      <c r="CN6" s="2111"/>
      <c r="CO6" s="2109"/>
      <c r="CP6" s="2110"/>
      <c r="CQ6" s="2110" t="s">
        <v>519</v>
      </c>
      <c r="CR6" s="2111"/>
      <c r="CS6" s="2109"/>
      <c r="CT6" s="2110"/>
      <c r="CU6" s="2110" t="s">
        <v>519</v>
      </c>
      <c r="CV6" s="2111"/>
      <c r="CW6" s="2109"/>
      <c r="CX6" s="2110"/>
      <c r="CY6" s="2110" t="s">
        <v>519</v>
      </c>
      <c r="CZ6" s="2111"/>
      <c r="DA6" s="2109"/>
      <c r="DB6" s="2110"/>
      <c r="DC6" s="2110" t="s">
        <v>519</v>
      </c>
      <c r="DD6" s="2111"/>
      <c r="DE6" s="2109"/>
      <c r="DF6" s="2110"/>
      <c r="DG6" s="2110" t="s">
        <v>519</v>
      </c>
      <c r="DH6" s="2111"/>
      <c r="DI6" s="2109"/>
      <c r="DJ6" s="2110"/>
      <c r="DK6" s="2110" t="s">
        <v>519</v>
      </c>
      <c r="DL6" s="2111"/>
      <c r="DM6" s="2109"/>
      <c r="DN6" s="2110"/>
      <c r="DO6" s="2110" t="s">
        <v>519</v>
      </c>
      <c r="DP6" s="2111"/>
      <c r="DQ6" s="2109"/>
      <c r="DR6" s="2110"/>
      <c r="DS6" s="2110" t="s">
        <v>519</v>
      </c>
      <c r="DT6" s="2111"/>
      <c r="DU6" s="2109"/>
      <c r="DV6" s="2110"/>
      <c r="DW6" s="2110" t="s">
        <v>519</v>
      </c>
      <c r="DX6" s="2111"/>
    </row>
    <row r="7" spans="1:128" s="442" customFormat="1" ht="6.6" customHeight="1">
      <c r="A7" s="760" t="str">
        <f>'3.1Cost by Sub-contractors'!A5</f>
        <v>A</v>
      </c>
      <c r="B7" s="1576"/>
      <c r="C7" s="2012" t="str">
        <f>'3.1Cost by Sub-contractors'!C5:G5</f>
        <v>Control Point and Leveling Network</v>
      </c>
      <c r="D7" s="2012"/>
      <c r="E7" s="2012"/>
      <c r="F7" s="2012"/>
      <c r="G7" s="2013"/>
      <c r="H7" s="2076">
        <f>'3.1Cost by Sub-contractors'!H5:I5</f>
        <v>0</v>
      </c>
      <c r="I7" s="2077"/>
      <c r="J7" s="760">
        <f>'3.1Cost by Sub-contractors'!J5</f>
        <v>0</v>
      </c>
      <c r="K7" s="519">
        <f>'3.1Cost by Sub-contractors'!K5</f>
        <v>0</v>
      </c>
      <c r="L7" s="523"/>
      <c r="M7" s="526"/>
      <c r="N7" s="830"/>
      <c r="O7" s="821">
        <f>O8+O11</f>
        <v>0</v>
      </c>
      <c r="P7" s="523"/>
      <c r="Q7" s="2097"/>
      <c r="R7" s="2098"/>
      <c r="S7" s="2098"/>
      <c r="T7" s="2098"/>
      <c r="U7" s="2098"/>
      <c r="V7" s="2098"/>
      <c r="W7" s="2098"/>
      <c r="X7" s="2098"/>
      <c r="Y7" s="2098"/>
      <c r="Z7" s="2098"/>
      <c r="AA7" s="2098"/>
      <c r="AB7" s="2098"/>
      <c r="AC7" s="2098"/>
      <c r="AD7" s="2098"/>
      <c r="AE7" s="2098"/>
      <c r="AF7" s="2098"/>
      <c r="AG7" s="2098"/>
      <c r="AH7" s="2098"/>
      <c r="AI7" s="2098"/>
      <c r="AJ7" s="2098"/>
      <c r="AK7" s="2098"/>
      <c r="AL7" s="2098"/>
      <c r="AM7" s="2098"/>
      <c r="AN7" s="2098"/>
      <c r="AO7" s="2098"/>
      <c r="AP7" s="2098"/>
      <c r="AQ7" s="2098"/>
      <c r="AR7" s="2098"/>
      <c r="AS7" s="2098"/>
      <c r="AT7" s="2098"/>
      <c r="AU7" s="2098"/>
      <c r="AV7" s="2098"/>
      <c r="AW7" s="2098"/>
      <c r="AX7" s="2098"/>
      <c r="AY7" s="2098"/>
      <c r="AZ7" s="2098"/>
      <c r="BA7" s="2098"/>
      <c r="BB7" s="2098"/>
      <c r="BC7" s="2098"/>
      <c r="BD7" s="2098"/>
      <c r="BE7" s="2098"/>
      <c r="BF7" s="2098"/>
      <c r="BG7" s="2098"/>
      <c r="BH7" s="2099"/>
      <c r="BI7" s="2097"/>
      <c r="BJ7" s="2098"/>
      <c r="BK7" s="2098"/>
      <c r="BL7" s="2098"/>
      <c r="BM7" s="2098"/>
      <c r="BN7" s="2098"/>
      <c r="BO7" s="2098"/>
      <c r="BP7" s="2098"/>
      <c r="BQ7" s="2098"/>
      <c r="BR7" s="2098"/>
      <c r="BS7" s="2098"/>
      <c r="BT7" s="2098"/>
      <c r="BU7" s="2098"/>
      <c r="BV7" s="2098"/>
      <c r="BW7" s="2098"/>
      <c r="BX7" s="2098"/>
      <c r="BY7" s="2098"/>
      <c r="BZ7" s="2098"/>
      <c r="CA7" s="2098"/>
      <c r="CB7" s="2098"/>
      <c r="CC7" s="2098"/>
      <c r="CD7" s="2098"/>
      <c r="CE7" s="2098"/>
      <c r="CF7" s="2098"/>
      <c r="CG7" s="2098"/>
      <c r="CH7" s="2098"/>
      <c r="CI7" s="2098"/>
      <c r="CJ7" s="2098"/>
      <c r="CK7" s="2098"/>
      <c r="CL7" s="2098"/>
      <c r="CM7" s="2098"/>
      <c r="CN7" s="2098"/>
      <c r="CO7" s="2098"/>
      <c r="CP7" s="2098"/>
      <c r="CQ7" s="2098"/>
      <c r="CR7" s="2099"/>
      <c r="CS7" s="2097"/>
      <c r="CT7" s="2098"/>
      <c r="CU7" s="2098"/>
      <c r="CV7" s="2098"/>
      <c r="CW7" s="2098"/>
      <c r="CX7" s="2098"/>
      <c r="CY7" s="2098"/>
      <c r="CZ7" s="2098"/>
      <c r="DA7" s="2098"/>
      <c r="DB7" s="2098"/>
      <c r="DC7" s="2098"/>
      <c r="DD7" s="2098"/>
      <c r="DE7" s="2098"/>
      <c r="DF7" s="2098"/>
      <c r="DG7" s="2098"/>
      <c r="DH7" s="2098"/>
      <c r="DI7" s="2098"/>
      <c r="DJ7" s="2098"/>
      <c r="DK7" s="2098"/>
      <c r="DL7" s="2098"/>
      <c r="DM7" s="2098"/>
      <c r="DN7" s="2098"/>
      <c r="DO7" s="2098"/>
      <c r="DP7" s="2098"/>
      <c r="DQ7" s="2098"/>
      <c r="DR7" s="2098"/>
      <c r="DS7" s="2098"/>
      <c r="DT7" s="2098"/>
      <c r="DU7" s="2098"/>
      <c r="DV7" s="2098"/>
      <c r="DW7" s="2098"/>
      <c r="DX7" s="2099"/>
    </row>
    <row r="8" spans="1:128" s="442" customFormat="1" ht="6.6" customHeight="1">
      <c r="A8" s="499">
        <f>'3.1Cost by Sub-contractors'!A6</f>
        <v>1</v>
      </c>
      <c r="B8" s="1573"/>
      <c r="C8" s="2014" t="str">
        <f>'3.1Cost by Sub-contractors'!C6:G6</f>
        <v>Primary Control Point (GPS)</v>
      </c>
      <c r="D8" s="2014"/>
      <c r="E8" s="2014"/>
      <c r="F8" s="2014"/>
      <c r="G8" s="2015"/>
      <c r="H8" s="2020">
        <f>'3.1Cost by Sub-contractors'!H6:I6</f>
        <v>0</v>
      </c>
      <c r="I8" s="2021"/>
      <c r="J8" s="499">
        <f>'3.1Cost by Sub-contractors'!J6</f>
        <v>0</v>
      </c>
      <c r="K8" s="521">
        <f>'3.1Cost by Sub-contractors'!K6</f>
        <v>0</v>
      </c>
      <c r="L8" s="511"/>
      <c r="M8" s="532"/>
      <c r="N8" s="831"/>
      <c r="O8" s="822">
        <f>SUM(O9:O10)</f>
        <v>0</v>
      </c>
      <c r="P8" s="511"/>
      <c r="Q8" s="2100"/>
      <c r="R8" s="2101"/>
      <c r="S8" s="2101"/>
      <c r="T8" s="2101"/>
      <c r="U8" s="2101"/>
      <c r="V8" s="2101"/>
      <c r="W8" s="2101"/>
      <c r="X8" s="2101"/>
      <c r="Y8" s="2101"/>
      <c r="Z8" s="2101"/>
      <c r="AA8" s="2101"/>
      <c r="AB8" s="2101"/>
      <c r="AC8" s="2101"/>
      <c r="AD8" s="2101"/>
      <c r="AE8" s="2101"/>
      <c r="AF8" s="2101"/>
      <c r="AG8" s="2101"/>
      <c r="AH8" s="2101"/>
      <c r="AI8" s="2101"/>
      <c r="AJ8" s="2101"/>
      <c r="AK8" s="2101"/>
      <c r="AL8" s="2101"/>
      <c r="AM8" s="2101"/>
      <c r="AN8" s="2101"/>
      <c r="AO8" s="2101"/>
      <c r="AP8" s="2101"/>
      <c r="AQ8" s="2101"/>
      <c r="AR8" s="2101"/>
      <c r="AS8" s="2101"/>
      <c r="AT8" s="2101"/>
      <c r="AU8" s="2101"/>
      <c r="AV8" s="2101"/>
      <c r="AW8" s="2101"/>
      <c r="AX8" s="2101"/>
      <c r="AY8" s="2101"/>
      <c r="AZ8" s="2101"/>
      <c r="BA8" s="2101"/>
      <c r="BB8" s="2101"/>
      <c r="BC8" s="2101"/>
      <c r="BD8" s="2101"/>
      <c r="BE8" s="2101"/>
      <c r="BF8" s="2101"/>
      <c r="BG8" s="2101"/>
      <c r="BH8" s="2102"/>
      <c r="BI8" s="2100"/>
      <c r="BJ8" s="2101"/>
      <c r="BK8" s="2101"/>
      <c r="BL8" s="2101"/>
      <c r="BM8" s="2101"/>
      <c r="BN8" s="2101"/>
      <c r="BO8" s="2101"/>
      <c r="BP8" s="2101"/>
      <c r="BQ8" s="2101"/>
      <c r="BR8" s="2101"/>
      <c r="BS8" s="2101"/>
      <c r="BT8" s="2101"/>
      <c r="BU8" s="2101"/>
      <c r="BV8" s="2101"/>
      <c r="BW8" s="2101"/>
      <c r="BX8" s="2101"/>
      <c r="BY8" s="2101"/>
      <c r="BZ8" s="2101"/>
      <c r="CA8" s="2101"/>
      <c r="CB8" s="2101"/>
      <c r="CC8" s="2101"/>
      <c r="CD8" s="2101"/>
      <c r="CE8" s="2101"/>
      <c r="CF8" s="2101"/>
      <c r="CG8" s="2101"/>
      <c r="CH8" s="2101"/>
      <c r="CI8" s="2101"/>
      <c r="CJ8" s="2101"/>
      <c r="CK8" s="2101"/>
      <c r="CL8" s="2101"/>
      <c r="CM8" s="2101"/>
      <c r="CN8" s="2101"/>
      <c r="CO8" s="2101"/>
      <c r="CP8" s="2101"/>
      <c r="CQ8" s="2101"/>
      <c r="CR8" s="2102"/>
      <c r="CS8" s="2100"/>
      <c r="CT8" s="2101"/>
      <c r="CU8" s="2101"/>
      <c r="CV8" s="2101"/>
      <c r="CW8" s="2101"/>
      <c r="CX8" s="2101"/>
      <c r="CY8" s="2101"/>
      <c r="CZ8" s="2101"/>
      <c r="DA8" s="2101"/>
      <c r="DB8" s="2101"/>
      <c r="DC8" s="2101"/>
      <c r="DD8" s="2101"/>
      <c r="DE8" s="2101"/>
      <c r="DF8" s="2101"/>
      <c r="DG8" s="2101"/>
      <c r="DH8" s="2101"/>
      <c r="DI8" s="2101"/>
      <c r="DJ8" s="2101"/>
      <c r="DK8" s="2101"/>
      <c r="DL8" s="2101"/>
      <c r="DM8" s="2101"/>
      <c r="DN8" s="2101"/>
      <c r="DO8" s="2101"/>
      <c r="DP8" s="2101"/>
      <c r="DQ8" s="2101"/>
      <c r="DR8" s="2101"/>
      <c r="DS8" s="2101"/>
      <c r="DT8" s="2101"/>
      <c r="DU8" s="2101"/>
      <c r="DV8" s="2101"/>
      <c r="DW8" s="2101"/>
      <c r="DX8" s="2102"/>
    </row>
    <row r="9" spans="1:128" s="443" customFormat="1" ht="6.6" customHeight="1">
      <c r="A9" s="498">
        <f>'3.1Cost by Sub-contractors'!A7</f>
        <v>1.1000000000000001</v>
      </c>
      <c r="B9" s="1577"/>
      <c r="C9" s="2016" t="str">
        <f>'3.1Cost by Sub-contractors'!C7:G7</f>
        <v>Primary Control Point (GPS)</v>
      </c>
      <c r="D9" s="2016"/>
      <c r="E9" s="2016"/>
      <c r="F9" s="2016"/>
      <c r="G9" s="2017"/>
      <c r="H9" s="2028" t="str">
        <f>'3.1Cost by Sub-contractors'!H7:I7</f>
        <v>Class IV, VN2000</v>
      </c>
      <c r="I9" s="2029"/>
      <c r="J9" s="498" t="str">
        <f>'3.1Cost by Sub-contractors'!J7</f>
        <v>(nos.)</v>
      </c>
      <c r="K9" s="537">
        <f>'3.1Cost by Sub-contractors'!K7</f>
        <v>0</v>
      </c>
      <c r="L9" s="833"/>
      <c r="M9" s="1384">
        <f>41+8</f>
        <v>49</v>
      </c>
      <c r="N9" s="1270"/>
      <c r="O9" s="774">
        <f>K9*M9</f>
        <v>0</v>
      </c>
      <c r="P9" s="513"/>
      <c r="Q9" s="2100"/>
      <c r="R9" s="2101"/>
      <c r="S9" s="2101"/>
      <c r="T9" s="2101"/>
      <c r="U9" s="2101"/>
      <c r="V9" s="2101"/>
      <c r="W9" s="2101"/>
      <c r="X9" s="2101"/>
      <c r="Y9" s="2101"/>
      <c r="Z9" s="2101"/>
      <c r="AA9" s="2101"/>
      <c r="AB9" s="2101"/>
      <c r="AC9" s="2101"/>
      <c r="AD9" s="2101"/>
      <c r="AE9" s="2101"/>
      <c r="AF9" s="2101"/>
      <c r="AG9" s="2101"/>
      <c r="AH9" s="2101"/>
      <c r="AI9" s="2101"/>
      <c r="AJ9" s="2101"/>
      <c r="AK9" s="2101"/>
      <c r="AL9" s="2101"/>
      <c r="AM9" s="2101"/>
      <c r="AN9" s="2101"/>
      <c r="AO9" s="2101"/>
      <c r="AP9" s="2101"/>
      <c r="AQ9" s="2101"/>
      <c r="AR9" s="2101"/>
      <c r="AS9" s="2101"/>
      <c r="AT9" s="2101"/>
      <c r="AU9" s="2101"/>
      <c r="AV9" s="2101"/>
      <c r="AW9" s="2101"/>
      <c r="AX9" s="2101"/>
      <c r="AY9" s="2101"/>
      <c r="AZ9" s="2101"/>
      <c r="BA9" s="2101"/>
      <c r="BB9" s="2101"/>
      <c r="BC9" s="2101"/>
      <c r="BD9" s="2101"/>
      <c r="BE9" s="2101"/>
      <c r="BF9" s="2101"/>
      <c r="BG9" s="2101"/>
      <c r="BH9" s="2102"/>
      <c r="BI9" s="2100"/>
      <c r="BJ9" s="2101"/>
      <c r="BK9" s="2101"/>
      <c r="BL9" s="2101"/>
      <c r="BM9" s="2101"/>
      <c r="BN9" s="2101"/>
      <c r="BO9" s="2101"/>
      <c r="BP9" s="2101"/>
      <c r="BQ9" s="2101"/>
      <c r="BR9" s="2101"/>
      <c r="BS9" s="2101"/>
      <c r="BT9" s="2101"/>
      <c r="BU9" s="2101"/>
      <c r="BV9" s="2101"/>
      <c r="BW9" s="2101"/>
      <c r="BX9" s="2101"/>
      <c r="BY9" s="2101"/>
      <c r="BZ9" s="2101"/>
      <c r="CA9" s="2101"/>
      <c r="CB9" s="2101"/>
      <c r="CC9" s="2101"/>
      <c r="CD9" s="2101"/>
      <c r="CE9" s="2101"/>
      <c r="CF9" s="2101"/>
      <c r="CG9" s="2101"/>
      <c r="CH9" s="2101"/>
      <c r="CI9" s="2101"/>
      <c r="CJ9" s="2101"/>
      <c r="CK9" s="2101"/>
      <c r="CL9" s="2101"/>
      <c r="CM9" s="2101"/>
      <c r="CN9" s="2101"/>
      <c r="CO9" s="2101"/>
      <c r="CP9" s="2101"/>
      <c r="CQ9" s="2101"/>
      <c r="CR9" s="2102"/>
      <c r="CS9" s="2100"/>
      <c r="CT9" s="2101"/>
      <c r="CU9" s="2101"/>
      <c r="CV9" s="2101"/>
      <c r="CW9" s="2101"/>
      <c r="CX9" s="2101"/>
      <c r="CY9" s="2101"/>
      <c r="CZ9" s="2101"/>
      <c r="DA9" s="2101"/>
      <c r="DB9" s="2101"/>
      <c r="DC9" s="2101"/>
      <c r="DD9" s="2101"/>
      <c r="DE9" s="2101"/>
      <c r="DF9" s="2101"/>
      <c r="DG9" s="2101"/>
      <c r="DH9" s="2101"/>
      <c r="DI9" s="2101"/>
      <c r="DJ9" s="2101"/>
      <c r="DK9" s="2101"/>
      <c r="DL9" s="2101"/>
      <c r="DM9" s="2101"/>
      <c r="DN9" s="2101"/>
      <c r="DO9" s="2101"/>
      <c r="DP9" s="2101"/>
      <c r="DQ9" s="2101"/>
      <c r="DR9" s="2101"/>
      <c r="DS9" s="2101"/>
      <c r="DT9" s="2101"/>
      <c r="DU9" s="2101"/>
      <c r="DV9" s="2101"/>
      <c r="DW9" s="2101"/>
      <c r="DX9" s="2102"/>
    </row>
    <row r="10" spans="1:128" s="443" customFormat="1" ht="6.6" customHeight="1">
      <c r="A10" s="498">
        <f>'3.1Cost by Sub-contractors'!A8</f>
        <v>1.2</v>
      </c>
      <c r="B10" s="1577"/>
      <c r="C10" s="2016" t="str">
        <f>'3.1Cost by Sub-contractors'!C8:G8</f>
        <v>Primary Leveling Network (GPS Network)</v>
      </c>
      <c r="D10" s="2016"/>
      <c r="E10" s="2016"/>
      <c r="F10" s="2016"/>
      <c r="G10" s="2017"/>
      <c r="H10" s="2028">
        <f>'3.1Cost by Sub-contractors'!H8:I8</f>
        <v>0</v>
      </c>
      <c r="I10" s="2029"/>
      <c r="J10" s="498" t="str">
        <f>'3.1Cost by Sub-contractors'!J8</f>
        <v>(km)</v>
      </c>
      <c r="K10" s="537">
        <f>'3.1Cost by Sub-contractors'!K8</f>
        <v>0</v>
      </c>
      <c r="L10" s="833"/>
      <c r="M10" s="1385">
        <f>128+82</f>
        <v>210</v>
      </c>
      <c r="N10" s="1270"/>
      <c r="O10" s="774">
        <f>K10*M10</f>
        <v>0</v>
      </c>
      <c r="P10" s="513"/>
      <c r="Q10" s="2100"/>
      <c r="R10" s="2101"/>
      <c r="S10" s="2101"/>
      <c r="T10" s="2101"/>
      <c r="U10" s="2101"/>
      <c r="V10" s="2101"/>
      <c r="W10" s="2101"/>
      <c r="X10" s="2101"/>
      <c r="Y10" s="2101"/>
      <c r="Z10" s="2101"/>
      <c r="AA10" s="2101"/>
      <c r="AB10" s="2101"/>
      <c r="AC10" s="2101"/>
      <c r="AD10" s="2101"/>
      <c r="AE10" s="2101"/>
      <c r="AF10" s="2101"/>
      <c r="AG10" s="2101"/>
      <c r="AH10" s="2101"/>
      <c r="AI10" s="2101"/>
      <c r="AJ10" s="2101"/>
      <c r="AK10" s="2101"/>
      <c r="AL10" s="2101"/>
      <c r="AM10" s="2101"/>
      <c r="AN10" s="2101"/>
      <c r="AO10" s="2101"/>
      <c r="AP10" s="2101"/>
      <c r="AQ10" s="2101"/>
      <c r="AR10" s="2101"/>
      <c r="AS10" s="2101"/>
      <c r="AT10" s="2101"/>
      <c r="AU10" s="2101"/>
      <c r="AV10" s="2101"/>
      <c r="AW10" s="2101"/>
      <c r="AX10" s="2101"/>
      <c r="AY10" s="2101"/>
      <c r="AZ10" s="2101"/>
      <c r="BA10" s="2101"/>
      <c r="BB10" s="2101"/>
      <c r="BC10" s="2101"/>
      <c r="BD10" s="2101"/>
      <c r="BE10" s="2101"/>
      <c r="BF10" s="2101"/>
      <c r="BG10" s="2101"/>
      <c r="BH10" s="2102"/>
      <c r="BI10" s="2100"/>
      <c r="BJ10" s="2101"/>
      <c r="BK10" s="2101"/>
      <c r="BL10" s="2101"/>
      <c r="BM10" s="2101"/>
      <c r="BN10" s="2101"/>
      <c r="BO10" s="2101"/>
      <c r="BP10" s="2101"/>
      <c r="BQ10" s="2101"/>
      <c r="BR10" s="2101"/>
      <c r="BS10" s="2101"/>
      <c r="BT10" s="2101"/>
      <c r="BU10" s="2101"/>
      <c r="BV10" s="2101"/>
      <c r="BW10" s="2101"/>
      <c r="BX10" s="2101"/>
      <c r="BY10" s="2101"/>
      <c r="BZ10" s="2101"/>
      <c r="CA10" s="2101"/>
      <c r="CB10" s="2101"/>
      <c r="CC10" s="2101"/>
      <c r="CD10" s="2101"/>
      <c r="CE10" s="2101"/>
      <c r="CF10" s="2101"/>
      <c r="CG10" s="2101"/>
      <c r="CH10" s="2101"/>
      <c r="CI10" s="2101"/>
      <c r="CJ10" s="2101"/>
      <c r="CK10" s="2101"/>
      <c r="CL10" s="2101"/>
      <c r="CM10" s="2101"/>
      <c r="CN10" s="2101"/>
      <c r="CO10" s="2101"/>
      <c r="CP10" s="2101"/>
      <c r="CQ10" s="2101"/>
      <c r="CR10" s="2102"/>
      <c r="CS10" s="2100"/>
      <c r="CT10" s="2101"/>
      <c r="CU10" s="2101"/>
      <c r="CV10" s="2101"/>
      <c r="CW10" s="2101"/>
      <c r="CX10" s="2101"/>
      <c r="CY10" s="2101"/>
      <c r="CZ10" s="2101"/>
      <c r="DA10" s="2101"/>
      <c r="DB10" s="2101"/>
      <c r="DC10" s="2101"/>
      <c r="DD10" s="2101"/>
      <c r="DE10" s="2101"/>
      <c r="DF10" s="2101"/>
      <c r="DG10" s="2101"/>
      <c r="DH10" s="2101"/>
      <c r="DI10" s="2101"/>
      <c r="DJ10" s="2101"/>
      <c r="DK10" s="2101"/>
      <c r="DL10" s="2101"/>
      <c r="DM10" s="2101"/>
      <c r="DN10" s="2101"/>
      <c r="DO10" s="2101"/>
      <c r="DP10" s="2101"/>
      <c r="DQ10" s="2101"/>
      <c r="DR10" s="2101"/>
      <c r="DS10" s="2101"/>
      <c r="DT10" s="2101"/>
      <c r="DU10" s="2101"/>
      <c r="DV10" s="2101"/>
      <c r="DW10" s="2101"/>
      <c r="DX10" s="2102"/>
    </row>
    <row r="11" spans="1:128" s="442" customFormat="1" ht="6.6" customHeight="1">
      <c r="A11" s="499">
        <f>'3.1Cost by Sub-contractors'!A9</f>
        <v>2</v>
      </c>
      <c r="B11" s="1573"/>
      <c r="C11" s="2014" t="str">
        <f>'3.1Cost by Sub-contractors'!C9:G9</f>
        <v>Secondary Control Point</v>
      </c>
      <c r="D11" s="2014"/>
      <c r="E11" s="2014"/>
      <c r="F11" s="2014"/>
      <c r="G11" s="2015"/>
      <c r="H11" s="2020">
        <f>'3.1Cost by Sub-contractors'!H9:I9</f>
        <v>0</v>
      </c>
      <c r="I11" s="2021"/>
      <c r="J11" s="499">
        <f>'3.1Cost by Sub-contractors'!J9</f>
        <v>0</v>
      </c>
      <c r="K11" s="521">
        <f>'3.1Cost by Sub-contractors'!K9</f>
        <v>0</v>
      </c>
      <c r="L11" s="511"/>
      <c r="M11" s="528"/>
      <c r="N11" s="831"/>
      <c r="O11" s="822">
        <f>SUM(O12:O13)</f>
        <v>0</v>
      </c>
      <c r="P11" s="511"/>
      <c r="Q11" s="2100"/>
      <c r="R11" s="2101"/>
      <c r="S11" s="2101"/>
      <c r="T11" s="2101"/>
      <c r="U11" s="2101"/>
      <c r="V11" s="2101"/>
      <c r="W11" s="2101"/>
      <c r="X11" s="2101"/>
      <c r="Y11" s="2101"/>
      <c r="Z11" s="2101"/>
      <c r="AA11" s="2101"/>
      <c r="AB11" s="2101"/>
      <c r="AC11" s="2101"/>
      <c r="AD11" s="2101"/>
      <c r="AE11" s="2101"/>
      <c r="AF11" s="2101"/>
      <c r="AG11" s="2101"/>
      <c r="AH11" s="2101"/>
      <c r="AI11" s="2101"/>
      <c r="AJ11" s="2101"/>
      <c r="AK11" s="2101"/>
      <c r="AL11" s="2101"/>
      <c r="AM11" s="2101"/>
      <c r="AN11" s="2101"/>
      <c r="AO11" s="2101"/>
      <c r="AP11" s="2101"/>
      <c r="AQ11" s="2101"/>
      <c r="AR11" s="2101"/>
      <c r="AS11" s="2101"/>
      <c r="AT11" s="2101"/>
      <c r="AU11" s="2101"/>
      <c r="AV11" s="2101"/>
      <c r="AW11" s="2101"/>
      <c r="AX11" s="2101"/>
      <c r="AY11" s="2101"/>
      <c r="AZ11" s="2101"/>
      <c r="BA11" s="2101"/>
      <c r="BB11" s="2101"/>
      <c r="BC11" s="2101"/>
      <c r="BD11" s="2101"/>
      <c r="BE11" s="2101"/>
      <c r="BF11" s="2101"/>
      <c r="BG11" s="2101"/>
      <c r="BH11" s="2102"/>
      <c r="BI11" s="2100"/>
      <c r="BJ11" s="2101"/>
      <c r="BK11" s="2101"/>
      <c r="BL11" s="2101"/>
      <c r="BM11" s="2101"/>
      <c r="BN11" s="2101"/>
      <c r="BO11" s="2101"/>
      <c r="BP11" s="2101"/>
      <c r="BQ11" s="2101"/>
      <c r="BR11" s="2101"/>
      <c r="BS11" s="2101"/>
      <c r="BT11" s="2101"/>
      <c r="BU11" s="2101"/>
      <c r="BV11" s="2101"/>
      <c r="BW11" s="2101"/>
      <c r="BX11" s="2101"/>
      <c r="BY11" s="2101"/>
      <c r="BZ11" s="2101"/>
      <c r="CA11" s="2101"/>
      <c r="CB11" s="2101"/>
      <c r="CC11" s="2101"/>
      <c r="CD11" s="2101"/>
      <c r="CE11" s="2101"/>
      <c r="CF11" s="2101"/>
      <c r="CG11" s="2101"/>
      <c r="CH11" s="2101"/>
      <c r="CI11" s="2101"/>
      <c r="CJ11" s="2101"/>
      <c r="CK11" s="2101"/>
      <c r="CL11" s="2101"/>
      <c r="CM11" s="2101"/>
      <c r="CN11" s="2101"/>
      <c r="CO11" s="2101"/>
      <c r="CP11" s="2101"/>
      <c r="CQ11" s="2101"/>
      <c r="CR11" s="2102"/>
      <c r="CS11" s="2100"/>
      <c r="CT11" s="2101"/>
      <c r="CU11" s="2101"/>
      <c r="CV11" s="2101"/>
      <c r="CW11" s="2101"/>
      <c r="CX11" s="2101"/>
      <c r="CY11" s="2101"/>
      <c r="CZ11" s="2101"/>
      <c r="DA11" s="2101"/>
      <c r="DB11" s="2101"/>
      <c r="DC11" s="2101"/>
      <c r="DD11" s="2101"/>
      <c r="DE11" s="2101"/>
      <c r="DF11" s="2101"/>
      <c r="DG11" s="2101"/>
      <c r="DH11" s="2101"/>
      <c r="DI11" s="2101"/>
      <c r="DJ11" s="2101"/>
      <c r="DK11" s="2101"/>
      <c r="DL11" s="2101"/>
      <c r="DM11" s="2101"/>
      <c r="DN11" s="2101"/>
      <c r="DO11" s="2101"/>
      <c r="DP11" s="2101"/>
      <c r="DQ11" s="2101"/>
      <c r="DR11" s="2101"/>
      <c r="DS11" s="2101"/>
      <c r="DT11" s="2101"/>
      <c r="DU11" s="2101"/>
      <c r="DV11" s="2101"/>
      <c r="DW11" s="2101"/>
      <c r="DX11" s="2102"/>
    </row>
    <row r="12" spans="1:128" s="443" customFormat="1" ht="6.6" customHeight="1">
      <c r="A12" s="498">
        <f>'3.1Cost by Sub-contractors'!A10</f>
        <v>2.1</v>
      </c>
      <c r="B12" s="1577"/>
      <c r="C12" s="2016" t="str">
        <f>'3.1Cost by Sub-contractors'!C10:G10</f>
        <v>Secondary Control Point</v>
      </c>
      <c r="D12" s="2016"/>
      <c r="E12" s="2016"/>
      <c r="F12" s="2016"/>
      <c r="G12" s="2017"/>
      <c r="H12" s="2028" t="str">
        <f>'3.1Cost by Sub-contractors'!H10:I10</f>
        <v>Class II</v>
      </c>
      <c r="I12" s="2029"/>
      <c r="J12" s="498" t="str">
        <f>'3.1Cost by Sub-contractors'!J10</f>
        <v>(nos.)</v>
      </c>
      <c r="K12" s="537">
        <f>'3.1Cost by Sub-contractors'!K10</f>
        <v>0</v>
      </c>
      <c r="L12" s="833"/>
      <c r="M12" s="1384">
        <f>420+80</f>
        <v>500</v>
      </c>
      <c r="N12" s="1270"/>
      <c r="O12" s="774">
        <f>K12*M12</f>
        <v>0</v>
      </c>
      <c r="P12" s="513"/>
      <c r="Q12" s="2100"/>
      <c r="R12" s="2101"/>
      <c r="S12" s="2101"/>
      <c r="T12" s="2101"/>
      <c r="U12" s="2101"/>
      <c r="V12" s="2101"/>
      <c r="W12" s="2101"/>
      <c r="X12" s="2101"/>
      <c r="Y12" s="2101"/>
      <c r="Z12" s="2101"/>
      <c r="AA12" s="2101"/>
      <c r="AB12" s="2101"/>
      <c r="AC12" s="2101"/>
      <c r="AD12" s="2101"/>
      <c r="AE12" s="2101"/>
      <c r="AF12" s="2101"/>
      <c r="AG12" s="2101"/>
      <c r="AH12" s="2101"/>
      <c r="AI12" s="2101"/>
      <c r="AJ12" s="2101"/>
      <c r="AK12" s="2101"/>
      <c r="AL12" s="2101"/>
      <c r="AM12" s="2101"/>
      <c r="AN12" s="2101"/>
      <c r="AO12" s="2101"/>
      <c r="AP12" s="2101"/>
      <c r="AQ12" s="2101"/>
      <c r="AR12" s="2101"/>
      <c r="AS12" s="2101"/>
      <c r="AT12" s="2101"/>
      <c r="AU12" s="2101"/>
      <c r="AV12" s="2101"/>
      <c r="AW12" s="2101"/>
      <c r="AX12" s="2101"/>
      <c r="AY12" s="2101"/>
      <c r="AZ12" s="2101"/>
      <c r="BA12" s="2101"/>
      <c r="BB12" s="2101"/>
      <c r="BC12" s="2101"/>
      <c r="BD12" s="2101"/>
      <c r="BE12" s="2101"/>
      <c r="BF12" s="2101"/>
      <c r="BG12" s="2101"/>
      <c r="BH12" s="2102"/>
      <c r="BI12" s="2100"/>
      <c r="BJ12" s="2101"/>
      <c r="BK12" s="2101"/>
      <c r="BL12" s="2101"/>
      <c r="BM12" s="2101"/>
      <c r="BN12" s="2101"/>
      <c r="BO12" s="2101"/>
      <c r="BP12" s="2101"/>
      <c r="BQ12" s="2101"/>
      <c r="BR12" s="2101"/>
      <c r="BS12" s="2101"/>
      <c r="BT12" s="2101"/>
      <c r="BU12" s="2101"/>
      <c r="BV12" s="2101"/>
      <c r="BW12" s="2101"/>
      <c r="BX12" s="2101"/>
      <c r="BY12" s="2101"/>
      <c r="BZ12" s="2101"/>
      <c r="CA12" s="2101"/>
      <c r="CB12" s="2101"/>
      <c r="CC12" s="2101"/>
      <c r="CD12" s="2101"/>
      <c r="CE12" s="2101"/>
      <c r="CF12" s="2101"/>
      <c r="CG12" s="2101"/>
      <c r="CH12" s="2101"/>
      <c r="CI12" s="2101"/>
      <c r="CJ12" s="2101"/>
      <c r="CK12" s="2101"/>
      <c r="CL12" s="2101"/>
      <c r="CM12" s="2101"/>
      <c r="CN12" s="2101"/>
      <c r="CO12" s="2101"/>
      <c r="CP12" s="2101"/>
      <c r="CQ12" s="2101"/>
      <c r="CR12" s="2102"/>
      <c r="CS12" s="2100"/>
      <c r="CT12" s="2101"/>
      <c r="CU12" s="2101"/>
      <c r="CV12" s="2101"/>
      <c r="CW12" s="2101"/>
      <c r="CX12" s="2101"/>
      <c r="CY12" s="2101"/>
      <c r="CZ12" s="2101"/>
      <c r="DA12" s="2101"/>
      <c r="DB12" s="2101"/>
      <c r="DC12" s="2101"/>
      <c r="DD12" s="2101"/>
      <c r="DE12" s="2101"/>
      <c r="DF12" s="2101"/>
      <c r="DG12" s="2101"/>
      <c r="DH12" s="2101"/>
      <c r="DI12" s="2101"/>
      <c r="DJ12" s="2101"/>
      <c r="DK12" s="2101"/>
      <c r="DL12" s="2101"/>
      <c r="DM12" s="2101"/>
      <c r="DN12" s="2101"/>
      <c r="DO12" s="2101"/>
      <c r="DP12" s="2101"/>
      <c r="DQ12" s="2101"/>
      <c r="DR12" s="2101"/>
      <c r="DS12" s="2101"/>
      <c r="DT12" s="2101"/>
      <c r="DU12" s="2101"/>
      <c r="DV12" s="2101"/>
      <c r="DW12" s="2101"/>
      <c r="DX12" s="2102"/>
    </row>
    <row r="13" spans="1:128" s="443" customFormat="1" ht="6.6" customHeight="1">
      <c r="A13" s="500">
        <f>'3.1Cost by Sub-contractors'!A11</f>
        <v>2.2000000000000002</v>
      </c>
      <c r="B13" s="1578"/>
      <c r="C13" s="2035" t="str">
        <f>'3.1Cost by Sub-contractors'!C11:G11</f>
        <v>Secondary Leveling Network</v>
      </c>
      <c r="D13" s="2035"/>
      <c r="E13" s="2035"/>
      <c r="F13" s="2035"/>
      <c r="G13" s="2036"/>
      <c r="H13" s="2078">
        <f>'3.1Cost by Sub-contractors'!H11:I11</f>
        <v>0</v>
      </c>
      <c r="I13" s="2079"/>
      <c r="J13" s="500" t="str">
        <f>'3.1Cost by Sub-contractors'!J11</f>
        <v>(km)</v>
      </c>
      <c r="K13" s="539">
        <f>'3.1Cost by Sub-contractors'!K11</f>
        <v>0</v>
      </c>
      <c r="L13" s="834"/>
      <c r="M13" s="1382">
        <f>98+72</f>
        <v>170</v>
      </c>
      <c r="N13" s="1383"/>
      <c r="O13" s="778">
        <f>K13*M13</f>
        <v>0</v>
      </c>
      <c r="P13" s="515"/>
      <c r="Q13" s="2103"/>
      <c r="R13" s="2104"/>
      <c r="S13" s="2104"/>
      <c r="T13" s="2104"/>
      <c r="U13" s="2104"/>
      <c r="V13" s="2104"/>
      <c r="W13" s="2104"/>
      <c r="X13" s="2104"/>
      <c r="Y13" s="2104"/>
      <c r="Z13" s="2104"/>
      <c r="AA13" s="2104"/>
      <c r="AB13" s="2104"/>
      <c r="AC13" s="2104"/>
      <c r="AD13" s="2104"/>
      <c r="AE13" s="2104"/>
      <c r="AF13" s="2104"/>
      <c r="AG13" s="2104"/>
      <c r="AH13" s="2104"/>
      <c r="AI13" s="2104"/>
      <c r="AJ13" s="2104"/>
      <c r="AK13" s="2104"/>
      <c r="AL13" s="2104"/>
      <c r="AM13" s="2104"/>
      <c r="AN13" s="2104"/>
      <c r="AO13" s="2104"/>
      <c r="AP13" s="2104"/>
      <c r="AQ13" s="2104"/>
      <c r="AR13" s="2104"/>
      <c r="AS13" s="2104"/>
      <c r="AT13" s="2104"/>
      <c r="AU13" s="2104"/>
      <c r="AV13" s="2104"/>
      <c r="AW13" s="2104"/>
      <c r="AX13" s="2104"/>
      <c r="AY13" s="2104"/>
      <c r="AZ13" s="2104"/>
      <c r="BA13" s="2104"/>
      <c r="BB13" s="2104"/>
      <c r="BC13" s="2104"/>
      <c r="BD13" s="2104"/>
      <c r="BE13" s="2104"/>
      <c r="BF13" s="2104"/>
      <c r="BG13" s="2104"/>
      <c r="BH13" s="2105"/>
      <c r="BI13" s="2103"/>
      <c r="BJ13" s="2104"/>
      <c r="BK13" s="2104"/>
      <c r="BL13" s="2104"/>
      <c r="BM13" s="2104"/>
      <c r="BN13" s="2104"/>
      <c r="BO13" s="2104"/>
      <c r="BP13" s="2104"/>
      <c r="BQ13" s="2104"/>
      <c r="BR13" s="2104"/>
      <c r="BS13" s="2104"/>
      <c r="BT13" s="2104"/>
      <c r="BU13" s="2104"/>
      <c r="BV13" s="2104"/>
      <c r="BW13" s="2104"/>
      <c r="BX13" s="2104"/>
      <c r="BY13" s="2104"/>
      <c r="BZ13" s="2104"/>
      <c r="CA13" s="2104"/>
      <c r="CB13" s="2104"/>
      <c r="CC13" s="2104"/>
      <c r="CD13" s="2104"/>
      <c r="CE13" s="2104"/>
      <c r="CF13" s="2104"/>
      <c r="CG13" s="2104"/>
      <c r="CH13" s="2104"/>
      <c r="CI13" s="2104"/>
      <c r="CJ13" s="2104"/>
      <c r="CK13" s="2104"/>
      <c r="CL13" s="2104"/>
      <c r="CM13" s="2104"/>
      <c r="CN13" s="2104"/>
      <c r="CO13" s="2104"/>
      <c r="CP13" s="2104"/>
      <c r="CQ13" s="2104"/>
      <c r="CR13" s="2105"/>
      <c r="CS13" s="2103"/>
      <c r="CT13" s="2104"/>
      <c r="CU13" s="2104"/>
      <c r="CV13" s="2104"/>
      <c r="CW13" s="2104"/>
      <c r="CX13" s="2104"/>
      <c r="CY13" s="2104"/>
      <c r="CZ13" s="2104"/>
      <c r="DA13" s="2104"/>
      <c r="DB13" s="2104"/>
      <c r="DC13" s="2104"/>
      <c r="DD13" s="2104"/>
      <c r="DE13" s="2104"/>
      <c r="DF13" s="2104"/>
      <c r="DG13" s="2104"/>
      <c r="DH13" s="2104"/>
      <c r="DI13" s="2104"/>
      <c r="DJ13" s="2104"/>
      <c r="DK13" s="2104"/>
      <c r="DL13" s="2104"/>
      <c r="DM13" s="2104"/>
      <c r="DN13" s="2104"/>
      <c r="DO13" s="2104"/>
      <c r="DP13" s="2104"/>
      <c r="DQ13" s="2104"/>
      <c r="DR13" s="2104"/>
      <c r="DS13" s="2104"/>
      <c r="DT13" s="2104"/>
      <c r="DU13" s="2104"/>
      <c r="DV13" s="2104"/>
      <c r="DW13" s="2104"/>
      <c r="DX13" s="2105"/>
    </row>
    <row r="14" spans="1:128" s="442" customFormat="1" ht="6.6" customHeight="1">
      <c r="A14" s="760" t="str">
        <f>'3.1Cost by Sub-contractors'!A12</f>
        <v>B</v>
      </c>
      <c r="B14" s="1576"/>
      <c r="C14" s="2012" t="str">
        <f>'3.1Cost by Sub-contractors'!C12:G12</f>
        <v>Expressway</v>
      </c>
      <c r="D14" s="2012"/>
      <c r="E14" s="2012"/>
      <c r="F14" s="2012"/>
      <c r="G14" s="2013"/>
      <c r="H14" s="2076">
        <f>'3.1Cost by Sub-contractors'!H12:I12</f>
        <v>0</v>
      </c>
      <c r="I14" s="2077"/>
      <c r="J14" s="760">
        <f>'3.1Cost by Sub-contractors'!J12</f>
        <v>0</v>
      </c>
      <c r="K14" s="519">
        <f>'3.1Cost by Sub-contractors'!K12</f>
        <v>0</v>
      </c>
      <c r="L14" s="523"/>
      <c r="M14" s="2121"/>
      <c r="N14" s="2122"/>
      <c r="O14" s="2122"/>
      <c r="P14" s="2123"/>
      <c r="Q14" s="526"/>
      <c r="R14" s="830"/>
      <c r="S14" s="821">
        <f>S15+S19+S21+S30+S34+S36+S39+S45</f>
        <v>0</v>
      </c>
      <c r="T14" s="527"/>
      <c r="U14" s="526"/>
      <c r="V14" s="830"/>
      <c r="W14" s="821">
        <f>W15+W19+W21+W30+W34+W36+W39+W45</f>
        <v>0</v>
      </c>
      <c r="X14" s="527"/>
      <c r="Y14" s="526"/>
      <c r="Z14" s="830"/>
      <c r="AA14" s="821">
        <f>AA15+AA19+AA21+AA30+AA34+AA36+AA39+AA45</f>
        <v>0</v>
      </c>
      <c r="AB14" s="527"/>
      <c r="AC14" s="526"/>
      <c r="AD14" s="830"/>
      <c r="AE14" s="821">
        <f>AE15+AE19+AE21+AE30+AE34+AE36+AE39+AE45</f>
        <v>0</v>
      </c>
      <c r="AF14" s="527"/>
      <c r="AG14" s="526"/>
      <c r="AH14" s="830"/>
      <c r="AI14" s="821">
        <f>AI15+AI19+AI21+AI30+AI34+AI36+AI39+AI45</f>
        <v>0</v>
      </c>
      <c r="AJ14" s="527"/>
      <c r="AK14" s="526"/>
      <c r="AL14" s="830"/>
      <c r="AM14" s="821">
        <f>AM15+AM19+AM21+AM30+AM34+AM36+AM39+AM45</f>
        <v>0</v>
      </c>
      <c r="AN14" s="527"/>
      <c r="AO14" s="526"/>
      <c r="AP14" s="830"/>
      <c r="AQ14" s="821">
        <f>AQ15+AQ19+AQ21+AQ30+AQ34+AQ36+AQ39+AQ45</f>
        <v>0</v>
      </c>
      <c r="AR14" s="527"/>
      <c r="AS14" s="526"/>
      <c r="AT14" s="830"/>
      <c r="AU14" s="821">
        <f>AU15+AU19+AU21+AU30+AU34+AU36+AU39+AU45</f>
        <v>0</v>
      </c>
      <c r="AV14" s="527"/>
      <c r="AW14" s="526"/>
      <c r="AX14" s="830"/>
      <c r="AY14" s="821">
        <f>AY15+AY19+AY21+AY30+AY34+AY36+AY39+AY45</f>
        <v>0</v>
      </c>
      <c r="AZ14" s="527"/>
      <c r="BA14" s="526"/>
      <c r="BB14" s="830"/>
      <c r="BC14" s="821">
        <f>BC15+BC19+BC21+BC30+BC34+BC36+BC39+BC45</f>
        <v>0</v>
      </c>
      <c r="BD14" s="527"/>
      <c r="BE14" s="526"/>
      <c r="BF14" s="830"/>
      <c r="BG14" s="821">
        <f>BG15+BG19+BG21+BG30+BG34+BG36+BG39+BG45</f>
        <v>0</v>
      </c>
      <c r="BH14" s="527"/>
      <c r="BI14" s="526"/>
      <c r="BJ14" s="830"/>
      <c r="BK14" s="821">
        <f>BK15+BK19+BK21+BK30+BK34+BK36+BK39+BK45</f>
        <v>0</v>
      </c>
      <c r="BL14" s="527"/>
      <c r="BM14" s="526"/>
      <c r="BN14" s="830"/>
      <c r="BO14" s="821">
        <f>BO15+BO19+BO21+BO30+BO34+BO36+BO39+BO45</f>
        <v>0</v>
      </c>
      <c r="BP14" s="527"/>
      <c r="BQ14" s="526"/>
      <c r="BR14" s="830"/>
      <c r="BS14" s="821">
        <f>BS15+BS19+BS21+BS30+BS34+BS36+BS39+BS45</f>
        <v>0</v>
      </c>
      <c r="BT14" s="527"/>
      <c r="BU14" s="526"/>
      <c r="BV14" s="830"/>
      <c r="BW14" s="821">
        <f>BW15+BW19+BW21+BW30+BW34+BW36+BW39+BW45</f>
        <v>0</v>
      </c>
      <c r="BX14" s="527"/>
      <c r="BY14" s="526"/>
      <c r="BZ14" s="830"/>
      <c r="CA14" s="821">
        <f>CA15+CA19+CA21+CA30+CA34+CA36+CA39+CA45</f>
        <v>0</v>
      </c>
      <c r="CB14" s="527"/>
      <c r="CC14" s="526"/>
      <c r="CD14" s="830"/>
      <c r="CE14" s="821">
        <f>CE15+CE19+CE21+CE30+CE34+CE36+CE39+CE45</f>
        <v>0</v>
      </c>
      <c r="CF14" s="527"/>
      <c r="CG14" s="526"/>
      <c r="CH14" s="830"/>
      <c r="CI14" s="821">
        <f>CI15+CI19+CI21+CI30+CI34+CI36+CI39+CI45</f>
        <v>0</v>
      </c>
      <c r="CJ14" s="527"/>
      <c r="CK14" s="526"/>
      <c r="CL14" s="830"/>
      <c r="CM14" s="821">
        <f>CM15+CM19+CM21+CM30+CM34+CM36+CM39+CM45</f>
        <v>0</v>
      </c>
      <c r="CN14" s="527"/>
      <c r="CO14" s="526"/>
      <c r="CP14" s="830"/>
      <c r="CQ14" s="821">
        <f>CQ15+CQ19+CQ21+CQ30+CQ34+CQ36+CQ39+CQ45</f>
        <v>0</v>
      </c>
      <c r="CR14" s="527"/>
      <c r="CS14" s="526"/>
      <c r="CT14" s="830"/>
      <c r="CU14" s="821">
        <f>CU15+CU19+CU21+CU30+CU34+CU36+CU39+CU45</f>
        <v>0</v>
      </c>
      <c r="CV14" s="527"/>
      <c r="CW14" s="526"/>
      <c r="CX14" s="830"/>
      <c r="CY14" s="821">
        <f>CY15+CY19+CY21+CY30+CY34+CY36+CY39+CY45</f>
        <v>0</v>
      </c>
      <c r="CZ14" s="527"/>
      <c r="DA14" s="526"/>
      <c r="DB14" s="830"/>
      <c r="DC14" s="821">
        <f>DC15+DC19+DC21+DC30+DC34+DC36+DC39+DC45</f>
        <v>0</v>
      </c>
      <c r="DD14" s="527"/>
      <c r="DE14" s="526"/>
      <c r="DF14" s="830"/>
      <c r="DG14" s="821">
        <f>DG15+DG19+DG21+DG30+DG34+DG36+DG39+DG45</f>
        <v>0</v>
      </c>
      <c r="DH14" s="527"/>
      <c r="DI14" s="526"/>
      <c r="DJ14" s="830"/>
      <c r="DK14" s="821">
        <f>DK15+DK19+DK21+DK30+DK34+DK36+DK39+DK45</f>
        <v>0</v>
      </c>
      <c r="DL14" s="527"/>
      <c r="DM14" s="526"/>
      <c r="DN14" s="830"/>
      <c r="DO14" s="821">
        <f>DO15+DO19+DO21+DO30+DO34+DO36+DO39+DO45</f>
        <v>0</v>
      </c>
      <c r="DP14" s="527"/>
      <c r="DQ14" s="526"/>
      <c r="DR14" s="830"/>
      <c r="DS14" s="821">
        <f>DS15+DS19+DS21+DS30+DS34+DS36+DS39+DS45</f>
        <v>0</v>
      </c>
      <c r="DT14" s="527"/>
      <c r="DU14" s="526"/>
      <c r="DV14" s="830"/>
      <c r="DW14" s="821">
        <f>DW15+DW19+DW21+DW30+DW34+DW36+DW39+DW45</f>
        <v>0</v>
      </c>
      <c r="DX14" s="527"/>
    </row>
    <row r="15" spans="1:128" s="442" customFormat="1" ht="6.6" customHeight="1">
      <c r="A15" s="499">
        <f>'3.1Cost by Sub-contractors'!A13</f>
        <v>3</v>
      </c>
      <c r="B15" s="1573"/>
      <c r="C15" s="2014" t="str">
        <f>'3.1Cost by Sub-contractors'!C13:G13</f>
        <v>Main Line (ML, Road Section)</v>
      </c>
      <c r="D15" s="2014"/>
      <c r="E15" s="2014"/>
      <c r="F15" s="2014"/>
      <c r="G15" s="2015"/>
      <c r="H15" s="2020">
        <f>'3.1Cost by Sub-contractors'!H13:I13</f>
        <v>0</v>
      </c>
      <c r="I15" s="2021"/>
      <c r="J15" s="499">
        <f>'3.1Cost by Sub-contractors'!J13</f>
        <v>0</v>
      </c>
      <c r="K15" s="521">
        <f>'3.1Cost by Sub-contractors'!K13</f>
        <v>0</v>
      </c>
      <c r="L15" s="511"/>
      <c r="M15" s="2124"/>
      <c r="N15" s="2125"/>
      <c r="O15" s="2125"/>
      <c r="P15" s="2126"/>
      <c r="Q15" s="528"/>
      <c r="R15" s="831"/>
      <c r="S15" s="822">
        <f>SUM(S16:S18)</f>
        <v>0</v>
      </c>
      <c r="T15" s="529"/>
      <c r="U15" s="528"/>
      <c r="V15" s="831"/>
      <c r="W15" s="822">
        <f>SUM(W16:W18)</f>
        <v>0</v>
      </c>
      <c r="X15" s="529"/>
      <c r="Y15" s="528"/>
      <c r="Z15" s="831"/>
      <c r="AA15" s="822">
        <f>SUM(AA16:AA18)</f>
        <v>0</v>
      </c>
      <c r="AB15" s="529"/>
      <c r="AC15" s="528"/>
      <c r="AD15" s="831"/>
      <c r="AE15" s="822">
        <f>SUM(AE16:AE18)</f>
        <v>0</v>
      </c>
      <c r="AF15" s="529"/>
      <c r="AG15" s="528"/>
      <c r="AH15" s="831"/>
      <c r="AI15" s="822">
        <f>SUM(AI16:AI18)</f>
        <v>0</v>
      </c>
      <c r="AJ15" s="529"/>
      <c r="AK15" s="528"/>
      <c r="AL15" s="831"/>
      <c r="AM15" s="822">
        <f>SUM(AM16:AM18)</f>
        <v>0</v>
      </c>
      <c r="AN15" s="529"/>
      <c r="AO15" s="528"/>
      <c r="AP15" s="831"/>
      <c r="AQ15" s="822">
        <f>SUM(AQ16:AQ18)</f>
        <v>0</v>
      </c>
      <c r="AR15" s="529"/>
      <c r="AS15" s="528"/>
      <c r="AT15" s="831"/>
      <c r="AU15" s="822">
        <f>SUM(AU16:AU18)</f>
        <v>0</v>
      </c>
      <c r="AV15" s="529"/>
      <c r="AW15" s="528"/>
      <c r="AX15" s="831"/>
      <c r="AY15" s="822">
        <f>SUM(AY16:AY18)</f>
        <v>0</v>
      </c>
      <c r="AZ15" s="529"/>
      <c r="BA15" s="528"/>
      <c r="BB15" s="831"/>
      <c r="BC15" s="822">
        <f>SUM(BC16:BC18)</f>
        <v>0</v>
      </c>
      <c r="BD15" s="529"/>
      <c r="BE15" s="528"/>
      <c r="BF15" s="831"/>
      <c r="BG15" s="822">
        <f>SUM(BG16:BG18)</f>
        <v>0</v>
      </c>
      <c r="BH15" s="529"/>
      <c r="BI15" s="528"/>
      <c r="BJ15" s="831"/>
      <c r="BK15" s="822">
        <f>SUM(BK16:BK18)</f>
        <v>0</v>
      </c>
      <c r="BL15" s="529"/>
      <c r="BM15" s="528"/>
      <c r="BN15" s="831"/>
      <c r="BO15" s="822">
        <f>SUM(BO16:BO18)</f>
        <v>0</v>
      </c>
      <c r="BP15" s="529"/>
      <c r="BQ15" s="528"/>
      <c r="BR15" s="831"/>
      <c r="BS15" s="822">
        <f>SUM(BS16:BS18)</f>
        <v>0</v>
      </c>
      <c r="BT15" s="529"/>
      <c r="BU15" s="528"/>
      <c r="BV15" s="831"/>
      <c r="BW15" s="822">
        <f>SUM(BW16:BW18)</f>
        <v>0</v>
      </c>
      <c r="BX15" s="529"/>
      <c r="BY15" s="528"/>
      <c r="BZ15" s="831"/>
      <c r="CA15" s="822">
        <f>SUM(CA16:CA18)</f>
        <v>0</v>
      </c>
      <c r="CB15" s="529"/>
      <c r="CC15" s="528"/>
      <c r="CD15" s="831"/>
      <c r="CE15" s="822">
        <f>SUM(CE16:CE18)</f>
        <v>0</v>
      </c>
      <c r="CF15" s="529"/>
      <c r="CG15" s="528"/>
      <c r="CH15" s="831"/>
      <c r="CI15" s="822">
        <f>SUM(CI16:CI18)</f>
        <v>0</v>
      </c>
      <c r="CJ15" s="529"/>
      <c r="CK15" s="528"/>
      <c r="CL15" s="831"/>
      <c r="CM15" s="822">
        <f>SUM(CM16:CM18)</f>
        <v>0</v>
      </c>
      <c r="CN15" s="529"/>
      <c r="CO15" s="528"/>
      <c r="CP15" s="831"/>
      <c r="CQ15" s="822">
        <f>SUM(CQ16:CQ18)</f>
        <v>0</v>
      </c>
      <c r="CR15" s="529"/>
      <c r="CS15" s="528"/>
      <c r="CT15" s="831"/>
      <c r="CU15" s="822">
        <f>SUM(CU16:CU18)</f>
        <v>0</v>
      </c>
      <c r="CV15" s="529"/>
      <c r="CW15" s="528"/>
      <c r="CX15" s="831"/>
      <c r="CY15" s="822">
        <f>SUM(CY16:CY18)</f>
        <v>0</v>
      </c>
      <c r="CZ15" s="529"/>
      <c r="DA15" s="528"/>
      <c r="DB15" s="831"/>
      <c r="DC15" s="822">
        <f>SUM(DC16:DC18)</f>
        <v>0</v>
      </c>
      <c r="DD15" s="529"/>
      <c r="DE15" s="528"/>
      <c r="DF15" s="831"/>
      <c r="DG15" s="822">
        <f>SUM(DG16:DG18)</f>
        <v>0</v>
      </c>
      <c r="DH15" s="529"/>
      <c r="DI15" s="528"/>
      <c r="DJ15" s="831"/>
      <c r="DK15" s="822">
        <f>SUM(DK16:DK18)</f>
        <v>0</v>
      </c>
      <c r="DL15" s="529"/>
      <c r="DM15" s="528"/>
      <c r="DN15" s="831"/>
      <c r="DO15" s="822">
        <f>SUM(DO16:DO18)</f>
        <v>0</v>
      </c>
      <c r="DP15" s="529"/>
      <c r="DQ15" s="528"/>
      <c r="DR15" s="831"/>
      <c r="DS15" s="822">
        <f>SUM(DS16:DS18)</f>
        <v>0</v>
      </c>
      <c r="DT15" s="529"/>
      <c r="DU15" s="528"/>
      <c r="DV15" s="831"/>
      <c r="DW15" s="822">
        <f>SUM(DW16:DW18)</f>
        <v>0</v>
      </c>
      <c r="DX15" s="529"/>
    </row>
    <row r="16" spans="1:128" s="874" customFormat="1" ht="6.6" customHeight="1">
      <c r="A16" s="1258">
        <f>'3.1Cost by Sub-contractors'!A14</f>
        <v>3.1</v>
      </c>
      <c r="B16" s="1574"/>
      <c r="C16" s="2018" t="str">
        <f>'3.1Cost by Sub-contractors'!C14:G14</f>
        <v>Planimetric</v>
      </c>
      <c r="D16" s="2018"/>
      <c r="E16" s="2018"/>
      <c r="F16" s="2018"/>
      <c r="G16" s="2019"/>
      <c r="H16" s="2006" t="str">
        <f>'3.1Cost by Sub-contractors'!H14:I14</f>
        <v>1/1,000</v>
      </c>
      <c r="I16" s="2007"/>
      <c r="J16" s="773" t="str">
        <f>'3.1Cost by Sub-contractors'!J14</f>
        <v>(ha)</v>
      </c>
      <c r="K16" s="537">
        <f>'3.1Cost by Sub-contractors'!K14</f>
        <v>0</v>
      </c>
      <c r="L16" s="833"/>
      <c r="M16" s="2124"/>
      <c r="N16" s="2125"/>
      <c r="O16" s="2125"/>
      <c r="P16" s="2126"/>
      <c r="Q16" s="537">
        <f>'4.2.1RD'!O16</f>
        <v>44.330300000000001</v>
      </c>
      <c r="R16" s="512"/>
      <c r="S16" s="774">
        <f>'4.2.1RD'!S16</f>
        <v>0</v>
      </c>
      <c r="T16" s="513"/>
      <c r="U16" s="537">
        <f>'4.2.1RD'!O20</f>
        <v>50.263499999999986</v>
      </c>
      <c r="V16" s="512"/>
      <c r="W16" s="774">
        <f>'4.2.1RD'!S20</f>
        <v>0</v>
      </c>
      <c r="X16" s="513"/>
      <c r="Y16" s="537">
        <f>'4.2.1RD'!O27</f>
        <v>50.019899999999978</v>
      </c>
      <c r="Z16" s="512"/>
      <c r="AA16" s="774">
        <f>'4.2.1RD'!S27</f>
        <v>0</v>
      </c>
      <c r="AB16" s="513"/>
      <c r="AC16" s="537">
        <f>'4.2.1RD'!O34</f>
        <v>32.340000000000053</v>
      </c>
      <c r="AD16" s="512"/>
      <c r="AE16" s="774">
        <f>'4.2.1RD'!S34</f>
        <v>0</v>
      </c>
      <c r="AF16" s="513"/>
      <c r="AG16" s="537">
        <f>'4.2.1RD'!O40</f>
        <v>28.560350000000074</v>
      </c>
      <c r="AH16" s="512"/>
      <c r="AI16" s="774">
        <f>'4.2.1RD'!S40</f>
        <v>0</v>
      </c>
      <c r="AJ16" s="513"/>
      <c r="AK16" s="537">
        <f>'4.2.1RD'!O48</f>
        <v>51.126600000000025</v>
      </c>
      <c r="AL16" s="512"/>
      <c r="AM16" s="774">
        <f>'4.2.1RD'!S48</f>
        <v>0</v>
      </c>
      <c r="AN16" s="513"/>
      <c r="AO16" s="537">
        <f>'4.2.1RD'!O55</f>
        <v>65.379300000000057</v>
      </c>
      <c r="AP16" s="512"/>
      <c r="AQ16" s="774">
        <f>'4.2.1RD'!S55</f>
        <v>0</v>
      </c>
      <c r="AR16" s="513"/>
      <c r="AS16" s="537">
        <f>'4.2.1RD'!O59</f>
        <v>38.412500000000101</v>
      </c>
      <c r="AT16" s="512"/>
      <c r="AU16" s="774">
        <f>'4.2.1RD'!S59</f>
        <v>0</v>
      </c>
      <c r="AV16" s="513"/>
      <c r="AW16" s="537">
        <f>'4.2.1RD'!O69</f>
        <v>79.576000000000008</v>
      </c>
      <c r="AX16" s="512"/>
      <c r="AY16" s="774">
        <f>'4.2.1RD'!S69</f>
        <v>0</v>
      </c>
      <c r="AZ16" s="513"/>
      <c r="BA16" s="537">
        <f>'4.2.1RD'!O77</f>
        <v>49.063000000000002</v>
      </c>
      <c r="BB16" s="512"/>
      <c r="BC16" s="774">
        <f>'4.2.1RD'!S77</f>
        <v>0</v>
      </c>
      <c r="BD16" s="513"/>
      <c r="BE16" s="537">
        <f>'4.2.1RD'!O83</f>
        <v>67.41</v>
      </c>
      <c r="BF16" s="512"/>
      <c r="BG16" s="774">
        <f>'4.2.1RD'!S83</f>
        <v>0</v>
      </c>
      <c r="BH16" s="513"/>
      <c r="BI16" s="537">
        <f>'4.2.1RD'!O88</f>
        <v>48.636000000000003</v>
      </c>
      <c r="BJ16" s="512"/>
      <c r="BK16" s="774">
        <f>'4.2.1RD'!S88</f>
        <v>0</v>
      </c>
      <c r="BL16" s="513"/>
      <c r="BM16" s="537">
        <f>'4.2.1RD'!O95</f>
        <v>45.198999999999998</v>
      </c>
      <c r="BN16" s="512"/>
      <c r="BO16" s="774">
        <f>'4.2.1RD'!S95</f>
        <v>0</v>
      </c>
      <c r="BP16" s="513"/>
      <c r="BQ16" s="537">
        <f>'4.2.1RD'!O98</f>
        <v>67.578000000000003</v>
      </c>
      <c r="BR16" s="512"/>
      <c r="BS16" s="774">
        <f>'4.2.1RD'!S98</f>
        <v>0</v>
      </c>
      <c r="BT16" s="513"/>
      <c r="BU16" s="537">
        <f>'4.2.1RD'!O102</f>
        <v>57.680000000000007</v>
      </c>
      <c r="BV16" s="512"/>
      <c r="BW16" s="774">
        <f>'4.2.1RD'!S102</f>
        <v>0</v>
      </c>
      <c r="BX16" s="513"/>
      <c r="BY16" s="537">
        <f>'4.2.1RD'!O107</f>
        <v>77.620480000000001</v>
      </c>
      <c r="BZ16" s="512"/>
      <c r="CA16" s="774">
        <f>'4.2.1RD'!S107</f>
        <v>0</v>
      </c>
      <c r="CB16" s="513"/>
      <c r="CC16" s="537">
        <f>'4.2.1RD'!O110</f>
        <v>75.698000000000008</v>
      </c>
      <c r="CD16" s="512"/>
      <c r="CE16" s="774">
        <f>'4.2.1RD'!S110</f>
        <v>0</v>
      </c>
      <c r="CF16" s="513"/>
      <c r="CG16" s="537">
        <f>'4.2.1RD'!O115</f>
        <v>71.777999999999992</v>
      </c>
      <c r="CH16" s="512"/>
      <c r="CI16" s="774">
        <f>'4.2.1RD'!S115</f>
        <v>0</v>
      </c>
      <c r="CJ16" s="513"/>
      <c r="CK16" s="537">
        <f>'4.2.1RD'!O121</f>
        <v>73.527999999999992</v>
      </c>
      <c r="CL16" s="512"/>
      <c r="CM16" s="774">
        <f>'4.2.1RD'!S121</f>
        <v>0</v>
      </c>
      <c r="CN16" s="513"/>
      <c r="CO16" s="537">
        <f>'4.2.1RD'!O125</f>
        <v>91.116759999999999</v>
      </c>
      <c r="CP16" s="512"/>
      <c r="CQ16" s="774">
        <f>'4.2.1RD'!S125</f>
        <v>0</v>
      </c>
      <c r="CR16" s="513"/>
      <c r="CS16" s="537">
        <f>'4.2.1RD'!O129</f>
        <v>68.757080000000016</v>
      </c>
      <c r="CT16" s="512"/>
      <c r="CU16" s="774">
        <f>'4.2.1RD'!S129</f>
        <v>0</v>
      </c>
      <c r="CV16" s="513"/>
      <c r="CW16" s="537">
        <f>'4.2.1RD'!O134</f>
        <v>55.215999999999994</v>
      </c>
      <c r="CX16" s="512"/>
      <c r="CY16" s="774">
        <f>'4.2.1RD'!S134</f>
        <v>0</v>
      </c>
      <c r="CZ16" s="513"/>
      <c r="DA16" s="537">
        <f>'4.2.1RD'!O138</f>
        <v>55.188000000000002</v>
      </c>
      <c r="DB16" s="512"/>
      <c r="DC16" s="774">
        <f>'4.2.1RD'!S138</f>
        <v>0</v>
      </c>
      <c r="DD16" s="513"/>
      <c r="DE16" s="537">
        <f>'4.2.1RD'!O142</f>
        <v>67.24199999999999</v>
      </c>
      <c r="DF16" s="512"/>
      <c r="DG16" s="774">
        <f>'4.2.1RD'!S142</f>
        <v>0</v>
      </c>
      <c r="DH16" s="513"/>
      <c r="DI16" s="537">
        <f>'4.2.1RD'!O145</f>
        <v>58.631999999999998</v>
      </c>
      <c r="DJ16" s="512"/>
      <c r="DK16" s="774">
        <f>'4.2.1RD'!S145</f>
        <v>0</v>
      </c>
      <c r="DL16" s="513"/>
      <c r="DM16" s="537">
        <f>'4.2.1RD'!O150</f>
        <v>51.94</v>
      </c>
      <c r="DN16" s="512"/>
      <c r="DO16" s="774">
        <f>'4.2.1RD'!S150</f>
        <v>0</v>
      </c>
      <c r="DP16" s="513"/>
      <c r="DQ16" s="537"/>
      <c r="DR16" s="512"/>
      <c r="DS16" s="774"/>
      <c r="DT16" s="513"/>
      <c r="DU16" s="537"/>
      <c r="DV16" s="512"/>
      <c r="DW16" s="774"/>
      <c r="DX16" s="513"/>
    </row>
    <row r="17" spans="1:132" s="1267" customFormat="1" ht="6.6" customHeight="1">
      <c r="A17" s="1258">
        <f>'3.1Cost by Sub-contractors'!A15</f>
        <v>3.2</v>
      </c>
      <c r="B17" s="1572"/>
      <c r="C17" s="2008" t="str">
        <f>'3.1Cost by Sub-contractors'!C15:G15</f>
        <v>Profile</v>
      </c>
      <c r="D17" s="2008"/>
      <c r="E17" s="2008"/>
      <c r="F17" s="2008"/>
      <c r="G17" s="2009"/>
      <c r="H17" s="2010" t="str">
        <f>'3.1Cost by Sub-contractors'!H15:I15</f>
        <v>1/1,000; 1/100</v>
      </c>
      <c r="I17" s="2011"/>
      <c r="J17" s="780" t="str">
        <f>'3.1Cost by Sub-contractors'!J15</f>
        <v>(km)</v>
      </c>
      <c r="K17" s="537">
        <f>'3.1Cost by Sub-contractors'!K15</f>
        <v>0</v>
      </c>
      <c r="L17" s="857"/>
      <c r="M17" s="2124"/>
      <c r="N17" s="2125"/>
      <c r="O17" s="2125"/>
      <c r="P17" s="2126"/>
      <c r="Q17" s="1262">
        <f>'4.2.1RD'!U16</f>
        <v>3.1664500000000002</v>
      </c>
      <c r="R17" s="1263"/>
      <c r="S17" s="774">
        <f>'4.2.1RD'!Y16</f>
        <v>0</v>
      </c>
      <c r="T17" s="784"/>
      <c r="U17" s="1262">
        <f>'4.2.1RD'!U20</f>
        <v>3.5902499999999993</v>
      </c>
      <c r="V17" s="1263"/>
      <c r="W17" s="774">
        <f>'4.2.1RD'!Y20</f>
        <v>0</v>
      </c>
      <c r="X17" s="784"/>
      <c r="Y17" s="1262">
        <f>'4.2.1RD'!U27</f>
        <v>3.5728499999999985</v>
      </c>
      <c r="Z17" s="1263"/>
      <c r="AA17" s="774">
        <f>'4.2.1RD'!Y27</f>
        <v>0</v>
      </c>
      <c r="AB17" s="784"/>
      <c r="AC17" s="1262">
        <f>'4.2.1RD'!U34</f>
        <v>2.3100000000000036</v>
      </c>
      <c r="AD17" s="1263"/>
      <c r="AE17" s="774">
        <f>'4.2.1RD'!Y34</f>
        <v>0</v>
      </c>
      <c r="AF17" s="784"/>
      <c r="AG17" s="1262">
        <f>'4.2.1RD'!U40</f>
        <v>2.0400250000000049</v>
      </c>
      <c r="AH17" s="1263"/>
      <c r="AI17" s="774">
        <f>'4.2.1RD'!Y40</f>
        <v>0</v>
      </c>
      <c r="AJ17" s="784"/>
      <c r="AK17" s="1262">
        <f>'4.2.1RD'!U48</f>
        <v>3.6519000000000013</v>
      </c>
      <c r="AL17" s="1263"/>
      <c r="AM17" s="774">
        <f>'4.2.1RD'!Y48</f>
        <v>0</v>
      </c>
      <c r="AN17" s="784"/>
      <c r="AO17" s="1262">
        <f>'4.2.1RD'!U55</f>
        <v>4.6699500000000045</v>
      </c>
      <c r="AP17" s="1263"/>
      <c r="AQ17" s="774">
        <f>'4.2.1RD'!Y55</f>
        <v>0</v>
      </c>
      <c r="AR17" s="784"/>
      <c r="AS17" s="1262">
        <f>'4.2.1RD'!U59</f>
        <v>2.7437500000000075</v>
      </c>
      <c r="AT17" s="1263"/>
      <c r="AU17" s="774">
        <f>'4.2.1RD'!Y59</f>
        <v>0</v>
      </c>
      <c r="AV17" s="784"/>
      <c r="AW17" s="1262">
        <f>'4.2.1RD'!U69</f>
        <v>5.6840000000000002</v>
      </c>
      <c r="AX17" s="1263"/>
      <c r="AY17" s="774">
        <f>'4.2.1RD'!Y69</f>
        <v>0</v>
      </c>
      <c r="AZ17" s="784"/>
      <c r="BA17" s="1262">
        <f>'4.2.1RD'!U77</f>
        <v>3.5045000000000002</v>
      </c>
      <c r="BB17" s="1263"/>
      <c r="BC17" s="774">
        <f>'4.2.1RD'!Y77</f>
        <v>0</v>
      </c>
      <c r="BD17" s="784"/>
      <c r="BE17" s="1262">
        <f>'4.2.1RD'!U83</f>
        <v>4.8149999999999995</v>
      </c>
      <c r="BF17" s="1263"/>
      <c r="BG17" s="774">
        <f>'4.2.1RD'!Y83</f>
        <v>0</v>
      </c>
      <c r="BH17" s="784"/>
      <c r="BI17" s="1262">
        <f>'4.2.1RD'!U88</f>
        <v>3.4740000000000002</v>
      </c>
      <c r="BJ17" s="1263"/>
      <c r="BK17" s="774">
        <f>'4.2.1RD'!Y88</f>
        <v>0</v>
      </c>
      <c r="BL17" s="784"/>
      <c r="BM17" s="1262">
        <f>'4.2.1RD'!U95</f>
        <v>3.2285000000000004</v>
      </c>
      <c r="BN17" s="1263"/>
      <c r="BO17" s="774">
        <f>'4.2.1RD'!Y95</f>
        <v>0</v>
      </c>
      <c r="BP17" s="784"/>
      <c r="BQ17" s="1262">
        <f>'4.2.1RD'!U98</f>
        <v>4.827</v>
      </c>
      <c r="BR17" s="1263"/>
      <c r="BS17" s="774">
        <f>'4.2.1RD'!Y98</f>
        <v>0</v>
      </c>
      <c r="BT17" s="784"/>
      <c r="BU17" s="1262">
        <f>'4.2.1RD'!U102</f>
        <v>4.12</v>
      </c>
      <c r="BV17" s="1263"/>
      <c r="BW17" s="774">
        <f>'4.2.1RD'!Y102</f>
        <v>0</v>
      </c>
      <c r="BX17" s="784"/>
      <c r="BY17" s="1262">
        <f>'4.2.1RD'!U107</f>
        <v>5.5443199999999999</v>
      </c>
      <c r="BZ17" s="1263"/>
      <c r="CA17" s="774">
        <f>'4.2.1RD'!Y107</f>
        <v>0</v>
      </c>
      <c r="CB17" s="784"/>
      <c r="CC17" s="1262">
        <f>'4.2.1RD'!U110</f>
        <v>5.407</v>
      </c>
      <c r="CD17" s="1263"/>
      <c r="CE17" s="774">
        <f>'4.2.1RD'!Y110</f>
        <v>0</v>
      </c>
      <c r="CF17" s="784"/>
      <c r="CG17" s="1262">
        <f>'4.2.1RD'!U115</f>
        <v>5.1269999999999998</v>
      </c>
      <c r="CH17" s="1263"/>
      <c r="CI17" s="774">
        <f>'4.2.1RD'!Y115</f>
        <v>0</v>
      </c>
      <c r="CJ17" s="784"/>
      <c r="CK17" s="1262">
        <f>'4.2.1RD'!U121</f>
        <v>5.2520000000000007</v>
      </c>
      <c r="CL17" s="1263"/>
      <c r="CM17" s="774">
        <f>'4.2.1RD'!Y121</f>
        <v>0</v>
      </c>
      <c r="CN17" s="784"/>
      <c r="CO17" s="1262">
        <f>'4.2.1RD'!U125</f>
        <v>6.5083400000000005</v>
      </c>
      <c r="CP17" s="1263"/>
      <c r="CQ17" s="774">
        <f>'4.2.1RD'!Y125</f>
        <v>0</v>
      </c>
      <c r="CR17" s="784"/>
      <c r="CS17" s="1262">
        <f>'4.2.1RD'!U129</f>
        <v>4.911220000000001</v>
      </c>
      <c r="CT17" s="1263"/>
      <c r="CU17" s="774">
        <f>'4.2.1RD'!Y129</f>
        <v>0</v>
      </c>
      <c r="CV17" s="784"/>
      <c r="CW17" s="1262">
        <f>'4.2.1RD'!U134</f>
        <v>3.9440000000000004</v>
      </c>
      <c r="CX17" s="1263"/>
      <c r="CY17" s="774">
        <f>'4.2.1RD'!Y134</f>
        <v>0</v>
      </c>
      <c r="CZ17" s="784"/>
      <c r="DA17" s="1262">
        <f>'4.2.1RD'!U138</f>
        <v>3.9420000000000002</v>
      </c>
      <c r="DB17" s="1263"/>
      <c r="DC17" s="774">
        <f>'4.2.1RD'!Y138</f>
        <v>0</v>
      </c>
      <c r="DD17" s="784"/>
      <c r="DE17" s="1262">
        <f>'4.2.1RD'!U142</f>
        <v>4.8029999999999999</v>
      </c>
      <c r="DF17" s="1263"/>
      <c r="DG17" s="774">
        <f>'4.2.1RD'!Y142</f>
        <v>0</v>
      </c>
      <c r="DH17" s="784"/>
      <c r="DI17" s="1262">
        <f>'4.2.1RD'!U145</f>
        <v>4.1880000000000006</v>
      </c>
      <c r="DJ17" s="1263"/>
      <c r="DK17" s="774">
        <f>'4.2.1RD'!Y145</f>
        <v>0</v>
      </c>
      <c r="DL17" s="784"/>
      <c r="DM17" s="1262">
        <f>'4.2.1RD'!U150</f>
        <v>3.71</v>
      </c>
      <c r="DN17" s="1263"/>
      <c r="DO17" s="774">
        <f>'4.2.1RD'!Y150</f>
        <v>0</v>
      </c>
      <c r="DP17" s="784"/>
      <c r="DQ17" s="1262"/>
      <c r="DR17" s="1263"/>
      <c r="DS17" s="774"/>
      <c r="DT17" s="784"/>
      <c r="DU17" s="1262"/>
      <c r="DV17" s="1263"/>
      <c r="DW17" s="774"/>
      <c r="DX17" s="784"/>
    </row>
    <row r="18" spans="1:132" s="1267" customFormat="1" ht="6.6" customHeight="1">
      <c r="A18" s="1258">
        <f>'3.1Cost by Sub-contractors'!A16</f>
        <v>3.3</v>
      </c>
      <c r="B18" s="1572"/>
      <c r="C18" s="2008" t="str">
        <f>'3.1Cost by Sub-contractors'!C16:G16</f>
        <v>Cross-section</v>
      </c>
      <c r="D18" s="2008"/>
      <c r="E18" s="2008"/>
      <c r="F18" s="2008"/>
      <c r="G18" s="2009"/>
      <c r="H18" s="2010" t="str">
        <f>'3.1Cost by Sub-contractors'!H16:I16</f>
        <v>1/200</v>
      </c>
      <c r="I18" s="2011"/>
      <c r="J18" s="780" t="str">
        <f>'3.1Cost by Sub-contractors'!J16</f>
        <v>(km)</v>
      </c>
      <c r="K18" s="537">
        <f>'3.1Cost by Sub-contractors'!K16</f>
        <v>0</v>
      </c>
      <c r="L18" s="857"/>
      <c r="M18" s="2124"/>
      <c r="N18" s="2125"/>
      <c r="O18" s="2125"/>
      <c r="P18" s="2126"/>
      <c r="Q18" s="1262">
        <f>'4.2.1RD'!AA16</f>
        <v>22.932000000000002</v>
      </c>
      <c r="R18" s="1263"/>
      <c r="S18" s="774">
        <f>'4.2.1RD'!AE16</f>
        <v>0</v>
      </c>
      <c r="T18" s="784"/>
      <c r="U18" s="1262">
        <f>'4.2.1RD'!AA20</f>
        <v>26.165999999999997</v>
      </c>
      <c r="V18" s="1263"/>
      <c r="W18" s="774">
        <f>'4.2.1RD'!AE20</f>
        <v>0</v>
      </c>
      <c r="X18" s="784"/>
      <c r="Y18" s="1262">
        <f>'4.2.1RD'!AA27</f>
        <v>25.725000000000001</v>
      </c>
      <c r="Z18" s="1263"/>
      <c r="AA18" s="774">
        <f>'4.2.1RD'!AE27</f>
        <v>0</v>
      </c>
      <c r="AB18" s="784"/>
      <c r="AC18" s="1262">
        <f>'4.2.1RD'!AA34</f>
        <v>16.611000000000001</v>
      </c>
      <c r="AD18" s="1263"/>
      <c r="AE18" s="774">
        <f>'4.2.1RD'!AE34</f>
        <v>0</v>
      </c>
      <c r="AF18" s="784"/>
      <c r="AG18" s="1262">
        <f>'4.2.1RD'!AA40</f>
        <v>14.553000000000001</v>
      </c>
      <c r="AH18" s="1263"/>
      <c r="AI18" s="774">
        <f>'4.2.1RD'!AE40</f>
        <v>0</v>
      </c>
      <c r="AJ18" s="784"/>
      <c r="AK18" s="1262">
        <f>'4.2.1RD'!AA48</f>
        <v>26.312999999999999</v>
      </c>
      <c r="AL18" s="1263"/>
      <c r="AM18" s="774">
        <f>'4.2.1RD'!AE48</f>
        <v>0</v>
      </c>
      <c r="AN18" s="784"/>
      <c r="AO18" s="1262">
        <f>'4.2.1RD'!AA55</f>
        <v>33.81</v>
      </c>
      <c r="AP18" s="1263"/>
      <c r="AQ18" s="774">
        <f>'4.2.1RD'!AE55</f>
        <v>0</v>
      </c>
      <c r="AR18" s="784"/>
      <c r="AS18" s="1262">
        <f>'4.2.1RD'!AA59</f>
        <v>19.845000000000002</v>
      </c>
      <c r="AT18" s="1263"/>
      <c r="AU18" s="774">
        <f>'4.2.1RD'!AE59</f>
        <v>0</v>
      </c>
      <c r="AV18" s="784"/>
      <c r="AW18" s="1262">
        <f>'4.2.1RD'!AA69</f>
        <v>40.866</v>
      </c>
      <c r="AX18" s="1263"/>
      <c r="AY18" s="774">
        <f>'4.2.1RD'!AE69</f>
        <v>0</v>
      </c>
      <c r="AZ18" s="784"/>
      <c r="BA18" s="1262">
        <f>'4.2.1RD'!AA77</f>
        <v>24.990000000000002</v>
      </c>
      <c r="BB18" s="1263"/>
      <c r="BC18" s="774">
        <f>'4.2.1RD'!AE77</f>
        <v>0</v>
      </c>
      <c r="BD18" s="784"/>
      <c r="BE18" s="1262">
        <f>'4.2.1RD'!AA83</f>
        <v>35.133000000000003</v>
      </c>
      <c r="BF18" s="1263"/>
      <c r="BG18" s="774">
        <f>'4.2.1RD'!AE83</f>
        <v>0</v>
      </c>
      <c r="BH18" s="784"/>
      <c r="BI18" s="1262">
        <f>'4.2.1RD'!AA88</f>
        <v>25.283999999999999</v>
      </c>
      <c r="BJ18" s="1263"/>
      <c r="BK18" s="774">
        <f>'4.2.1RD'!AE88</f>
        <v>0</v>
      </c>
      <c r="BL18" s="784"/>
      <c r="BM18" s="1262">
        <f>'4.2.1RD'!AA95</f>
        <v>23.226000000000003</v>
      </c>
      <c r="BN18" s="1263"/>
      <c r="BO18" s="774">
        <f>'4.2.1RD'!AE95</f>
        <v>0</v>
      </c>
      <c r="BP18" s="784"/>
      <c r="BQ18" s="1262">
        <f>'4.2.1RD'!AA98</f>
        <v>35.28</v>
      </c>
      <c r="BR18" s="1263"/>
      <c r="BS18" s="774">
        <f>'4.2.1RD'!AE98</f>
        <v>0</v>
      </c>
      <c r="BT18" s="784"/>
      <c r="BU18" s="1262">
        <f>'4.2.1RD'!AA102</f>
        <v>29.988</v>
      </c>
      <c r="BV18" s="1263"/>
      <c r="BW18" s="774">
        <f>'4.2.1RD'!AE102</f>
        <v>0</v>
      </c>
      <c r="BX18" s="784"/>
      <c r="BY18" s="1262">
        <f>'4.2.1RD'!AA107</f>
        <v>40.278000000000006</v>
      </c>
      <c r="BZ18" s="1263"/>
      <c r="CA18" s="774">
        <f>'4.2.1RD'!AE107</f>
        <v>0</v>
      </c>
      <c r="CB18" s="784"/>
      <c r="CC18" s="1262">
        <f>'4.2.1RD'!AA110</f>
        <v>39.69</v>
      </c>
      <c r="CD18" s="1263"/>
      <c r="CE18" s="774">
        <f>'4.2.1RD'!AE110</f>
        <v>0</v>
      </c>
      <c r="CF18" s="784"/>
      <c r="CG18" s="1262">
        <f>'4.2.1RD'!AA115</f>
        <v>37.484999999999999</v>
      </c>
      <c r="CH18" s="1263"/>
      <c r="CI18" s="774">
        <f>'4.2.1RD'!AE115</f>
        <v>0</v>
      </c>
      <c r="CJ18" s="784"/>
      <c r="CK18" s="1262">
        <f>'4.2.1RD'!AA121</f>
        <v>38.367000000000004</v>
      </c>
      <c r="CL18" s="1263"/>
      <c r="CM18" s="774">
        <f>'4.2.1RD'!AE121</f>
        <v>0</v>
      </c>
      <c r="CN18" s="784"/>
      <c r="CO18" s="1262">
        <f>'4.2.1RD'!AA125</f>
        <v>47.628</v>
      </c>
      <c r="CP18" s="1263"/>
      <c r="CQ18" s="774">
        <f>'4.2.1RD'!AE125</f>
        <v>0</v>
      </c>
      <c r="CR18" s="784"/>
      <c r="CS18" s="1262">
        <f>'4.2.1RD'!AA129</f>
        <v>35.867999999999995</v>
      </c>
      <c r="CT18" s="1263"/>
      <c r="CU18" s="774">
        <f>'4.2.1RD'!AE129</f>
        <v>0</v>
      </c>
      <c r="CV18" s="784"/>
      <c r="CW18" s="1262">
        <f>'4.2.1RD'!AA134</f>
        <v>28.812000000000001</v>
      </c>
      <c r="CX18" s="1263"/>
      <c r="CY18" s="774">
        <f>'4.2.1RD'!AE134</f>
        <v>0</v>
      </c>
      <c r="CZ18" s="784"/>
      <c r="DA18" s="1262">
        <f>'4.2.1RD'!AA138</f>
        <v>28.812000000000001</v>
      </c>
      <c r="DB18" s="1263"/>
      <c r="DC18" s="774">
        <f>'4.2.1RD'!AE138</f>
        <v>0</v>
      </c>
      <c r="DD18" s="784"/>
      <c r="DE18" s="1262">
        <f>'4.2.1RD'!AA142</f>
        <v>35.133000000000003</v>
      </c>
      <c r="DF18" s="1263"/>
      <c r="DG18" s="774">
        <f>'4.2.1RD'!AE142</f>
        <v>0</v>
      </c>
      <c r="DH18" s="784"/>
      <c r="DI18" s="1262">
        <f>'4.2.1RD'!AA145</f>
        <v>30.576000000000001</v>
      </c>
      <c r="DJ18" s="1263"/>
      <c r="DK18" s="774">
        <f>'4.2.1RD'!AE145</f>
        <v>0</v>
      </c>
      <c r="DL18" s="784"/>
      <c r="DM18" s="1262">
        <f>'4.2.1RD'!AA150</f>
        <v>26.901</v>
      </c>
      <c r="DN18" s="1263"/>
      <c r="DO18" s="774">
        <f>'4.2.1RD'!AE150</f>
        <v>0</v>
      </c>
      <c r="DP18" s="784"/>
      <c r="DQ18" s="1262"/>
      <c r="DR18" s="1263"/>
      <c r="DS18" s="774"/>
      <c r="DT18" s="784"/>
      <c r="DU18" s="1262"/>
      <c r="DV18" s="1263"/>
      <c r="DW18" s="774"/>
      <c r="DX18" s="784"/>
    </row>
    <row r="19" spans="1:132" s="835" customFormat="1" ht="6.6" customHeight="1">
      <c r="A19" s="499">
        <f>'3.1Cost by Sub-contractors'!A17</f>
        <v>4</v>
      </c>
      <c r="B19" s="1573"/>
      <c r="C19" s="2014" t="str">
        <f>'3.1Cost by Sub-contractors'!C17:G17</f>
        <v>Tunnel (TN)</v>
      </c>
      <c r="D19" s="2014"/>
      <c r="E19" s="2014"/>
      <c r="F19" s="2014"/>
      <c r="G19" s="2015"/>
      <c r="H19" s="2020">
        <f>'3.1Cost by Sub-contractors'!H17:I17</f>
        <v>0</v>
      </c>
      <c r="I19" s="2021"/>
      <c r="J19" s="499">
        <f>'3.1Cost by Sub-contractors'!J17</f>
        <v>0</v>
      </c>
      <c r="K19" s="521">
        <f>'3.1Cost by Sub-contractors'!K17</f>
        <v>0</v>
      </c>
      <c r="L19" s="511"/>
      <c r="M19" s="2124"/>
      <c r="N19" s="2125"/>
      <c r="O19" s="2125"/>
      <c r="P19" s="2126"/>
      <c r="Q19" s="528"/>
      <c r="R19" s="831"/>
      <c r="S19" s="822">
        <f>S20</f>
        <v>0</v>
      </c>
      <c r="T19" s="529"/>
      <c r="U19" s="528"/>
      <c r="V19" s="831"/>
      <c r="W19" s="822">
        <f>W20</f>
        <v>0</v>
      </c>
      <c r="X19" s="529"/>
      <c r="Y19" s="528"/>
      <c r="Z19" s="831"/>
      <c r="AA19" s="822">
        <f>AA20</f>
        <v>0</v>
      </c>
      <c r="AB19" s="529"/>
      <c r="AC19" s="528"/>
      <c r="AD19" s="831"/>
      <c r="AE19" s="822">
        <f>AE20</f>
        <v>0</v>
      </c>
      <c r="AF19" s="529"/>
      <c r="AG19" s="528"/>
      <c r="AH19" s="831"/>
      <c r="AI19" s="822">
        <f>AI20</f>
        <v>0</v>
      </c>
      <c r="AJ19" s="529"/>
      <c r="AK19" s="528"/>
      <c r="AL19" s="831"/>
      <c r="AM19" s="822">
        <f>AM20</f>
        <v>0</v>
      </c>
      <c r="AN19" s="529"/>
      <c r="AO19" s="528"/>
      <c r="AP19" s="831"/>
      <c r="AQ19" s="822">
        <f>AQ20</f>
        <v>0</v>
      </c>
      <c r="AR19" s="529"/>
      <c r="AS19" s="528"/>
      <c r="AT19" s="831"/>
      <c r="AU19" s="822">
        <f>AU20</f>
        <v>0</v>
      </c>
      <c r="AV19" s="529"/>
      <c r="AW19" s="528"/>
      <c r="AX19" s="831"/>
      <c r="AY19" s="822">
        <f>AY20</f>
        <v>0</v>
      </c>
      <c r="AZ19" s="529"/>
      <c r="BA19" s="528"/>
      <c r="BB19" s="831"/>
      <c r="BC19" s="822">
        <f>BC20</f>
        <v>0</v>
      </c>
      <c r="BD19" s="529"/>
      <c r="BE19" s="528"/>
      <c r="BF19" s="831"/>
      <c r="BG19" s="822">
        <f>BG20</f>
        <v>0</v>
      </c>
      <c r="BH19" s="529"/>
      <c r="BI19" s="528"/>
      <c r="BJ19" s="831"/>
      <c r="BK19" s="822">
        <f>BK20</f>
        <v>0</v>
      </c>
      <c r="BL19" s="529"/>
      <c r="BM19" s="528"/>
      <c r="BN19" s="831"/>
      <c r="BO19" s="822">
        <f>BO20</f>
        <v>0</v>
      </c>
      <c r="BP19" s="529"/>
      <c r="BQ19" s="528"/>
      <c r="BR19" s="831"/>
      <c r="BS19" s="822">
        <f>BS20</f>
        <v>0</v>
      </c>
      <c r="BT19" s="529"/>
      <c r="BU19" s="528"/>
      <c r="BV19" s="831"/>
      <c r="BW19" s="822">
        <f>BW20</f>
        <v>0</v>
      </c>
      <c r="BX19" s="529"/>
      <c r="BY19" s="528"/>
      <c r="BZ19" s="831"/>
      <c r="CA19" s="822">
        <f>CA20</f>
        <v>0</v>
      </c>
      <c r="CB19" s="529"/>
      <c r="CC19" s="528"/>
      <c r="CD19" s="831"/>
      <c r="CE19" s="822">
        <f>CE20</f>
        <v>0</v>
      </c>
      <c r="CF19" s="529"/>
      <c r="CG19" s="528"/>
      <c r="CH19" s="831"/>
      <c r="CI19" s="822">
        <f>CI20</f>
        <v>0</v>
      </c>
      <c r="CJ19" s="529"/>
      <c r="CK19" s="528"/>
      <c r="CL19" s="831"/>
      <c r="CM19" s="822">
        <f>CM20</f>
        <v>0</v>
      </c>
      <c r="CN19" s="529"/>
      <c r="CO19" s="528"/>
      <c r="CP19" s="831"/>
      <c r="CQ19" s="822">
        <f>CQ20</f>
        <v>0</v>
      </c>
      <c r="CR19" s="529"/>
      <c r="CS19" s="528"/>
      <c r="CT19" s="831"/>
      <c r="CU19" s="822">
        <f>CU20</f>
        <v>0</v>
      </c>
      <c r="CV19" s="529"/>
      <c r="CW19" s="528"/>
      <c r="CX19" s="831"/>
      <c r="CY19" s="822">
        <f>CY20</f>
        <v>0</v>
      </c>
      <c r="CZ19" s="529"/>
      <c r="DA19" s="528"/>
      <c r="DB19" s="831"/>
      <c r="DC19" s="822">
        <f>DC20</f>
        <v>0</v>
      </c>
      <c r="DD19" s="529"/>
      <c r="DE19" s="528"/>
      <c r="DF19" s="831"/>
      <c r="DG19" s="822">
        <f>DG20</f>
        <v>0</v>
      </c>
      <c r="DH19" s="529"/>
      <c r="DI19" s="528"/>
      <c r="DJ19" s="831"/>
      <c r="DK19" s="822">
        <f>DK20</f>
        <v>0</v>
      </c>
      <c r="DL19" s="529"/>
      <c r="DM19" s="528"/>
      <c r="DN19" s="831"/>
      <c r="DO19" s="822">
        <f>DO20</f>
        <v>0</v>
      </c>
      <c r="DP19" s="529"/>
      <c r="DQ19" s="528"/>
      <c r="DR19" s="831"/>
      <c r="DS19" s="822">
        <f>DS20</f>
        <v>0</v>
      </c>
      <c r="DT19" s="529"/>
      <c r="DU19" s="528"/>
      <c r="DV19" s="831"/>
      <c r="DW19" s="822">
        <f>DW20</f>
        <v>0</v>
      </c>
      <c r="DX19" s="529"/>
    </row>
    <row r="20" spans="1:132" s="874" customFormat="1" ht="6.6" customHeight="1">
      <c r="A20" s="873">
        <f>'3.1Cost by Sub-contractors'!A18</f>
        <v>4.0999999999999996</v>
      </c>
      <c r="B20" s="1574"/>
      <c r="C20" s="2018" t="str">
        <f>'3.1Cost by Sub-contractors'!C18:G18</f>
        <v>Planimetric</v>
      </c>
      <c r="D20" s="2018"/>
      <c r="E20" s="2018"/>
      <c r="F20" s="2018"/>
      <c r="G20" s="2019"/>
      <c r="H20" s="2006" t="str">
        <f>'3.1Cost by Sub-contractors'!H18:I18</f>
        <v>1/500</v>
      </c>
      <c r="I20" s="2007"/>
      <c r="J20" s="773" t="str">
        <f>'3.1Cost by Sub-contractors'!J18</f>
        <v>(ha)</v>
      </c>
      <c r="K20" s="537">
        <f>'3.1Cost by Sub-contractors'!K18</f>
        <v>0</v>
      </c>
      <c r="L20" s="833"/>
      <c r="M20" s="2124"/>
      <c r="N20" s="2125"/>
      <c r="O20" s="2125"/>
      <c r="P20" s="2126"/>
      <c r="Q20" s="537"/>
      <c r="R20" s="512"/>
      <c r="S20" s="774"/>
      <c r="T20" s="513"/>
      <c r="U20" s="537"/>
      <c r="V20" s="512"/>
      <c r="W20" s="774"/>
      <c r="X20" s="513"/>
      <c r="Y20" s="537"/>
      <c r="Z20" s="512"/>
      <c r="AA20" s="774"/>
      <c r="AB20" s="513"/>
      <c r="AC20" s="537"/>
      <c r="AD20" s="512"/>
      <c r="AE20" s="774"/>
      <c r="AF20" s="513"/>
      <c r="AG20" s="537"/>
      <c r="AH20" s="512"/>
      <c r="AI20" s="774"/>
      <c r="AJ20" s="513"/>
      <c r="AK20" s="537">
        <f>'4.2.2TN'!V7</f>
        <v>1.02</v>
      </c>
      <c r="AL20" s="512"/>
      <c r="AM20" s="774">
        <f>'4.2.2TN'!Z7</f>
        <v>0</v>
      </c>
      <c r="AN20" s="513"/>
      <c r="AO20" s="537"/>
      <c r="AP20" s="512"/>
      <c r="AQ20" s="774"/>
      <c r="AR20" s="513"/>
      <c r="AS20" s="537"/>
      <c r="AT20" s="512"/>
      <c r="AU20" s="774"/>
      <c r="AV20" s="513"/>
      <c r="AW20" s="537"/>
      <c r="AX20" s="512"/>
      <c r="AY20" s="774"/>
      <c r="AZ20" s="513"/>
      <c r="BA20" s="537"/>
      <c r="BB20" s="512"/>
      <c r="BC20" s="774"/>
      <c r="BD20" s="513"/>
      <c r="BE20" s="537"/>
      <c r="BF20" s="512"/>
      <c r="BG20" s="774"/>
      <c r="BH20" s="513"/>
      <c r="BI20" s="537"/>
      <c r="BJ20" s="512"/>
      <c r="BK20" s="774"/>
      <c r="BL20" s="513"/>
      <c r="BM20" s="537"/>
      <c r="BN20" s="512"/>
      <c r="BO20" s="774"/>
      <c r="BP20" s="513"/>
      <c r="BQ20" s="537"/>
      <c r="BR20" s="512"/>
      <c r="BS20" s="774"/>
      <c r="BT20" s="513"/>
      <c r="BU20" s="537"/>
      <c r="BV20" s="512"/>
      <c r="BW20" s="774"/>
      <c r="BX20" s="513"/>
      <c r="BY20" s="537"/>
      <c r="BZ20" s="512"/>
      <c r="CA20" s="774"/>
      <c r="CB20" s="513"/>
      <c r="CC20" s="537"/>
      <c r="CD20" s="512"/>
      <c r="CE20" s="774"/>
      <c r="CF20" s="513"/>
      <c r="CG20" s="537"/>
      <c r="CH20" s="512"/>
      <c r="CI20" s="774"/>
      <c r="CJ20" s="513"/>
      <c r="CK20" s="537"/>
      <c r="CL20" s="512"/>
      <c r="CM20" s="774"/>
      <c r="CN20" s="513"/>
      <c r="CO20" s="537"/>
      <c r="CP20" s="512"/>
      <c r="CQ20" s="774"/>
      <c r="CR20" s="513"/>
      <c r="CS20" s="537"/>
      <c r="CT20" s="512"/>
      <c r="CU20" s="774"/>
      <c r="CV20" s="513"/>
      <c r="CW20" s="537"/>
      <c r="CX20" s="512"/>
      <c r="CY20" s="774"/>
      <c r="CZ20" s="513"/>
      <c r="DA20" s="537"/>
      <c r="DB20" s="512"/>
      <c r="DC20" s="774"/>
      <c r="DD20" s="513"/>
      <c r="DE20" s="537"/>
      <c r="DF20" s="512"/>
      <c r="DG20" s="774"/>
      <c r="DH20" s="513"/>
      <c r="DI20" s="537"/>
      <c r="DJ20" s="512"/>
      <c r="DK20" s="774"/>
      <c r="DL20" s="513"/>
      <c r="DM20" s="537"/>
      <c r="DN20" s="512"/>
      <c r="DO20" s="774"/>
      <c r="DP20" s="513"/>
      <c r="DQ20" s="537"/>
      <c r="DR20" s="512"/>
      <c r="DS20" s="774"/>
      <c r="DT20" s="513"/>
      <c r="DU20" s="537"/>
      <c r="DV20" s="512"/>
      <c r="DW20" s="774"/>
      <c r="DX20" s="513"/>
    </row>
    <row r="21" spans="1:132" s="442" customFormat="1" ht="6.6" customHeight="1">
      <c r="A21" s="499">
        <f>'3.1Cost by Sub-contractors'!A19</f>
        <v>5</v>
      </c>
      <c r="B21" s="1573"/>
      <c r="C21" s="2014" t="str">
        <f>'3.1Cost by Sub-contractors'!C19:G19</f>
        <v>Bridge (BR)</v>
      </c>
      <c r="D21" s="2014"/>
      <c r="E21" s="2014"/>
      <c r="F21" s="2014"/>
      <c r="G21" s="2015"/>
      <c r="H21" s="2020">
        <f>'3.1Cost by Sub-contractors'!H19:I19</f>
        <v>0</v>
      </c>
      <c r="I21" s="2021"/>
      <c r="J21" s="499">
        <f>'3.1Cost by Sub-contractors'!J19</f>
        <v>0</v>
      </c>
      <c r="K21" s="521">
        <f>'3.1Cost by Sub-contractors'!K19</f>
        <v>0</v>
      </c>
      <c r="L21" s="511"/>
      <c r="M21" s="2124"/>
      <c r="N21" s="2125"/>
      <c r="O21" s="2125"/>
      <c r="P21" s="2126"/>
      <c r="Q21" s="528"/>
      <c r="R21" s="831"/>
      <c r="S21" s="822">
        <f>SUM(S22:S29)</f>
        <v>0</v>
      </c>
      <c r="T21" s="529"/>
      <c r="U21" s="528"/>
      <c r="V21" s="831"/>
      <c r="W21" s="822">
        <f>SUM(W22:W29)</f>
        <v>0</v>
      </c>
      <c r="X21" s="529"/>
      <c r="Y21" s="528"/>
      <c r="Z21" s="831"/>
      <c r="AA21" s="822">
        <f>SUM(AA22:AA29)</f>
        <v>0</v>
      </c>
      <c r="AB21" s="529"/>
      <c r="AC21" s="528"/>
      <c r="AD21" s="831"/>
      <c r="AE21" s="822">
        <f>SUM(AE22:AE29)</f>
        <v>0</v>
      </c>
      <c r="AF21" s="529"/>
      <c r="AG21" s="528"/>
      <c r="AH21" s="831"/>
      <c r="AI21" s="822">
        <f>SUM(AI22:AI29)</f>
        <v>0</v>
      </c>
      <c r="AJ21" s="529"/>
      <c r="AK21" s="528"/>
      <c r="AL21" s="831"/>
      <c r="AM21" s="822">
        <f>SUM(AM22:AM29)</f>
        <v>0</v>
      </c>
      <c r="AN21" s="529"/>
      <c r="AO21" s="528"/>
      <c r="AP21" s="831"/>
      <c r="AQ21" s="822">
        <f>SUM(AQ22:AQ29)</f>
        <v>0</v>
      </c>
      <c r="AR21" s="529"/>
      <c r="AS21" s="528"/>
      <c r="AT21" s="831"/>
      <c r="AU21" s="822">
        <f>SUM(AU22:AU29)</f>
        <v>0</v>
      </c>
      <c r="AV21" s="529"/>
      <c r="AW21" s="528"/>
      <c r="AX21" s="831"/>
      <c r="AY21" s="822">
        <f>SUM(AY22:AY29)</f>
        <v>0</v>
      </c>
      <c r="AZ21" s="529"/>
      <c r="BA21" s="528"/>
      <c r="BB21" s="831"/>
      <c r="BC21" s="822">
        <f>SUM(BC22:BC29)</f>
        <v>0</v>
      </c>
      <c r="BD21" s="529"/>
      <c r="BE21" s="528"/>
      <c r="BF21" s="831"/>
      <c r="BG21" s="822">
        <f>SUM(BG22:BG29)</f>
        <v>0</v>
      </c>
      <c r="BH21" s="529"/>
      <c r="BI21" s="528"/>
      <c r="BJ21" s="831"/>
      <c r="BK21" s="822">
        <f>SUM(BK22:BK29)</f>
        <v>0</v>
      </c>
      <c r="BL21" s="529"/>
      <c r="BM21" s="528"/>
      <c r="BN21" s="831"/>
      <c r="BO21" s="822">
        <f>SUM(BO22:BO29)</f>
        <v>0</v>
      </c>
      <c r="BP21" s="529"/>
      <c r="BQ21" s="528"/>
      <c r="BR21" s="831"/>
      <c r="BS21" s="822">
        <f>SUM(BS22:BS29)</f>
        <v>0</v>
      </c>
      <c r="BT21" s="529"/>
      <c r="BU21" s="528"/>
      <c r="BV21" s="831"/>
      <c r="BW21" s="822">
        <f>SUM(BW22:BW29)</f>
        <v>0</v>
      </c>
      <c r="BX21" s="529"/>
      <c r="BY21" s="528"/>
      <c r="BZ21" s="831"/>
      <c r="CA21" s="822">
        <f>SUM(CA22:CA29)</f>
        <v>0</v>
      </c>
      <c r="CB21" s="529"/>
      <c r="CC21" s="528"/>
      <c r="CD21" s="831"/>
      <c r="CE21" s="822">
        <f>SUM(CE22:CE29)</f>
        <v>0</v>
      </c>
      <c r="CF21" s="529"/>
      <c r="CG21" s="528"/>
      <c r="CH21" s="831"/>
      <c r="CI21" s="822">
        <f>SUM(CI22:CI29)</f>
        <v>0</v>
      </c>
      <c r="CJ21" s="529"/>
      <c r="CK21" s="528"/>
      <c r="CL21" s="831"/>
      <c r="CM21" s="822">
        <f>SUM(CM22:CM29)</f>
        <v>0</v>
      </c>
      <c r="CN21" s="529"/>
      <c r="CO21" s="528"/>
      <c r="CP21" s="831"/>
      <c r="CQ21" s="822">
        <f>SUM(CQ22:CQ29)</f>
        <v>0</v>
      </c>
      <c r="CR21" s="529"/>
      <c r="CS21" s="528"/>
      <c r="CT21" s="831"/>
      <c r="CU21" s="822">
        <f>SUM(CU22:CU29)</f>
        <v>0</v>
      </c>
      <c r="CV21" s="529"/>
      <c r="CW21" s="528"/>
      <c r="CX21" s="831"/>
      <c r="CY21" s="822">
        <f>SUM(CY22:CY29)</f>
        <v>0</v>
      </c>
      <c r="CZ21" s="529"/>
      <c r="DA21" s="528"/>
      <c r="DB21" s="831"/>
      <c r="DC21" s="822">
        <f>SUM(DC22:DC29)</f>
        <v>0</v>
      </c>
      <c r="DD21" s="529"/>
      <c r="DE21" s="528"/>
      <c r="DF21" s="831"/>
      <c r="DG21" s="822">
        <f>SUM(DG22:DG29)</f>
        <v>0</v>
      </c>
      <c r="DH21" s="529"/>
      <c r="DI21" s="528"/>
      <c r="DJ21" s="831"/>
      <c r="DK21" s="822">
        <f>SUM(DK22:DK29)</f>
        <v>0</v>
      </c>
      <c r="DL21" s="529"/>
      <c r="DM21" s="528"/>
      <c r="DN21" s="831"/>
      <c r="DO21" s="822">
        <f>SUM(DO22:DO29)</f>
        <v>0</v>
      </c>
      <c r="DP21" s="529"/>
      <c r="DQ21" s="528"/>
      <c r="DR21" s="831"/>
      <c r="DS21" s="822">
        <f>SUM(DS22:DS29)</f>
        <v>0</v>
      </c>
      <c r="DT21" s="529"/>
      <c r="DU21" s="528"/>
      <c r="DV21" s="831"/>
      <c r="DW21" s="822">
        <f>SUM(DW22:DW29)</f>
        <v>0</v>
      </c>
      <c r="DX21" s="529"/>
    </row>
    <row r="22" spans="1:132" s="1266" customFormat="1" ht="6.6" customHeight="1">
      <c r="A22" s="873">
        <f>'3.1Cost by Sub-contractors'!A20</f>
        <v>5.0999999999999996</v>
      </c>
      <c r="B22" s="1575"/>
      <c r="C22" s="2022" t="str">
        <f>'3.1Cost by Sub-contractors'!C20:G20</f>
        <v>Secondary Control Point</v>
      </c>
      <c r="D22" s="2022"/>
      <c r="E22" s="2022"/>
      <c r="F22" s="2022"/>
      <c r="G22" s="2023"/>
      <c r="H22" s="2004" t="str">
        <f>'3.1Cost by Sub-contractors'!H20:I20</f>
        <v>Class II</v>
      </c>
      <c r="I22" s="2005"/>
      <c r="J22" s="801" t="str">
        <f>'3.1Cost by Sub-contractors'!J20</f>
        <v>(nos.)</v>
      </c>
      <c r="K22" s="537">
        <f>'3.1Cost by Sub-contractors'!K20</f>
        <v>0</v>
      </c>
      <c r="L22" s="856"/>
      <c r="M22" s="2124"/>
      <c r="N22" s="2125"/>
      <c r="O22" s="2125"/>
      <c r="P22" s="2126"/>
      <c r="Q22" s="1264">
        <f>'4.2.3BR'!AJ26+'4.2.3BR'!AJ148</f>
        <v>16</v>
      </c>
      <c r="R22" s="512"/>
      <c r="S22" s="774">
        <f>'4.2.3BR'!AN26+'4.2.3BR'!AN148</f>
        <v>0</v>
      </c>
      <c r="T22" s="513"/>
      <c r="U22" s="1264">
        <f>'4.2.3BR'!AJ30</f>
        <v>8</v>
      </c>
      <c r="V22" s="512"/>
      <c r="W22" s="774">
        <f>'4.2.3BR'!AN30</f>
        <v>0</v>
      </c>
      <c r="X22" s="513"/>
      <c r="Y22" s="1264">
        <f>'4.2.3BR'!AJ36+'4.2.3BR'!AJ150</f>
        <v>18</v>
      </c>
      <c r="Z22" s="512"/>
      <c r="AA22" s="774">
        <f>'4.2.3BR'!AN36+'4.2.3BR'!AN150</f>
        <v>0</v>
      </c>
      <c r="AB22" s="513"/>
      <c r="AC22" s="1264">
        <f>'4.2.3BR'!AJ43</f>
        <v>22</v>
      </c>
      <c r="AD22" s="512"/>
      <c r="AE22" s="774">
        <f>'4.2.3BR'!AN43</f>
        <v>0</v>
      </c>
      <c r="AF22" s="513"/>
      <c r="AG22" s="1264">
        <f>'4.2.3BR'!AJ52</f>
        <v>20</v>
      </c>
      <c r="AH22" s="512"/>
      <c r="AI22" s="774">
        <f>'4.2.3BR'!AN52</f>
        <v>0</v>
      </c>
      <c r="AJ22" s="513"/>
      <c r="AK22" s="1264">
        <f>'4.2.3BR'!AJ58</f>
        <v>10</v>
      </c>
      <c r="AL22" s="512"/>
      <c r="AM22" s="774">
        <f>'4.2.3BR'!AN58</f>
        <v>0</v>
      </c>
      <c r="AN22" s="513"/>
      <c r="AO22" s="1264">
        <f>'4.2.3BR'!AJ64</f>
        <v>10</v>
      </c>
      <c r="AP22" s="512"/>
      <c r="AQ22" s="774">
        <f>'4.2.3BR'!AN64</f>
        <v>0</v>
      </c>
      <c r="AR22" s="513"/>
      <c r="AS22" s="1264">
        <f>'4.2.3BR'!AJ67</f>
        <v>4</v>
      </c>
      <c r="AT22" s="512"/>
      <c r="AU22" s="774">
        <f>'4.2.3BR'!AN67</f>
        <v>0</v>
      </c>
      <c r="AV22" s="513"/>
      <c r="AW22" s="1264">
        <f>'4.2.3BR'!AJ76</f>
        <v>20</v>
      </c>
      <c r="AX22" s="512"/>
      <c r="AY22" s="774">
        <f>'4.2.3BR'!AN76</f>
        <v>0</v>
      </c>
      <c r="AZ22" s="513"/>
      <c r="BA22" s="1264">
        <f>'4.2.3BR'!AJ85</f>
        <v>18</v>
      </c>
      <c r="BB22" s="512"/>
      <c r="BC22" s="774">
        <f>'4.2.3BR'!AN85</f>
        <v>0</v>
      </c>
      <c r="BD22" s="513"/>
      <c r="BE22" s="1264">
        <f>'4.2.3BR'!AJ90</f>
        <v>10</v>
      </c>
      <c r="BF22" s="512"/>
      <c r="BG22" s="774">
        <f>'4.2.3BR'!AN90</f>
        <v>0</v>
      </c>
      <c r="BH22" s="513"/>
      <c r="BI22" s="1264">
        <f>'4.2.3BR'!AJ94</f>
        <v>8</v>
      </c>
      <c r="BJ22" s="512"/>
      <c r="BK22" s="774">
        <f>'4.2.3BR'!AN94</f>
        <v>0</v>
      </c>
      <c r="BL22" s="513"/>
      <c r="BM22" s="1264">
        <f>'4.2.3BR'!AJ101</f>
        <v>14</v>
      </c>
      <c r="BN22" s="512"/>
      <c r="BO22" s="774">
        <f>'4.2.3BR'!AN101</f>
        <v>0</v>
      </c>
      <c r="BP22" s="513"/>
      <c r="BQ22" s="1264">
        <f>'4.2.3BR'!AJ103</f>
        <v>2</v>
      </c>
      <c r="BR22" s="512"/>
      <c r="BS22" s="774">
        <f>'4.2.3BR'!AN103</f>
        <v>0</v>
      </c>
      <c r="BT22" s="513"/>
      <c r="BU22" s="1264">
        <f>'4.2.3BR'!AJ106+'4.2.3BR'!AJ152</f>
        <v>10</v>
      </c>
      <c r="BV22" s="512"/>
      <c r="BW22" s="774">
        <f>'4.2.3BR'!AN106+'4.2.3BR'!AN152</f>
        <v>0</v>
      </c>
      <c r="BX22" s="513"/>
      <c r="BY22" s="1264">
        <f>'4.2.3BR'!AJ110</f>
        <v>8</v>
      </c>
      <c r="BZ22" s="512"/>
      <c r="CA22" s="774">
        <f>'4.2.3BR'!AN110</f>
        <v>0</v>
      </c>
      <c r="CB22" s="513"/>
      <c r="CC22" s="1264">
        <f>'4.2.3BR'!AJ112+'4.2.3BR'!AJ155</f>
        <v>10</v>
      </c>
      <c r="CD22" s="512"/>
      <c r="CE22" s="774">
        <f>'4.2.3BR'!AN112+'4.2.3BR'!AN155</f>
        <v>0</v>
      </c>
      <c r="CF22" s="513"/>
      <c r="CG22" s="1264">
        <f>'4.2.3BR'!AJ116+'4.2.3BR'!AJ157</f>
        <v>10</v>
      </c>
      <c r="CH22" s="512"/>
      <c r="CI22" s="774">
        <f>'4.2.3BR'!AN116+'4.2.3BR'!AN157</f>
        <v>0</v>
      </c>
      <c r="CJ22" s="513"/>
      <c r="CK22" s="1264">
        <f>'4.2.3BR'!AJ121+'4.2.3BR'!AJ159</f>
        <v>12</v>
      </c>
      <c r="CL22" s="512"/>
      <c r="CM22" s="774">
        <f>'4.2.3BR'!AN121+'4.2.3BR'!AN159</f>
        <v>0</v>
      </c>
      <c r="CN22" s="513"/>
      <c r="CO22" s="1264">
        <f>'4.2.3BR'!AJ124+'4.2.3BR'!AJ161</f>
        <v>6</v>
      </c>
      <c r="CP22" s="512"/>
      <c r="CQ22" s="774">
        <f>'4.2.3BR'!AN124+'4.2.3BR'!AN161</f>
        <v>0</v>
      </c>
      <c r="CR22" s="513"/>
      <c r="CS22" s="1264">
        <f>'4.2.3BR'!AJ127</f>
        <v>4</v>
      </c>
      <c r="CT22" s="512"/>
      <c r="CU22" s="774">
        <f>'4.2.3BR'!AN127</f>
        <v>0</v>
      </c>
      <c r="CV22" s="513"/>
      <c r="CW22" s="1264">
        <f>'4.2.3BR'!AJ132+'4.2.3BR'!AJ163</f>
        <v>14</v>
      </c>
      <c r="CX22" s="512"/>
      <c r="CY22" s="774">
        <f>'4.2.3BR'!AN132+'4.2.3BR'!AN163</f>
        <v>0</v>
      </c>
      <c r="CZ22" s="513"/>
      <c r="DA22" s="1264">
        <f>'4.2.3BR'!AJ135+'4.2.3BR'!AJ166</f>
        <v>12</v>
      </c>
      <c r="DB22" s="512"/>
      <c r="DC22" s="774">
        <f>'4.2.3BR'!AN135+'4.2.3BR'!AN166</f>
        <v>0</v>
      </c>
      <c r="DD22" s="513"/>
      <c r="DE22" s="1264">
        <f>'4.2.3BR'!AJ138+'4.2.3BR'!AJ171</f>
        <v>20</v>
      </c>
      <c r="DF22" s="512"/>
      <c r="DG22" s="774">
        <f>'4.2.3BR'!AN138+'4.2.3BR'!AN171</f>
        <v>0</v>
      </c>
      <c r="DH22" s="513"/>
      <c r="DI22" s="1264">
        <f>'4.2.3BR'!AJ140+'4.2.3BR'!AJ174</f>
        <v>12</v>
      </c>
      <c r="DJ22" s="512"/>
      <c r="DK22" s="774">
        <f>'4.2.3BR'!AN140+'4.2.3BR'!AN174</f>
        <v>0</v>
      </c>
      <c r="DL22" s="513"/>
      <c r="DM22" s="1264">
        <f>'4.2.3BR'!AJ144+'4.2.3BR'!AJ176</f>
        <v>16</v>
      </c>
      <c r="DN22" s="512"/>
      <c r="DO22" s="774">
        <f>'4.2.3BR'!AN144+'4.2.3BR'!AN176</f>
        <v>0</v>
      </c>
      <c r="DP22" s="513"/>
      <c r="DQ22" s="1264"/>
      <c r="DR22" s="512"/>
      <c r="DS22" s="774"/>
      <c r="DT22" s="513"/>
      <c r="DU22" s="1264"/>
      <c r="DV22" s="512"/>
      <c r="DW22" s="774"/>
      <c r="DX22" s="513"/>
    </row>
    <row r="23" spans="1:132" s="1151" customFormat="1" ht="6.6" customHeight="1">
      <c r="A23" s="873">
        <f>'3.1Cost by Sub-contractors'!A21</f>
        <v>5.2</v>
      </c>
      <c r="B23" s="1577"/>
      <c r="C23" s="2016" t="str">
        <f>'3.1Cost by Sub-contractors'!C21:G21</f>
        <v>Planimetric (On Shore)</v>
      </c>
      <c r="D23" s="2016"/>
      <c r="E23" s="2016"/>
      <c r="F23" s="2016"/>
      <c r="G23" s="2017"/>
      <c r="H23" s="2028" t="str">
        <f>'3.1Cost by Sub-contractors'!H21:I21</f>
        <v>1/500</v>
      </c>
      <c r="I23" s="2029"/>
      <c r="J23" s="498" t="str">
        <f>'3.1Cost by Sub-contractors'!J21</f>
        <v>(ha)</v>
      </c>
      <c r="K23" s="537">
        <f>'3.1Cost by Sub-contractors'!K21</f>
        <v>0</v>
      </c>
      <c r="L23" s="833"/>
      <c r="M23" s="2124"/>
      <c r="N23" s="2125"/>
      <c r="O23" s="2125"/>
      <c r="P23" s="2126"/>
      <c r="Q23" s="537">
        <f>'4.2.3BR'!AP26+'4.2.3BR'!AP148</f>
        <v>20.577400000000004</v>
      </c>
      <c r="R23" s="512"/>
      <c r="S23" s="774">
        <f>'4.2.3BR'!AT26+'4.2.3BR'!AT148</f>
        <v>0</v>
      </c>
      <c r="T23" s="513"/>
      <c r="U23" s="537">
        <f>'4.2.3BR'!AP30</f>
        <v>4.1517000000000124</v>
      </c>
      <c r="V23" s="512"/>
      <c r="W23" s="774">
        <f>'4.2.3BR'!AT30</f>
        <v>0</v>
      </c>
      <c r="X23" s="513"/>
      <c r="Y23" s="537">
        <f>'4.2.3BR'!AP36+'4.2.3BR'!AP150</f>
        <v>19.016300000000019</v>
      </c>
      <c r="Z23" s="512"/>
      <c r="AA23" s="774">
        <f>'4.2.3BR'!AT36+'4.2.3BR'!AT150</f>
        <v>0</v>
      </c>
      <c r="AB23" s="513"/>
      <c r="AC23" s="537">
        <f>'4.2.3BR'!AP43</f>
        <v>20.378399999999946</v>
      </c>
      <c r="AD23" s="512"/>
      <c r="AE23" s="774">
        <f>'4.2.3BR'!AT43</f>
        <v>0</v>
      </c>
      <c r="AF23" s="513"/>
      <c r="AG23" s="537">
        <f>'4.2.3BR'!AP52</f>
        <v>22.231649999999931</v>
      </c>
      <c r="AH23" s="512"/>
      <c r="AI23" s="774">
        <f>'4.2.3BR'!AT52</f>
        <v>0</v>
      </c>
      <c r="AJ23" s="513"/>
      <c r="AK23" s="537">
        <f>'4.2.3BR'!AP58</f>
        <v>6.0507999999999793</v>
      </c>
      <c r="AL23" s="512"/>
      <c r="AM23" s="774">
        <f>'4.2.3BR'!AT58</f>
        <v>0</v>
      </c>
      <c r="AN23" s="513"/>
      <c r="AO23" s="537">
        <f>'4.2.3BR'!AP64</f>
        <v>6.3335999999999384</v>
      </c>
      <c r="AP23" s="512"/>
      <c r="AQ23" s="774">
        <f>'4.2.3BR'!AT64</f>
        <v>0</v>
      </c>
      <c r="AR23" s="513"/>
      <c r="AS23" s="537">
        <f>'4.2.3BR'!AP67</f>
        <v>3.5874999999998982</v>
      </c>
      <c r="AT23" s="512"/>
      <c r="AU23" s="774">
        <f>'4.2.3BR'!AT67</f>
        <v>0</v>
      </c>
      <c r="AV23" s="513"/>
      <c r="AW23" s="537">
        <f>'4.2.3BR'!AP76</f>
        <v>12.488</v>
      </c>
      <c r="AX23" s="512"/>
      <c r="AY23" s="774">
        <f>'4.2.3BR'!AT76</f>
        <v>0</v>
      </c>
      <c r="AZ23" s="513"/>
      <c r="BA23" s="537">
        <f>'4.2.3BR'!AP85</f>
        <v>10.758999999999999</v>
      </c>
      <c r="BB23" s="512"/>
      <c r="BC23" s="774">
        <f>'4.2.3BR'!AT85</f>
        <v>0</v>
      </c>
      <c r="BD23" s="513"/>
      <c r="BE23" s="537">
        <f>'4.2.3BR'!AP90</f>
        <v>5.8520000000000003</v>
      </c>
      <c r="BF23" s="512"/>
      <c r="BG23" s="774">
        <f>'4.2.3BR'!AT90</f>
        <v>0</v>
      </c>
      <c r="BH23" s="513"/>
      <c r="BI23" s="537">
        <f>'4.2.3BR'!AP94</f>
        <v>4.7460000000000004</v>
      </c>
      <c r="BJ23" s="512"/>
      <c r="BK23" s="774">
        <f>'4.2.3BR'!AT94</f>
        <v>0</v>
      </c>
      <c r="BL23" s="513"/>
      <c r="BM23" s="537">
        <f>'4.2.3BR'!AP101</f>
        <v>7.8749999999999991</v>
      </c>
      <c r="BN23" s="512"/>
      <c r="BO23" s="774">
        <f>'4.2.3BR'!AT101</f>
        <v>0</v>
      </c>
      <c r="BP23" s="513"/>
      <c r="BQ23" s="537">
        <f>'4.2.3BR'!AP103</f>
        <v>1.4</v>
      </c>
      <c r="BR23" s="512"/>
      <c r="BS23" s="774">
        <f>'4.2.3BR'!AT103</f>
        <v>0</v>
      </c>
      <c r="BT23" s="513"/>
      <c r="BU23" s="537">
        <f>'4.2.3BR'!AP106+'4.2.3BR'!AP152</f>
        <v>12.85</v>
      </c>
      <c r="BV23" s="512"/>
      <c r="BW23" s="774">
        <f>'4.2.3BR'!AT106+'4.2.3BR'!AT152</f>
        <v>0</v>
      </c>
      <c r="BX23" s="513"/>
      <c r="BY23" s="537">
        <f>'4.2.3BR'!AP110</f>
        <v>4.4799999999999995</v>
      </c>
      <c r="BZ23" s="512"/>
      <c r="CA23" s="774">
        <f>'4.2.3BR'!AT110</f>
        <v>0</v>
      </c>
      <c r="CB23" s="513"/>
      <c r="CC23" s="537">
        <f>'4.2.3BR'!AP112+'4.2.3BR'!AP155</f>
        <v>11.879999999999999</v>
      </c>
      <c r="CD23" s="512"/>
      <c r="CE23" s="774">
        <f>'4.2.3BR'!AT112+'4.2.3BR'!AT155</f>
        <v>0</v>
      </c>
      <c r="CF23" s="513"/>
      <c r="CG23" s="537">
        <f>'4.2.3BR'!AP116+'4.2.3BR'!AP157</f>
        <v>8.25</v>
      </c>
      <c r="CH23" s="512"/>
      <c r="CI23" s="774">
        <f>'4.2.3BR'!AT116+'4.2.3BR'!AT157</f>
        <v>0</v>
      </c>
      <c r="CJ23" s="513"/>
      <c r="CK23" s="537">
        <f>'4.2.3BR'!AP121+'4.2.3BR'!AP159</f>
        <v>10.91</v>
      </c>
      <c r="CL23" s="512"/>
      <c r="CM23" s="774">
        <f>'4.2.3BR'!AT121+'4.2.3BR'!AT159</f>
        <v>0</v>
      </c>
      <c r="CN23" s="513"/>
      <c r="CO23" s="537">
        <f>'4.2.3BR'!AP124+'4.2.3BR'!AP161</f>
        <v>6.1499999999999995</v>
      </c>
      <c r="CP23" s="512"/>
      <c r="CQ23" s="774">
        <f>'4.2.3BR'!AT124+'4.2.3BR'!AT161</f>
        <v>0</v>
      </c>
      <c r="CR23" s="513"/>
      <c r="CS23" s="537">
        <f>'4.2.3BR'!AP127</f>
        <v>3.1639999999999997</v>
      </c>
      <c r="CT23" s="512"/>
      <c r="CU23" s="774">
        <f>'4.2.3BR'!AT127</f>
        <v>0</v>
      </c>
      <c r="CV23" s="513"/>
      <c r="CW23" s="537">
        <f>'4.2.3BR'!AP132+'4.2.3BR'!AP163</f>
        <v>13.122</v>
      </c>
      <c r="CX23" s="512"/>
      <c r="CY23" s="774">
        <f>'4.2.3BR'!AT132+'4.2.3BR'!AT163</f>
        <v>0</v>
      </c>
      <c r="CZ23" s="513"/>
      <c r="DA23" s="537">
        <f>'4.2.3BR'!AP135+'4.2.3BR'!AP166</f>
        <v>24.472000000000001</v>
      </c>
      <c r="DB23" s="512"/>
      <c r="DC23" s="774">
        <f>'4.2.3BR'!AT135+'4.2.3BR'!AT166</f>
        <v>0</v>
      </c>
      <c r="DD23" s="513"/>
      <c r="DE23" s="537">
        <f>'4.2.3BR'!AP138+'4.2.3BR'!AP171</f>
        <v>23.06</v>
      </c>
      <c r="DF23" s="512"/>
      <c r="DG23" s="774">
        <f>'4.2.3BR'!AT138+'4.2.3BR'!AT171</f>
        <v>0</v>
      </c>
      <c r="DH23" s="513"/>
      <c r="DI23" s="537">
        <f>'4.2.3BR'!AP140+'4.2.3BR'!AP174</f>
        <v>21.707999999999998</v>
      </c>
      <c r="DJ23" s="512"/>
      <c r="DK23" s="774">
        <f>'4.2.3BR'!AT140+'4.2.3BR'!AT174</f>
        <v>0</v>
      </c>
      <c r="DL23" s="513"/>
      <c r="DM23" s="537">
        <f>'4.2.3BR'!AP144+'4.2.3BR'!AP176</f>
        <v>33.085999999999999</v>
      </c>
      <c r="DN23" s="512"/>
      <c r="DO23" s="774">
        <f>'4.2.3BR'!AT144+'4.2.3BR'!AT176</f>
        <v>0</v>
      </c>
      <c r="DP23" s="513"/>
      <c r="DQ23" s="537"/>
      <c r="DR23" s="512"/>
      <c r="DS23" s="774"/>
      <c r="DT23" s="513"/>
      <c r="DU23" s="537"/>
      <c r="DV23" s="512"/>
      <c r="DW23" s="774"/>
      <c r="DX23" s="513"/>
      <c r="DY23" s="874"/>
    </row>
    <row r="24" spans="1:132" s="1151" customFormat="1" ht="6.6" customHeight="1">
      <c r="A24" s="873">
        <f>'3.1Cost by Sub-contractors'!A22</f>
        <v>5.3</v>
      </c>
      <c r="B24" s="1577"/>
      <c r="C24" s="2016" t="str">
        <f>'3.1Cost by Sub-contractors'!C22:G22</f>
        <v>Planimetric (Off Shore)</v>
      </c>
      <c r="D24" s="2016"/>
      <c r="E24" s="2016"/>
      <c r="F24" s="2016"/>
      <c r="G24" s="2017"/>
      <c r="H24" s="2028" t="str">
        <f>'3.1Cost by Sub-contractors'!H22:I22</f>
        <v>1/500</v>
      </c>
      <c r="I24" s="2029"/>
      <c r="J24" s="498" t="str">
        <f>'3.1Cost by Sub-contractors'!J22</f>
        <v>(ha)</v>
      </c>
      <c r="K24" s="537">
        <f>'3.1Cost by Sub-contractors'!K22</f>
        <v>0</v>
      </c>
      <c r="L24" s="833"/>
      <c r="M24" s="2124"/>
      <c r="N24" s="2125"/>
      <c r="O24" s="2125"/>
      <c r="P24" s="2126"/>
      <c r="Q24" s="1272">
        <f>'4.2.3BR'!AV26+'4.2.3BR'!AV148</f>
        <v>12.942299999999999</v>
      </c>
      <c r="R24" s="1270"/>
      <c r="S24" s="774">
        <f>'4.2.3BR'!AZ26+'4.2.3BR'!AZ148</f>
        <v>0</v>
      </c>
      <c r="T24" s="1271"/>
      <c r="U24" s="1272">
        <f>'4.2.3BR'!AV30</f>
        <v>1.5848</v>
      </c>
      <c r="V24" s="1270"/>
      <c r="W24" s="774">
        <f>'4.2.3BR'!AZ30</f>
        <v>0</v>
      </c>
      <c r="X24" s="1271"/>
      <c r="Y24" s="1272">
        <f>'4.2.3BR'!AV36+'4.2.3BR'!AV150</f>
        <v>5.4138000000000002</v>
      </c>
      <c r="Z24" s="1270"/>
      <c r="AA24" s="774">
        <f>'4.2.3BR'!AZ36+'4.2.3BR'!AZ150</f>
        <v>0</v>
      </c>
      <c r="AB24" s="1271"/>
      <c r="AC24" s="1272">
        <f>'4.2.3BR'!AV43</f>
        <v>3.2816000000000001</v>
      </c>
      <c r="AD24" s="1270"/>
      <c r="AE24" s="774">
        <f>'4.2.3BR'!AZ43</f>
        <v>0</v>
      </c>
      <c r="AF24" s="1271"/>
      <c r="AG24" s="1272">
        <f>'4.2.3BR'!AV52</f>
        <v>19.207999999999998</v>
      </c>
      <c r="AH24" s="1270"/>
      <c r="AI24" s="774">
        <f>'4.2.3BR'!AZ52</f>
        <v>0</v>
      </c>
      <c r="AJ24" s="1271"/>
      <c r="AK24" s="1272">
        <f>'4.2.3BR'!AV58</f>
        <v>2.4625999999999997</v>
      </c>
      <c r="AL24" s="1270"/>
      <c r="AM24" s="774">
        <f>'4.2.3BR'!AZ58</f>
        <v>0</v>
      </c>
      <c r="AN24" s="1271"/>
      <c r="AO24" s="1272">
        <f>'4.2.3BR'!AV64</f>
        <v>1.0871</v>
      </c>
      <c r="AP24" s="1270"/>
      <c r="AQ24" s="774">
        <f>'4.2.3BR'!AZ64</f>
        <v>0</v>
      </c>
      <c r="AR24" s="1271"/>
      <c r="AS24" s="1272">
        <f>'4.2.3BR'!AV67</f>
        <v>0</v>
      </c>
      <c r="AT24" s="1270"/>
      <c r="AU24" s="774">
        <f>'4.2.3BR'!AZ67</f>
        <v>0</v>
      </c>
      <c r="AV24" s="1271"/>
      <c r="AW24" s="1272">
        <f>'4.2.3BR'!AV76</f>
        <v>5.9359999999999999</v>
      </c>
      <c r="AX24" s="1270"/>
      <c r="AY24" s="774">
        <f>'4.2.3BR'!AZ76</f>
        <v>0</v>
      </c>
      <c r="AZ24" s="1271"/>
      <c r="BA24" s="1272">
        <f>'4.2.3BR'!AV85</f>
        <v>4.5780000000000003</v>
      </c>
      <c r="BB24" s="1270"/>
      <c r="BC24" s="774">
        <f>'4.2.3BR'!AZ85</f>
        <v>0</v>
      </c>
      <c r="BD24" s="1271"/>
      <c r="BE24" s="1272">
        <f>'4.2.3BR'!AV90</f>
        <v>2.3380000000000001</v>
      </c>
      <c r="BF24" s="1270"/>
      <c r="BG24" s="774">
        <f>'4.2.3BR'!AZ90</f>
        <v>0</v>
      </c>
      <c r="BH24" s="1271"/>
      <c r="BI24" s="1272">
        <f>'4.2.3BR'!AV94</f>
        <v>2.6179999999999999</v>
      </c>
      <c r="BJ24" s="1270"/>
      <c r="BK24" s="774">
        <f>'4.2.3BR'!AZ94</f>
        <v>0</v>
      </c>
      <c r="BL24" s="1271"/>
      <c r="BM24" s="1272">
        <f>'4.2.3BR'!AV101</f>
        <v>2.9260000000000002</v>
      </c>
      <c r="BN24" s="1270"/>
      <c r="BO24" s="774">
        <f>'4.2.3BR'!AZ101</f>
        <v>0</v>
      </c>
      <c r="BP24" s="1271"/>
      <c r="BQ24" s="1272">
        <f>'4.2.3BR'!AV103</f>
        <v>1.022</v>
      </c>
      <c r="BR24" s="1270"/>
      <c r="BS24" s="774">
        <f>'4.2.3BR'!AZ103</f>
        <v>0</v>
      </c>
      <c r="BT24" s="1271"/>
      <c r="BU24" s="1272">
        <f>'4.2.3BR'!AV106+'4.2.3BR'!AV152</f>
        <v>5.32</v>
      </c>
      <c r="BV24" s="1270"/>
      <c r="BW24" s="774">
        <f>'4.2.3BR'!AZ106+'4.2.3BR'!AZ152</f>
        <v>0</v>
      </c>
      <c r="BX24" s="1271"/>
      <c r="BY24" s="1272">
        <f>'4.2.3BR'!AV110</f>
        <v>2.702</v>
      </c>
      <c r="BZ24" s="1270"/>
      <c r="CA24" s="774">
        <f>'4.2.3BR'!AZ110</f>
        <v>0</v>
      </c>
      <c r="CB24" s="1271"/>
      <c r="CC24" s="1272">
        <f>'4.2.3BR'!AV112+'4.2.3BR'!AV155</f>
        <v>0.46200000000000002</v>
      </c>
      <c r="CD24" s="1270"/>
      <c r="CE24" s="774">
        <f>'4.2.3BR'!AZ112+'4.2.3BR'!AZ155</f>
        <v>0</v>
      </c>
      <c r="CF24" s="1271"/>
      <c r="CG24" s="1272">
        <f>'4.2.3BR'!AV116+'4.2.3BR'!AV157</f>
        <v>2.1419999999999999</v>
      </c>
      <c r="CH24" s="1270"/>
      <c r="CI24" s="774">
        <f>'4.2.3BR'!AZ116+'4.2.3BR'!AZ157</f>
        <v>0</v>
      </c>
      <c r="CJ24" s="1271"/>
      <c r="CK24" s="1272">
        <f>'4.2.3BR'!AV121+'4.2.3BR'!AV159</f>
        <v>4.032</v>
      </c>
      <c r="CL24" s="1270"/>
      <c r="CM24" s="774">
        <f>'4.2.3BR'!AZ121+'4.2.3BR'!AZ159</f>
        <v>0</v>
      </c>
      <c r="CN24" s="1271"/>
      <c r="CO24" s="1272">
        <f>'4.2.3BR'!AV124+'4.2.3BR'!AV161</f>
        <v>1.008</v>
      </c>
      <c r="CP24" s="1270"/>
      <c r="CQ24" s="774">
        <f>'4.2.3BR'!AZ124+'4.2.3BR'!AZ161</f>
        <v>0</v>
      </c>
      <c r="CR24" s="1271"/>
      <c r="CS24" s="1272">
        <f>'4.2.3BR'!AV127</f>
        <v>0.504</v>
      </c>
      <c r="CT24" s="1270"/>
      <c r="CU24" s="774">
        <f>'4.2.3BR'!AZ127</f>
        <v>0</v>
      </c>
      <c r="CV24" s="1271"/>
      <c r="CW24" s="1272">
        <f>'4.2.3BR'!AV132+'4.2.3BR'!AV163</f>
        <v>6.8320000000000007</v>
      </c>
      <c r="CX24" s="1270"/>
      <c r="CY24" s="774">
        <f>'4.2.3BR'!AZ132+'4.2.3BR'!AZ163</f>
        <v>0</v>
      </c>
      <c r="CZ24" s="1271"/>
      <c r="DA24" s="1272">
        <f>'4.2.3BR'!AV135+'4.2.3BR'!AV166</f>
        <v>0</v>
      </c>
      <c r="DB24" s="1270"/>
      <c r="DC24" s="774">
        <f>'4.2.3BR'!AZ135+'4.2.3BR'!AZ166</f>
        <v>0</v>
      </c>
      <c r="DD24" s="1271"/>
      <c r="DE24" s="1272">
        <f>'4.2.3BR'!AV138+'4.2.3BR'!AV171</f>
        <v>1.0780000000000001</v>
      </c>
      <c r="DF24" s="1270"/>
      <c r="DG24" s="774">
        <f>'4.2.3BR'!AZ138+'4.2.3BR'!AZ171</f>
        <v>0</v>
      </c>
      <c r="DH24" s="1271"/>
      <c r="DI24" s="1272">
        <f>'4.2.3BR'!AV140+'4.2.3BR'!AV174</f>
        <v>0</v>
      </c>
      <c r="DJ24" s="1270"/>
      <c r="DK24" s="774">
        <f>'4.2.3BR'!AZ140+'4.2.3BR'!AZ174</f>
        <v>0</v>
      </c>
      <c r="DL24" s="1271"/>
      <c r="DM24" s="1272">
        <f>'4.2.3BR'!AV144+'4.2.3BR'!AV176</f>
        <v>11.843999999999999</v>
      </c>
      <c r="DN24" s="1270"/>
      <c r="DO24" s="774">
        <f>'4.2.3BR'!AZ144+'4.2.3BR'!AZ176</f>
        <v>0</v>
      </c>
      <c r="DP24" s="1271"/>
      <c r="DQ24" s="1272"/>
      <c r="DR24" s="1270"/>
      <c r="DS24" s="774"/>
      <c r="DT24" s="1271"/>
      <c r="DU24" s="1272"/>
      <c r="DV24" s="1270"/>
      <c r="DW24" s="774"/>
      <c r="DX24" s="1271"/>
    </row>
    <row r="25" spans="1:132" s="1267" customFormat="1" ht="6.6" customHeight="1">
      <c r="A25" s="1258">
        <f>'3.1Cost by Sub-contractors'!A23</f>
        <v>5.4</v>
      </c>
      <c r="B25" s="1572"/>
      <c r="C25" s="2008" t="str">
        <f>'3.1Cost by Sub-contractors'!C23:G23</f>
        <v>Profile (On Shore)</v>
      </c>
      <c r="D25" s="2008"/>
      <c r="E25" s="2008"/>
      <c r="F25" s="2008"/>
      <c r="G25" s="2009"/>
      <c r="H25" s="2010" t="str">
        <f>'3.1Cost by Sub-contractors'!H23:I23</f>
        <v>1/500</v>
      </c>
      <c r="I25" s="2011"/>
      <c r="J25" s="780" t="str">
        <f>'3.1Cost by Sub-contractors'!J23</f>
        <v>(km)</v>
      </c>
      <c r="K25" s="537">
        <f>'3.1Cost by Sub-contractors'!K23</f>
        <v>0</v>
      </c>
      <c r="L25" s="857"/>
      <c r="M25" s="2124"/>
      <c r="N25" s="2125"/>
      <c r="O25" s="2125"/>
      <c r="P25" s="2126"/>
      <c r="Q25" s="1262">
        <f>'4.2.3BR'!BB26+'4.2.3BR'!BB148</f>
        <v>1.7741</v>
      </c>
      <c r="R25" s="1263"/>
      <c r="S25" s="774">
        <f>'4.2.3BR'!BF26+'4.2.3BR'!BF148</f>
        <v>0</v>
      </c>
      <c r="T25" s="784"/>
      <c r="U25" s="1262">
        <f>'4.2.3BR'!BB30</f>
        <v>0.29655000000000092</v>
      </c>
      <c r="V25" s="1263"/>
      <c r="W25" s="774">
        <f>'4.2.3BR'!BF30</f>
        <v>0</v>
      </c>
      <c r="X25" s="784"/>
      <c r="Y25" s="1262">
        <f>'4.2.3BR'!BB36+'4.2.3BR'!BB150</f>
        <v>1.4854500000000015</v>
      </c>
      <c r="Z25" s="1263"/>
      <c r="AA25" s="774">
        <f>'4.2.3BR'!BF36+'4.2.3BR'!BF150</f>
        <v>0</v>
      </c>
      <c r="AB25" s="784"/>
      <c r="AC25" s="1262">
        <f>'4.2.3BR'!BB43</f>
        <v>1.4555999999999962</v>
      </c>
      <c r="AD25" s="1263"/>
      <c r="AE25" s="774">
        <f>'4.2.3BR'!BF43</f>
        <v>0</v>
      </c>
      <c r="AF25" s="784"/>
      <c r="AG25" s="1262">
        <f>'4.2.3BR'!BB52</f>
        <v>1.5879749999999948</v>
      </c>
      <c r="AH25" s="1263"/>
      <c r="AI25" s="774">
        <f>'4.2.3BR'!BF52</f>
        <v>0</v>
      </c>
      <c r="AJ25" s="784"/>
      <c r="AK25" s="1262">
        <f>'4.2.3BR'!BB58</f>
        <v>0.43219999999999853</v>
      </c>
      <c r="AL25" s="1263"/>
      <c r="AM25" s="774">
        <f>'4.2.3BR'!BF58</f>
        <v>0</v>
      </c>
      <c r="AN25" s="784"/>
      <c r="AO25" s="1262">
        <f>'4.2.3BR'!BB64</f>
        <v>0.45239999999999558</v>
      </c>
      <c r="AP25" s="1263"/>
      <c r="AQ25" s="774">
        <f>'4.2.3BR'!BF64</f>
        <v>0</v>
      </c>
      <c r="AR25" s="784"/>
      <c r="AS25" s="1262">
        <f>'4.2.3BR'!BB67</f>
        <v>0.25624999999999271</v>
      </c>
      <c r="AT25" s="1263"/>
      <c r="AU25" s="774">
        <f>'4.2.3BR'!BF67</f>
        <v>0</v>
      </c>
      <c r="AV25" s="784"/>
      <c r="AW25" s="1262">
        <f>'4.2.3BR'!BB76</f>
        <v>0.89200000000000002</v>
      </c>
      <c r="AX25" s="1263"/>
      <c r="AY25" s="774">
        <f>'4.2.3BR'!BF76</f>
        <v>0</v>
      </c>
      <c r="AZ25" s="784"/>
      <c r="BA25" s="1262">
        <f>'4.2.3BR'!BB85</f>
        <v>0.76849999999999996</v>
      </c>
      <c r="BB25" s="1263"/>
      <c r="BC25" s="774">
        <f>'4.2.3BR'!BF85</f>
        <v>0</v>
      </c>
      <c r="BD25" s="784"/>
      <c r="BE25" s="1262">
        <f>'4.2.3BR'!BB90</f>
        <v>0.41800000000000004</v>
      </c>
      <c r="BF25" s="1263"/>
      <c r="BG25" s="774">
        <f>'4.2.3BR'!BF90</f>
        <v>0</v>
      </c>
      <c r="BH25" s="784"/>
      <c r="BI25" s="1262">
        <f>'4.2.3BR'!BB94</f>
        <v>0.33900000000000002</v>
      </c>
      <c r="BJ25" s="1263"/>
      <c r="BK25" s="774">
        <f>'4.2.3BR'!BF94</f>
        <v>0</v>
      </c>
      <c r="BL25" s="784"/>
      <c r="BM25" s="1262">
        <f>'4.2.3BR'!BB101</f>
        <v>0.5625</v>
      </c>
      <c r="BN25" s="1263"/>
      <c r="BO25" s="774">
        <f>'4.2.3BR'!BF101</f>
        <v>0</v>
      </c>
      <c r="BP25" s="784"/>
      <c r="BQ25" s="1262">
        <f>'4.2.3BR'!BB103</f>
        <v>0.1</v>
      </c>
      <c r="BR25" s="1263"/>
      <c r="BS25" s="774">
        <f>'4.2.3BR'!BF103</f>
        <v>0</v>
      </c>
      <c r="BT25" s="784"/>
      <c r="BU25" s="1262">
        <f>'4.2.3BR'!BB106+'4.2.3BR'!BB152</f>
        <v>1.085</v>
      </c>
      <c r="BV25" s="1263"/>
      <c r="BW25" s="774">
        <f>'4.2.3BR'!BF106+'4.2.3BR'!BF152</f>
        <v>0</v>
      </c>
      <c r="BX25" s="784"/>
      <c r="BY25" s="1262">
        <f>'4.2.3BR'!BB110</f>
        <v>0.32</v>
      </c>
      <c r="BZ25" s="1263"/>
      <c r="CA25" s="774">
        <f>'4.2.3BR'!BF110</f>
        <v>0</v>
      </c>
      <c r="CB25" s="784"/>
      <c r="CC25" s="1262">
        <f>'4.2.3BR'!BB112+'4.2.3BR'!BB155</f>
        <v>1.1640000000000001</v>
      </c>
      <c r="CD25" s="1263"/>
      <c r="CE25" s="774">
        <f>'4.2.3BR'!BF112+'4.2.3BR'!BF155</f>
        <v>0</v>
      </c>
      <c r="CF25" s="784"/>
      <c r="CG25" s="1262">
        <f>'4.2.3BR'!BB116+'4.2.3BR'!BB157</f>
        <v>0.73699999999999999</v>
      </c>
      <c r="CH25" s="1263"/>
      <c r="CI25" s="774">
        <f>'4.2.3BR'!BF116+'4.2.3BR'!BF157</f>
        <v>0</v>
      </c>
      <c r="CJ25" s="784"/>
      <c r="CK25" s="1262">
        <f>'4.2.3BR'!BB121+'4.2.3BR'!BB159</f>
        <v>0.90700000000000003</v>
      </c>
      <c r="CL25" s="1263"/>
      <c r="CM25" s="774">
        <f>'4.2.3BR'!BF121+'4.2.3BR'!BF159</f>
        <v>0</v>
      </c>
      <c r="CN25" s="784"/>
      <c r="CO25" s="1262">
        <f>'4.2.3BR'!BB124+'4.2.3BR'!BB161</f>
        <v>0.56699999999999995</v>
      </c>
      <c r="CP25" s="1263"/>
      <c r="CQ25" s="774">
        <f>'4.2.3BR'!BF124+'4.2.3BR'!BF161</f>
        <v>0</v>
      </c>
      <c r="CR25" s="784"/>
      <c r="CS25" s="1262">
        <f>'4.2.3BR'!BB127</f>
        <v>0.22600000000000001</v>
      </c>
      <c r="CT25" s="1263"/>
      <c r="CU25" s="774">
        <f>'4.2.3BR'!BF127</f>
        <v>0</v>
      </c>
      <c r="CV25" s="784"/>
      <c r="CW25" s="1262">
        <f>'4.2.3BR'!BB132+'4.2.3BR'!BB163</f>
        <v>1.085</v>
      </c>
      <c r="CX25" s="1263"/>
      <c r="CY25" s="774">
        <f>'4.2.3BR'!BF132+'4.2.3BR'!BF163</f>
        <v>0</v>
      </c>
      <c r="CZ25" s="784"/>
      <c r="DA25" s="1262">
        <f>'4.2.3BR'!BB135+'4.2.3BR'!BB166</f>
        <v>2.024</v>
      </c>
      <c r="DB25" s="1263"/>
      <c r="DC25" s="774">
        <f>'4.2.3BR'!BF135+'4.2.3BR'!BF166</f>
        <v>0</v>
      </c>
      <c r="DD25" s="784"/>
      <c r="DE25" s="1262">
        <f>'4.2.3BR'!BB138+'4.2.3BR'!BB171</f>
        <v>2.258</v>
      </c>
      <c r="DF25" s="1263"/>
      <c r="DG25" s="774">
        <f>'4.2.3BR'!BF138+'4.2.3BR'!BF171</f>
        <v>0</v>
      </c>
      <c r="DH25" s="784"/>
      <c r="DI25" s="1262">
        <f>'4.2.3BR'!BB140+'4.2.3BR'!BB174</f>
        <v>1.8460000000000001</v>
      </c>
      <c r="DJ25" s="1263"/>
      <c r="DK25" s="774">
        <f>'4.2.3BR'!BF140+'4.2.3BR'!BF174</f>
        <v>0</v>
      </c>
      <c r="DL25" s="784"/>
      <c r="DM25" s="1262">
        <f>'4.2.3BR'!BB144+'4.2.3BR'!BB176</f>
        <v>2.5309999999999997</v>
      </c>
      <c r="DN25" s="1263"/>
      <c r="DO25" s="774">
        <f>'4.2.3BR'!BF144+'4.2.3BR'!BF176</f>
        <v>0</v>
      </c>
      <c r="DP25" s="784"/>
      <c r="DQ25" s="1262"/>
      <c r="DR25" s="1263"/>
      <c r="DS25" s="774"/>
      <c r="DT25" s="784"/>
      <c r="DU25" s="1262"/>
      <c r="DV25" s="1263"/>
      <c r="DW25" s="774"/>
      <c r="DX25" s="784"/>
    </row>
    <row r="26" spans="1:132" s="1267" customFormat="1" ht="6.6" customHeight="1">
      <c r="A26" s="1258">
        <f>'3.1Cost by Sub-contractors'!A24</f>
        <v>5.5</v>
      </c>
      <c r="B26" s="1572"/>
      <c r="C26" s="2008" t="str">
        <f>'3.1Cost by Sub-contractors'!C24:G24</f>
        <v>Profile (Off Shore)</v>
      </c>
      <c r="D26" s="2008"/>
      <c r="E26" s="2008"/>
      <c r="F26" s="2008"/>
      <c r="G26" s="2009"/>
      <c r="H26" s="2010" t="str">
        <f>'3.1Cost by Sub-contractors'!H24:I24</f>
        <v>1/500</v>
      </c>
      <c r="I26" s="2011"/>
      <c r="J26" s="780" t="str">
        <f>'3.1Cost by Sub-contractors'!J24</f>
        <v>(km)</v>
      </c>
      <c r="K26" s="537">
        <f>'3.1Cost by Sub-contractors'!K24</f>
        <v>0</v>
      </c>
      <c r="L26" s="857"/>
      <c r="M26" s="2124"/>
      <c r="N26" s="2125"/>
      <c r="O26" s="2125"/>
      <c r="P26" s="2126"/>
      <c r="Q26" s="1262">
        <f>'4.2.3BR'!BH26+'4.2.3BR'!BH148</f>
        <v>0.92444999999999999</v>
      </c>
      <c r="R26" s="1263"/>
      <c r="S26" s="774">
        <f>'4.2.3BR'!BL26+'4.2.3BR'!BL148</f>
        <v>0</v>
      </c>
      <c r="T26" s="784"/>
      <c r="U26" s="1262">
        <f>'4.2.3BR'!BH30</f>
        <v>0.11320000000000001</v>
      </c>
      <c r="V26" s="1263"/>
      <c r="W26" s="774">
        <f>'4.2.3BR'!BL30</f>
        <v>0</v>
      </c>
      <c r="X26" s="784"/>
      <c r="Y26" s="1262">
        <f>'4.2.3BR'!BH36+'4.2.3BR'!BH150</f>
        <v>0.38669999999999999</v>
      </c>
      <c r="Z26" s="1263"/>
      <c r="AA26" s="774">
        <f>'4.2.3BR'!BL36+'4.2.3BR'!BL150</f>
        <v>0</v>
      </c>
      <c r="AB26" s="784"/>
      <c r="AC26" s="1262">
        <f>'4.2.3BR'!BH43</f>
        <v>0.2344</v>
      </c>
      <c r="AD26" s="1263"/>
      <c r="AE26" s="774">
        <f>'4.2.3BR'!BL43</f>
        <v>0</v>
      </c>
      <c r="AF26" s="784"/>
      <c r="AG26" s="1262">
        <f>'4.2.3BR'!BH52</f>
        <v>1.3719999999999999</v>
      </c>
      <c r="AH26" s="1263"/>
      <c r="AI26" s="774">
        <f>'4.2.3BR'!BL52</f>
        <v>0</v>
      </c>
      <c r="AJ26" s="784"/>
      <c r="AK26" s="1262">
        <f>'4.2.3BR'!BH58</f>
        <v>0.1759</v>
      </c>
      <c r="AL26" s="1263"/>
      <c r="AM26" s="774">
        <f>'4.2.3BR'!BL58</f>
        <v>0</v>
      </c>
      <c r="AN26" s="784"/>
      <c r="AO26" s="1262">
        <f>'4.2.3BR'!BH64</f>
        <v>7.7650000000000011E-2</v>
      </c>
      <c r="AP26" s="1263"/>
      <c r="AQ26" s="774">
        <f>'4.2.3BR'!BL64</f>
        <v>0</v>
      </c>
      <c r="AR26" s="784"/>
      <c r="AS26" s="1262">
        <f>'4.2.3BR'!BH67</f>
        <v>0</v>
      </c>
      <c r="AT26" s="1263"/>
      <c r="AU26" s="774">
        <f>'4.2.3BR'!BL67</f>
        <v>0</v>
      </c>
      <c r="AV26" s="784"/>
      <c r="AW26" s="1262">
        <f>'4.2.3BR'!BH76</f>
        <v>0.42399999999999999</v>
      </c>
      <c r="AX26" s="1263"/>
      <c r="AY26" s="774">
        <f>'4.2.3BR'!BL76</f>
        <v>0</v>
      </c>
      <c r="AZ26" s="784"/>
      <c r="BA26" s="1262">
        <f>'4.2.3BR'!BH85</f>
        <v>0.32699999999999996</v>
      </c>
      <c r="BB26" s="1263"/>
      <c r="BC26" s="774">
        <f>'4.2.3BR'!BL85</f>
        <v>0</v>
      </c>
      <c r="BD26" s="784"/>
      <c r="BE26" s="1262">
        <f>'4.2.3BR'!BH90</f>
        <v>0.16699999999999998</v>
      </c>
      <c r="BF26" s="1263"/>
      <c r="BG26" s="774">
        <f>'4.2.3BR'!BL90</f>
        <v>0</v>
      </c>
      <c r="BH26" s="784"/>
      <c r="BI26" s="1262">
        <f>'4.2.3BR'!BH94</f>
        <v>0.187</v>
      </c>
      <c r="BJ26" s="1263"/>
      <c r="BK26" s="774">
        <f>'4.2.3BR'!BL94</f>
        <v>0</v>
      </c>
      <c r="BL26" s="784"/>
      <c r="BM26" s="1262">
        <f>'4.2.3BR'!BH101</f>
        <v>0.20899999999999999</v>
      </c>
      <c r="BN26" s="1263"/>
      <c r="BO26" s="774">
        <f>'4.2.3BR'!BL101</f>
        <v>0</v>
      </c>
      <c r="BP26" s="784"/>
      <c r="BQ26" s="1262">
        <f>'4.2.3BR'!BH103</f>
        <v>7.2999999999999995E-2</v>
      </c>
      <c r="BR26" s="1263"/>
      <c r="BS26" s="774">
        <f>'4.2.3BR'!BL103</f>
        <v>0</v>
      </c>
      <c r="BT26" s="784"/>
      <c r="BU26" s="1262">
        <f>'4.2.3BR'!BH106+'4.2.3BR'!BH152</f>
        <v>0.38</v>
      </c>
      <c r="BV26" s="1263"/>
      <c r="BW26" s="774">
        <f>'4.2.3BR'!BL106+'4.2.3BR'!BL152</f>
        <v>0</v>
      </c>
      <c r="BX26" s="784"/>
      <c r="BY26" s="1262">
        <f>'4.2.3BR'!BH110</f>
        <v>0.19299999999999998</v>
      </c>
      <c r="BZ26" s="1263"/>
      <c r="CA26" s="774">
        <f>'4.2.3BR'!BL110</f>
        <v>0</v>
      </c>
      <c r="CB26" s="784"/>
      <c r="CC26" s="1262">
        <f>'4.2.3BR'!BH112+'4.2.3BR'!BH155</f>
        <v>3.3000000000000002E-2</v>
      </c>
      <c r="CD26" s="1263"/>
      <c r="CE26" s="774">
        <f>'4.2.3BR'!BL112+'4.2.3BR'!BL155</f>
        <v>0</v>
      </c>
      <c r="CF26" s="784"/>
      <c r="CG26" s="1262">
        <f>'4.2.3BR'!BH116+'4.2.3BR'!BH157</f>
        <v>0.153</v>
      </c>
      <c r="CH26" s="1263"/>
      <c r="CI26" s="774">
        <f>'4.2.3BR'!BL116+'4.2.3BR'!BL157</f>
        <v>0</v>
      </c>
      <c r="CJ26" s="784"/>
      <c r="CK26" s="1262">
        <f>'4.2.3BR'!BH121+'4.2.3BR'!BH159</f>
        <v>0.28799999999999998</v>
      </c>
      <c r="CL26" s="1263"/>
      <c r="CM26" s="774">
        <f>'4.2.3BR'!BL121+'4.2.3BR'!BL159</f>
        <v>0</v>
      </c>
      <c r="CN26" s="784"/>
      <c r="CO26" s="1262">
        <f>'4.2.3BR'!BH124+'4.2.3BR'!BH161</f>
        <v>7.1999999999999995E-2</v>
      </c>
      <c r="CP26" s="1263"/>
      <c r="CQ26" s="774">
        <f>'4.2.3BR'!BL124+'4.2.3BR'!BL161</f>
        <v>0</v>
      </c>
      <c r="CR26" s="784"/>
      <c r="CS26" s="1262">
        <f>'4.2.3BR'!BH127</f>
        <v>3.5999999999999997E-2</v>
      </c>
      <c r="CT26" s="1263"/>
      <c r="CU26" s="774">
        <f>'4.2.3BR'!BL127</f>
        <v>0</v>
      </c>
      <c r="CV26" s="784"/>
      <c r="CW26" s="1262">
        <f>'4.2.3BR'!BH132+'4.2.3BR'!BH163</f>
        <v>0.48799999999999999</v>
      </c>
      <c r="CX26" s="1263"/>
      <c r="CY26" s="774">
        <f>'4.2.3BR'!BL132+'4.2.3BR'!BL163</f>
        <v>0</v>
      </c>
      <c r="CZ26" s="784"/>
      <c r="DA26" s="1262">
        <f>'4.2.3BR'!BH135+'4.2.3BR'!BH166</f>
        <v>0</v>
      </c>
      <c r="DB26" s="1263"/>
      <c r="DC26" s="774">
        <f>'4.2.3BR'!BL135+'4.2.3BR'!BL166</f>
        <v>0</v>
      </c>
      <c r="DD26" s="784"/>
      <c r="DE26" s="1262">
        <f>'4.2.3BR'!BH138+'4.2.3BR'!BH171</f>
        <v>7.6999999999999999E-2</v>
      </c>
      <c r="DF26" s="1263"/>
      <c r="DG26" s="774">
        <f>'4.2.3BR'!BL138+'4.2.3BR'!BL171</f>
        <v>0</v>
      </c>
      <c r="DH26" s="784"/>
      <c r="DI26" s="1262">
        <f>'4.2.3BR'!BH140+'4.2.3BR'!BH174</f>
        <v>0</v>
      </c>
      <c r="DJ26" s="1263"/>
      <c r="DK26" s="774">
        <f>'4.2.3BR'!BL140+'4.2.3BR'!BL174</f>
        <v>0</v>
      </c>
      <c r="DL26" s="784"/>
      <c r="DM26" s="1262">
        <f>'4.2.3BR'!BH144+'4.2.3BR'!BH176</f>
        <v>0.84599999999999997</v>
      </c>
      <c r="DN26" s="1263"/>
      <c r="DO26" s="774">
        <f>'4.2.3BR'!BL144+'4.2.3BR'!BL176</f>
        <v>0</v>
      </c>
      <c r="DP26" s="784"/>
      <c r="DQ26" s="1262"/>
      <c r="DR26" s="1263"/>
      <c r="DS26" s="774"/>
      <c r="DT26" s="784"/>
      <c r="DU26" s="1262"/>
      <c r="DV26" s="1263"/>
      <c r="DW26" s="774"/>
      <c r="DX26" s="784"/>
    </row>
    <row r="27" spans="1:132" s="1267" customFormat="1" ht="6.6" customHeight="1">
      <c r="A27" s="1258">
        <f>'3.1Cost by Sub-contractors'!A25</f>
        <v>5.6</v>
      </c>
      <c r="B27" s="1572"/>
      <c r="C27" s="2008" t="str">
        <f>'3.1Cost by Sub-contractors'!C25:G25</f>
        <v>Cross-section (Approach Road)</v>
      </c>
      <c r="D27" s="2008"/>
      <c r="E27" s="2008"/>
      <c r="F27" s="2008"/>
      <c r="G27" s="2009"/>
      <c r="H27" s="2010" t="str">
        <f>'3.1Cost by Sub-contractors'!H25:I25</f>
        <v>1/200</v>
      </c>
      <c r="I27" s="2011"/>
      <c r="J27" s="780" t="str">
        <f>'3.1Cost by Sub-contractors'!J25</f>
        <v>(km)</v>
      </c>
      <c r="K27" s="537">
        <f>'3.1Cost by Sub-contractors'!K25</f>
        <v>0</v>
      </c>
      <c r="L27" s="857"/>
      <c r="M27" s="2124"/>
      <c r="N27" s="2125"/>
      <c r="O27" s="2125"/>
      <c r="P27" s="2126"/>
      <c r="Q27" s="1262">
        <f>'4.2.3BR'!BN26+'4.2.3BR'!BN148</f>
        <v>7.3710000000000004</v>
      </c>
      <c r="R27" s="1263"/>
      <c r="S27" s="774">
        <f>'4.2.3BR'!BR26+'4.2.3BR'!BR148</f>
        <v>0</v>
      </c>
      <c r="T27" s="784"/>
      <c r="U27" s="1262">
        <f>'4.2.3BR'!BN30</f>
        <v>1.764</v>
      </c>
      <c r="V27" s="1263"/>
      <c r="W27" s="774">
        <f>'4.2.3BR'!BR30</f>
        <v>0</v>
      </c>
      <c r="X27" s="784"/>
      <c r="Y27" s="1262">
        <f>'4.2.3BR'!BN36+'4.2.3BR'!BN150</f>
        <v>7.14</v>
      </c>
      <c r="Z27" s="1263"/>
      <c r="AA27" s="774">
        <f>'4.2.3BR'!BR36+'4.2.3BR'!BR150</f>
        <v>0</v>
      </c>
      <c r="AB27" s="784"/>
      <c r="AC27" s="1262">
        <f>'4.2.3BR'!BN43</f>
        <v>7.7909999999999995</v>
      </c>
      <c r="AD27" s="1263"/>
      <c r="AE27" s="774">
        <f>'4.2.3BR'!BR43</f>
        <v>0</v>
      </c>
      <c r="AF27" s="784"/>
      <c r="AG27" s="1262">
        <f>'4.2.3BR'!BN52</f>
        <v>8.9670000000000005</v>
      </c>
      <c r="AH27" s="1263"/>
      <c r="AI27" s="774">
        <f>'4.2.3BR'!BR52</f>
        <v>0</v>
      </c>
      <c r="AJ27" s="784"/>
      <c r="AK27" s="1262">
        <f>'4.2.3BR'!BN58</f>
        <v>2.7929999999999997</v>
      </c>
      <c r="AL27" s="1263"/>
      <c r="AM27" s="774">
        <f>'4.2.3BR'!BR58</f>
        <v>0</v>
      </c>
      <c r="AN27" s="784"/>
      <c r="AO27" s="1262">
        <f>'4.2.3BR'!BN64</f>
        <v>2.4989999999999997</v>
      </c>
      <c r="AP27" s="1263"/>
      <c r="AQ27" s="774">
        <f>'4.2.3BR'!BR64</f>
        <v>0</v>
      </c>
      <c r="AR27" s="784"/>
      <c r="AS27" s="1262">
        <f>'4.2.3BR'!BN67</f>
        <v>1.1759999999999999</v>
      </c>
      <c r="AT27" s="1263"/>
      <c r="AU27" s="774">
        <f>'4.2.3BR'!BR67</f>
        <v>0</v>
      </c>
      <c r="AV27" s="784"/>
      <c r="AW27" s="1262">
        <f>'4.2.3BR'!BN76</f>
        <v>5.879999999999999</v>
      </c>
      <c r="AX27" s="1263"/>
      <c r="AY27" s="774">
        <f>'4.2.3BR'!BR76</f>
        <v>0</v>
      </c>
      <c r="AZ27" s="784"/>
      <c r="BA27" s="1262">
        <f>'4.2.3BR'!BN85</f>
        <v>5.2919999999999998</v>
      </c>
      <c r="BB27" s="1263"/>
      <c r="BC27" s="774">
        <f>'4.2.3BR'!BR85</f>
        <v>0</v>
      </c>
      <c r="BD27" s="784"/>
      <c r="BE27" s="1262">
        <f>'4.2.3BR'!BN90</f>
        <v>2.7929999999999997</v>
      </c>
      <c r="BF27" s="1263"/>
      <c r="BG27" s="774">
        <f>'4.2.3BR'!BR90</f>
        <v>0</v>
      </c>
      <c r="BH27" s="784"/>
      <c r="BI27" s="1262">
        <f>'4.2.3BR'!BN94</f>
        <v>2.3519999999999999</v>
      </c>
      <c r="BJ27" s="1263"/>
      <c r="BK27" s="774">
        <f>'4.2.3BR'!BR94</f>
        <v>0</v>
      </c>
      <c r="BL27" s="784"/>
      <c r="BM27" s="1262">
        <f>'4.2.3BR'!BN101</f>
        <v>3.6749999999999998</v>
      </c>
      <c r="BN27" s="1263"/>
      <c r="BO27" s="774">
        <f>'4.2.3BR'!BR101</f>
        <v>0</v>
      </c>
      <c r="BP27" s="784"/>
      <c r="BQ27" s="1262">
        <f>'4.2.3BR'!BN103</f>
        <v>0.73499999999999999</v>
      </c>
      <c r="BR27" s="1263"/>
      <c r="BS27" s="774">
        <f>'4.2.3BR'!BR103</f>
        <v>0</v>
      </c>
      <c r="BT27" s="784"/>
      <c r="BU27" s="1262">
        <f>'4.2.3BR'!BN106+'4.2.3BR'!BN152</f>
        <v>4.9349999999999996</v>
      </c>
      <c r="BV27" s="1263"/>
      <c r="BW27" s="774">
        <f>'4.2.3BR'!BR106+'4.2.3BR'!BR152</f>
        <v>0</v>
      </c>
      <c r="BX27" s="784"/>
      <c r="BY27" s="1262">
        <f>'4.2.3BR'!BN110</f>
        <v>2.3519999999999999</v>
      </c>
      <c r="BZ27" s="1263"/>
      <c r="CA27" s="774">
        <f>'4.2.3BR'!BR110</f>
        <v>0</v>
      </c>
      <c r="CB27" s="784"/>
      <c r="CC27" s="1262">
        <f>'4.2.3BR'!BN112+'4.2.3BR'!BN155</f>
        <v>2.9609999999999999</v>
      </c>
      <c r="CD27" s="1263"/>
      <c r="CE27" s="774">
        <f>'4.2.3BR'!BR112+'4.2.3BR'!BR155</f>
        <v>0</v>
      </c>
      <c r="CF27" s="784"/>
      <c r="CG27" s="1262">
        <f>'4.2.3BR'!BN116+'4.2.3BR'!BN157</f>
        <v>2.8769999999999998</v>
      </c>
      <c r="CH27" s="1263"/>
      <c r="CI27" s="774">
        <f>'4.2.3BR'!BR116+'4.2.3BR'!BR157</f>
        <v>0</v>
      </c>
      <c r="CJ27" s="784"/>
      <c r="CK27" s="1262">
        <f>'4.2.3BR'!BN121+'4.2.3BR'!BN159</f>
        <v>4.641</v>
      </c>
      <c r="CL27" s="1263"/>
      <c r="CM27" s="774">
        <f>'4.2.3BR'!BR121+'4.2.3BR'!BR159</f>
        <v>0</v>
      </c>
      <c r="CN27" s="784"/>
      <c r="CO27" s="1262">
        <f>'4.2.3BR'!BN124+'4.2.3BR'!BN161</f>
        <v>2.1419999999999999</v>
      </c>
      <c r="CP27" s="1263"/>
      <c r="CQ27" s="774">
        <f>'4.2.3BR'!BR124+'4.2.3BR'!BR161</f>
        <v>0</v>
      </c>
      <c r="CR27" s="784"/>
      <c r="CS27" s="1262">
        <f>'4.2.3BR'!BN127</f>
        <v>1.1759999999999999</v>
      </c>
      <c r="CT27" s="1263"/>
      <c r="CU27" s="774">
        <f>'4.2.3BR'!BR127</f>
        <v>0</v>
      </c>
      <c r="CV27" s="784"/>
      <c r="CW27" s="1262">
        <f>'4.2.3BR'!BN132+'4.2.3BR'!BN163</f>
        <v>4.641</v>
      </c>
      <c r="CX27" s="1263"/>
      <c r="CY27" s="774">
        <f>'4.2.3BR'!BR132+'4.2.3BR'!BR163</f>
        <v>0</v>
      </c>
      <c r="CZ27" s="784"/>
      <c r="DA27" s="1262">
        <f>'4.2.3BR'!BN135+'4.2.3BR'!BN166</f>
        <v>6.1950000000000003</v>
      </c>
      <c r="DB27" s="1263"/>
      <c r="DC27" s="774">
        <f>'4.2.3BR'!BR135+'4.2.3BR'!BR166</f>
        <v>0</v>
      </c>
      <c r="DD27" s="784"/>
      <c r="DE27" s="1262">
        <f>'4.2.3BR'!BN138+'4.2.3BR'!BN171</f>
        <v>5.9219999999999997</v>
      </c>
      <c r="DF27" s="1263"/>
      <c r="DG27" s="774">
        <f>'4.2.3BR'!BR138+'4.2.3BR'!BR171</f>
        <v>0</v>
      </c>
      <c r="DH27" s="784"/>
      <c r="DI27" s="1262">
        <f>'4.2.3BR'!BN140+'4.2.3BR'!BN174</f>
        <v>5.46</v>
      </c>
      <c r="DJ27" s="1263"/>
      <c r="DK27" s="774">
        <f>'4.2.3BR'!BR140+'4.2.3BR'!BR174</f>
        <v>0</v>
      </c>
      <c r="DL27" s="784"/>
      <c r="DM27" s="1262">
        <f>'4.2.3BR'!BN144+'4.2.3BR'!BN176</f>
        <v>8.61</v>
      </c>
      <c r="DN27" s="1263"/>
      <c r="DO27" s="774">
        <f>'4.2.3BR'!BR144+'4.2.3BR'!BR176</f>
        <v>0</v>
      </c>
      <c r="DP27" s="784"/>
      <c r="DQ27" s="1262"/>
      <c r="DR27" s="1263"/>
      <c r="DS27" s="774"/>
      <c r="DT27" s="784"/>
      <c r="DU27" s="1262"/>
      <c r="DV27" s="1263"/>
      <c r="DW27" s="774"/>
      <c r="DX27" s="784"/>
    </row>
    <row r="28" spans="1:132" s="1267" customFormat="1" ht="6.6" customHeight="1">
      <c r="A28" s="1258">
        <f>'3.1Cost by Sub-contractors'!A26</f>
        <v>5.7</v>
      </c>
      <c r="B28" s="1572"/>
      <c r="C28" s="2008" t="str">
        <f>'3.1Cost by Sub-contractors'!C26:G26</f>
        <v>River Profile</v>
      </c>
      <c r="D28" s="2008"/>
      <c r="E28" s="2008"/>
      <c r="F28" s="2008"/>
      <c r="G28" s="2009"/>
      <c r="H28" s="2010" t="str">
        <f>'3.1Cost by Sub-contractors'!H26:I26</f>
        <v>1/1,000; 1/100</v>
      </c>
      <c r="I28" s="2011"/>
      <c r="J28" s="780" t="str">
        <f>'3.1Cost by Sub-contractors'!J26</f>
        <v>(km)</v>
      </c>
      <c r="K28" s="537">
        <f>'3.1Cost by Sub-contractors'!K26</f>
        <v>0</v>
      </c>
      <c r="L28" s="857"/>
      <c r="M28" s="2124"/>
      <c r="N28" s="2125"/>
      <c r="O28" s="2125"/>
      <c r="P28" s="2126"/>
      <c r="Q28" s="1262">
        <f>'4.2.3BR'!BT26+'4.2.3BR'!BT148</f>
        <v>6.2</v>
      </c>
      <c r="R28" s="1263"/>
      <c r="S28" s="774">
        <f>'4.2.3BR'!BX26+'4.2.3BR'!BX148</f>
        <v>0</v>
      </c>
      <c r="T28" s="784"/>
      <c r="U28" s="1262">
        <f>'4.2.3BR'!BT30</f>
        <v>0.8</v>
      </c>
      <c r="V28" s="1263"/>
      <c r="W28" s="774">
        <f>'4.2.3BR'!BX30</f>
        <v>0</v>
      </c>
      <c r="X28" s="784"/>
      <c r="Y28" s="1262">
        <f>'4.2.3BR'!BT36+'4.2.3BR'!BT150</f>
        <v>2.1</v>
      </c>
      <c r="Z28" s="1263"/>
      <c r="AA28" s="774">
        <f>'4.2.3BR'!BX36+'4.2.3BR'!BX150</f>
        <v>0</v>
      </c>
      <c r="AB28" s="784"/>
      <c r="AC28" s="1262">
        <f>'4.2.3BR'!BT43</f>
        <v>1.6</v>
      </c>
      <c r="AD28" s="1263"/>
      <c r="AE28" s="774">
        <f>'4.2.3BR'!BX43</f>
        <v>0</v>
      </c>
      <c r="AF28" s="784"/>
      <c r="AG28" s="1262">
        <f>'4.2.3BR'!BT52</f>
        <v>9.1999999999999993</v>
      </c>
      <c r="AH28" s="1263"/>
      <c r="AI28" s="774">
        <f>'4.2.3BR'!BX52</f>
        <v>0</v>
      </c>
      <c r="AJ28" s="784"/>
      <c r="AK28" s="1262">
        <f>'4.2.3BR'!BT58</f>
        <v>0.1</v>
      </c>
      <c r="AL28" s="1263"/>
      <c r="AM28" s="774">
        <f>'4.2.3BR'!BX58</f>
        <v>0</v>
      </c>
      <c r="AN28" s="784"/>
      <c r="AO28" s="1262">
        <f>'4.2.3BR'!BT64</f>
        <v>0</v>
      </c>
      <c r="AP28" s="1263"/>
      <c r="AQ28" s="774">
        <f>'4.2.3BR'!BX64</f>
        <v>0</v>
      </c>
      <c r="AR28" s="784"/>
      <c r="AS28" s="1262">
        <f>'4.2.3BR'!BT67</f>
        <v>0</v>
      </c>
      <c r="AT28" s="1263"/>
      <c r="AU28" s="774">
        <f>'4.2.3BR'!BX67</f>
        <v>0</v>
      </c>
      <c r="AV28" s="784"/>
      <c r="AW28" s="1262">
        <f>'4.2.3BR'!BT76</f>
        <v>2.2999999999999998</v>
      </c>
      <c r="AX28" s="1263"/>
      <c r="AY28" s="774">
        <f>'4.2.3BR'!BX76</f>
        <v>0</v>
      </c>
      <c r="AZ28" s="784"/>
      <c r="BA28" s="1262">
        <f>'4.2.3BR'!BT85</f>
        <v>1.1000000000000001</v>
      </c>
      <c r="BB28" s="1263"/>
      <c r="BC28" s="774">
        <f>'4.2.3BR'!BX85</f>
        <v>0</v>
      </c>
      <c r="BD28" s="784"/>
      <c r="BE28" s="1262">
        <f>'4.2.3BR'!BT90</f>
        <v>1</v>
      </c>
      <c r="BF28" s="1263"/>
      <c r="BG28" s="774">
        <f>'4.2.3BR'!BX90</f>
        <v>0</v>
      </c>
      <c r="BH28" s="784"/>
      <c r="BI28" s="1262">
        <f>'4.2.3BR'!BT94</f>
        <v>1.1000000000000001</v>
      </c>
      <c r="BJ28" s="1263"/>
      <c r="BK28" s="774">
        <f>'4.2.3BR'!BX94</f>
        <v>0</v>
      </c>
      <c r="BL28" s="784"/>
      <c r="BM28" s="1262">
        <f>'4.2.3BR'!BT101</f>
        <v>1.1000000000000001</v>
      </c>
      <c r="BN28" s="1263"/>
      <c r="BO28" s="774">
        <f>'4.2.3BR'!BX101</f>
        <v>0</v>
      </c>
      <c r="BP28" s="784"/>
      <c r="BQ28" s="1262">
        <f>'4.2.3BR'!BT103</f>
        <v>0.1</v>
      </c>
      <c r="BR28" s="1263"/>
      <c r="BS28" s="774">
        <f>'4.2.3BR'!BX103</f>
        <v>0</v>
      </c>
      <c r="BT28" s="784"/>
      <c r="BU28" s="1262">
        <f>'4.2.3BR'!BT106+'4.2.3BR'!BT152</f>
        <v>2</v>
      </c>
      <c r="BV28" s="1263"/>
      <c r="BW28" s="774">
        <f>'4.2.3BR'!BX106+'4.2.3BR'!BX152</f>
        <v>0</v>
      </c>
      <c r="BX28" s="784"/>
      <c r="BY28" s="1262">
        <f>'4.2.3BR'!BT110</f>
        <v>1</v>
      </c>
      <c r="BZ28" s="1263"/>
      <c r="CA28" s="774">
        <f>'4.2.3BR'!BX110</f>
        <v>0</v>
      </c>
      <c r="CB28" s="784"/>
      <c r="CC28" s="1262"/>
      <c r="CD28" s="1263"/>
      <c r="CE28" s="774"/>
      <c r="CF28" s="784"/>
      <c r="CG28" s="1262">
        <f>'4.2.3BR'!BT116+'4.2.3BR'!BT157</f>
        <v>0.1</v>
      </c>
      <c r="CH28" s="1263"/>
      <c r="CI28" s="774">
        <f>'4.2.3BR'!BX116+'4.2.3BR'!BX157</f>
        <v>0</v>
      </c>
      <c r="CJ28" s="784"/>
      <c r="CK28" s="1262">
        <f>'4.2.3BR'!BT121+'4.2.3BR'!BT159</f>
        <v>0.8</v>
      </c>
      <c r="CL28" s="1263"/>
      <c r="CM28" s="774">
        <f>'4.2.3BR'!BX121+'4.2.3BR'!BX159</f>
        <v>0</v>
      </c>
      <c r="CN28" s="784"/>
      <c r="CO28" s="1262">
        <f>'4.2.3BR'!BT124+'4.2.3BR'!BT161</f>
        <v>0</v>
      </c>
      <c r="CP28" s="1263"/>
      <c r="CQ28" s="774">
        <f>'4.2.3BR'!BX124+'4.2.3BR'!BX161</f>
        <v>0</v>
      </c>
      <c r="CR28" s="784"/>
      <c r="CS28" s="1262">
        <f>'4.2.3BR'!BT127</f>
        <v>0</v>
      </c>
      <c r="CT28" s="1263"/>
      <c r="CU28" s="774">
        <f>'4.2.3BR'!BX127</f>
        <v>0</v>
      </c>
      <c r="CV28" s="784"/>
      <c r="CW28" s="1262">
        <f>'4.2.3BR'!BT132+'4.2.3BR'!BT163</f>
        <v>3</v>
      </c>
      <c r="CX28" s="1263"/>
      <c r="CY28" s="774">
        <f>'4.2.3BR'!BX132+'4.2.3BR'!BX163</f>
        <v>0</v>
      </c>
      <c r="CZ28" s="784"/>
      <c r="DA28" s="1262">
        <f>'4.2.3BR'!BT135+'4.2.3BR'!BT166</f>
        <v>0</v>
      </c>
      <c r="DB28" s="1263"/>
      <c r="DC28" s="774">
        <f>'4.2.3BR'!BX135+'4.2.3BR'!BX166</f>
        <v>0</v>
      </c>
      <c r="DD28" s="784"/>
      <c r="DE28" s="1262">
        <f>'4.2.3BR'!BT138+'4.2.3BR'!BT171</f>
        <v>0</v>
      </c>
      <c r="DF28" s="1263"/>
      <c r="DG28" s="774">
        <f>'4.2.3BR'!BX138+'4.2.3BR'!BX171</f>
        <v>0</v>
      </c>
      <c r="DH28" s="784"/>
      <c r="DI28" s="1262">
        <f>'4.2.3BR'!BT140+'4.2.3BR'!BT174</f>
        <v>0</v>
      </c>
      <c r="DJ28" s="1263"/>
      <c r="DK28" s="774">
        <f>'4.2.3BR'!BX140+'4.2.3BR'!BX174</f>
        <v>0</v>
      </c>
      <c r="DL28" s="784"/>
      <c r="DM28" s="1262">
        <f>'4.2.3BR'!BT144+'4.2.3BR'!BT176</f>
        <v>5.6</v>
      </c>
      <c r="DN28" s="1263"/>
      <c r="DO28" s="774">
        <f>'4.2.3BR'!BX144+'4.2.3BR'!BX176</f>
        <v>0</v>
      </c>
      <c r="DP28" s="784"/>
      <c r="DQ28" s="1262"/>
      <c r="DR28" s="1263"/>
      <c r="DS28" s="774"/>
      <c r="DT28" s="784"/>
      <c r="DU28" s="1262"/>
      <c r="DV28" s="1263"/>
      <c r="DW28" s="774"/>
      <c r="DX28" s="784"/>
    </row>
    <row r="29" spans="1:132" s="1267" customFormat="1" ht="6.6" customHeight="1">
      <c r="A29" s="1258">
        <f>'3.1Cost by Sub-contractors'!A27</f>
        <v>5.8</v>
      </c>
      <c r="B29" s="1572"/>
      <c r="C29" s="2008" t="str">
        <f>'3.1Cost by Sub-contractors'!C27:G27</f>
        <v>River Cross-section</v>
      </c>
      <c r="D29" s="2008"/>
      <c r="E29" s="2008"/>
      <c r="F29" s="2008"/>
      <c r="G29" s="2009"/>
      <c r="H29" s="2010" t="str">
        <f>'3.1Cost by Sub-contractors'!H27:I27</f>
        <v>1/200</v>
      </c>
      <c r="I29" s="2011"/>
      <c r="J29" s="780" t="str">
        <f>'3.1Cost by Sub-contractors'!J27</f>
        <v>(km)</v>
      </c>
      <c r="K29" s="537">
        <f>'3.1Cost by Sub-contractors'!K27</f>
        <v>0</v>
      </c>
      <c r="L29" s="857"/>
      <c r="M29" s="2124"/>
      <c r="N29" s="2125"/>
      <c r="O29" s="2125"/>
      <c r="P29" s="2126"/>
      <c r="Q29" s="1262">
        <f>'4.2.3BR'!BZ26+'4.2.3BR'!BZ148</f>
        <v>3.6978</v>
      </c>
      <c r="R29" s="1263"/>
      <c r="S29" s="774">
        <f>'4.2.3BR'!CD26+'4.2.3BR'!CD148</f>
        <v>0</v>
      </c>
      <c r="T29" s="784"/>
      <c r="U29" s="1262">
        <f>'4.2.3BR'!BZ30</f>
        <v>0.45280000000000004</v>
      </c>
      <c r="V29" s="1263"/>
      <c r="W29" s="774">
        <f>'4.2.3BR'!CD30</f>
        <v>0</v>
      </c>
      <c r="X29" s="784"/>
      <c r="Y29" s="1262">
        <f>'4.2.3BR'!BZ36+'4.2.3BR'!BZ150</f>
        <v>1.3744000000000001</v>
      </c>
      <c r="Z29" s="1263"/>
      <c r="AA29" s="774">
        <f>'4.2.3BR'!CD36+'4.2.3BR'!CD150</f>
        <v>0</v>
      </c>
      <c r="AB29" s="784"/>
      <c r="AC29" s="1262">
        <f>'4.2.3BR'!BZ43</f>
        <v>0.93759999999999999</v>
      </c>
      <c r="AD29" s="1263"/>
      <c r="AE29" s="774">
        <f>'4.2.3BR'!CD43</f>
        <v>0</v>
      </c>
      <c r="AF29" s="784"/>
      <c r="AG29" s="1262">
        <f>'4.2.3BR'!BZ52</f>
        <v>5.4879999999999995</v>
      </c>
      <c r="AH29" s="1263"/>
      <c r="AI29" s="774">
        <f>'4.2.3BR'!CD52</f>
        <v>0</v>
      </c>
      <c r="AJ29" s="784"/>
      <c r="AK29" s="1262">
        <f>'4.2.3BR'!BZ58</f>
        <v>0.15530000000000002</v>
      </c>
      <c r="AL29" s="1263"/>
      <c r="AM29" s="774">
        <f>'4.2.3BR'!CD58</f>
        <v>0</v>
      </c>
      <c r="AN29" s="784"/>
      <c r="AO29" s="1262">
        <f>'4.2.3BR'!BZ64</f>
        <v>0</v>
      </c>
      <c r="AP29" s="1263"/>
      <c r="AQ29" s="774">
        <f>'4.2.3BR'!CD64</f>
        <v>0</v>
      </c>
      <c r="AR29" s="784"/>
      <c r="AS29" s="1262">
        <f>'4.2.3BR'!BZ67</f>
        <v>0</v>
      </c>
      <c r="AT29" s="1263"/>
      <c r="AU29" s="774">
        <f>'4.2.3BR'!CD67</f>
        <v>0</v>
      </c>
      <c r="AV29" s="784"/>
      <c r="AW29" s="1262">
        <f>'4.2.3BR'!BZ76</f>
        <v>1.3919999999999999</v>
      </c>
      <c r="AX29" s="1263"/>
      <c r="AY29" s="774">
        <f>'4.2.3BR'!CD76</f>
        <v>0</v>
      </c>
      <c r="AZ29" s="784"/>
      <c r="BA29" s="1262">
        <f>'4.2.3BR'!BZ85</f>
        <v>0.68399999999999994</v>
      </c>
      <c r="BB29" s="1263"/>
      <c r="BC29" s="774">
        <f>'4.2.3BR'!CD85</f>
        <v>0</v>
      </c>
      <c r="BD29" s="784"/>
      <c r="BE29" s="1262">
        <f>'4.2.3BR'!BZ90</f>
        <v>0.56799999999999995</v>
      </c>
      <c r="BF29" s="1263"/>
      <c r="BG29" s="774">
        <f>'4.2.3BR'!CD90</f>
        <v>0</v>
      </c>
      <c r="BH29" s="784"/>
      <c r="BI29" s="1262">
        <f>'4.2.3BR'!BZ94</f>
        <v>0.65799999999999992</v>
      </c>
      <c r="BJ29" s="1263"/>
      <c r="BK29" s="774">
        <f>'4.2.3BR'!CD94</f>
        <v>0</v>
      </c>
      <c r="BL29" s="784"/>
      <c r="BM29" s="1262">
        <f>'4.2.3BR'!BZ101</f>
        <v>0.65799999999999992</v>
      </c>
      <c r="BN29" s="1263"/>
      <c r="BO29" s="774">
        <f>'4.2.3BR'!CD101</f>
        <v>0</v>
      </c>
      <c r="BP29" s="784"/>
      <c r="BQ29" s="1262">
        <f>'4.2.3BR'!BZ103</f>
        <v>0.14599999999999999</v>
      </c>
      <c r="BR29" s="1263"/>
      <c r="BS29" s="774">
        <f>'4.2.3BR'!CD103</f>
        <v>0</v>
      </c>
      <c r="BT29" s="784"/>
      <c r="BU29" s="1262">
        <f>'4.2.3BR'!BZ106+'4.2.3BR'!BZ152</f>
        <v>1.228</v>
      </c>
      <c r="BV29" s="1263"/>
      <c r="BW29" s="774">
        <f>'4.2.3BR'!CD106+'4.2.3BR'!CD152</f>
        <v>0</v>
      </c>
      <c r="BX29" s="784"/>
      <c r="BY29" s="1262">
        <f>'4.2.3BR'!BZ110</f>
        <v>0.57599999999999996</v>
      </c>
      <c r="BZ29" s="1263"/>
      <c r="CA29" s="774">
        <f>'4.2.3BR'!CD110</f>
        <v>0</v>
      </c>
      <c r="CB29" s="784"/>
      <c r="CC29" s="1262"/>
      <c r="CD29" s="1263"/>
      <c r="CE29" s="774"/>
      <c r="CF29" s="784"/>
      <c r="CG29" s="1262">
        <f>'4.2.3BR'!BZ116+'4.2.3BR'!BZ157</f>
        <v>0.16800000000000001</v>
      </c>
      <c r="CH29" s="1263"/>
      <c r="CI29" s="774">
        <f>'4.2.3BR'!CD116+'4.2.3BR'!CD157</f>
        <v>0</v>
      </c>
      <c r="CJ29" s="784"/>
      <c r="CK29" s="1262">
        <f>'4.2.3BR'!BZ121+'4.2.3BR'!BZ159</f>
        <v>0.432</v>
      </c>
      <c r="CL29" s="1263"/>
      <c r="CM29" s="774">
        <f>'4.2.3BR'!CD121+'4.2.3BR'!CD159</f>
        <v>0</v>
      </c>
      <c r="CN29" s="784"/>
      <c r="CO29" s="1262">
        <f>'4.2.3BR'!BZ124+'4.2.3BR'!BZ161</f>
        <v>0</v>
      </c>
      <c r="CP29" s="1263"/>
      <c r="CQ29" s="774">
        <f>'4.2.3BR'!CD124+'4.2.3BR'!CD161</f>
        <v>0</v>
      </c>
      <c r="CR29" s="784"/>
      <c r="CS29" s="1262">
        <f>'4.2.3BR'!BZ127</f>
        <v>0</v>
      </c>
      <c r="CT29" s="1263"/>
      <c r="CU29" s="774">
        <f>'4.2.3BR'!CD127</f>
        <v>0</v>
      </c>
      <c r="CV29" s="784"/>
      <c r="CW29" s="1262">
        <f>'4.2.3BR'!BZ132+'4.2.3BR'!BZ163</f>
        <v>1.8080000000000001</v>
      </c>
      <c r="CX29" s="1263"/>
      <c r="CY29" s="774">
        <f>'4.2.3BR'!CD132+'4.2.3BR'!CD163</f>
        <v>0</v>
      </c>
      <c r="CZ29" s="784"/>
      <c r="DA29" s="1262">
        <f>'4.2.3BR'!BZ135+'4.2.3BR'!BZ166</f>
        <v>0</v>
      </c>
      <c r="DB29" s="1263"/>
      <c r="DC29" s="774">
        <f>'4.2.3BR'!CD135+'4.2.3BR'!CD166</f>
        <v>0</v>
      </c>
      <c r="DD29" s="784"/>
      <c r="DE29" s="1262">
        <f>'4.2.3BR'!BZ138+'4.2.3BR'!BZ171</f>
        <v>0</v>
      </c>
      <c r="DF29" s="1263"/>
      <c r="DG29" s="774">
        <f>'4.2.3BR'!CD138+'4.2.3BR'!CD171</f>
        <v>0</v>
      </c>
      <c r="DH29" s="784"/>
      <c r="DI29" s="1262">
        <f>'4.2.3BR'!BZ140+'4.2.3BR'!BZ174</f>
        <v>0</v>
      </c>
      <c r="DJ29" s="1263"/>
      <c r="DK29" s="774">
        <f>'4.2.3BR'!CD140+'4.2.3BR'!CD174</f>
        <v>0</v>
      </c>
      <c r="DL29" s="784"/>
      <c r="DM29" s="1262">
        <f>'4.2.3BR'!BZ144+'4.2.3BR'!BZ176</f>
        <v>3.3839999999999999</v>
      </c>
      <c r="DN29" s="1263"/>
      <c r="DO29" s="774">
        <f>'4.2.3BR'!CD144+'4.2.3BR'!CD176</f>
        <v>0</v>
      </c>
      <c r="DP29" s="784"/>
      <c r="DQ29" s="1262"/>
      <c r="DR29" s="1263"/>
      <c r="DS29" s="774"/>
      <c r="DT29" s="784"/>
      <c r="DU29" s="1262"/>
      <c r="DV29" s="1263"/>
      <c r="DW29" s="774"/>
      <c r="DX29" s="784"/>
    </row>
    <row r="30" spans="1:132" s="442" customFormat="1" ht="6.6" customHeight="1">
      <c r="A30" s="499">
        <f>'3.1Cost by Sub-contractors'!A28</f>
        <v>6</v>
      </c>
      <c r="B30" s="1573"/>
      <c r="C30" s="2014" t="str">
        <f>'3.1Cost by Sub-contractors'!C28:G28</f>
        <v>Culvert Box (CB)</v>
      </c>
      <c r="D30" s="2014"/>
      <c r="E30" s="2014"/>
      <c r="F30" s="2014"/>
      <c r="G30" s="2015"/>
      <c r="H30" s="2020">
        <f>'3.1Cost by Sub-contractors'!H28:I28</f>
        <v>0</v>
      </c>
      <c r="I30" s="2021"/>
      <c r="J30" s="499">
        <f>'3.1Cost by Sub-contractors'!J28</f>
        <v>0</v>
      </c>
      <c r="K30" s="521">
        <f>'3.1Cost by Sub-contractors'!K28</f>
        <v>0</v>
      </c>
      <c r="L30" s="511"/>
      <c r="M30" s="2124"/>
      <c r="N30" s="2125"/>
      <c r="O30" s="2125"/>
      <c r="P30" s="2126"/>
      <c r="Q30" s="528"/>
      <c r="R30" s="831"/>
      <c r="S30" s="822">
        <f>SUM(S31:S33)</f>
        <v>0</v>
      </c>
      <c r="T30" s="529"/>
      <c r="U30" s="528"/>
      <c r="V30" s="831"/>
      <c r="W30" s="822">
        <f>SUM(W31:W33)</f>
        <v>0</v>
      </c>
      <c r="X30" s="529"/>
      <c r="Y30" s="528"/>
      <c r="Z30" s="831"/>
      <c r="AA30" s="822">
        <f>SUM(AA31:AA33)</f>
        <v>0</v>
      </c>
      <c r="AB30" s="529"/>
      <c r="AC30" s="528"/>
      <c r="AD30" s="831"/>
      <c r="AE30" s="822">
        <f>SUM(AE31:AE33)</f>
        <v>0</v>
      </c>
      <c r="AF30" s="529"/>
      <c r="AG30" s="528"/>
      <c r="AH30" s="831"/>
      <c r="AI30" s="822">
        <f>SUM(AI31:AI33)</f>
        <v>0</v>
      </c>
      <c r="AJ30" s="529"/>
      <c r="AK30" s="528"/>
      <c r="AL30" s="831"/>
      <c r="AM30" s="822">
        <f>SUM(AM31:AM33)</f>
        <v>0</v>
      </c>
      <c r="AN30" s="529"/>
      <c r="AO30" s="528"/>
      <c r="AP30" s="831"/>
      <c r="AQ30" s="822">
        <f>SUM(AQ31:AQ33)</f>
        <v>0</v>
      </c>
      <c r="AR30" s="529"/>
      <c r="AS30" s="528"/>
      <c r="AT30" s="831"/>
      <c r="AU30" s="822">
        <f>SUM(AU31:AU33)</f>
        <v>0</v>
      </c>
      <c r="AV30" s="529"/>
      <c r="AW30" s="528"/>
      <c r="AX30" s="831"/>
      <c r="AY30" s="822">
        <f>SUM(AY31:AY33)</f>
        <v>0</v>
      </c>
      <c r="AZ30" s="529"/>
      <c r="BA30" s="528"/>
      <c r="BB30" s="831"/>
      <c r="BC30" s="822">
        <f>SUM(BC31:BC33)</f>
        <v>0</v>
      </c>
      <c r="BD30" s="529"/>
      <c r="BE30" s="528"/>
      <c r="BF30" s="831"/>
      <c r="BG30" s="822">
        <f>SUM(BG31:BG33)</f>
        <v>0</v>
      </c>
      <c r="BH30" s="529"/>
      <c r="BI30" s="528"/>
      <c r="BJ30" s="831"/>
      <c r="BK30" s="822">
        <f>SUM(BK31:BK33)</f>
        <v>0</v>
      </c>
      <c r="BL30" s="529"/>
      <c r="BM30" s="528"/>
      <c r="BN30" s="831"/>
      <c r="BO30" s="822">
        <f>SUM(BO31:BO33)</f>
        <v>0</v>
      </c>
      <c r="BP30" s="529"/>
      <c r="BQ30" s="528"/>
      <c r="BR30" s="831"/>
      <c r="BS30" s="822">
        <f>SUM(BS31:BS33)</f>
        <v>0</v>
      </c>
      <c r="BT30" s="529"/>
      <c r="BU30" s="528"/>
      <c r="BV30" s="831"/>
      <c r="BW30" s="822">
        <f>SUM(BW31:BW33)</f>
        <v>0</v>
      </c>
      <c r="BX30" s="529"/>
      <c r="BY30" s="528"/>
      <c r="BZ30" s="831"/>
      <c r="CA30" s="822">
        <f>SUM(CA31:CA33)</f>
        <v>0</v>
      </c>
      <c r="CB30" s="529"/>
      <c r="CC30" s="528"/>
      <c r="CD30" s="831"/>
      <c r="CE30" s="822">
        <f>SUM(CE31:CE33)</f>
        <v>0</v>
      </c>
      <c r="CF30" s="529"/>
      <c r="CG30" s="528"/>
      <c r="CH30" s="831"/>
      <c r="CI30" s="822">
        <f>SUM(CI31:CI33)</f>
        <v>0</v>
      </c>
      <c r="CJ30" s="529"/>
      <c r="CK30" s="528"/>
      <c r="CL30" s="831"/>
      <c r="CM30" s="822">
        <f>SUM(CM31:CM33)</f>
        <v>0</v>
      </c>
      <c r="CN30" s="529"/>
      <c r="CO30" s="528"/>
      <c r="CP30" s="831"/>
      <c r="CQ30" s="822">
        <f>SUM(CQ31:CQ33)</f>
        <v>0</v>
      </c>
      <c r="CR30" s="529"/>
      <c r="CS30" s="528"/>
      <c r="CT30" s="831"/>
      <c r="CU30" s="822">
        <f>SUM(CU31:CU33)</f>
        <v>0</v>
      </c>
      <c r="CV30" s="529"/>
      <c r="CW30" s="528"/>
      <c r="CX30" s="831"/>
      <c r="CY30" s="822">
        <f>SUM(CY31:CY33)</f>
        <v>0</v>
      </c>
      <c r="CZ30" s="529"/>
      <c r="DA30" s="528"/>
      <c r="DB30" s="831"/>
      <c r="DC30" s="822">
        <f>SUM(DC31:DC33)</f>
        <v>0</v>
      </c>
      <c r="DD30" s="529"/>
      <c r="DE30" s="528"/>
      <c r="DF30" s="831"/>
      <c r="DG30" s="822">
        <f>SUM(DG31:DG33)</f>
        <v>0</v>
      </c>
      <c r="DH30" s="529"/>
      <c r="DI30" s="528"/>
      <c r="DJ30" s="831"/>
      <c r="DK30" s="822">
        <f>SUM(DK31:DK33)</f>
        <v>0</v>
      </c>
      <c r="DL30" s="529"/>
      <c r="DM30" s="528"/>
      <c r="DN30" s="831"/>
      <c r="DO30" s="822">
        <f>SUM(DO31:DO33)</f>
        <v>0</v>
      </c>
      <c r="DP30" s="529"/>
      <c r="DQ30" s="528"/>
      <c r="DR30" s="831"/>
      <c r="DS30" s="822">
        <f>SUM(DS31:DS33)</f>
        <v>0</v>
      </c>
      <c r="DT30" s="529"/>
      <c r="DU30" s="528"/>
      <c r="DV30" s="831"/>
      <c r="DW30" s="822">
        <f>SUM(DW31:DW33)</f>
        <v>0</v>
      </c>
      <c r="DX30" s="529"/>
      <c r="DY30" s="835"/>
      <c r="DZ30" s="835"/>
      <c r="EA30" s="835"/>
      <c r="EB30" s="835"/>
    </row>
    <row r="31" spans="1:132" s="1267" customFormat="1" ht="6.6" customHeight="1">
      <c r="A31" s="1258">
        <f>'3.1Cost by Sub-contractors'!A29</f>
        <v>6.1</v>
      </c>
      <c r="B31" s="1572"/>
      <c r="C31" s="2008" t="str">
        <f>'3.1Cost by Sub-contractors'!C29:G29</f>
        <v>Profile</v>
      </c>
      <c r="D31" s="2008"/>
      <c r="E31" s="2008"/>
      <c r="F31" s="2008"/>
      <c r="G31" s="2009"/>
      <c r="H31" s="2010" t="str">
        <f>'3.1Cost by Sub-contractors'!H29:I29</f>
        <v>1/500</v>
      </c>
      <c r="I31" s="2011"/>
      <c r="J31" s="780" t="str">
        <f>'3.1Cost by Sub-contractors'!J29</f>
        <v>(km)</v>
      </c>
      <c r="K31" s="537">
        <f>'3.1Cost by Sub-contractors'!K29</f>
        <v>0</v>
      </c>
      <c r="L31" s="857"/>
      <c r="M31" s="2124"/>
      <c r="N31" s="2125"/>
      <c r="O31" s="2125"/>
      <c r="P31" s="2126"/>
      <c r="Q31" s="1262">
        <f>'4.2.4CB'!L18</f>
        <v>1.2000000000000002</v>
      </c>
      <c r="R31" s="1263"/>
      <c r="S31" s="774">
        <f>'4.2.4CB'!Q18</f>
        <v>0</v>
      </c>
      <c r="T31" s="784"/>
      <c r="U31" s="1262">
        <f>'4.2.4CB'!L27</f>
        <v>3.1999999999999997</v>
      </c>
      <c r="V31" s="1263"/>
      <c r="W31" s="774">
        <f>'4.2.4CB'!Q27</f>
        <v>0</v>
      </c>
      <c r="X31" s="784"/>
      <c r="Y31" s="1262">
        <f>'4.2.4CB'!L38</f>
        <v>3.1999999999999997</v>
      </c>
      <c r="Z31" s="1263"/>
      <c r="AA31" s="774">
        <f>'4.2.4CB'!Q38</f>
        <v>0</v>
      </c>
      <c r="AB31" s="784"/>
      <c r="AC31" s="1262">
        <f>'4.2.4CB'!L49</f>
        <v>2.4</v>
      </c>
      <c r="AD31" s="1263"/>
      <c r="AE31" s="774">
        <f>'4.2.4CB'!Q49</f>
        <v>0</v>
      </c>
      <c r="AF31" s="784"/>
      <c r="AG31" s="1262">
        <f>'4.2.4CB'!L60</f>
        <v>3.5999999999999996</v>
      </c>
      <c r="AH31" s="1263"/>
      <c r="AI31" s="774">
        <f>'4.2.4CB'!Q60</f>
        <v>0</v>
      </c>
      <c r="AJ31" s="784"/>
      <c r="AK31" s="1262">
        <f>'4.2.4CB'!L70</f>
        <v>2.8</v>
      </c>
      <c r="AL31" s="1263"/>
      <c r="AM31" s="774">
        <f>'4.2.4CB'!Q70</f>
        <v>0</v>
      </c>
      <c r="AN31" s="784"/>
      <c r="AO31" s="1262">
        <f>'4.2.4CB'!L79</f>
        <v>2.8</v>
      </c>
      <c r="AP31" s="1263"/>
      <c r="AQ31" s="774">
        <f>'4.2.4CB'!Q79</f>
        <v>0</v>
      </c>
      <c r="AR31" s="784"/>
      <c r="AS31" s="1262">
        <f>'4.2.4CB'!L81</f>
        <v>0</v>
      </c>
      <c r="AT31" s="1263"/>
      <c r="AU31" s="774">
        <f>'4.2.4CB'!Q81</f>
        <v>0</v>
      </c>
      <c r="AV31" s="784"/>
      <c r="AW31" s="1262">
        <f>'4.2.4CB'!L88</f>
        <v>2</v>
      </c>
      <c r="AX31" s="1263"/>
      <c r="AY31" s="774">
        <f>'4.2.4CB'!Q88</f>
        <v>0</v>
      </c>
      <c r="AZ31" s="784"/>
      <c r="BA31" s="1262">
        <f>'4.2.4CB'!L93</f>
        <v>1.2000000000000002</v>
      </c>
      <c r="BB31" s="1263"/>
      <c r="BC31" s="774">
        <f>'4.2.4CB'!Q93</f>
        <v>0</v>
      </c>
      <c r="BD31" s="784"/>
      <c r="BE31" s="1262">
        <f>'4.2.4CB'!L101</f>
        <v>2.8</v>
      </c>
      <c r="BF31" s="1263"/>
      <c r="BG31" s="774">
        <f>'4.2.4CB'!Q101</f>
        <v>0</v>
      </c>
      <c r="BH31" s="784"/>
      <c r="BI31" s="1262">
        <f>'4.2.4CB'!L109</f>
        <v>2.8</v>
      </c>
      <c r="BJ31" s="1263"/>
      <c r="BK31" s="774">
        <f>'4.2.4CB'!Q109</f>
        <v>0</v>
      </c>
      <c r="BL31" s="784"/>
      <c r="BM31" s="1262">
        <f>'4.2.4CB'!L114</f>
        <v>1.6</v>
      </c>
      <c r="BN31" s="1263"/>
      <c r="BO31" s="774">
        <f>'4.2.4CB'!Q114</f>
        <v>0</v>
      </c>
      <c r="BP31" s="784"/>
      <c r="BQ31" s="1262">
        <f>'4.2.4CB'!L125</f>
        <v>2.8</v>
      </c>
      <c r="BR31" s="1263"/>
      <c r="BS31" s="774">
        <f>'4.2.4CB'!Q125</f>
        <v>0</v>
      </c>
      <c r="BT31" s="784"/>
      <c r="BU31" s="1262">
        <f>'4.2.4CB'!L136</f>
        <v>3.5999999999999996</v>
      </c>
      <c r="BV31" s="1263"/>
      <c r="BW31" s="774">
        <f>'4.2.4CB'!Q136</f>
        <v>0</v>
      </c>
      <c r="BX31" s="784"/>
      <c r="BY31" s="1262">
        <f>'4.2.4CB'!L146</f>
        <v>2</v>
      </c>
      <c r="BZ31" s="1263"/>
      <c r="CA31" s="774">
        <f>'4.2.4CB'!Q146</f>
        <v>0</v>
      </c>
      <c r="CB31" s="784"/>
      <c r="CC31" s="1262">
        <f>'4.2.4CB'!L149</f>
        <v>0</v>
      </c>
      <c r="CD31" s="1263"/>
      <c r="CE31" s="774">
        <f>'4.2.4CB'!Q149</f>
        <v>0</v>
      </c>
      <c r="CF31" s="784"/>
      <c r="CG31" s="1262">
        <f>'4.2.4CB'!L155</f>
        <v>0</v>
      </c>
      <c r="CH31" s="1263"/>
      <c r="CI31" s="774">
        <f>'4.2.4CB'!Q155</f>
        <v>0</v>
      </c>
      <c r="CJ31" s="784"/>
      <c r="CK31" s="1262">
        <f>'4.2.4CB'!L160</f>
        <v>1.2000000000000002</v>
      </c>
      <c r="CL31" s="1263"/>
      <c r="CM31" s="774">
        <f>'4.2.4CB'!Q160</f>
        <v>0</v>
      </c>
      <c r="CN31" s="784"/>
      <c r="CO31" s="1262">
        <f>'4.2.4CB'!L173</f>
        <v>1.2000000000000002</v>
      </c>
      <c r="CP31" s="1263"/>
      <c r="CQ31" s="774">
        <f>'4.2.4CB'!Q173</f>
        <v>0</v>
      </c>
      <c r="CR31" s="784"/>
      <c r="CS31" s="1262">
        <f>'4.2.4CB'!L177</f>
        <v>0.8</v>
      </c>
      <c r="CT31" s="1263"/>
      <c r="CU31" s="774">
        <f>'4.2.4CB'!Q177</f>
        <v>0</v>
      </c>
      <c r="CV31" s="784"/>
      <c r="CW31" s="1262">
        <f>'4.2.4CB'!L180</f>
        <v>0.4</v>
      </c>
      <c r="CX31" s="1263"/>
      <c r="CY31" s="774">
        <f>'4.2.4CB'!Q180</f>
        <v>0</v>
      </c>
      <c r="CZ31" s="784"/>
      <c r="DA31" s="1262">
        <f>'4.2.4CB'!L185</f>
        <v>0</v>
      </c>
      <c r="DB31" s="1263"/>
      <c r="DC31" s="774">
        <f>'4.2.4CB'!Q185</f>
        <v>0</v>
      </c>
      <c r="DD31" s="784"/>
      <c r="DE31" s="1262">
        <f>'4.2.4CB'!L188</f>
        <v>0.4</v>
      </c>
      <c r="DF31" s="1263"/>
      <c r="DG31" s="774">
        <f>'4.2.4CB'!Q188</f>
        <v>0</v>
      </c>
      <c r="DH31" s="784"/>
      <c r="DI31" s="1262">
        <f>'4.2.4CB'!L191+'4.2.4CB'!L203</f>
        <v>0</v>
      </c>
      <c r="DJ31" s="1263"/>
      <c r="DK31" s="774">
        <f>'4.2.4CB'!Q191+'4.2.4CB'!Q203</f>
        <v>0</v>
      </c>
      <c r="DL31" s="784"/>
      <c r="DM31" s="1262">
        <f>'4.2.4CB'!L200+'4.2.4CB'!L205</f>
        <v>0.4</v>
      </c>
      <c r="DN31" s="1263"/>
      <c r="DO31" s="774">
        <f>'4.2.4CB'!Q200+'4.2.4CB'!Q205</f>
        <v>0</v>
      </c>
      <c r="DP31" s="784"/>
      <c r="DQ31" s="1262"/>
      <c r="DR31" s="1263"/>
      <c r="DS31" s="774"/>
      <c r="DT31" s="784"/>
      <c r="DU31" s="1262"/>
      <c r="DV31" s="1263"/>
      <c r="DW31" s="774"/>
      <c r="DX31" s="784"/>
    </row>
    <row r="32" spans="1:132" s="1267" customFormat="1" ht="6.6" customHeight="1">
      <c r="A32" s="1258">
        <f>'3.1Cost by Sub-contractors'!A30</f>
        <v>6.2</v>
      </c>
      <c r="B32" s="1572"/>
      <c r="C32" s="2008" t="str">
        <f>'3.1Cost by Sub-contractors'!C30:G30</f>
        <v>Profile</v>
      </c>
      <c r="D32" s="2008"/>
      <c r="E32" s="2008"/>
      <c r="F32" s="2008"/>
      <c r="G32" s="2009"/>
      <c r="H32" s="2010" t="str">
        <f>'3.1Cost by Sub-contractors'!H30:I30</f>
        <v>1/200</v>
      </c>
      <c r="I32" s="2011"/>
      <c r="J32" s="780" t="str">
        <f>'3.1Cost by Sub-contractors'!J30</f>
        <v>(km)</v>
      </c>
      <c r="K32" s="537">
        <f>'3.1Cost by Sub-contractors'!K30</f>
        <v>0</v>
      </c>
      <c r="L32" s="857"/>
      <c r="M32" s="2124"/>
      <c r="N32" s="2125"/>
      <c r="O32" s="2125"/>
      <c r="P32" s="2126"/>
      <c r="Q32" s="1262">
        <f>'4.2.4CB'!S18</f>
        <v>0.2</v>
      </c>
      <c r="R32" s="1263"/>
      <c r="S32" s="774">
        <f>'4.2.4CB'!W18</f>
        <v>0</v>
      </c>
      <c r="T32" s="784"/>
      <c r="U32" s="1262">
        <f>'4.2.4CB'!S27</f>
        <v>0</v>
      </c>
      <c r="V32" s="1263"/>
      <c r="W32" s="774">
        <f>'4.2.4CB'!W27</f>
        <v>0</v>
      </c>
      <c r="X32" s="784"/>
      <c r="Y32" s="1262">
        <f>'4.2.4CB'!S38</f>
        <v>0.2</v>
      </c>
      <c r="Z32" s="1263"/>
      <c r="AA32" s="774">
        <f>'4.2.4CB'!W38</f>
        <v>0</v>
      </c>
      <c r="AB32" s="784"/>
      <c r="AC32" s="1262">
        <f>'4.2.4CB'!S49</f>
        <v>0.4</v>
      </c>
      <c r="AD32" s="1263"/>
      <c r="AE32" s="774">
        <f>'4.2.4CB'!W49</f>
        <v>0</v>
      </c>
      <c r="AF32" s="784"/>
      <c r="AG32" s="1262">
        <f>'4.2.4CB'!S60</f>
        <v>0.1</v>
      </c>
      <c r="AH32" s="1263"/>
      <c r="AI32" s="774">
        <f>'4.2.4CB'!W60</f>
        <v>0</v>
      </c>
      <c r="AJ32" s="784"/>
      <c r="AK32" s="1262">
        <f>'4.2.4CB'!S70</f>
        <v>0.2</v>
      </c>
      <c r="AL32" s="1263"/>
      <c r="AM32" s="774">
        <f>'4.2.4CB'!W70</f>
        <v>0</v>
      </c>
      <c r="AN32" s="784"/>
      <c r="AO32" s="1262">
        <f>'4.2.4CB'!S79</f>
        <v>0.1</v>
      </c>
      <c r="AP32" s="1263"/>
      <c r="AQ32" s="774">
        <f>'4.2.4CB'!W79</f>
        <v>0</v>
      </c>
      <c r="AR32" s="784"/>
      <c r="AS32" s="1262">
        <f>'4.2.4CB'!S81</f>
        <v>0.1</v>
      </c>
      <c r="AT32" s="1263"/>
      <c r="AU32" s="774">
        <f>'4.2.4CB'!W81</f>
        <v>0</v>
      </c>
      <c r="AV32" s="784"/>
      <c r="AW32" s="1262">
        <f>'4.2.4CB'!S88</f>
        <v>0.1</v>
      </c>
      <c r="AX32" s="1263"/>
      <c r="AY32" s="774">
        <f>'4.2.4CB'!W88</f>
        <v>0</v>
      </c>
      <c r="AZ32" s="784"/>
      <c r="BA32" s="1262">
        <f>'4.2.4CB'!S93</f>
        <v>0.1</v>
      </c>
      <c r="BB32" s="1263"/>
      <c r="BC32" s="774">
        <f>'4.2.4CB'!W93</f>
        <v>0</v>
      </c>
      <c r="BD32" s="784"/>
      <c r="BE32" s="1262">
        <f>'4.2.4CB'!S101</f>
        <v>0</v>
      </c>
      <c r="BF32" s="1263"/>
      <c r="BG32" s="774">
        <f>'4.2.4CB'!W101</f>
        <v>0</v>
      </c>
      <c r="BH32" s="784"/>
      <c r="BI32" s="1262">
        <f>'4.2.4CB'!S109</f>
        <v>0</v>
      </c>
      <c r="BJ32" s="1263"/>
      <c r="BK32" s="774">
        <f>'4.2.4CB'!W109</f>
        <v>0</v>
      </c>
      <c r="BL32" s="784"/>
      <c r="BM32" s="1262">
        <f>'4.2.4CB'!S114</f>
        <v>0</v>
      </c>
      <c r="BN32" s="1263"/>
      <c r="BO32" s="774">
        <f>'4.2.4CB'!W114</f>
        <v>0</v>
      </c>
      <c r="BP32" s="784"/>
      <c r="BQ32" s="1262">
        <f>'4.2.4CB'!S125</f>
        <v>0.30000000000000004</v>
      </c>
      <c r="BR32" s="1263"/>
      <c r="BS32" s="774">
        <f>'4.2.4CB'!W125</f>
        <v>0</v>
      </c>
      <c r="BT32" s="784"/>
      <c r="BU32" s="1262">
        <f>'4.2.4CB'!S136</f>
        <v>0.1</v>
      </c>
      <c r="BV32" s="1263"/>
      <c r="BW32" s="774">
        <f>'4.2.4CB'!W136</f>
        <v>0</v>
      </c>
      <c r="BX32" s="784"/>
      <c r="BY32" s="1262">
        <f>'4.2.4CB'!S146</f>
        <v>0.4</v>
      </c>
      <c r="BZ32" s="1263"/>
      <c r="CA32" s="774">
        <f>'4.2.4CB'!W146</f>
        <v>0</v>
      </c>
      <c r="CB32" s="784"/>
      <c r="CC32" s="1262">
        <f>'4.2.4CB'!S149</f>
        <v>0.2</v>
      </c>
      <c r="CD32" s="1263"/>
      <c r="CE32" s="774">
        <f>'4.2.4CB'!W149</f>
        <v>0</v>
      </c>
      <c r="CF32" s="784"/>
      <c r="CG32" s="1262">
        <f>'4.2.4CB'!S155</f>
        <v>0.5</v>
      </c>
      <c r="CH32" s="1263"/>
      <c r="CI32" s="774">
        <f>'4.2.4CB'!W155</f>
        <v>0</v>
      </c>
      <c r="CJ32" s="784"/>
      <c r="CK32" s="1262">
        <f>'4.2.4CB'!S160</f>
        <v>0.1</v>
      </c>
      <c r="CL32" s="1263"/>
      <c r="CM32" s="774">
        <f>'4.2.4CB'!W160</f>
        <v>0</v>
      </c>
      <c r="CN32" s="784"/>
      <c r="CO32" s="1262">
        <f>'4.2.4CB'!S173</f>
        <v>0.89999999999999991</v>
      </c>
      <c r="CP32" s="1263"/>
      <c r="CQ32" s="774">
        <f>'4.2.4CB'!W173</f>
        <v>0</v>
      </c>
      <c r="CR32" s="784"/>
      <c r="CS32" s="1262">
        <f>'4.2.4CB'!S177</f>
        <v>0.1</v>
      </c>
      <c r="CT32" s="1263"/>
      <c r="CU32" s="774">
        <f>'4.2.4CB'!W177</f>
        <v>0</v>
      </c>
      <c r="CV32" s="784"/>
      <c r="CW32" s="1262">
        <f>'4.2.4CB'!S180</f>
        <v>0.1</v>
      </c>
      <c r="CX32" s="1263"/>
      <c r="CY32" s="774">
        <f>'4.2.4CB'!W180</f>
        <v>0</v>
      </c>
      <c r="CZ32" s="784"/>
      <c r="DA32" s="1262">
        <f>'4.2.4CB'!S185</f>
        <v>0.4</v>
      </c>
      <c r="DB32" s="1263"/>
      <c r="DC32" s="774">
        <f>'4.2.4CB'!W185</f>
        <v>0</v>
      </c>
      <c r="DD32" s="784"/>
      <c r="DE32" s="1262">
        <f>'4.2.4CB'!S188</f>
        <v>0.1</v>
      </c>
      <c r="DF32" s="1263"/>
      <c r="DG32" s="774">
        <f>'4.2.4CB'!W188</f>
        <v>0</v>
      </c>
      <c r="DH32" s="784"/>
      <c r="DI32" s="1262">
        <f>'4.2.4CB'!S191+'4.2.4CB'!S203</f>
        <v>0.30000000000000004</v>
      </c>
      <c r="DJ32" s="1263"/>
      <c r="DK32" s="774">
        <f>'4.2.4CB'!W191+'4.2.4CB'!W203</f>
        <v>0</v>
      </c>
      <c r="DL32" s="784"/>
      <c r="DM32" s="1262">
        <f>'4.2.4CB'!S200+'4.2.4CB'!S205</f>
        <v>0.79999999999999993</v>
      </c>
      <c r="DN32" s="1263"/>
      <c r="DO32" s="774">
        <f>'4.2.4CB'!W200+'4.2.4CB'!W205</f>
        <v>0</v>
      </c>
      <c r="DP32" s="784"/>
      <c r="DQ32" s="1262"/>
      <c r="DR32" s="1263"/>
      <c r="DS32" s="774"/>
      <c r="DT32" s="784"/>
      <c r="DU32" s="1262"/>
      <c r="DV32" s="1263"/>
      <c r="DW32" s="774"/>
      <c r="DX32" s="784"/>
    </row>
    <row r="33" spans="1:136" s="1267" customFormat="1" ht="6.6" customHeight="1">
      <c r="A33" s="1258">
        <f>'3.1Cost by Sub-contractors'!A31</f>
        <v>6.3</v>
      </c>
      <c r="B33" s="1572"/>
      <c r="C33" s="2008" t="str">
        <f>'3.1Cost by Sub-contractors'!C31:G31</f>
        <v>Cross-section</v>
      </c>
      <c r="D33" s="2008"/>
      <c r="E33" s="2008"/>
      <c r="F33" s="2008"/>
      <c r="G33" s="2009"/>
      <c r="H33" s="2010" t="str">
        <f>'3.1Cost by Sub-contractors'!H31:I31</f>
        <v>1/200</v>
      </c>
      <c r="I33" s="2011"/>
      <c r="J33" s="780" t="str">
        <f>'3.1Cost by Sub-contractors'!J31</f>
        <v>(km)</v>
      </c>
      <c r="K33" s="537">
        <f>'3.1Cost by Sub-contractors'!K31</f>
        <v>0</v>
      </c>
      <c r="L33" s="857"/>
      <c r="M33" s="2124"/>
      <c r="N33" s="2125"/>
      <c r="O33" s="2125"/>
      <c r="P33" s="2126"/>
      <c r="Q33" s="1262">
        <f>'4.2.4CB'!Y18</f>
        <v>3.5999999999999996</v>
      </c>
      <c r="R33" s="1263"/>
      <c r="S33" s="774">
        <f>'4.2.4CB'!AC18</f>
        <v>0</v>
      </c>
      <c r="T33" s="784"/>
      <c r="U33" s="1262">
        <f>'4.2.4CB'!Y27</f>
        <v>9.6</v>
      </c>
      <c r="V33" s="1263"/>
      <c r="W33" s="774">
        <f>'4.2.4CB'!AC27</f>
        <v>0</v>
      </c>
      <c r="X33" s="784"/>
      <c r="Y33" s="1262">
        <f>'4.2.4CB'!Y38</f>
        <v>10</v>
      </c>
      <c r="Z33" s="1263"/>
      <c r="AA33" s="774">
        <f>'4.2.4CB'!AC38</f>
        <v>0</v>
      </c>
      <c r="AB33" s="784"/>
      <c r="AC33" s="1262">
        <f>'4.2.4CB'!Y49</f>
        <v>7.6000000000000005</v>
      </c>
      <c r="AD33" s="1263"/>
      <c r="AE33" s="774">
        <f>'4.2.4CB'!AC49</f>
        <v>0</v>
      </c>
      <c r="AF33" s="784"/>
      <c r="AG33" s="1262">
        <f>'4.2.4CB'!Y60</f>
        <v>10.799999999999999</v>
      </c>
      <c r="AH33" s="1263"/>
      <c r="AI33" s="774">
        <f>'4.2.4CB'!AC60</f>
        <v>0</v>
      </c>
      <c r="AJ33" s="784"/>
      <c r="AK33" s="1262">
        <f>'4.2.4CB'!Y70</f>
        <v>8.4</v>
      </c>
      <c r="AL33" s="1263"/>
      <c r="AM33" s="774">
        <f>'4.2.4CB'!AC70</f>
        <v>0</v>
      </c>
      <c r="AN33" s="784"/>
      <c r="AO33" s="1262">
        <f>'4.2.4CB'!Y79</f>
        <v>8.4</v>
      </c>
      <c r="AP33" s="1263"/>
      <c r="AQ33" s="774">
        <f>'4.2.4CB'!AC79</f>
        <v>0</v>
      </c>
      <c r="AR33" s="784"/>
      <c r="AS33" s="1262">
        <f>'4.2.4CB'!Y81</f>
        <v>0</v>
      </c>
      <c r="AT33" s="1263"/>
      <c r="AU33" s="774">
        <f>'4.2.4CB'!AC81</f>
        <v>0</v>
      </c>
      <c r="AV33" s="784"/>
      <c r="AW33" s="1262">
        <f>'4.2.4CB'!Y88</f>
        <v>6</v>
      </c>
      <c r="AX33" s="1263"/>
      <c r="AY33" s="774">
        <f>'4.2.4CB'!AC88</f>
        <v>0</v>
      </c>
      <c r="AZ33" s="784"/>
      <c r="BA33" s="1262">
        <f>'4.2.4CB'!Y93</f>
        <v>3.8</v>
      </c>
      <c r="BB33" s="1263"/>
      <c r="BC33" s="774">
        <f>'4.2.4CB'!AC93</f>
        <v>0</v>
      </c>
      <c r="BD33" s="784"/>
      <c r="BE33" s="1262">
        <f>'4.2.4CB'!Y101</f>
        <v>8.4</v>
      </c>
      <c r="BF33" s="1263"/>
      <c r="BG33" s="774">
        <f>'4.2.4CB'!AC101</f>
        <v>0</v>
      </c>
      <c r="BH33" s="784"/>
      <c r="BI33" s="1262">
        <f>'4.2.4CB'!Y109</f>
        <v>8.4</v>
      </c>
      <c r="BJ33" s="1263"/>
      <c r="BK33" s="774">
        <f>'4.2.4CB'!AC109</f>
        <v>0</v>
      </c>
      <c r="BL33" s="784"/>
      <c r="BM33" s="1262">
        <f>'4.2.4CB'!Y114</f>
        <v>4.8</v>
      </c>
      <c r="BN33" s="1263"/>
      <c r="BO33" s="774">
        <f>'4.2.4CB'!AC114</f>
        <v>0</v>
      </c>
      <c r="BP33" s="784"/>
      <c r="BQ33" s="1262">
        <f>'4.2.4CB'!Y125</f>
        <v>8.6</v>
      </c>
      <c r="BR33" s="1263"/>
      <c r="BS33" s="774">
        <f>'4.2.4CB'!AC125</f>
        <v>0</v>
      </c>
      <c r="BT33" s="784"/>
      <c r="BU33" s="1262">
        <f>'4.2.4CB'!Y136</f>
        <v>10.799999999999999</v>
      </c>
      <c r="BV33" s="1263"/>
      <c r="BW33" s="774">
        <f>'4.2.4CB'!AC136</f>
        <v>0</v>
      </c>
      <c r="BX33" s="784"/>
      <c r="BY33" s="1262">
        <f>'4.2.4CB'!Y146</f>
        <v>6</v>
      </c>
      <c r="BZ33" s="1263"/>
      <c r="CA33" s="774">
        <f>'4.2.4CB'!AC146</f>
        <v>0</v>
      </c>
      <c r="CB33" s="784"/>
      <c r="CC33" s="1262"/>
      <c r="CD33" s="1263"/>
      <c r="CE33" s="774"/>
      <c r="CF33" s="784"/>
      <c r="CG33" s="1262">
        <f>'4.2.4CB'!Y149</f>
        <v>0</v>
      </c>
      <c r="CH33" s="1263"/>
      <c r="CI33" s="774">
        <f>'4.2.4CB'!AC149</f>
        <v>0</v>
      </c>
      <c r="CJ33" s="784"/>
      <c r="CK33" s="1262">
        <f>'4.2.4CB'!Y160</f>
        <v>3.5999999999999996</v>
      </c>
      <c r="CL33" s="1263"/>
      <c r="CM33" s="774">
        <f>'4.2.4CB'!AC160</f>
        <v>0</v>
      </c>
      <c r="CN33" s="784"/>
      <c r="CO33" s="1262">
        <f>'4.2.4CB'!Y173</f>
        <v>3.5999999999999996</v>
      </c>
      <c r="CP33" s="1263"/>
      <c r="CQ33" s="774">
        <f>'4.2.4CB'!AC173</f>
        <v>0</v>
      </c>
      <c r="CR33" s="784"/>
      <c r="CS33" s="1262">
        <f>'4.2.4CB'!Y177</f>
        <v>2.4</v>
      </c>
      <c r="CT33" s="1263"/>
      <c r="CU33" s="774">
        <f>'4.2.4CB'!AC177</f>
        <v>0</v>
      </c>
      <c r="CV33" s="784"/>
      <c r="CW33" s="1262">
        <f>'4.2.4CB'!Y180</f>
        <v>1.2</v>
      </c>
      <c r="CX33" s="1263"/>
      <c r="CY33" s="774">
        <f>'4.2.4CB'!AC180</f>
        <v>0</v>
      </c>
      <c r="CZ33" s="784"/>
      <c r="DA33" s="1262">
        <f>'4.2.4CB'!Y185</f>
        <v>0</v>
      </c>
      <c r="DB33" s="1263"/>
      <c r="DC33" s="774">
        <f>'4.2.4CB'!AC185</f>
        <v>0</v>
      </c>
      <c r="DD33" s="784"/>
      <c r="DE33" s="1262">
        <f>'4.2.4CB'!Y188</f>
        <v>1.2</v>
      </c>
      <c r="DF33" s="1263"/>
      <c r="DG33" s="774">
        <f>'4.2.4CB'!AC188</f>
        <v>0</v>
      </c>
      <c r="DH33" s="784"/>
      <c r="DI33" s="1262">
        <f>'4.2.4CB'!Y191+'4.2.4CB'!Y203</f>
        <v>0</v>
      </c>
      <c r="DJ33" s="1263"/>
      <c r="DK33" s="774">
        <f>'4.2.4CB'!AC191+'4.2.4CB'!AC203</f>
        <v>0</v>
      </c>
      <c r="DL33" s="784"/>
      <c r="DM33" s="1262">
        <f>'4.2.4CB'!Y200+'4.2.4CB'!Y205</f>
        <v>1.2</v>
      </c>
      <c r="DN33" s="1263"/>
      <c r="DO33" s="774">
        <f>'4.2.4CB'!AC200+'4.2.4CB'!AC205</f>
        <v>0</v>
      </c>
      <c r="DP33" s="784"/>
      <c r="DQ33" s="1262"/>
      <c r="DR33" s="1263"/>
      <c r="DS33" s="774"/>
      <c r="DT33" s="784"/>
      <c r="DU33" s="1262"/>
      <c r="DV33" s="1263"/>
      <c r="DW33" s="774"/>
      <c r="DX33" s="784"/>
    </row>
    <row r="34" spans="1:136" s="442" customFormat="1" ht="6.6" customHeight="1">
      <c r="A34" s="499">
        <f>'3.1Cost by Sub-contractors'!A32</f>
        <v>7</v>
      </c>
      <c r="B34" s="1573"/>
      <c r="C34" s="2014" t="str">
        <f>'3.1Cost by Sub-contractors'!C32:G32</f>
        <v>Culvert Pipe (CP)</v>
      </c>
      <c r="D34" s="2014"/>
      <c r="E34" s="2014"/>
      <c r="F34" s="2014"/>
      <c r="G34" s="2015"/>
      <c r="H34" s="2020">
        <f>'3.1Cost by Sub-contractors'!H32:I32</f>
        <v>0</v>
      </c>
      <c r="I34" s="2021"/>
      <c r="J34" s="499">
        <f>'3.1Cost by Sub-contractors'!J32</f>
        <v>0</v>
      </c>
      <c r="K34" s="521">
        <f>'3.1Cost by Sub-contractors'!K32</f>
        <v>0</v>
      </c>
      <c r="L34" s="511"/>
      <c r="M34" s="2124"/>
      <c r="N34" s="2125"/>
      <c r="O34" s="2125"/>
      <c r="P34" s="2126"/>
      <c r="Q34" s="528"/>
      <c r="R34" s="831"/>
      <c r="S34" s="822">
        <f>S35</f>
        <v>0</v>
      </c>
      <c r="T34" s="529"/>
      <c r="U34" s="528"/>
      <c r="V34" s="831"/>
      <c r="W34" s="822">
        <f>W35</f>
        <v>0</v>
      </c>
      <c r="X34" s="529"/>
      <c r="Y34" s="528"/>
      <c r="Z34" s="831"/>
      <c r="AA34" s="822">
        <f>AA35</f>
        <v>0</v>
      </c>
      <c r="AB34" s="529"/>
      <c r="AC34" s="528"/>
      <c r="AD34" s="831"/>
      <c r="AE34" s="822">
        <f>AE35</f>
        <v>0</v>
      </c>
      <c r="AF34" s="529"/>
      <c r="AG34" s="528"/>
      <c r="AH34" s="831"/>
      <c r="AI34" s="822">
        <f>AI35</f>
        <v>0</v>
      </c>
      <c r="AJ34" s="529"/>
      <c r="AK34" s="528"/>
      <c r="AL34" s="831"/>
      <c r="AM34" s="822">
        <f>AM35</f>
        <v>0</v>
      </c>
      <c r="AN34" s="529"/>
      <c r="AO34" s="528"/>
      <c r="AP34" s="831"/>
      <c r="AQ34" s="822">
        <f>AQ35</f>
        <v>0</v>
      </c>
      <c r="AR34" s="529"/>
      <c r="AS34" s="528"/>
      <c r="AT34" s="831"/>
      <c r="AU34" s="822">
        <f>AU35</f>
        <v>0</v>
      </c>
      <c r="AV34" s="529"/>
      <c r="AW34" s="528"/>
      <c r="AX34" s="831"/>
      <c r="AY34" s="822">
        <f>AY35</f>
        <v>0</v>
      </c>
      <c r="AZ34" s="529"/>
      <c r="BA34" s="528"/>
      <c r="BB34" s="831"/>
      <c r="BC34" s="822">
        <f>BC35</f>
        <v>0</v>
      </c>
      <c r="BD34" s="529"/>
      <c r="BE34" s="528"/>
      <c r="BF34" s="831"/>
      <c r="BG34" s="822">
        <f>BG35</f>
        <v>0</v>
      </c>
      <c r="BH34" s="529"/>
      <c r="BI34" s="528"/>
      <c r="BJ34" s="831"/>
      <c r="BK34" s="822">
        <f>BK35</f>
        <v>0</v>
      </c>
      <c r="BL34" s="529"/>
      <c r="BM34" s="528"/>
      <c r="BN34" s="831"/>
      <c r="BO34" s="822">
        <f>BO35</f>
        <v>0</v>
      </c>
      <c r="BP34" s="529"/>
      <c r="BQ34" s="528"/>
      <c r="BR34" s="831"/>
      <c r="BS34" s="822">
        <f>BS35</f>
        <v>0</v>
      </c>
      <c r="BT34" s="529"/>
      <c r="BU34" s="528"/>
      <c r="BV34" s="831"/>
      <c r="BW34" s="822">
        <f>BW35</f>
        <v>0</v>
      </c>
      <c r="BX34" s="529"/>
      <c r="BY34" s="528"/>
      <c r="BZ34" s="831"/>
      <c r="CA34" s="822">
        <f>CA35</f>
        <v>0</v>
      </c>
      <c r="CB34" s="529"/>
      <c r="CC34" s="528"/>
      <c r="CD34" s="831"/>
      <c r="CE34" s="822">
        <f>CE35</f>
        <v>0</v>
      </c>
      <c r="CF34" s="529"/>
      <c r="CG34" s="528"/>
      <c r="CH34" s="831"/>
      <c r="CI34" s="822">
        <f>CI35</f>
        <v>0</v>
      </c>
      <c r="CJ34" s="529"/>
      <c r="CK34" s="528"/>
      <c r="CL34" s="831"/>
      <c r="CM34" s="822">
        <f>CM35</f>
        <v>0</v>
      </c>
      <c r="CN34" s="529"/>
      <c r="CO34" s="528"/>
      <c r="CP34" s="831"/>
      <c r="CQ34" s="822">
        <f>CQ35</f>
        <v>0</v>
      </c>
      <c r="CR34" s="529"/>
      <c r="CS34" s="528"/>
      <c r="CT34" s="831"/>
      <c r="CU34" s="822">
        <f>CU35</f>
        <v>0</v>
      </c>
      <c r="CV34" s="529"/>
      <c r="CW34" s="528"/>
      <c r="CX34" s="831"/>
      <c r="CY34" s="822">
        <f>CY35</f>
        <v>0</v>
      </c>
      <c r="CZ34" s="529"/>
      <c r="DA34" s="528"/>
      <c r="DB34" s="831"/>
      <c r="DC34" s="822">
        <f>DC35</f>
        <v>0</v>
      </c>
      <c r="DD34" s="529"/>
      <c r="DE34" s="528"/>
      <c r="DF34" s="831"/>
      <c r="DG34" s="822">
        <f>DG35</f>
        <v>0</v>
      </c>
      <c r="DH34" s="529"/>
      <c r="DI34" s="528"/>
      <c r="DJ34" s="831"/>
      <c r="DK34" s="822">
        <f>DK35</f>
        <v>0</v>
      </c>
      <c r="DL34" s="529"/>
      <c r="DM34" s="528"/>
      <c r="DN34" s="831"/>
      <c r="DO34" s="822">
        <f>DO35</f>
        <v>0</v>
      </c>
      <c r="DP34" s="529"/>
      <c r="DQ34" s="528"/>
      <c r="DR34" s="831"/>
      <c r="DS34" s="822">
        <f>DS35</f>
        <v>0</v>
      </c>
      <c r="DT34" s="529"/>
      <c r="DU34" s="528"/>
      <c r="DV34" s="831"/>
      <c r="DW34" s="822">
        <f>DW35</f>
        <v>0</v>
      </c>
      <c r="DX34" s="529"/>
      <c r="DY34" s="835"/>
      <c r="DZ34" s="835"/>
      <c r="EA34" s="835"/>
      <c r="EB34" s="835"/>
    </row>
    <row r="35" spans="1:136" s="1267" customFormat="1" ht="6.6" customHeight="1">
      <c r="A35" s="1258">
        <f>'3.1Cost by Sub-contractors'!A33</f>
        <v>7.1</v>
      </c>
      <c r="B35" s="1572"/>
      <c r="C35" s="2008" t="str">
        <f>'3.1Cost by Sub-contractors'!C33:G33</f>
        <v>Profile</v>
      </c>
      <c r="D35" s="2008"/>
      <c r="E35" s="2008"/>
      <c r="F35" s="2008"/>
      <c r="G35" s="2009"/>
      <c r="H35" s="2010" t="str">
        <f>'3.1Cost by Sub-contractors'!H33:I33</f>
        <v>1/200</v>
      </c>
      <c r="I35" s="2011"/>
      <c r="J35" s="780" t="str">
        <f>'3.1Cost by Sub-contractors'!J33</f>
        <v>(km)</v>
      </c>
      <c r="K35" s="537">
        <f>'3.1Cost by Sub-contractors'!K33</f>
        <v>0</v>
      </c>
      <c r="L35" s="784"/>
      <c r="M35" s="2124"/>
      <c r="N35" s="2125"/>
      <c r="O35" s="2125"/>
      <c r="P35" s="2126"/>
      <c r="Q35" s="1262">
        <f>'4.2.5CP'!L15+'4.2.5CP'!L195</f>
        <v>0.30000000000000004</v>
      </c>
      <c r="R35" s="1263"/>
      <c r="S35" s="774">
        <f>'4.2.5CP'!P15+'4.2.5CP'!P195</f>
        <v>0</v>
      </c>
      <c r="T35" s="784"/>
      <c r="U35" s="1262">
        <f>'4.2.5CP'!L20</f>
        <v>0</v>
      </c>
      <c r="V35" s="1263"/>
      <c r="W35" s="774">
        <f>'4.2.5CP'!P20</f>
        <v>0</v>
      </c>
      <c r="X35" s="784"/>
      <c r="Y35" s="1262">
        <f>'4.2.5CP'!L30</f>
        <v>0.2</v>
      </c>
      <c r="Z35" s="1263"/>
      <c r="AA35" s="774">
        <f>'4.2.5CP'!P30</f>
        <v>0</v>
      </c>
      <c r="AB35" s="784"/>
      <c r="AC35" s="1262">
        <f>'4.2.5CP'!L36</f>
        <v>0.1</v>
      </c>
      <c r="AD35" s="1263"/>
      <c r="AE35" s="774">
        <f>'4.2.5CP'!P36</f>
        <v>0</v>
      </c>
      <c r="AF35" s="784"/>
      <c r="AG35" s="1262">
        <f>'4.2.5CP'!L198</f>
        <v>0</v>
      </c>
      <c r="AH35" s="1263"/>
      <c r="AI35" s="774">
        <f>'4.2.5CP'!P198</f>
        <v>0</v>
      </c>
      <c r="AJ35" s="784"/>
      <c r="AK35" s="1262">
        <f>'4.2.5CP'!L38</f>
        <v>0</v>
      </c>
      <c r="AL35" s="1263"/>
      <c r="AM35" s="774">
        <f>'4.2.5CP'!P38</f>
        <v>0</v>
      </c>
      <c r="AN35" s="784"/>
      <c r="AO35" s="1262">
        <f>'4.2.5CP'!L48</f>
        <v>0.2</v>
      </c>
      <c r="AP35" s="1263"/>
      <c r="AQ35" s="774">
        <f>'4.2.5CP'!P48</f>
        <v>0</v>
      </c>
      <c r="AR35" s="784"/>
      <c r="AS35" s="1262">
        <f>'4.2.5CP'!L55</f>
        <v>0.1</v>
      </c>
      <c r="AT35" s="1263"/>
      <c r="AU35" s="774">
        <f>'4.2.5CP'!P55</f>
        <v>0</v>
      </c>
      <c r="AV35" s="784"/>
      <c r="AW35" s="1262">
        <f>'4.2.5CP'!L65</f>
        <v>0</v>
      </c>
      <c r="AX35" s="1263"/>
      <c r="AY35" s="774">
        <f>'4.2.5CP'!P65</f>
        <v>0</v>
      </c>
      <c r="AZ35" s="784"/>
      <c r="BA35" s="1262">
        <f>'4.2.5CP'!L72</f>
        <v>0</v>
      </c>
      <c r="BB35" s="1263"/>
      <c r="BC35" s="774">
        <f>'4.2.5CP'!P72</f>
        <v>0</v>
      </c>
      <c r="BD35" s="784"/>
      <c r="BE35" s="1262">
        <f>'4.2.5CP'!L86</f>
        <v>0.1</v>
      </c>
      <c r="BF35" s="1263"/>
      <c r="BG35" s="774">
        <f>'4.2.5CP'!P86</f>
        <v>0</v>
      </c>
      <c r="BH35" s="784"/>
      <c r="BI35" s="1262">
        <f>'4.2.5CP'!L94</f>
        <v>0.2</v>
      </c>
      <c r="BJ35" s="1263"/>
      <c r="BK35" s="774">
        <f>'4.2.5CP'!P94</f>
        <v>0</v>
      </c>
      <c r="BL35" s="784"/>
      <c r="BM35" s="1262">
        <f>'4.2.5CP'!L102</f>
        <v>0</v>
      </c>
      <c r="BN35" s="1263"/>
      <c r="BO35" s="774">
        <f>'4.2.5CP'!P102</f>
        <v>0</v>
      </c>
      <c r="BP35" s="784"/>
      <c r="BQ35" s="1262">
        <f>'4.2.5CP'!L105</f>
        <v>0.1</v>
      </c>
      <c r="BR35" s="1263"/>
      <c r="BS35" s="774">
        <f>'4.2.5CP'!P105</f>
        <v>0</v>
      </c>
      <c r="BT35" s="784"/>
      <c r="BU35" s="1262">
        <f>'4.2.5CP'!L110</f>
        <v>0.1</v>
      </c>
      <c r="BV35" s="1263"/>
      <c r="BW35" s="774">
        <f>'4.2.5CP'!P110</f>
        <v>0</v>
      </c>
      <c r="BX35" s="784"/>
      <c r="BY35" s="1262">
        <f>'4.2.5CP'!L121</f>
        <v>0.1</v>
      </c>
      <c r="BZ35" s="1263"/>
      <c r="CA35" s="774">
        <f>'4.2.5CP'!P121</f>
        <v>0</v>
      </c>
      <c r="CB35" s="784"/>
      <c r="CC35" s="1262">
        <f>'4.2.5CP'!L128</f>
        <v>0.1</v>
      </c>
      <c r="CD35" s="1263"/>
      <c r="CE35" s="774">
        <f>'4.2.5CP'!P128</f>
        <v>0</v>
      </c>
      <c r="CF35" s="784"/>
      <c r="CG35" s="1262">
        <f>'4.2.5CP'!L133+'4.2.5CP'!L201</f>
        <v>0.2</v>
      </c>
      <c r="CH35" s="1263"/>
      <c r="CI35" s="774">
        <f>'4.2.5CP'!P133+'4.2.5CP'!P201</f>
        <v>0</v>
      </c>
      <c r="CJ35" s="784"/>
      <c r="CK35" s="1262">
        <f>'4.2.5CP'!L141</f>
        <v>0</v>
      </c>
      <c r="CL35" s="1263"/>
      <c r="CM35" s="774">
        <f>'4.2.5CP'!P141</f>
        <v>0</v>
      </c>
      <c r="CN35" s="784"/>
      <c r="CO35" s="1262">
        <f>'4.2.5CP'!L147</f>
        <v>0</v>
      </c>
      <c r="CP35" s="1263"/>
      <c r="CQ35" s="774">
        <f>'4.2.5CP'!P147</f>
        <v>0</v>
      </c>
      <c r="CR35" s="784"/>
      <c r="CS35" s="1262">
        <f>'4.2.5CP'!L155+'4.2.5CP'!L204</f>
        <v>0</v>
      </c>
      <c r="CT35" s="1263"/>
      <c r="CU35" s="774">
        <f>'4.2.5CP'!P155+'4.2.5CP'!P204</f>
        <v>0</v>
      </c>
      <c r="CV35" s="784"/>
      <c r="CW35" s="1262">
        <f>'4.2.5CP'!L160</f>
        <v>0</v>
      </c>
      <c r="CX35" s="1263"/>
      <c r="CY35" s="774">
        <f>'4.2.5CP'!P160</f>
        <v>0</v>
      </c>
      <c r="CZ35" s="784"/>
      <c r="DA35" s="1262">
        <f>'4.2.5CP'!L165+'4.2.5CP'!L207</f>
        <v>0</v>
      </c>
      <c r="DB35" s="1263"/>
      <c r="DC35" s="774">
        <f>'4.2.5CP'!P165+'4.2.5CP'!P207</f>
        <v>0</v>
      </c>
      <c r="DD35" s="784"/>
      <c r="DE35" s="1262">
        <f>'4.2.5CP'!L173</f>
        <v>0</v>
      </c>
      <c r="DF35" s="1263"/>
      <c r="DG35" s="774">
        <f>'4.2.5CP'!P173</f>
        <v>0</v>
      </c>
      <c r="DH35" s="784"/>
      <c r="DI35" s="1262">
        <f>'4.2.5CP'!L186+'4.2.5CP'!L209</f>
        <v>0</v>
      </c>
      <c r="DJ35" s="1263"/>
      <c r="DK35" s="774">
        <f>'4.2.5CP'!P186+'4.2.5CP'!P209</f>
        <v>0</v>
      </c>
      <c r="DL35" s="784"/>
      <c r="DM35" s="1262">
        <f>'4.2.5CP'!L192</f>
        <v>0</v>
      </c>
      <c r="DN35" s="1263"/>
      <c r="DO35" s="774">
        <f>'4.2.5CP'!P192</f>
        <v>0</v>
      </c>
      <c r="DP35" s="784"/>
      <c r="DQ35" s="1262"/>
      <c r="DR35" s="1263"/>
      <c r="DS35" s="774"/>
      <c r="DT35" s="784"/>
      <c r="DU35" s="1262"/>
      <c r="DV35" s="1263"/>
      <c r="DW35" s="774"/>
      <c r="DX35" s="784"/>
    </row>
    <row r="36" spans="1:136" s="1656" customFormat="1" ht="6.6" customHeight="1">
      <c r="A36" s="1259">
        <f>'3.1Cost by Sub-contractors'!A34</f>
        <v>8</v>
      </c>
      <c r="B36" s="1653"/>
      <c r="C36" s="2130" t="str">
        <f>'3.1Cost by Sub-contractors'!C34:G34</f>
        <v>Canal (Re-alignment)</v>
      </c>
      <c r="D36" s="2130"/>
      <c r="E36" s="2130"/>
      <c r="F36" s="2130"/>
      <c r="G36" s="2131"/>
      <c r="H36" s="2151"/>
      <c r="I36" s="2152"/>
      <c r="J36" s="1654"/>
      <c r="K36" s="521"/>
      <c r="L36" s="1655"/>
      <c r="M36" s="2124"/>
      <c r="N36" s="2125"/>
      <c r="O36" s="2125"/>
      <c r="P36" s="2126"/>
      <c r="Q36" s="1273"/>
      <c r="R36" s="1280"/>
      <c r="S36" s="822">
        <f>SUM(S37:S38)</f>
        <v>0</v>
      </c>
      <c r="T36" s="790"/>
      <c r="U36" s="1273"/>
      <c r="V36" s="1280"/>
      <c r="W36" s="822">
        <f>SUM(W37:W38)</f>
        <v>0</v>
      </c>
      <c r="X36" s="790"/>
      <c r="Y36" s="1273"/>
      <c r="Z36" s="1280"/>
      <c r="AA36" s="822">
        <f>SUM(AA37:AA38)</f>
        <v>0</v>
      </c>
      <c r="AB36" s="790"/>
      <c r="AC36" s="1273"/>
      <c r="AD36" s="1280"/>
      <c r="AE36" s="822">
        <f>SUM(AE37:AE38)</f>
        <v>0</v>
      </c>
      <c r="AF36" s="790"/>
      <c r="AG36" s="1273"/>
      <c r="AH36" s="1280"/>
      <c r="AI36" s="822">
        <f>SUM(AI37:AI38)</f>
        <v>0</v>
      </c>
      <c r="AJ36" s="790"/>
      <c r="AK36" s="1273"/>
      <c r="AL36" s="1280"/>
      <c r="AM36" s="822">
        <f>SUM(AM37:AM38)</f>
        <v>0</v>
      </c>
      <c r="AN36" s="790"/>
      <c r="AO36" s="1273"/>
      <c r="AP36" s="1280"/>
      <c r="AQ36" s="822">
        <f>SUM(AQ37:AQ38)</f>
        <v>0</v>
      </c>
      <c r="AR36" s="790"/>
      <c r="AS36" s="1273"/>
      <c r="AT36" s="1280"/>
      <c r="AU36" s="822">
        <f>SUM(AU37:AU38)</f>
        <v>0</v>
      </c>
      <c r="AV36" s="790"/>
      <c r="AW36" s="1273"/>
      <c r="AX36" s="1280"/>
      <c r="AY36" s="822">
        <f>SUM(AY37:AY38)</f>
        <v>0</v>
      </c>
      <c r="AZ36" s="790"/>
      <c r="BA36" s="1273"/>
      <c r="BB36" s="1280"/>
      <c r="BC36" s="822">
        <f>SUM(BC37:BC38)</f>
        <v>0</v>
      </c>
      <c r="BD36" s="790"/>
      <c r="BE36" s="1273"/>
      <c r="BF36" s="1280"/>
      <c r="BG36" s="822">
        <f>SUM(BG37:BG38)</f>
        <v>0</v>
      </c>
      <c r="BH36" s="790"/>
      <c r="BI36" s="1273"/>
      <c r="BJ36" s="1280"/>
      <c r="BK36" s="822">
        <f>SUM(BK37:BK38)</f>
        <v>0</v>
      </c>
      <c r="BL36" s="790"/>
      <c r="BM36" s="1273"/>
      <c r="BN36" s="1280"/>
      <c r="BO36" s="822">
        <f>SUM(BO37:BO38)</f>
        <v>0</v>
      </c>
      <c r="BP36" s="790"/>
      <c r="BQ36" s="1273"/>
      <c r="BR36" s="1280"/>
      <c r="BS36" s="822">
        <f>SUM(BS37:BS38)</f>
        <v>0</v>
      </c>
      <c r="BT36" s="790"/>
      <c r="BU36" s="1273"/>
      <c r="BV36" s="1280"/>
      <c r="BW36" s="822">
        <f>SUM(BW37:BW38)</f>
        <v>0</v>
      </c>
      <c r="BX36" s="790"/>
      <c r="BY36" s="1273"/>
      <c r="BZ36" s="1280"/>
      <c r="CA36" s="822">
        <f>SUM(CA37:CA38)</f>
        <v>0</v>
      </c>
      <c r="CB36" s="790"/>
      <c r="CC36" s="1273"/>
      <c r="CD36" s="1280"/>
      <c r="CE36" s="822">
        <f>SUM(CE37:CE38)</f>
        <v>0</v>
      </c>
      <c r="CF36" s="790"/>
      <c r="CG36" s="1273"/>
      <c r="CH36" s="1280"/>
      <c r="CI36" s="822">
        <f>SUM(CI37:CI38)</f>
        <v>0</v>
      </c>
      <c r="CJ36" s="790"/>
      <c r="CK36" s="1273"/>
      <c r="CL36" s="1280"/>
      <c r="CM36" s="822">
        <f>SUM(CM37:CM38)</f>
        <v>0</v>
      </c>
      <c r="CN36" s="790"/>
      <c r="CO36" s="1273"/>
      <c r="CP36" s="1280"/>
      <c r="CQ36" s="822">
        <f>SUM(CQ37:CQ38)</f>
        <v>0</v>
      </c>
      <c r="CR36" s="790"/>
      <c r="CS36" s="1273"/>
      <c r="CT36" s="1280"/>
      <c r="CU36" s="822">
        <f>SUM(CU37:CU38)</f>
        <v>0</v>
      </c>
      <c r="CV36" s="790"/>
      <c r="CW36" s="1273"/>
      <c r="CX36" s="1280"/>
      <c r="CY36" s="822">
        <f>SUM(CY37:CY38)</f>
        <v>0</v>
      </c>
      <c r="CZ36" s="790"/>
      <c r="DA36" s="1273"/>
      <c r="DB36" s="1280"/>
      <c r="DC36" s="822">
        <f>SUM(DC37:DC38)</f>
        <v>0</v>
      </c>
      <c r="DD36" s="790"/>
      <c r="DE36" s="1273"/>
      <c r="DF36" s="1280"/>
      <c r="DG36" s="822">
        <f>SUM(DG37:DG38)</f>
        <v>0</v>
      </c>
      <c r="DH36" s="790"/>
      <c r="DI36" s="1273"/>
      <c r="DJ36" s="1280"/>
      <c r="DK36" s="822">
        <f>SUM(DK37:DK38)</f>
        <v>0</v>
      </c>
      <c r="DL36" s="790"/>
      <c r="DM36" s="1273"/>
      <c r="DN36" s="1280"/>
      <c r="DO36" s="822">
        <f>SUM(DO37:DO38)</f>
        <v>0</v>
      </c>
      <c r="DP36" s="790"/>
      <c r="DQ36" s="1273"/>
      <c r="DR36" s="1280"/>
      <c r="DS36" s="822">
        <f>SUM(DS37:DS38)</f>
        <v>0</v>
      </c>
      <c r="DT36" s="790"/>
      <c r="DU36" s="1273"/>
      <c r="DV36" s="1280"/>
      <c r="DW36" s="822">
        <f>SUM(DW37:DW38)</f>
        <v>0</v>
      </c>
      <c r="DX36" s="790"/>
    </row>
    <row r="37" spans="1:136" s="1267" customFormat="1" ht="6.6" customHeight="1">
      <c r="A37" s="873">
        <f>'3.1Cost by Sub-contractors'!A35</f>
        <v>8.1</v>
      </c>
      <c r="B37" s="1572"/>
      <c r="C37" s="2008" t="str">
        <f>'3.1Cost by Sub-contractors'!C35:G35</f>
        <v>Profile</v>
      </c>
      <c r="D37" s="2008"/>
      <c r="E37" s="2008"/>
      <c r="F37" s="2008"/>
      <c r="G37" s="2009"/>
      <c r="H37" s="2010" t="str">
        <f>'3.1Cost by Sub-contractors'!H35:I35</f>
        <v>1/500</v>
      </c>
      <c r="I37" s="2011"/>
      <c r="J37" s="780" t="str">
        <f>'3.1Cost by Sub-contractors'!J35</f>
        <v>(km)</v>
      </c>
      <c r="K37" s="537">
        <f>'3.1Cost by Sub-contractors'!K35</f>
        <v>0</v>
      </c>
      <c r="L37" s="857"/>
      <c r="M37" s="2124"/>
      <c r="N37" s="2125"/>
      <c r="O37" s="2125"/>
      <c r="P37" s="2126"/>
      <c r="Q37" s="1262"/>
      <c r="R37" s="1263"/>
      <c r="S37" s="774"/>
      <c r="T37" s="784"/>
      <c r="U37" s="1262">
        <f>'4.2.9CN'!I11</f>
        <v>0.46</v>
      </c>
      <c r="V37" s="1263"/>
      <c r="W37" s="774">
        <f>'4.2.9CN'!M11</f>
        <v>0</v>
      </c>
      <c r="X37" s="784"/>
      <c r="Y37" s="1262">
        <f>'4.2.9CN'!I16</f>
        <v>1</v>
      </c>
      <c r="Z37" s="1263"/>
      <c r="AA37" s="774">
        <f>'4.2.9CN'!M16</f>
        <v>0</v>
      </c>
      <c r="AB37" s="784"/>
      <c r="AC37" s="1262">
        <f>'4.2.9CN'!I20</f>
        <v>0.55000000000000004</v>
      </c>
      <c r="AD37" s="1263"/>
      <c r="AE37" s="774">
        <f>'4.2.9CN'!M20</f>
        <v>0</v>
      </c>
      <c r="AF37" s="784"/>
      <c r="AG37" s="1262"/>
      <c r="AH37" s="1263"/>
      <c r="AI37" s="774"/>
      <c r="AJ37" s="784"/>
      <c r="AK37" s="1262"/>
      <c r="AL37" s="1263"/>
      <c r="AM37" s="774"/>
      <c r="AN37" s="784"/>
      <c r="AO37" s="1262"/>
      <c r="AP37" s="1263"/>
      <c r="AQ37" s="774"/>
      <c r="AR37" s="784"/>
      <c r="AS37" s="1262"/>
      <c r="AT37" s="1263"/>
      <c r="AU37" s="774"/>
      <c r="AV37" s="784"/>
      <c r="AW37" s="1262"/>
      <c r="AX37" s="1263"/>
      <c r="AY37" s="774"/>
      <c r="AZ37" s="784"/>
      <c r="BA37" s="1262">
        <f>'4.2.9CN'!I22</f>
        <v>0.14299999999999999</v>
      </c>
      <c r="BB37" s="1263"/>
      <c r="BC37" s="774">
        <f>'4.2.9CN'!M22</f>
        <v>0</v>
      </c>
      <c r="BD37" s="784"/>
      <c r="BE37" s="1262"/>
      <c r="BF37" s="1263"/>
      <c r="BG37" s="774"/>
      <c r="BH37" s="784"/>
      <c r="BI37" s="1262"/>
      <c r="BJ37" s="1263"/>
      <c r="BK37" s="774"/>
      <c r="BL37" s="784"/>
      <c r="BM37" s="1262"/>
      <c r="BN37" s="1263"/>
      <c r="BO37" s="774"/>
      <c r="BP37" s="784"/>
      <c r="BQ37" s="1262">
        <f>'4.2.9CN'!I25</f>
        <v>0.38</v>
      </c>
      <c r="BR37" s="1263"/>
      <c r="BS37" s="774">
        <f>'4.2.9CN'!M25</f>
        <v>0</v>
      </c>
      <c r="BT37" s="784"/>
      <c r="BU37" s="1262">
        <f>'4.2.9CN'!I30</f>
        <v>1.2509999999999999</v>
      </c>
      <c r="BV37" s="1263"/>
      <c r="BW37" s="774">
        <f>'4.2.9CN'!M30</f>
        <v>0</v>
      </c>
      <c r="BX37" s="784"/>
      <c r="BY37" s="1262">
        <f>'4.2.9CN'!I32</f>
        <v>0.12</v>
      </c>
      <c r="BZ37" s="1263"/>
      <c r="CA37" s="774">
        <f>'4.2.9CN'!M32</f>
        <v>0</v>
      </c>
      <c r="CB37" s="784"/>
      <c r="CC37" s="1262"/>
      <c r="CD37" s="1263"/>
      <c r="CE37" s="774"/>
      <c r="CF37" s="784"/>
      <c r="CG37" s="1262"/>
      <c r="CH37" s="1263"/>
      <c r="CI37" s="774"/>
      <c r="CJ37" s="784"/>
      <c r="CK37" s="1262"/>
      <c r="CL37" s="1263"/>
      <c r="CM37" s="774"/>
      <c r="CN37" s="784"/>
      <c r="CO37" s="1262"/>
      <c r="CP37" s="1263"/>
      <c r="CQ37" s="774"/>
      <c r="CR37" s="784"/>
      <c r="CS37" s="1262"/>
      <c r="CT37" s="1263"/>
      <c r="CU37" s="774"/>
      <c r="CV37" s="784"/>
      <c r="CW37" s="1262"/>
      <c r="CX37" s="1263"/>
      <c r="CY37" s="774"/>
      <c r="CZ37" s="784"/>
      <c r="DA37" s="1262"/>
      <c r="DB37" s="1263"/>
      <c r="DC37" s="774"/>
      <c r="DD37" s="784"/>
      <c r="DE37" s="1262"/>
      <c r="DF37" s="1263"/>
      <c r="DG37" s="774"/>
      <c r="DH37" s="784"/>
      <c r="DI37" s="1262"/>
      <c r="DJ37" s="1263"/>
      <c r="DK37" s="774"/>
      <c r="DL37" s="784"/>
      <c r="DM37" s="1262"/>
      <c r="DN37" s="1263"/>
      <c r="DO37" s="774"/>
      <c r="DP37" s="784"/>
      <c r="DQ37" s="1262"/>
      <c r="DR37" s="1263"/>
      <c r="DS37" s="774"/>
      <c r="DT37" s="784"/>
      <c r="DU37" s="1262"/>
      <c r="DV37" s="1263"/>
      <c r="DW37" s="774"/>
      <c r="DX37" s="784"/>
    </row>
    <row r="38" spans="1:136" s="1267" customFormat="1" ht="6.6" customHeight="1">
      <c r="A38" s="873">
        <f>'3.1Cost by Sub-contractors'!A36</f>
        <v>8.1999999999999993</v>
      </c>
      <c r="B38" s="1572"/>
      <c r="C38" s="2008" t="str">
        <f>'3.1Cost by Sub-contractors'!C36:G36</f>
        <v>Cross-section</v>
      </c>
      <c r="D38" s="2008"/>
      <c r="E38" s="2008"/>
      <c r="F38" s="2008"/>
      <c r="G38" s="2009"/>
      <c r="H38" s="2010" t="str">
        <f>'3.1Cost by Sub-contractors'!H36:I36</f>
        <v>1/200</v>
      </c>
      <c r="I38" s="2011"/>
      <c r="J38" s="780" t="str">
        <f>'3.1Cost by Sub-contractors'!J36</f>
        <v>(km)</v>
      </c>
      <c r="K38" s="537">
        <f>'3.1Cost by Sub-contractors'!K36</f>
        <v>0</v>
      </c>
      <c r="L38" s="857"/>
      <c r="M38" s="2124"/>
      <c r="N38" s="2125"/>
      <c r="O38" s="2125"/>
      <c r="P38" s="2126"/>
      <c r="Q38" s="1262"/>
      <c r="R38" s="1263"/>
      <c r="S38" s="774"/>
      <c r="T38" s="784"/>
      <c r="U38" s="1262">
        <f>'4.2.9CN'!O11</f>
        <v>0.92</v>
      </c>
      <c r="V38" s="1263"/>
      <c r="W38" s="774">
        <f>'4.2.9CN'!S11</f>
        <v>0</v>
      </c>
      <c r="X38" s="784"/>
      <c r="Y38" s="1262">
        <f>'4.2.9CN'!O16</f>
        <v>2</v>
      </c>
      <c r="Z38" s="1263"/>
      <c r="AA38" s="774">
        <f>'4.2.9CN'!S16</f>
        <v>0</v>
      </c>
      <c r="AB38" s="784"/>
      <c r="AC38" s="1262">
        <f>'4.2.9CN'!O20</f>
        <v>1.1200000000000001</v>
      </c>
      <c r="AD38" s="1263"/>
      <c r="AE38" s="774">
        <f>'4.2.9CN'!S20</f>
        <v>0</v>
      </c>
      <c r="AF38" s="784"/>
      <c r="AG38" s="1262"/>
      <c r="AH38" s="1263"/>
      <c r="AI38" s="774"/>
      <c r="AJ38" s="784"/>
      <c r="AK38" s="1262"/>
      <c r="AL38" s="1263"/>
      <c r="AM38" s="774"/>
      <c r="AN38" s="784"/>
      <c r="AO38" s="1262"/>
      <c r="AP38" s="1263"/>
      <c r="AQ38" s="774"/>
      <c r="AR38" s="784"/>
      <c r="AS38" s="1262"/>
      <c r="AT38" s="1263"/>
      <c r="AU38" s="774"/>
      <c r="AV38" s="784"/>
      <c r="AW38" s="1262"/>
      <c r="AX38" s="1263"/>
      <c r="AY38" s="774"/>
      <c r="AZ38" s="784"/>
      <c r="BA38" s="1262">
        <f>'4.2.9CN'!O22</f>
        <v>0.28000000000000003</v>
      </c>
      <c r="BB38" s="1263"/>
      <c r="BC38" s="774">
        <f>'4.2.9CN'!S22</f>
        <v>0</v>
      </c>
      <c r="BD38" s="784"/>
      <c r="BE38" s="1262"/>
      <c r="BF38" s="1263"/>
      <c r="BG38" s="774"/>
      <c r="BH38" s="784"/>
      <c r="BI38" s="1262"/>
      <c r="BJ38" s="1263"/>
      <c r="BK38" s="774"/>
      <c r="BL38" s="784"/>
      <c r="BM38" s="1262"/>
      <c r="BN38" s="1263"/>
      <c r="BO38" s="774"/>
      <c r="BP38" s="784"/>
      <c r="BQ38" s="1262">
        <f>'4.2.9CN'!O25</f>
        <v>0.76</v>
      </c>
      <c r="BR38" s="1263"/>
      <c r="BS38" s="774">
        <f>'4.2.9CN'!S25</f>
        <v>0</v>
      </c>
      <c r="BT38" s="784"/>
      <c r="BU38" s="1262">
        <f>'4.2.9CN'!O30</f>
        <v>2.52</v>
      </c>
      <c r="BV38" s="1263"/>
      <c r="BW38" s="774">
        <f>'4.2.9CN'!S30</f>
        <v>0</v>
      </c>
      <c r="BX38" s="784"/>
      <c r="BY38" s="1262">
        <f>'4.2.9CN'!O32</f>
        <v>0.24</v>
      </c>
      <c r="BZ38" s="1263"/>
      <c r="CA38" s="774">
        <f>'4.2.9CN'!S32</f>
        <v>0</v>
      </c>
      <c r="CB38" s="784"/>
      <c r="CC38" s="1262"/>
      <c r="CD38" s="1263"/>
      <c r="CE38" s="774"/>
      <c r="CF38" s="784"/>
      <c r="CG38" s="1262"/>
      <c r="CH38" s="1263"/>
      <c r="CI38" s="774"/>
      <c r="CJ38" s="784"/>
      <c r="CK38" s="1262"/>
      <c r="CL38" s="1263"/>
      <c r="CM38" s="774"/>
      <c r="CN38" s="784"/>
      <c r="CO38" s="1262"/>
      <c r="CP38" s="1263"/>
      <c r="CQ38" s="774"/>
      <c r="CR38" s="784"/>
      <c r="CS38" s="1262"/>
      <c r="CT38" s="1263"/>
      <c r="CU38" s="774"/>
      <c r="CV38" s="784"/>
      <c r="CW38" s="1262"/>
      <c r="CX38" s="1263"/>
      <c r="CY38" s="774"/>
      <c r="CZ38" s="784"/>
      <c r="DA38" s="1262"/>
      <c r="DB38" s="1263"/>
      <c r="DC38" s="774"/>
      <c r="DD38" s="784"/>
      <c r="DE38" s="1262"/>
      <c r="DF38" s="1263"/>
      <c r="DG38" s="774"/>
      <c r="DH38" s="784"/>
      <c r="DI38" s="1262"/>
      <c r="DJ38" s="1263"/>
      <c r="DK38" s="774"/>
      <c r="DL38" s="784"/>
      <c r="DM38" s="1262"/>
      <c r="DN38" s="1263"/>
      <c r="DO38" s="774"/>
      <c r="DP38" s="784"/>
      <c r="DQ38" s="1262"/>
      <c r="DR38" s="1263"/>
      <c r="DS38" s="774"/>
      <c r="DT38" s="784"/>
      <c r="DU38" s="1262"/>
      <c r="DV38" s="1263"/>
      <c r="DW38" s="774"/>
      <c r="DX38" s="784"/>
    </row>
    <row r="39" spans="1:136" s="442" customFormat="1" ht="6.6" customHeight="1">
      <c r="A39" s="499">
        <f>'3.1Cost by Sub-contractors'!A37</f>
        <v>9</v>
      </c>
      <c r="B39" s="1573"/>
      <c r="C39" s="2014" t="str">
        <f>'3.1Cost by Sub-contractors'!C37:G37</f>
        <v>Interchange (IC)</v>
      </c>
      <c r="D39" s="2014"/>
      <c r="E39" s="2014"/>
      <c r="F39" s="2014"/>
      <c r="G39" s="2015"/>
      <c r="H39" s="2020">
        <f>'3.1Cost by Sub-contractors'!H37:I37</f>
        <v>0</v>
      </c>
      <c r="I39" s="2021"/>
      <c r="J39" s="499">
        <f>'3.1Cost by Sub-contractors'!J37</f>
        <v>0</v>
      </c>
      <c r="K39" s="521">
        <f>'3.1Cost by Sub-contractors'!K37</f>
        <v>0</v>
      </c>
      <c r="L39" s="511"/>
      <c r="M39" s="2124"/>
      <c r="N39" s="2125"/>
      <c r="O39" s="2125"/>
      <c r="P39" s="2126"/>
      <c r="Q39" s="528"/>
      <c r="R39" s="831"/>
      <c r="S39" s="822">
        <f>SUM(S40:S44)</f>
        <v>0</v>
      </c>
      <c r="T39" s="529"/>
      <c r="U39" s="528"/>
      <c r="V39" s="831"/>
      <c r="W39" s="822">
        <f>SUM(W40:W44)</f>
        <v>0</v>
      </c>
      <c r="X39" s="529"/>
      <c r="Y39" s="528"/>
      <c r="Z39" s="831"/>
      <c r="AA39" s="822">
        <f>SUM(AA40:AA44)</f>
        <v>0</v>
      </c>
      <c r="AB39" s="529"/>
      <c r="AC39" s="528"/>
      <c r="AD39" s="831"/>
      <c r="AE39" s="822">
        <f>SUM(AE40:AE44)</f>
        <v>0</v>
      </c>
      <c r="AF39" s="529"/>
      <c r="AG39" s="528"/>
      <c r="AH39" s="831"/>
      <c r="AI39" s="822">
        <f>SUM(AI40:AI44)</f>
        <v>0</v>
      </c>
      <c r="AJ39" s="529"/>
      <c r="AK39" s="528"/>
      <c r="AL39" s="831"/>
      <c r="AM39" s="822">
        <f>SUM(AM40:AM44)</f>
        <v>0</v>
      </c>
      <c r="AN39" s="529"/>
      <c r="AO39" s="528"/>
      <c r="AP39" s="831"/>
      <c r="AQ39" s="822">
        <f>SUM(AQ40:AQ44)</f>
        <v>0</v>
      </c>
      <c r="AR39" s="529"/>
      <c r="AS39" s="528"/>
      <c r="AT39" s="831"/>
      <c r="AU39" s="822">
        <f>SUM(AU40:AU44)</f>
        <v>0</v>
      </c>
      <c r="AV39" s="529"/>
      <c r="AW39" s="528"/>
      <c r="AX39" s="831"/>
      <c r="AY39" s="822">
        <f>SUM(AY40:AY44)</f>
        <v>0</v>
      </c>
      <c r="AZ39" s="529"/>
      <c r="BA39" s="528"/>
      <c r="BB39" s="831"/>
      <c r="BC39" s="822">
        <f>SUM(BC40:BC44)</f>
        <v>0</v>
      </c>
      <c r="BD39" s="529"/>
      <c r="BE39" s="528"/>
      <c r="BF39" s="831"/>
      <c r="BG39" s="822">
        <f>SUM(BG40:BG44)</f>
        <v>0</v>
      </c>
      <c r="BH39" s="529"/>
      <c r="BI39" s="528"/>
      <c r="BJ39" s="831"/>
      <c r="BK39" s="822">
        <f>SUM(BK40:BK44)</f>
        <v>0</v>
      </c>
      <c r="BL39" s="529"/>
      <c r="BM39" s="528"/>
      <c r="BN39" s="831"/>
      <c r="BO39" s="822">
        <f>SUM(BO40:BO44)</f>
        <v>0</v>
      </c>
      <c r="BP39" s="529"/>
      <c r="BQ39" s="528"/>
      <c r="BR39" s="831"/>
      <c r="BS39" s="822">
        <f>SUM(BS40:BS44)</f>
        <v>0</v>
      </c>
      <c r="BT39" s="529"/>
      <c r="BU39" s="528"/>
      <c r="BV39" s="831"/>
      <c r="BW39" s="822">
        <f>SUM(BW40:BW44)</f>
        <v>0</v>
      </c>
      <c r="BX39" s="529"/>
      <c r="BY39" s="528"/>
      <c r="BZ39" s="831"/>
      <c r="CA39" s="822">
        <f>SUM(CA40:CA44)</f>
        <v>0</v>
      </c>
      <c r="CB39" s="529"/>
      <c r="CC39" s="528"/>
      <c r="CD39" s="831"/>
      <c r="CE39" s="822">
        <f>SUM(CE40:CE44)</f>
        <v>0</v>
      </c>
      <c r="CF39" s="529"/>
      <c r="CG39" s="528"/>
      <c r="CH39" s="831"/>
      <c r="CI39" s="822">
        <f>SUM(CI40:CI44)</f>
        <v>0</v>
      </c>
      <c r="CJ39" s="529"/>
      <c r="CK39" s="528"/>
      <c r="CL39" s="831"/>
      <c r="CM39" s="822">
        <f>SUM(CM40:CM44)</f>
        <v>0</v>
      </c>
      <c r="CN39" s="529"/>
      <c r="CO39" s="528"/>
      <c r="CP39" s="831"/>
      <c r="CQ39" s="822">
        <f>SUM(CQ40:CQ44)</f>
        <v>0</v>
      </c>
      <c r="CR39" s="529"/>
      <c r="CS39" s="528"/>
      <c r="CT39" s="831"/>
      <c r="CU39" s="822">
        <f>SUM(CU40:CU44)</f>
        <v>0</v>
      </c>
      <c r="CV39" s="529"/>
      <c r="CW39" s="528"/>
      <c r="CX39" s="831"/>
      <c r="CY39" s="822">
        <f>SUM(CY40:CY44)</f>
        <v>0</v>
      </c>
      <c r="CZ39" s="529"/>
      <c r="DA39" s="528"/>
      <c r="DB39" s="831"/>
      <c r="DC39" s="822">
        <f>SUM(DC40:DC44)</f>
        <v>0</v>
      </c>
      <c r="DD39" s="529"/>
      <c r="DE39" s="528"/>
      <c r="DF39" s="831"/>
      <c r="DG39" s="822">
        <f>SUM(DG40:DG44)</f>
        <v>0</v>
      </c>
      <c r="DH39" s="529"/>
      <c r="DI39" s="528"/>
      <c r="DJ39" s="831"/>
      <c r="DK39" s="822">
        <f>SUM(DK40:DK44)</f>
        <v>0</v>
      </c>
      <c r="DL39" s="529"/>
      <c r="DM39" s="528"/>
      <c r="DN39" s="831"/>
      <c r="DO39" s="822">
        <f>SUM(DO40:DO44)</f>
        <v>0</v>
      </c>
      <c r="DP39" s="529"/>
      <c r="DQ39" s="528"/>
      <c r="DR39" s="831"/>
      <c r="DS39" s="822">
        <f>SUM(DS40:DS44)</f>
        <v>0</v>
      </c>
      <c r="DT39" s="529"/>
      <c r="DU39" s="528"/>
      <c r="DV39" s="831"/>
      <c r="DW39" s="822">
        <f>SUM(DW40:DW44)</f>
        <v>0</v>
      </c>
      <c r="DX39" s="529"/>
      <c r="DY39" s="835"/>
      <c r="DZ39" s="835"/>
      <c r="EA39" s="835"/>
      <c r="EB39" s="835"/>
      <c r="EC39" s="835"/>
      <c r="ED39" s="835"/>
    </row>
    <row r="40" spans="1:136" s="1266" customFormat="1" ht="6.6" customHeight="1">
      <c r="A40" s="873">
        <f>'3.1Cost by Sub-contractors'!A38</f>
        <v>9.1</v>
      </c>
      <c r="B40" s="1575"/>
      <c r="C40" s="2022" t="str">
        <f>'3.1Cost by Sub-contractors'!C38:G38</f>
        <v>Secondary Control Point</v>
      </c>
      <c r="D40" s="2022"/>
      <c r="E40" s="2022"/>
      <c r="F40" s="2022"/>
      <c r="G40" s="2023"/>
      <c r="H40" s="2004" t="str">
        <f>'3.1Cost by Sub-contractors'!H38:I38</f>
        <v>Class II</v>
      </c>
      <c r="I40" s="2005"/>
      <c r="J40" s="801" t="str">
        <f>'3.1Cost by Sub-contractors'!J38</f>
        <v>(nos.)</v>
      </c>
      <c r="K40" s="537">
        <f>'3.1Cost by Sub-contractors'!K38</f>
        <v>0</v>
      </c>
      <c r="L40" s="856"/>
      <c r="M40" s="2124"/>
      <c r="N40" s="2125"/>
      <c r="O40" s="2125"/>
      <c r="P40" s="2126"/>
      <c r="Q40" s="1264">
        <f>'4.2.6IC'!I12</f>
        <v>8</v>
      </c>
      <c r="R40" s="1265"/>
      <c r="S40" s="774">
        <f>'4.2.6IC'!M12</f>
        <v>0</v>
      </c>
      <c r="T40" s="803"/>
      <c r="U40" s="1264"/>
      <c r="V40" s="1265"/>
      <c r="W40" s="774"/>
      <c r="X40" s="803"/>
      <c r="Y40" s="1264"/>
      <c r="Z40" s="1265"/>
      <c r="AA40" s="774"/>
      <c r="AB40" s="803"/>
      <c r="AC40" s="1264"/>
      <c r="AD40" s="1265"/>
      <c r="AE40" s="774"/>
      <c r="AF40" s="803"/>
      <c r="AG40" s="1264">
        <f>'4.2.6IC'!I14</f>
        <v>8</v>
      </c>
      <c r="AH40" s="1265"/>
      <c r="AI40" s="774">
        <f>'4.2.6IC'!M14</f>
        <v>0</v>
      </c>
      <c r="AJ40" s="803"/>
      <c r="AK40" s="1264"/>
      <c r="AL40" s="1265"/>
      <c r="AM40" s="774"/>
      <c r="AN40" s="803"/>
      <c r="AO40" s="1264"/>
      <c r="AP40" s="1265"/>
      <c r="AQ40" s="774"/>
      <c r="AR40" s="803"/>
      <c r="AS40" s="1264"/>
      <c r="AT40" s="1265"/>
      <c r="AU40" s="774"/>
      <c r="AV40" s="803"/>
      <c r="AW40" s="1264">
        <f>'4.2.6IC'!I16</f>
        <v>8</v>
      </c>
      <c r="AX40" s="1265"/>
      <c r="AY40" s="774">
        <f>'4.2.6IC'!M16</f>
        <v>0</v>
      </c>
      <c r="AZ40" s="803"/>
      <c r="BA40" s="1264"/>
      <c r="BB40" s="1265"/>
      <c r="BC40" s="774"/>
      <c r="BD40" s="803"/>
      <c r="BE40" s="1264"/>
      <c r="BF40" s="1265"/>
      <c r="BG40" s="774"/>
      <c r="BH40" s="803"/>
      <c r="BI40" s="1264"/>
      <c r="BJ40" s="1265"/>
      <c r="BK40" s="774"/>
      <c r="BL40" s="803"/>
      <c r="BM40" s="1264"/>
      <c r="BN40" s="1265"/>
      <c r="BO40" s="774"/>
      <c r="BP40" s="803"/>
      <c r="BQ40" s="1264">
        <f>'4.2.6IC'!I18</f>
        <v>8</v>
      </c>
      <c r="BR40" s="1265"/>
      <c r="BS40" s="774">
        <f>'4.2.6IC'!M18</f>
        <v>0</v>
      </c>
      <c r="BT40" s="803"/>
      <c r="BU40" s="1264"/>
      <c r="BV40" s="1265"/>
      <c r="BW40" s="774"/>
      <c r="BX40" s="803"/>
      <c r="BY40" s="1264"/>
      <c r="BZ40" s="1265"/>
      <c r="CA40" s="774"/>
      <c r="CB40" s="803"/>
      <c r="CC40" s="1264"/>
      <c r="CD40" s="1265"/>
      <c r="CE40" s="774"/>
      <c r="CF40" s="803"/>
      <c r="CG40" s="1264">
        <f>'4.2.6IC'!I20</f>
        <v>8</v>
      </c>
      <c r="CH40" s="1265"/>
      <c r="CI40" s="774">
        <f>'4.2.6IC'!M20</f>
        <v>0</v>
      </c>
      <c r="CJ40" s="803"/>
      <c r="CK40" s="1264"/>
      <c r="CL40" s="1265"/>
      <c r="CM40" s="774"/>
      <c r="CN40" s="803"/>
      <c r="CO40" s="1264"/>
      <c r="CP40" s="1265"/>
      <c r="CQ40" s="774"/>
      <c r="CR40" s="803"/>
      <c r="CS40" s="1264">
        <f>'4.2.6IC'!I22</f>
        <v>8</v>
      </c>
      <c r="CT40" s="1265"/>
      <c r="CU40" s="774">
        <f>'4.2.6IC'!M22</f>
        <v>0</v>
      </c>
      <c r="CV40" s="803"/>
      <c r="CW40" s="1264"/>
      <c r="CX40" s="1265"/>
      <c r="CY40" s="774"/>
      <c r="CZ40" s="803"/>
      <c r="DA40" s="1264">
        <f>'4.2.6IC'!I24</f>
        <v>8</v>
      </c>
      <c r="DB40" s="1265"/>
      <c r="DC40" s="774">
        <f>'4.2.6IC'!M24</f>
        <v>0</v>
      </c>
      <c r="DD40" s="803"/>
      <c r="DE40" s="1264"/>
      <c r="DF40" s="1265"/>
      <c r="DG40" s="774"/>
      <c r="DH40" s="803"/>
      <c r="DI40" s="1264">
        <f>'4.2.6IC'!I26</f>
        <v>8</v>
      </c>
      <c r="DJ40" s="1265"/>
      <c r="DK40" s="774">
        <f>'4.2.6IC'!M26</f>
        <v>0</v>
      </c>
      <c r="DL40" s="803"/>
      <c r="DM40" s="1264">
        <f>'4.2.6IC'!I28</f>
        <v>8</v>
      </c>
      <c r="DN40" s="1265"/>
      <c r="DO40" s="774">
        <f>'4.2.6IC'!M28</f>
        <v>0</v>
      </c>
      <c r="DP40" s="803"/>
      <c r="DQ40" s="1264"/>
      <c r="DR40" s="1265"/>
      <c r="DS40" s="774"/>
      <c r="DT40" s="803"/>
      <c r="DU40" s="1264"/>
      <c r="DV40" s="1265"/>
      <c r="DW40" s="774"/>
      <c r="DX40" s="803"/>
    </row>
    <row r="41" spans="1:136" s="1267" customFormat="1" ht="6.6" customHeight="1">
      <c r="A41" s="873">
        <f>'3.1Cost by Sub-contractors'!A39</f>
        <v>9.1999999999999993</v>
      </c>
      <c r="B41" s="1572"/>
      <c r="C41" s="2008" t="str">
        <f>'3.1Cost by Sub-contractors'!C39:G39</f>
        <v>Secondary Leveling Network</v>
      </c>
      <c r="D41" s="2008"/>
      <c r="E41" s="2008"/>
      <c r="F41" s="2008"/>
      <c r="G41" s="2009"/>
      <c r="H41" s="2010">
        <f>'3.1Cost by Sub-contractors'!H39:I39</f>
        <v>0</v>
      </c>
      <c r="I41" s="2011"/>
      <c r="J41" s="780" t="str">
        <f>'3.1Cost by Sub-contractors'!J39</f>
        <v>(km)</v>
      </c>
      <c r="K41" s="537">
        <f>'3.1Cost by Sub-contractors'!K39</f>
        <v>0</v>
      </c>
      <c r="L41" s="857"/>
      <c r="M41" s="2124"/>
      <c r="N41" s="2125"/>
      <c r="O41" s="2125"/>
      <c r="P41" s="2126"/>
      <c r="Q41" s="1262">
        <f>'4.2.6IC'!O12</f>
        <v>2</v>
      </c>
      <c r="R41" s="1263"/>
      <c r="S41" s="774">
        <f>'4.2.6IC'!S12</f>
        <v>0</v>
      </c>
      <c r="T41" s="784"/>
      <c r="U41" s="1262"/>
      <c r="V41" s="1263"/>
      <c r="W41" s="774"/>
      <c r="X41" s="784"/>
      <c r="Y41" s="1262"/>
      <c r="Z41" s="1263"/>
      <c r="AA41" s="774"/>
      <c r="AB41" s="784"/>
      <c r="AC41" s="1262"/>
      <c r="AD41" s="1263"/>
      <c r="AE41" s="774"/>
      <c r="AF41" s="784"/>
      <c r="AG41" s="1262">
        <f>'4.2.6IC'!O14</f>
        <v>2</v>
      </c>
      <c r="AH41" s="1263"/>
      <c r="AI41" s="774">
        <f>'4.2.6IC'!S14</f>
        <v>0</v>
      </c>
      <c r="AJ41" s="784"/>
      <c r="AK41" s="1262"/>
      <c r="AL41" s="1263"/>
      <c r="AM41" s="774"/>
      <c r="AN41" s="784"/>
      <c r="AO41" s="1262"/>
      <c r="AP41" s="1263"/>
      <c r="AQ41" s="774"/>
      <c r="AR41" s="784"/>
      <c r="AS41" s="1262"/>
      <c r="AT41" s="1263"/>
      <c r="AU41" s="774"/>
      <c r="AV41" s="784"/>
      <c r="AW41" s="1262">
        <f>'4.2.6IC'!O16</f>
        <v>2</v>
      </c>
      <c r="AX41" s="1263"/>
      <c r="AY41" s="774">
        <f>'4.2.6IC'!S16</f>
        <v>0</v>
      </c>
      <c r="AZ41" s="784"/>
      <c r="BA41" s="1262"/>
      <c r="BB41" s="1263"/>
      <c r="BC41" s="774"/>
      <c r="BD41" s="784"/>
      <c r="BE41" s="1262"/>
      <c r="BF41" s="1263"/>
      <c r="BG41" s="774"/>
      <c r="BH41" s="784"/>
      <c r="BI41" s="1262"/>
      <c r="BJ41" s="1263"/>
      <c r="BK41" s="774"/>
      <c r="BL41" s="784"/>
      <c r="BM41" s="1262"/>
      <c r="BN41" s="1263"/>
      <c r="BO41" s="774"/>
      <c r="BP41" s="784"/>
      <c r="BQ41" s="1262">
        <f>'4.2.6IC'!O18</f>
        <v>2</v>
      </c>
      <c r="BR41" s="1263"/>
      <c r="BS41" s="774">
        <f>'4.2.6IC'!S18</f>
        <v>0</v>
      </c>
      <c r="BT41" s="784"/>
      <c r="BU41" s="1262"/>
      <c r="BV41" s="1263"/>
      <c r="BW41" s="774"/>
      <c r="BX41" s="784"/>
      <c r="BY41" s="1262"/>
      <c r="BZ41" s="1263"/>
      <c r="CA41" s="774"/>
      <c r="CB41" s="784"/>
      <c r="CC41" s="1262"/>
      <c r="CD41" s="1263"/>
      <c r="CE41" s="774"/>
      <c r="CF41" s="784"/>
      <c r="CG41" s="1262">
        <f>'4.2.6IC'!O20</f>
        <v>2</v>
      </c>
      <c r="CH41" s="1263"/>
      <c r="CI41" s="774">
        <f>'4.2.6IC'!S20</f>
        <v>0</v>
      </c>
      <c r="CJ41" s="784"/>
      <c r="CK41" s="1262"/>
      <c r="CL41" s="1263"/>
      <c r="CM41" s="774"/>
      <c r="CN41" s="784"/>
      <c r="CO41" s="1262"/>
      <c r="CP41" s="1263"/>
      <c r="CQ41" s="774"/>
      <c r="CR41" s="784"/>
      <c r="CS41" s="1262">
        <f>'4.2.6IC'!O22</f>
        <v>2</v>
      </c>
      <c r="CT41" s="1263"/>
      <c r="CU41" s="774">
        <f>'4.2.6IC'!S22</f>
        <v>0</v>
      </c>
      <c r="CV41" s="784"/>
      <c r="CW41" s="1262"/>
      <c r="CX41" s="1263"/>
      <c r="CY41" s="774"/>
      <c r="CZ41" s="784"/>
      <c r="DA41" s="1262">
        <f>'4.2.6IC'!O24</f>
        <v>2</v>
      </c>
      <c r="DB41" s="1263"/>
      <c r="DC41" s="774">
        <f>'4.2.6IC'!S24</f>
        <v>0</v>
      </c>
      <c r="DD41" s="784"/>
      <c r="DE41" s="1262"/>
      <c r="DF41" s="1263"/>
      <c r="DG41" s="774"/>
      <c r="DH41" s="784"/>
      <c r="DI41" s="1262">
        <f>'4.2.6IC'!O26</f>
        <v>2</v>
      </c>
      <c r="DJ41" s="1263"/>
      <c r="DK41" s="774">
        <f>'4.2.6IC'!S26</f>
        <v>0</v>
      </c>
      <c r="DL41" s="784"/>
      <c r="DM41" s="1262">
        <f>'4.2.6IC'!O28</f>
        <v>2</v>
      </c>
      <c r="DN41" s="1263"/>
      <c r="DO41" s="774">
        <f>'4.2.6IC'!S28</f>
        <v>0</v>
      </c>
      <c r="DP41" s="784"/>
      <c r="DQ41" s="1262"/>
      <c r="DR41" s="1263"/>
      <c r="DS41" s="774"/>
      <c r="DT41" s="784"/>
      <c r="DU41" s="1262"/>
      <c r="DV41" s="1263"/>
      <c r="DW41" s="774"/>
      <c r="DX41" s="784"/>
    </row>
    <row r="42" spans="1:136" s="874" customFormat="1" ht="6.6" customHeight="1">
      <c r="A42" s="873">
        <f>'3.1Cost by Sub-contractors'!A40</f>
        <v>9.3000000000000007</v>
      </c>
      <c r="B42" s="1574"/>
      <c r="C42" s="2018" t="str">
        <f>'3.1Cost by Sub-contractors'!C40:G40</f>
        <v>Planimetric</v>
      </c>
      <c r="D42" s="2018"/>
      <c r="E42" s="2018"/>
      <c r="F42" s="2018"/>
      <c r="G42" s="2019"/>
      <c r="H42" s="2006" t="str">
        <f>'3.1Cost by Sub-contractors'!H40:I40</f>
        <v>1/500</v>
      </c>
      <c r="I42" s="2007"/>
      <c r="J42" s="773" t="str">
        <f>'3.1Cost by Sub-contractors'!J40</f>
        <v>(ha)</v>
      </c>
      <c r="K42" s="537">
        <f>'3.1Cost by Sub-contractors'!K40</f>
        <v>0</v>
      </c>
      <c r="L42" s="833"/>
      <c r="M42" s="2124"/>
      <c r="N42" s="2125"/>
      <c r="O42" s="2125"/>
      <c r="P42" s="2126"/>
      <c r="Q42" s="537">
        <f>'4.2.6IC'!U12</f>
        <v>60</v>
      </c>
      <c r="R42" s="512"/>
      <c r="S42" s="774">
        <f>'4.2.6IC'!Y12</f>
        <v>0</v>
      </c>
      <c r="T42" s="513"/>
      <c r="U42" s="537"/>
      <c r="V42" s="512"/>
      <c r="W42" s="774"/>
      <c r="X42" s="513"/>
      <c r="Y42" s="537"/>
      <c r="Z42" s="512"/>
      <c r="AA42" s="774"/>
      <c r="AB42" s="513"/>
      <c r="AC42" s="537"/>
      <c r="AD42" s="512"/>
      <c r="AE42" s="774"/>
      <c r="AF42" s="513"/>
      <c r="AG42" s="537">
        <f>'4.2.6IC'!U14</f>
        <v>27</v>
      </c>
      <c r="AH42" s="512"/>
      <c r="AI42" s="774">
        <f>'4.2.6IC'!Y14</f>
        <v>0</v>
      </c>
      <c r="AJ42" s="513"/>
      <c r="AK42" s="537"/>
      <c r="AL42" s="512"/>
      <c r="AM42" s="774"/>
      <c r="AN42" s="513"/>
      <c r="AO42" s="537"/>
      <c r="AP42" s="512"/>
      <c r="AQ42" s="774"/>
      <c r="AR42" s="513"/>
      <c r="AS42" s="537"/>
      <c r="AT42" s="512"/>
      <c r="AU42" s="774"/>
      <c r="AV42" s="513"/>
      <c r="AW42" s="537">
        <f>'4.2.6IC'!U16</f>
        <v>33</v>
      </c>
      <c r="AX42" s="512"/>
      <c r="AY42" s="774">
        <f>'4.2.6IC'!Y16</f>
        <v>0</v>
      </c>
      <c r="AZ42" s="513"/>
      <c r="BA42" s="537"/>
      <c r="BB42" s="512"/>
      <c r="BC42" s="774"/>
      <c r="BD42" s="513"/>
      <c r="BE42" s="537"/>
      <c r="BF42" s="512"/>
      <c r="BG42" s="774"/>
      <c r="BH42" s="513"/>
      <c r="BI42" s="537"/>
      <c r="BJ42" s="512"/>
      <c r="BK42" s="774"/>
      <c r="BL42" s="513"/>
      <c r="BM42" s="537"/>
      <c r="BN42" s="512"/>
      <c r="BO42" s="774"/>
      <c r="BP42" s="513"/>
      <c r="BQ42" s="537">
        <f>'4.2.6IC'!U18</f>
        <v>28</v>
      </c>
      <c r="BR42" s="512"/>
      <c r="BS42" s="774">
        <f>'4.2.6IC'!Y18</f>
        <v>0</v>
      </c>
      <c r="BT42" s="513"/>
      <c r="BU42" s="537"/>
      <c r="BV42" s="512"/>
      <c r="BW42" s="774"/>
      <c r="BX42" s="513"/>
      <c r="BY42" s="537"/>
      <c r="BZ42" s="512"/>
      <c r="CA42" s="774"/>
      <c r="CB42" s="513"/>
      <c r="CC42" s="537"/>
      <c r="CD42" s="512"/>
      <c r="CE42" s="774"/>
      <c r="CF42" s="513"/>
      <c r="CG42" s="537">
        <f>'4.2.6IC'!U20</f>
        <v>28</v>
      </c>
      <c r="CH42" s="512"/>
      <c r="CI42" s="774">
        <f>'4.2.6IC'!Y20</f>
        <v>0</v>
      </c>
      <c r="CJ42" s="513"/>
      <c r="CK42" s="537"/>
      <c r="CL42" s="512"/>
      <c r="CM42" s="774"/>
      <c r="CN42" s="513"/>
      <c r="CO42" s="537"/>
      <c r="CP42" s="512"/>
      <c r="CQ42" s="774"/>
      <c r="CR42" s="513"/>
      <c r="CS42" s="537">
        <f>'4.2.6IC'!U22</f>
        <v>28</v>
      </c>
      <c r="CT42" s="512"/>
      <c r="CU42" s="774">
        <f>'4.2.6IC'!Y22</f>
        <v>0</v>
      </c>
      <c r="CV42" s="513"/>
      <c r="CW42" s="537"/>
      <c r="CX42" s="512"/>
      <c r="CY42" s="774"/>
      <c r="CZ42" s="513"/>
      <c r="DA42" s="537">
        <f>'4.2.6IC'!U24</f>
        <v>28</v>
      </c>
      <c r="DB42" s="512"/>
      <c r="DC42" s="774">
        <f>'4.2.6IC'!Y24</f>
        <v>0</v>
      </c>
      <c r="DD42" s="513"/>
      <c r="DE42" s="537"/>
      <c r="DF42" s="512"/>
      <c r="DG42" s="774"/>
      <c r="DH42" s="513"/>
      <c r="DI42" s="537">
        <f>'4.2.6IC'!U26</f>
        <v>28</v>
      </c>
      <c r="DJ42" s="512"/>
      <c r="DK42" s="774">
        <f>'4.2.6IC'!Y26</f>
        <v>0</v>
      </c>
      <c r="DL42" s="513"/>
      <c r="DM42" s="537">
        <f>'4.2.6IC'!U28</f>
        <v>16</v>
      </c>
      <c r="DN42" s="512"/>
      <c r="DO42" s="774">
        <f>'4.2.6IC'!Y28</f>
        <v>0</v>
      </c>
      <c r="DP42" s="513"/>
      <c r="DQ42" s="537"/>
      <c r="DR42" s="512"/>
      <c r="DS42" s="774"/>
      <c r="DT42" s="513"/>
      <c r="DU42" s="537"/>
      <c r="DV42" s="512"/>
      <c r="DW42" s="774"/>
      <c r="DX42" s="513"/>
    </row>
    <row r="43" spans="1:136" s="1267" customFormat="1" ht="6.6" customHeight="1">
      <c r="A43" s="873">
        <f>'3.1Cost by Sub-contractors'!A41</f>
        <v>9.4</v>
      </c>
      <c r="B43" s="1572"/>
      <c r="C43" s="2008" t="str">
        <f>'3.1Cost by Sub-contractors'!C41:G41</f>
        <v>Profile (Rampway)</v>
      </c>
      <c r="D43" s="2008"/>
      <c r="E43" s="2008"/>
      <c r="F43" s="2008"/>
      <c r="G43" s="2009"/>
      <c r="H43" s="2010" t="str">
        <f>'3.1Cost by Sub-contractors'!H41:I41</f>
        <v>1/1,000; 1/100</v>
      </c>
      <c r="I43" s="2011"/>
      <c r="J43" s="780" t="str">
        <f>'3.1Cost by Sub-contractors'!J41</f>
        <v>(km)</v>
      </c>
      <c r="K43" s="537">
        <f>'3.1Cost by Sub-contractors'!K41</f>
        <v>0</v>
      </c>
      <c r="L43" s="857"/>
      <c r="M43" s="2124"/>
      <c r="N43" s="2125"/>
      <c r="O43" s="2125"/>
      <c r="P43" s="2126"/>
      <c r="Q43" s="1262">
        <f>'4.2.6IC'!AA12</f>
        <v>3.86</v>
      </c>
      <c r="R43" s="1263"/>
      <c r="S43" s="774">
        <f>'4.2.6IC'!AE12</f>
        <v>0</v>
      </c>
      <c r="T43" s="784"/>
      <c r="U43" s="1262"/>
      <c r="V43" s="1263"/>
      <c r="W43" s="774"/>
      <c r="X43" s="784"/>
      <c r="Y43" s="1262"/>
      <c r="Z43" s="1263"/>
      <c r="AA43" s="774"/>
      <c r="AB43" s="784"/>
      <c r="AC43" s="1262"/>
      <c r="AD43" s="1263"/>
      <c r="AE43" s="774"/>
      <c r="AF43" s="784"/>
      <c r="AG43" s="1262">
        <f>'4.2.6IC'!AA14</f>
        <v>2.5</v>
      </c>
      <c r="AH43" s="1263"/>
      <c r="AI43" s="774">
        <f>'4.2.6IC'!AE14</f>
        <v>0</v>
      </c>
      <c r="AJ43" s="784"/>
      <c r="AK43" s="1262"/>
      <c r="AL43" s="1263"/>
      <c r="AM43" s="774"/>
      <c r="AN43" s="784"/>
      <c r="AO43" s="1262"/>
      <c r="AP43" s="1263"/>
      <c r="AQ43" s="774"/>
      <c r="AR43" s="784"/>
      <c r="AS43" s="1262"/>
      <c r="AT43" s="1263"/>
      <c r="AU43" s="774"/>
      <c r="AV43" s="784"/>
      <c r="AW43" s="1262">
        <f>'4.2.6IC'!AA16</f>
        <v>2.46</v>
      </c>
      <c r="AX43" s="1263"/>
      <c r="AY43" s="774">
        <f>'4.2.6IC'!AE16</f>
        <v>0</v>
      </c>
      <c r="AZ43" s="784"/>
      <c r="BA43" s="1262"/>
      <c r="BB43" s="1263"/>
      <c r="BC43" s="774"/>
      <c r="BD43" s="784"/>
      <c r="BE43" s="1262"/>
      <c r="BF43" s="1263"/>
      <c r="BG43" s="774"/>
      <c r="BH43" s="784"/>
      <c r="BI43" s="1262"/>
      <c r="BJ43" s="1263"/>
      <c r="BK43" s="774"/>
      <c r="BL43" s="784"/>
      <c r="BM43" s="1262"/>
      <c r="BN43" s="1263"/>
      <c r="BO43" s="774"/>
      <c r="BP43" s="784"/>
      <c r="BQ43" s="1262">
        <f>'4.2.6IC'!AA18</f>
        <v>2.4300000000000002</v>
      </c>
      <c r="BR43" s="1263"/>
      <c r="BS43" s="774">
        <f>'4.2.6IC'!AE18</f>
        <v>0</v>
      </c>
      <c r="BT43" s="784"/>
      <c r="BU43" s="1262"/>
      <c r="BV43" s="1263"/>
      <c r="BW43" s="774"/>
      <c r="BX43" s="784"/>
      <c r="BY43" s="1262"/>
      <c r="BZ43" s="1263"/>
      <c r="CA43" s="774"/>
      <c r="CB43" s="784"/>
      <c r="CC43" s="1262"/>
      <c r="CD43" s="1263"/>
      <c r="CE43" s="774"/>
      <c r="CF43" s="784"/>
      <c r="CG43" s="1262">
        <f>'4.2.6IC'!AA20</f>
        <v>1.92</v>
      </c>
      <c r="CH43" s="1263"/>
      <c r="CI43" s="774">
        <f>'4.2.6IC'!AE20</f>
        <v>0</v>
      </c>
      <c r="CJ43" s="784"/>
      <c r="CK43" s="1262"/>
      <c r="CL43" s="1263"/>
      <c r="CM43" s="774"/>
      <c r="CN43" s="784"/>
      <c r="CO43" s="1262"/>
      <c r="CP43" s="1263"/>
      <c r="CQ43" s="774"/>
      <c r="CR43" s="784"/>
      <c r="CS43" s="1262">
        <f>'4.2.6IC'!AA22</f>
        <v>1.58</v>
      </c>
      <c r="CT43" s="1263"/>
      <c r="CU43" s="774">
        <f>'4.2.6IC'!AE22</f>
        <v>0</v>
      </c>
      <c r="CV43" s="784"/>
      <c r="CW43" s="1262"/>
      <c r="CX43" s="1263"/>
      <c r="CY43" s="774"/>
      <c r="CZ43" s="784"/>
      <c r="DA43" s="1262">
        <f>'4.2.6IC'!AA24</f>
        <v>1.93</v>
      </c>
      <c r="DB43" s="1263"/>
      <c r="DC43" s="774">
        <f>'4.2.6IC'!AE24</f>
        <v>0</v>
      </c>
      <c r="DD43" s="784"/>
      <c r="DE43" s="1262"/>
      <c r="DF43" s="1263"/>
      <c r="DG43" s="774"/>
      <c r="DH43" s="784"/>
      <c r="DI43" s="1262">
        <f>'4.2.6IC'!AA26</f>
        <v>1.84</v>
      </c>
      <c r="DJ43" s="1263"/>
      <c r="DK43" s="774">
        <f>'4.2.6IC'!AE26</f>
        <v>0</v>
      </c>
      <c r="DL43" s="784"/>
      <c r="DM43" s="1262">
        <f>'4.2.6IC'!AA28</f>
        <v>0.88</v>
      </c>
      <c r="DN43" s="1263"/>
      <c r="DO43" s="774">
        <f>'4.2.6IC'!AE28</f>
        <v>0</v>
      </c>
      <c r="DP43" s="784"/>
      <c r="DQ43" s="1262"/>
      <c r="DR43" s="1263"/>
      <c r="DS43" s="774"/>
      <c r="DT43" s="784"/>
      <c r="DU43" s="1262"/>
      <c r="DV43" s="1263"/>
      <c r="DW43" s="774"/>
      <c r="DX43" s="784"/>
    </row>
    <row r="44" spans="1:136" s="1267" customFormat="1" ht="6.6" customHeight="1">
      <c r="A44" s="873">
        <f>'3.1Cost by Sub-contractors'!A42</f>
        <v>9.5</v>
      </c>
      <c r="B44" s="1572"/>
      <c r="C44" s="2008" t="str">
        <f>'3.1Cost by Sub-contractors'!C42:G42</f>
        <v>Cross-section (Rampway)</v>
      </c>
      <c r="D44" s="2008"/>
      <c r="E44" s="2008"/>
      <c r="F44" s="2008"/>
      <c r="G44" s="2009"/>
      <c r="H44" s="2010" t="str">
        <f>'3.1Cost by Sub-contractors'!H42:I42</f>
        <v>1/200</v>
      </c>
      <c r="I44" s="2011"/>
      <c r="J44" s="780" t="str">
        <f>'3.1Cost by Sub-contractors'!J42</f>
        <v>(km)</v>
      </c>
      <c r="K44" s="537">
        <f>'3.1Cost by Sub-contractors'!K42</f>
        <v>0</v>
      </c>
      <c r="L44" s="857"/>
      <c r="M44" s="2124"/>
      <c r="N44" s="2125"/>
      <c r="O44" s="2125"/>
      <c r="P44" s="2126"/>
      <c r="Q44" s="1262">
        <f>'4.2.6IC'!AG12</f>
        <v>20.265000000000001</v>
      </c>
      <c r="R44" s="1263"/>
      <c r="S44" s="774">
        <f>'4.2.6IC'!AK12</f>
        <v>0</v>
      </c>
      <c r="T44" s="784"/>
      <c r="U44" s="1262"/>
      <c r="V44" s="1263"/>
      <c r="W44" s="774"/>
      <c r="X44" s="784"/>
      <c r="Y44" s="1262"/>
      <c r="Z44" s="1263"/>
      <c r="AA44" s="774"/>
      <c r="AB44" s="784"/>
      <c r="AC44" s="1262"/>
      <c r="AD44" s="1263"/>
      <c r="AE44" s="774"/>
      <c r="AF44" s="784"/>
      <c r="AG44" s="1262">
        <f>'4.2.6IC'!AG14</f>
        <v>13.125</v>
      </c>
      <c r="AH44" s="1263"/>
      <c r="AI44" s="774">
        <f>'4.2.6IC'!AK14</f>
        <v>0</v>
      </c>
      <c r="AJ44" s="784"/>
      <c r="AK44" s="1262"/>
      <c r="AL44" s="1263"/>
      <c r="AM44" s="774"/>
      <c r="AN44" s="784"/>
      <c r="AO44" s="1262"/>
      <c r="AP44" s="1263"/>
      <c r="AQ44" s="774"/>
      <c r="AR44" s="784"/>
      <c r="AS44" s="1262"/>
      <c r="AT44" s="1263"/>
      <c r="AU44" s="774"/>
      <c r="AV44" s="784"/>
      <c r="AW44" s="1262">
        <f>'4.2.6IC'!AG16</f>
        <v>12.915000000000001</v>
      </c>
      <c r="AX44" s="1263"/>
      <c r="AY44" s="774">
        <f>'4.2.6IC'!AK16</f>
        <v>0</v>
      </c>
      <c r="AZ44" s="784"/>
      <c r="BA44" s="1262"/>
      <c r="BB44" s="1263"/>
      <c r="BC44" s="774"/>
      <c r="BD44" s="784"/>
      <c r="BE44" s="1262"/>
      <c r="BF44" s="1263"/>
      <c r="BG44" s="774"/>
      <c r="BH44" s="784"/>
      <c r="BI44" s="1262"/>
      <c r="BJ44" s="1263"/>
      <c r="BK44" s="774"/>
      <c r="BL44" s="784"/>
      <c r="BM44" s="1262"/>
      <c r="BN44" s="1263"/>
      <c r="BO44" s="774"/>
      <c r="BP44" s="784"/>
      <c r="BQ44" s="1262">
        <f>'4.2.6IC'!AG18</f>
        <v>12.810000000000002</v>
      </c>
      <c r="BR44" s="1263"/>
      <c r="BS44" s="774">
        <f>'4.2.6IC'!AK18</f>
        <v>0</v>
      </c>
      <c r="BT44" s="784"/>
      <c r="BU44" s="1262"/>
      <c r="BV44" s="1263"/>
      <c r="BW44" s="774"/>
      <c r="BX44" s="784"/>
      <c r="BY44" s="1262"/>
      <c r="BZ44" s="1263"/>
      <c r="CA44" s="774"/>
      <c r="CB44" s="784"/>
      <c r="CC44" s="1262"/>
      <c r="CD44" s="1263"/>
      <c r="CE44" s="774"/>
      <c r="CF44" s="784"/>
      <c r="CG44" s="1262">
        <f>'4.2.6IC'!AG20</f>
        <v>10.080000000000002</v>
      </c>
      <c r="CH44" s="1263"/>
      <c r="CI44" s="774">
        <f>'4.2.6IC'!AK20</f>
        <v>0</v>
      </c>
      <c r="CJ44" s="784"/>
      <c r="CK44" s="1262"/>
      <c r="CL44" s="1263"/>
      <c r="CM44" s="774"/>
      <c r="CN44" s="784"/>
      <c r="CO44" s="1262"/>
      <c r="CP44" s="1263"/>
      <c r="CQ44" s="774"/>
      <c r="CR44" s="784"/>
      <c r="CS44" s="1262">
        <f>'4.2.6IC'!AG22</f>
        <v>8.2949999999999999</v>
      </c>
      <c r="CT44" s="1263"/>
      <c r="CU44" s="774">
        <f>'4.2.6IC'!AK22</f>
        <v>0</v>
      </c>
      <c r="CV44" s="784"/>
      <c r="CW44" s="1262"/>
      <c r="CX44" s="1263"/>
      <c r="CY44" s="774"/>
      <c r="CZ44" s="784"/>
      <c r="DA44" s="1262">
        <f>'4.2.6IC'!AG24</f>
        <v>10.185000000000002</v>
      </c>
      <c r="DB44" s="1263"/>
      <c r="DC44" s="774">
        <f>'4.2.6IC'!AK24</f>
        <v>0</v>
      </c>
      <c r="DD44" s="784"/>
      <c r="DE44" s="1262"/>
      <c r="DF44" s="1263"/>
      <c r="DG44" s="774"/>
      <c r="DH44" s="784"/>
      <c r="DI44" s="1262">
        <f>'4.2.6IC'!AG26</f>
        <v>9.6600000000000019</v>
      </c>
      <c r="DJ44" s="1263"/>
      <c r="DK44" s="774">
        <f>'4.2.6IC'!AK26</f>
        <v>0</v>
      </c>
      <c r="DL44" s="784"/>
      <c r="DM44" s="1262">
        <f>'4.2.6IC'!AG28</f>
        <v>4.620000000000001</v>
      </c>
      <c r="DN44" s="1263"/>
      <c r="DO44" s="774">
        <f>'4.2.6IC'!AK28</f>
        <v>0</v>
      </c>
      <c r="DP44" s="784"/>
      <c r="DQ44" s="1262"/>
      <c r="DR44" s="1263"/>
      <c r="DS44" s="774"/>
      <c r="DT44" s="784"/>
      <c r="DU44" s="1262"/>
      <c r="DV44" s="1263"/>
      <c r="DW44" s="774"/>
      <c r="DX44" s="784"/>
    </row>
    <row r="45" spans="1:136" s="442" customFormat="1" ht="6.6" customHeight="1">
      <c r="A45" s="499">
        <f>'3.1Cost by Sub-contractors'!A43</f>
        <v>10</v>
      </c>
      <c r="B45" s="1573"/>
      <c r="C45" s="2014" t="str">
        <f>'3.1Cost by Sub-contractors'!C43:G43</f>
        <v>Building (BL)</v>
      </c>
      <c r="D45" s="2014"/>
      <c r="E45" s="2014"/>
      <c r="F45" s="2014"/>
      <c r="G45" s="2015"/>
      <c r="H45" s="2020">
        <f>'3.1Cost by Sub-contractors'!H43:I43</f>
        <v>0</v>
      </c>
      <c r="I45" s="2021"/>
      <c r="J45" s="499">
        <f>'3.1Cost by Sub-contractors'!J43</f>
        <v>0</v>
      </c>
      <c r="K45" s="521">
        <f>'3.1Cost by Sub-contractors'!K43</f>
        <v>0</v>
      </c>
      <c r="L45" s="511"/>
      <c r="M45" s="2124"/>
      <c r="N45" s="2125"/>
      <c r="O45" s="2125"/>
      <c r="P45" s="2126"/>
      <c r="Q45" s="528"/>
      <c r="R45" s="831"/>
      <c r="S45" s="822">
        <f>S46</f>
        <v>0</v>
      </c>
      <c r="T45" s="529"/>
      <c r="U45" s="528"/>
      <c r="V45" s="831"/>
      <c r="W45" s="822">
        <f>W46</f>
        <v>0</v>
      </c>
      <c r="X45" s="529"/>
      <c r="Y45" s="528"/>
      <c r="Z45" s="831"/>
      <c r="AA45" s="822">
        <f>AA46</f>
        <v>0</v>
      </c>
      <c r="AB45" s="529"/>
      <c r="AC45" s="528"/>
      <c r="AD45" s="831"/>
      <c r="AE45" s="822">
        <f>AE46</f>
        <v>0</v>
      </c>
      <c r="AF45" s="529"/>
      <c r="AG45" s="528"/>
      <c r="AH45" s="831"/>
      <c r="AI45" s="822">
        <f>AI46</f>
        <v>0</v>
      </c>
      <c r="AJ45" s="529"/>
      <c r="AK45" s="528"/>
      <c r="AL45" s="831"/>
      <c r="AM45" s="822">
        <f>AM46</f>
        <v>0</v>
      </c>
      <c r="AN45" s="529"/>
      <c r="AO45" s="528"/>
      <c r="AP45" s="831"/>
      <c r="AQ45" s="822">
        <f>AQ46</f>
        <v>0</v>
      </c>
      <c r="AR45" s="529"/>
      <c r="AS45" s="528"/>
      <c r="AT45" s="831"/>
      <c r="AU45" s="822">
        <f>AU46</f>
        <v>0</v>
      </c>
      <c r="AV45" s="529"/>
      <c r="AW45" s="528"/>
      <c r="AX45" s="831"/>
      <c r="AY45" s="822">
        <f>AY46</f>
        <v>0</v>
      </c>
      <c r="AZ45" s="529"/>
      <c r="BA45" s="528"/>
      <c r="BB45" s="831"/>
      <c r="BC45" s="822">
        <f>BC46</f>
        <v>0</v>
      </c>
      <c r="BD45" s="529"/>
      <c r="BE45" s="528"/>
      <c r="BF45" s="831"/>
      <c r="BG45" s="822">
        <f>BG46</f>
        <v>0</v>
      </c>
      <c r="BH45" s="529"/>
      <c r="BI45" s="528"/>
      <c r="BJ45" s="831"/>
      <c r="BK45" s="822">
        <f>BK46</f>
        <v>0</v>
      </c>
      <c r="BL45" s="529"/>
      <c r="BM45" s="528"/>
      <c r="BN45" s="831"/>
      <c r="BO45" s="822">
        <f>BO46</f>
        <v>0</v>
      </c>
      <c r="BP45" s="529"/>
      <c r="BQ45" s="528"/>
      <c r="BR45" s="831"/>
      <c r="BS45" s="822">
        <f>BS46</f>
        <v>0</v>
      </c>
      <c r="BT45" s="529"/>
      <c r="BU45" s="528"/>
      <c r="BV45" s="831"/>
      <c r="BW45" s="822">
        <f>BW46</f>
        <v>0</v>
      </c>
      <c r="BX45" s="529"/>
      <c r="BY45" s="528"/>
      <c r="BZ45" s="831"/>
      <c r="CA45" s="822">
        <f>CA46</f>
        <v>0</v>
      </c>
      <c r="CB45" s="529"/>
      <c r="CC45" s="528"/>
      <c r="CD45" s="831"/>
      <c r="CE45" s="822">
        <f>CE46</f>
        <v>0</v>
      </c>
      <c r="CF45" s="529"/>
      <c r="CG45" s="528"/>
      <c r="CH45" s="831"/>
      <c r="CI45" s="822">
        <f>CI46</f>
        <v>0</v>
      </c>
      <c r="CJ45" s="529"/>
      <c r="CK45" s="528"/>
      <c r="CL45" s="831"/>
      <c r="CM45" s="822">
        <f>CM46</f>
        <v>0</v>
      </c>
      <c r="CN45" s="529"/>
      <c r="CO45" s="528"/>
      <c r="CP45" s="831"/>
      <c r="CQ45" s="822">
        <f>CQ46</f>
        <v>0</v>
      </c>
      <c r="CR45" s="529"/>
      <c r="CS45" s="528"/>
      <c r="CT45" s="831"/>
      <c r="CU45" s="822">
        <f>CU46</f>
        <v>0</v>
      </c>
      <c r="CV45" s="529"/>
      <c r="CW45" s="528"/>
      <c r="CX45" s="831"/>
      <c r="CY45" s="822">
        <f>CY46</f>
        <v>0</v>
      </c>
      <c r="CZ45" s="529"/>
      <c r="DA45" s="528"/>
      <c r="DB45" s="831"/>
      <c r="DC45" s="822">
        <f>DC46</f>
        <v>0</v>
      </c>
      <c r="DD45" s="529"/>
      <c r="DE45" s="528"/>
      <c r="DF45" s="831"/>
      <c r="DG45" s="822">
        <f>DG46</f>
        <v>0</v>
      </c>
      <c r="DH45" s="529"/>
      <c r="DI45" s="528"/>
      <c r="DJ45" s="831"/>
      <c r="DK45" s="822">
        <f>DK46</f>
        <v>0</v>
      </c>
      <c r="DL45" s="529"/>
      <c r="DM45" s="528"/>
      <c r="DN45" s="831"/>
      <c r="DO45" s="822">
        <f>DO46</f>
        <v>0</v>
      </c>
      <c r="DP45" s="529"/>
      <c r="DQ45" s="528"/>
      <c r="DR45" s="831"/>
      <c r="DS45" s="822">
        <f>DS46</f>
        <v>0</v>
      </c>
      <c r="DT45" s="529"/>
      <c r="DU45" s="528"/>
      <c r="DV45" s="831"/>
      <c r="DW45" s="822">
        <f>DW46</f>
        <v>0</v>
      </c>
      <c r="DX45" s="529"/>
      <c r="DY45" s="835"/>
      <c r="DZ45" s="835"/>
      <c r="EA45" s="835"/>
      <c r="EB45" s="835"/>
      <c r="EC45" s="835"/>
      <c r="ED45" s="835"/>
      <c r="EE45" s="835"/>
      <c r="EF45" s="835"/>
    </row>
    <row r="46" spans="1:136" s="874" customFormat="1" ht="6.6" customHeight="1">
      <c r="A46" s="1274">
        <f>'3.1Cost by Sub-contractors'!A44</f>
        <v>10.1</v>
      </c>
      <c r="B46" s="1580"/>
      <c r="C46" s="2117" t="str">
        <f>'3.1Cost by Sub-contractors'!C44:G44</f>
        <v>Planimetric</v>
      </c>
      <c r="D46" s="2117"/>
      <c r="E46" s="2117"/>
      <c r="F46" s="2117"/>
      <c r="G46" s="2118"/>
      <c r="H46" s="2153" t="str">
        <f>'3.1Cost by Sub-contractors'!H44:I44</f>
        <v>1/500</v>
      </c>
      <c r="I46" s="2154"/>
      <c r="J46" s="1275" t="str">
        <f>'3.1Cost by Sub-contractors'!J44</f>
        <v>(ha)</v>
      </c>
      <c r="K46" s="539">
        <f>'3.1Cost by Sub-contractors'!K44</f>
        <v>0</v>
      </c>
      <c r="L46" s="834"/>
      <c r="M46" s="2124"/>
      <c r="N46" s="2125"/>
      <c r="O46" s="2125"/>
      <c r="P46" s="2126"/>
      <c r="Q46" s="539">
        <f>'4.2.7BL'!H7</f>
        <v>2.8</v>
      </c>
      <c r="R46" s="514"/>
      <c r="S46" s="778">
        <f>'4.2.7BL'!L7</f>
        <v>0</v>
      </c>
      <c r="T46" s="515"/>
      <c r="U46" s="539">
        <f>'4.2.7BL'!H9</f>
        <v>2.84</v>
      </c>
      <c r="V46" s="514"/>
      <c r="W46" s="778">
        <f>'4.2.7BL'!L9</f>
        <v>0</v>
      </c>
      <c r="X46" s="515"/>
      <c r="Y46" s="539"/>
      <c r="Z46" s="514"/>
      <c r="AA46" s="778"/>
      <c r="AB46" s="515"/>
      <c r="AC46" s="539"/>
      <c r="AD46" s="514"/>
      <c r="AE46" s="778"/>
      <c r="AF46" s="515"/>
      <c r="AG46" s="539"/>
      <c r="AH46" s="514"/>
      <c r="AI46" s="778"/>
      <c r="AJ46" s="515"/>
      <c r="AK46" s="539"/>
      <c r="AL46" s="514"/>
      <c r="AM46" s="778"/>
      <c r="AN46" s="515"/>
      <c r="AO46" s="539">
        <f>'4.2.7BL'!H11</f>
        <v>1.8</v>
      </c>
      <c r="AP46" s="514"/>
      <c r="AQ46" s="778">
        <f>'4.2.7BL'!L11</f>
        <v>0</v>
      </c>
      <c r="AR46" s="515"/>
      <c r="AS46" s="539"/>
      <c r="AT46" s="514"/>
      <c r="AU46" s="778"/>
      <c r="AV46" s="515"/>
      <c r="AW46" s="539"/>
      <c r="AX46" s="514"/>
      <c r="AY46" s="778"/>
      <c r="AZ46" s="515"/>
      <c r="BA46" s="539"/>
      <c r="BB46" s="514"/>
      <c r="BC46" s="778"/>
      <c r="BD46" s="515"/>
      <c r="BE46" s="539"/>
      <c r="BF46" s="514"/>
      <c r="BG46" s="778"/>
      <c r="BH46" s="515"/>
      <c r="BI46" s="539"/>
      <c r="BJ46" s="514"/>
      <c r="BK46" s="778"/>
      <c r="BL46" s="515"/>
      <c r="BM46" s="539"/>
      <c r="BN46" s="514"/>
      <c r="BO46" s="778"/>
      <c r="BP46" s="515"/>
      <c r="BQ46" s="539">
        <f>'4.2.7BL'!H13</f>
        <v>0.98</v>
      </c>
      <c r="BR46" s="514"/>
      <c r="BS46" s="778">
        <f>'4.2.7BL'!L13</f>
        <v>0</v>
      </c>
      <c r="BT46" s="515"/>
      <c r="BU46" s="539">
        <f>'4.2.7BL'!H15</f>
        <v>7.4</v>
      </c>
      <c r="BV46" s="514"/>
      <c r="BW46" s="778">
        <f>'4.2.7BL'!L15</f>
        <v>0</v>
      </c>
      <c r="BX46" s="515"/>
      <c r="BY46" s="539"/>
      <c r="BZ46" s="514"/>
      <c r="CA46" s="778"/>
      <c r="CB46" s="515"/>
      <c r="CC46" s="539"/>
      <c r="CD46" s="514"/>
      <c r="CE46" s="778"/>
      <c r="CF46" s="515"/>
      <c r="CG46" s="539"/>
      <c r="CH46" s="514"/>
      <c r="CI46" s="778"/>
      <c r="CJ46" s="515"/>
      <c r="CK46" s="539"/>
      <c r="CL46" s="514"/>
      <c r="CM46" s="778"/>
      <c r="CN46" s="515"/>
      <c r="CO46" s="539">
        <f>'4.2.7BL'!H17</f>
        <v>1.8</v>
      </c>
      <c r="CP46" s="514"/>
      <c r="CQ46" s="778">
        <f>'4.2.7BL'!L17</f>
        <v>0</v>
      </c>
      <c r="CR46" s="515"/>
      <c r="CS46" s="539"/>
      <c r="CT46" s="514"/>
      <c r="CU46" s="778"/>
      <c r="CV46" s="515"/>
      <c r="CW46" s="539"/>
      <c r="CX46" s="514"/>
      <c r="CY46" s="778"/>
      <c r="CZ46" s="515"/>
      <c r="DA46" s="539"/>
      <c r="DB46" s="514"/>
      <c r="DC46" s="778"/>
      <c r="DD46" s="515"/>
      <c r="DE46" s="539"/>
      <c r="DF46" s="514"/>
      <c r="DG46" s="778"/>
      <c r="DH46" s="515"/>
      <c r="DI46" s="539"/>
      <c r="DJ46" s="514"/>
      <c r="DK46" s="778"/>
      <c r="DL46" s="515"/>
      <c r="DM46" s="539">
        <f>'4.2.7BL'!H19</f>
        <v>2.84</v>
      </c>
      <c r="DN46" s="514"/>
      <c r="DO46" s="778">
        <f>'4.2.7BL'!L19</f>
        <v>0</v>
      </c>
      <c r="DP46" s="515"/>
      <c r="DQ46" s="539"/>
      <c r="DR46" s="514"/>
      <c r="DS46" s="778"/>
      <c r="DT46" s="515"/>
      <c r="DU46" s="539"/>
      <c r="DV46" s="514"/>
      <c r="DW46" s="778"/>
      <c r="DX46" s="515"/>
    </row>
    <row r="47" spans="1:136" s="442" customFormat="1" ht="6.6" customHeight="1">
      <c r="A47" s="760" t="str">
        <f>'3.1Cost by Sub-contractors'!A45</f>
        <v>C</v>
      </c>
      <c r="B47" s="1576"/>
      <c r="C47" s="2012" t="str">
        <f>'3.1Cost by Sub-contractors'!C45:G45</f>
        <v>Linking Road</v>
      </c>
      <c r="D47" s="2012"/>
      <c r="E47" s="2012"/>
      <c r="F47" s="2012"/>
      <c r="G47" s="2013"/>
      <c r="H47" s="2076">
        <f>'3.1Cost by Sub-contractors'!H45:I45</f>
        <v>0</v>
      </c>
      <c r="I47" s="2077"/>
      <c r="J47" s="760">
        <f>'3.1Cost by Sub-contractors'!J45</f>
        <v>0</v>
      </c>
      <c r="K47" s="519">
        <f>'3.1Cost by Sub-contractors'!K45</f>
        <v>0</v>
      </c>
      <c r="L47" s="523"/>
      <c r="M47" s="2124"/>
      <c r="N47" s="2125"/>
      <c r="O47" s="2125"/>
      <c r="P47" s="2126"/>
      <c r="Q47" s="530"/>
      <c r="R47" s="836"/>
      <c r="S47" s="859">
        <f>S48+S52+S61+S65+S67</f>
        <v>0</v>
      </c>
      <c r="T47" s="531"/>
      <c r="U47" s="530"/>
      <c r="V47" s="836"/>
      <c r="W47" s="859">
        <f>W48+W52+W61+W65+W67</f>
        <v>0</v>
      </c>
      <c r="X47" s="531"/>
      <c r="Y47" s="530"/>
      <c r="Z47" s="836"/>
      <c r="AA47" s="859">
        <f>AA48+AA52+AA61+AA65+AA67</f>
        <v>0</v>
      </c>
      <c r="AB47" s="531"/>
      <c r="AC47" s="530"/>
      <c r="AD47" s="836"/>
      <c r="AE47" s="859">
        <f>AE48+AE52+AE61+AE65+AE67</f>
        <v>0</v>
      </c>
      <c r="AF47" s="531"/>
      <c r="AG47" s="530"/>
      <c r="AH47" s="836"/>
      <c r="AI47" s="859">
        <f>AI48+AI52+AI61+AI65+AI67</f>
        <v>0</v>
      </c>
      <c r="AJ47" s="531"/>
      <c r="AK47" s="530"/>
      <c r="AL47" s="836"/>
      <c r="AM47" s="859">
        <f>AM48+AM52+AM61+AM65+AM67</f>
        <v>0</v>
      </c>
      <c r="AN47" s="531"/>
      <c r="AO47" s="530"/>
      <c r="AP47" s="836"/>
      <c r="AQ47" s="859">
        <f>AQ48+AQ52+AQ61+AQ65+AQ67</f>
        <v>0</v>
      </c>
      <c r="AR47" s="531"/>
      <c r="AS47" s="530"/>
      <c r="AT47" s="836"/>
      <c r="AU47" s="859">
        <f>AU48+AU52+AU61+AU65+AU67</f>
        <v>0</v>
      </c>
      <c r="AV47" s="531"/>
      <c r="AW47" s="530"/>
      <c r="AX47" s="836"/>
      <c r="AY47" s="859">
        <f>AY48+AY52+AY61+AY65+AY67</f>
        <v>0</v>
      </c>
      <c r="AZ47" s="531"/>
      <c r="BA47" s="530"/>
      <c r="BB47" s="836"/>
      <c r="BC47" s="859">
        <f>BC48+BC52+BC61+BC65+BC67</f>
        <v>0</v>
      </c>
      <c r="BD47" s="531"/>
      <c r="BE47" s="530"/>
      <c r="BF47" s="836"/>
      <c r="BG47" s="859">
        <f>BG48+BG52+BG61+BG65+BG67</f>
        <v>0</v>
      </c>
      <c r="BH47" s="531"/>
      <c r="BI47" s="530"/>
      <c r="BJ47" s="836"/>
      <c r="BK47" s="859">
        <f>BK48+BK52+BK61+BK65+BK67</f>
        <v>0</v>
      </c>
      <c r="BL47" s="531"/>
      <c r="BM47" s="530"/>
      <c r="BN47" s="836"/>
      <c r="BO47" s="859">
        <f>BO48+BO52+BO61+BO65+BO67</f>
        <v>0</v>
      </c>
      <c r="BP47" s="531"/>
      <c r="BQ47" s="530"/>
      <c r="BR47" s="836"/>
      <c r="BS47" s="859">
        <f>BS48+BS52+BS61+BS65+BS67</f>
        <v>0</v>
      </c>
      <c r="BT47" s="531"/>
      <c r="BU47" s="530"/>
      <c r="BV47" s="836"/>
      <c r="BW47" s="859">
        <f>BW48+BW52+BW61+BW65+BW67</f>
        <v>0</v>
      </c>
      <c r="BX47" s="531"/>
      <c r="BY47" s="530"/>
      <c r="BZ47" s="836"/>
      <c r="CA47" s="859">
        <f>CA48+CA52+CA61+CA65+CA67</f>
        <v>0</v>
      </c>
      <c r="CB47" s="531"/>
      <c r="CC47" s="530"/>
      <c r="CD47" s="836"/>
      <c r="CE47" s="859">
        <f>CE48+CE52+CE61+CE65+CE67</f>
        <v>0</v>
      </c>
      <c r="CF47" s="531"/>
      <c r="CG47" s="530"/>
      <c r="CH47" s="836"/>
      <c r="CI47" s="859">
        <f>CI48+CI52+CI61+CI65+CI67</f>
        <v>0</v>
      </c>
      <c r="CJ47" s="531"/>
      <c r="CK47" s="530"/>
      <c r="CL47" s="836"/>
      <c r="CM47" s="859">
        <f>CM48+CM52+CM61+CM65+CM67</f>
        <v>0</v>
      </c>
      <c r="CN47" s="531"/>
      <c r="CO47" s="530"/>
      <c r="CP47" s="836"/>
      <c r="CQ47" s="859">
        <f>CQ48+CQ52+CQ61+CQ65+CQ67</f>
        <v>0</v>
      </c>
      <c r="CR47" s="531"/>
      <c r="CS47" s="530"/>
      <c r="CT47" s="836"/>
      <c r="CU47" s="859">
        <f>CU48+CU52+CU61+CU65+CU67</f>
        <v>0</v>
      </c>
      <c r="CV47" s="531"/>
      <c r="CW47" s="530"/>
      <c r="CX47" s="836"/>
      <c r="CY47" s="859">
        <f>CY48+CY52+CY61+CY65+CY67</f>
        <v>0</v>
      </c>
      <c r="CZ47" s="531"/>
      <c r="DA47" s="530"/>
      <c r="DB47" s="836"/>
      <c r="DC47" s="1827">
        <f>DC48+DC52+DC61+DC65+DC67</f>
        <v>0</v>
      </c>
      <c r="DD47" s="531"/>
      <c r="DE47" s="530"/>
      <c r="DF47" s="836"/>
      <c r="DG47" s="859">
        <f>DG48+DG52+DG61+DG65+DG67</f>
        <v>0</v>
      </c>
      <c r="DH47" s="531"/>
      <c r="DI47" s="530"/>
      <c r="DJ47" s="836"/>
      <c r="DK47" s="859">
        <f>DK48+DK52+DK61+DK65+DK67</f>
        <v>0</v>
      </c>
      <c r="DL47" s="531"/>
      <c r="DM47" s="530"/>
      <c r="DN47" s="836"/>
      <c r="DO47" s="859">
        <f>DO48+DO52+DO61+DO65+DO67</f>
        <v>0</v>
      </c>
      <c r="DP47" s="531"/>
      <c r="DQ47" s="530"/>
      <c r="DR47" s="836"/>
      <c r="DS47" s="859">
        <f>DS48+DS52+DS61+DS65+DS67</f>
        <v>0</v>
      </c>
      <c r="DT47" s="531"/>
      <c r="DU47" s="530"/>
      <c r="DV47" s="836"/>
      <c r="DW47" s="859">
        <f>DW48+DW52+DW61+DW65+DW67</f>
        <v>0</v>
      </c>
      <c r="DX47" s="531"/>
      <c r="DY47" s="835"/>
      <c r="DZ47" s="835"/>
      <c r="EA47" s="835"/>
      <c r="EB47" s="835"/>
    </row>
    <row r="48" spans="1:136" s="442" customFormat="1" ht="6.6" customHeight="1">
      <c r="A48" s="499">
        <f>'3.1Cost by Sub-contractors'!A46</f>
        <v>11</v>
      </c>
      <c r="B48" s="1573"/>
      <c r="C48" s="2014" t="str">
        <f>'3.1Cost by Sub-contractors'!C46:G46</f>
        <v>Main Line (ML, Road Section)</v>
      </c>
      <c r="D48" s="2014"/>
      <c r="E48" s="2014"/>
      <c r="F48" s="2014"/>
      <c r="G48" s="2015"/>
      <c r="H48" s="2020">
        <f>'3.1Cost by Sub-contractors'!H46:I46</f>
        <v>0</v>
      </c>
      <c r="I48" s="2021"/>
      <c r="J48" s="499">
        <f>'3.1Cost by Sub-contractors'!J46</f>
        <v>0</v>
      </c>
      <c r="K48" s="521">
        <f>'3.1Cost by Sub-contractors'!K46</f>
        <v>0</v>
      </c>
      <c r="L48" s="511"/>
      <c r="M48" s="2124"/>
      <c r="N48" s="2125"/>
      <c r="O48" s="2125"/>
      <c r="P48" s="2126"/>
      <c r="Q48" s="528"/>
      <c r="R48" s="831"/>
      <c r="S48" s="822">
        <f>SUM(S49:S51)</f>
        <v>0</v>
      </c>
      <c r="T48" s="529"/>
      <c r="U48" s="528"/>
      <c r="V48" s="831"/>
      <c r="W48" s="822">
        <f>SUM(W49:W51)</f>
        <v>0</v>
      </c>
      <c r="X48" s="529"/>
      <c r="Y48" s="528"/>
      <c r="Z48" s="831"/>
      <c r="AA48" s="822">
        <f>SUM(AA49:AA51)</f>
        <v>0</v>
      </c>
      <c r="AB48" s="529"/>
      <c r="AC48" s="528"/>
      <c r="AD48" s="831"/>
      <c r="AE48" s="822">
        <f>SUM(AE49:AE51)</f>
        <v>0</v>
      </c>
      <c r="AF48" s="529"/>
      <c r="AG48" s="528"/>
      <c r="AH48" s="831"/>
      <c r="AI48" s="822">
        <f>SUM(AI49:AI51)</f>
        <v>0</v>
      </c>
      <c r="AJ48" s="529"/>
      <c r="AK48" s="528"/>
      <c r="AL48" s="831"/>
      <c r="AM48" s="822">
        <f>SUM(AM49:AM51)</f>
        <v>0</v>
      </c>
      <c r="AN48" s="529"/>
      <c r="AO48" s="528"/>
      <c r="AP48" s="831"/>
      <c r="AQ48" s="822">
        <f>SUM(AQ49:AQ51)</f>
        <v>0</v>
      </c>
      <c r="AR48" s="529"/>
      <c r="AS48" s="528"/>
      <c r="AT48" s="831"/>
      <c r="AU48" s="822">
        <f>SUM(AU49:AU51)</f>
        <v>0</v>
      </c>
      <c r="AV48" s="529"/>
      <c r="AW48" s="528"/>
      <c r="AX48" s="831"/>
      <c r="AY48" s="822">
        <f>SUM(AY49:AY51)</f>
        <v>0</v>
      </c>
      <c r="AZ48" s="529"/>
      <c r="BA48" s="528"/>
      <c r="BB48" s="831"/>
      <c r="BC48" s="822">
        <f>SUM(BC49:BC51)</f>
        <v>0</v>
      </c>
      <c r="BD48" s="529"/>
      <c r="BE48" s="528"/>
      <c r="BF48" s="831"/>
      <c r="BG48" s="822">
        <f>SUM(BG49:BG51)</f>
        <v>0</v>
      </c>
      <c r="BH48" s="529"/>
      <c r="BI48" s="528"/>
      <c r="BJ48" s="831"/>
      <c r="BK48" s="822">
        <f>SUM(BK49:BK51)</f>
        <v>0</v>
      </c>
      <c r="BL48" s="529"/>
      <c r="BM48" s="528"/>
      <c r="BN48" s="831"/>
      <c r="BO48" s="822">
        <f>SUM(BO49:BO51)</f>
        <v>0</v>
      </c>
      <c r="BP48" s="529"/>
      <c r="BQ48" s="528"/>
      <c r="BR48" s="831"/>
      <c r="BS48" s="822">
        <f>SUM(BS49:BS51)</f>
        <v>0</v>
      </c>
      <c r="BT48" s="529"/>
      <c r="BU48" s="528"/>
      <c r="BV48" s="831"/>
      <c r="BW48" s="822">
        <f>SUM(BW49:BW51)</f>
        <v>0</v>
      </c>
      <c r="BX48" s="529"/>
      <c r="BY48" s="528"/>
      <c r="BZ48" s="831"/>
      <c r="CA48" s="822">
        <f>SUM(CA49:CA51)</f>
        <v>0</v>
      </c>
      <c r="CB48" s="529"/>
      <c r="CC48" s="528"/>
      <c r="CD48" s="831"/>
      <c r="CE48" s="822">
        <f>SUM(CE49:CE51)</f>
        <v>0</v>
      </c>
      <c r="CF48" s="529"/>
      <c r="CG48" s="528"/>
      <c r="CH48" s="831"/>
      <c r="CI48" s="822">
        <f>SUM(CI49:CI51)</f>
        <v>0</v>
      </c>
      <c r="CJ48" s="529"/>
      <c r="CK48" s="528"/>
      <c r="CL48" s="831"/>
      <c r="CM48" s="822">
        <f>SUM(CM49:CM51)</f>
        <v>0</v>
      </c>
      <c r="CN48" s="529"/>
      <c r="CO48" s="528"/>
      <c r="CP48" s="831"/>
      <c r="CQ48" s="822">
        <f>SUM(CQ49:CQ51)</f>
        <v>0</v>
      </c>
      <c r="CR48" s="529"/>
      <c r="CS48" s="528"/>
      <c r="CT48" s="831"/>
      <c r="CU48" s="822">
        <f>SUM(CU49:CU51)</f>
        <v>0</v>
      </c>
      <c r="CV48" s="529"/>
      <c r="CW48" s="528"/>
      <c r="CX48" s="831"/>
      <c r="CY48" s="822">
        <f>SUM(CY49:CY51)</f>
        <v>0</v>
      </c>
      <c r="CZ48" s="529"/>
      <c r="DA48" s="528"/>
      <c r="DB48" s="831"/>
      <c r="DC48" s="822">
        <f>SUM(DC49:DC51)</f>
        <v>0</v>
      </c>
      <c r="DD48" s="529"/>
      <c r="DE48" s="528"/>
      <c r="DF48" s="831"/>
      <c r="DG48" s="822">
        <f>SUM(DG49:DG51)</f>
        <v>0</v>
      </c>
      <c r="DH48" s="529"/>
      <c r="DI48" s="528"/>
      <c r="DJ48" s="831"/>
      <c r="DK48" s="822">
        <f>SUM(DK49:DK51)</f>
        <v>0</v>
      </c>
      <c r="DL48" s="529"/>
      <c r="DM48" s="528"/>
      <c r="DN48" s="831"/>
      <c r="DO48" s="822">
        <f>SUM(DO49:DO51)</f>
        <v>0</v>
      </c>
      <c r="DP48" s="529"/>
      <c r="DQ48" s="528"/>
      <c r="DR48" s="831"/>
      <c r="DS48" s="822">
        <f>SUM(DS49:DS51)</f>
        <v>0</v>
      </c>
      <c r="DT48" s="529"/>
      <c r="DU48" s="528"/>
      <c r="DV48" s="831"/>
      <c r="DW48" s="822">
        <f>SUM(DW49:DW51)</f>
        <v>0</v>
      </c>
      <c r="DX48" s="529"/>
      <c r="DY48" s="835"/>
      <c r="DZ48" s="835"/>
      <c r="EA48" s="835"/>
      <c r="EB48" s="835"/>
    </row>
    <row r="49" spans="1:134" s="874" customFormat="1" ht="6.6" customHeight="1">
      <c r="A49" s="873">
        <f>'3.1Cost by Sub-contractors'!A47</f>
        <v>11.1</v>
      </c>
      <c r="B49" s="1574"/>
      <c r="C49" s="2018" t="str">
        <f>'3.1Cost by Sub-contractors'!C47:G47</f>
        <v>Planimetric</v>
      </c>
      <c r="D49" s="2018"/>
      <c r="E49" s="2018"/>
      <c r="F49" s="2018"/>
      <c r="G49" s="2019"/>
      <c r="H49" s="2006" t="str">
        <f>'3.1Cost by Sub-contractors'!H47:I47</f>
        <v>1/1,000</v>
      </c>
      <c r="I49" s="2007"/>
      <c r="J49" s="773" t="str">
        <f>'3.1Cost by Sub-contractors'!J47</f>
        <v>(ha)</v>
      </c>
      <c r="K49" s="537">
        <f>'3.1Cost by Sub-contractors'!K47</f>
        <v>0</v>
      </c>
      <c r="L49" s="833"/>
      <c r="M49" s="2124"/>
      <c r="N49" s="2125"/>
      <c r="O49" s="2125"/>
      <c r="P49" s="2126"/>
      <c r="Q49" s="537"/>
      <c r="R49" s="512"/>
      <c r="S49" s="774"/>
      <c r="T49" s="513"/>
      <c r="U49" s="537"/>
      <c r="V49" s="512"/>
      <c r="W49" s="774"/>
      <c r="X49" s="513"/>
      <c r="Y49" s="537"/>
      <c r="Z49" s="512"/>
      <c r="AA49" s="774"/>
      <c r="AB49" s="513"/>
      <c r="AC49" s="537"/>
      <c r="AD49" s="512"/>
      <c r="AE49" s="774"/>
      <c r="AF49" s="513"/>
      <c r="AG49" s="537"/>
      <c r="AH49" s="512"/>
      <c r="AI49" s="774"/>
      <c r="AJ49" s="513"/>
      <c r="AK49" s="537"/>
      <c r="AL49" s="512"/>
      <c r="AM49" s="774"/>
      <c r="AN49" s="513"/>
      <c r="AO49" s="537"/>
      <c r="AP49" s="512"/>
      <c r="AQ49" s="774"/>
      <c r="AR49" s="513"/>
      <c r="AS49" s="537"/>
      <c r="AT49" s="512"/>
      <c r="AU49" s="774"/>
      <c r="AV49" s="513"/>
      <c r="AW49" s="537"/>
      <c r="AX49" s="512"/>
      <c r="AY49" s="774"/>
      <c r="AZ49" s="513"/>
      <c r="BA49" s="537"/>
      <c r="BB49" s="512"/>
      <c r="BC49" s="774"/>
      <c r="BD49" s="513"/>
      <c r="BE49" s="537"/>
      <c r="BF49" s="512"/>
      <c r="BG49" s="774"/>
      <c r="BH49" s="513"/>
      <c r="BI49" s="537"/>
      <c r="BJ49" s="512"/>
      <c r="BK49" s="774"/>
      <c r="BL49" s="513"/>
      <c r="BM49" s="537"/>
      <c r="BN49" s="512"/>
      <c r="BO49" s="774"/>
      <c r="BP49" s="513"/>
      <c r="BQ49" s="537"/>
      <c r="BR49" s="512"/>
      <c r="BS49" s="774"/>
      <c r="BT49" s="513"/>
      <c r="BU49" s="537"/>
      <c r="BV49" s="512"/>
      <c r="BW49" s="774"/>
      <c r="BX49" s="513"/>
      <c r="BY49" s="537"/>
      <c r="BZ49" s="512"/>
      <c r="CA49" s="774"/>
      <c r="CB49" s="513"/>
      <c r="CC49" s="537"/>
      <c r="CD49" s="512"/>
      <c r="CE49" s="774"/>
      <c r="CF49" s="513"/>
      <c r="CG49" s="537"/>
      <c r="CH49" s="512"/>
      <c r="CI49" s="774"/>
      <c r="CJ49" s="513"/>
      <c r="CK49" s="537"/>
      <c r="CL49" s="512"/>
      <c r="CM49" s="774"/>
      <c r="CN49" s="513"/>
      <c r="CO49" s="537"/>
      <c r="CP49" s="512"/>
      <c r="CQ49" s="774"/>
      <c r="CR49" s="513"/>
      <c r="CS49" s="537"/>
      <c r="CT49" s="512"/>
      <c r="CU49" s="774"/>
      <c r="CV49" s="513"/>
      <c r="CW49" s="537"/>
      <c r="CX49" s="512"/>
      <c r="CY49" s="774"/>
      <c r="CZ49" s="513"/>
      <c r="DA49" s="537"/>
      <c r="DB49" s="512"/>
      <c r="DC49" s="774"/>
      <c r="DD49" s="513"/>
      <c r="DE49" s="537"/>
      <c r="DF49" s="512"/>
      <c r="DG49" s="774"/>
      <c r="DH49" s="513"/>
      <c r="DI49" s="537"/>
      <c r="DJ49" s="512"/>
      <c r="DK49" s="774"/>
      <c r="DL49" s="513"/>
      <c r="DM49" s="537"/>
      <c r="DN49" s="512"/>
      <c r="DO49" s="774"/>
      <c r="DP49" s="513"/>
      <c r="DQ49" s="537">
        <f>'4.2.1RD'!O161</f>
        <v>42.959999999999994</v>
      </c>
      <c r="DR49" s="512"/>
      <c r="DS49" s="774">
        <f>'4.2.1RD'!S161</f>
        <v>0</v>
      </c>
      <c r="DT49" s="513"/>
      <c r="DU49" s="537">
        <f>'4.2.1RD'!O164</f>
        <v>34.79</v>
      </c>
      <c r="DV49" s="512"/>
      <c r="DW49" s="774">
        <f>'4.2.1RD'!S164</f>
        <v>0</v>
      </c>
      <c r="DX49" s="513"/>
    </row>
    <row r="50" spans="1:134" s="1267" customFormat="1" ht="6.6" customHeight="1">
      <c r="A50" s="873">
        <f>'3.1Cost by Sub-contractors'!A48</f>
        <v>11.2</v>
      </c>
      <c r="B50" s="1572"/>
      <c r="C50" s="2008" t="str">
        <f>'3.1Cost by Sub-contractors'!C48:G48</f>
        <v>Profile</v>
      </c>
      <c r="D50" s="2008"/>
      <c r="E50" s="2008"/>
      <c r="F50" s="2008"/>
      <c r="G50" s="2009"/>
      <c r="H50" s="2010" t="str">
        <f>'3.1Cost by Sub-contractors'!H48:I48</f>
        <v>1/1,000; 1/100</v>
      </c>
      <c r="I50" s="2011"/>
      <c r="J50" s="780" t="str">
        <f>'3.1Cost by Sub-contractors'!J48</f>
        <v>(km)</v>
      </c>
      <c r="K50" s="537">
        <f>'3.1Cost by Sub-contractors'!K48</f>
        <v>0</v>
      </c>
      <c r="L50" s="857"/>
      <c r="M50" s="2124"/>
      <c r="N50" s="2125"/>
      <c r="O50" s="2125"/>
      <c r="P50" s="2126"/>
      <c r="Q50" s="1262"/>
      <c r="R50" s="1263"/>
      <c r="S50" s="774"/>
      <c r="T50" s="784"/>
      <c r="U50" s="1262"/>
      <c r="V50" s="1263"/>
      <c r="W50" s="774"/>
      <c r="X50" s="784"/>
      <c r="Y50" s="1262"/>
      <c r="Z50" s="1263"/>
      <c r="AA50" s="774"/>
      <c r="AB50" s="784"/>
      <c r="AC50" s="1262"/>
      <c r="AD50" s="1263"/>
      <c r="AE50" s="774"/>
      <c r="AF50" s="784"/>
      <c r="AG50" s="1262"/>
      <c r="AH50" s="1263"/>
      <c r="AI50" s="774"/>
      <c r="AJ50" s="784"/>
      <c r="AK50" s="1262"/>
      <c r="AL50" s="1263"/>
      <c r="AM50" s="774"/>
      <c r="AN50" s="784"/>
      <c r="AO50" s="1262"/>
      <c r="AP50" s="1263"/>
      <c r="AQ50" s="774"/>
      <c r="AR50" s="784"/>
      <c r="AS50" s="1262"/>
      <c r="AT50" s="1263"/>
      <c r="AU50" s="774"/>
      <c r="AV50" s="784"/>
      <c r="AW50" s="1262"/>
      <c r="AX50" s="1263"/>
      <c r="AY50" s="774"/>
      <c r="AZ50" s="784"/>
      <c r="BA50" s="1262"/>
      <c r="BB50" s="1263"/>
      <c r="BC50" s="774"/>
      <c r="BD50" s="784"/>
      <c r="BE50" s="1262"/>
      <c r="BF50" s="1263"/>
      <c r="BG50" s="774"/>
      <c r="BH50" s="784"/>
      <c r="BI50" s="1262"/>
      <c r="BJ50" s="1263"/>
      <c r="BK50" s="774"/>
      <c r="BL50" s="784"/>
      <c r="BM50" s="1262"/>
      <c r="BN50" s="1263"/>
      <c r="BO50" s="774"/>
      <c r="BP50" s="784"/>
      <c r="BQ50" s="1262"/>
      <c r="BR50" s="1263"/>
      <c r="BS50" s="774"/>
      <c r="BT50" s="784"/>
      <c r="BU50" s="1262"/>
      <c r="BV50" s="1263"/>
      <c r="BW50" s="774"/>
      <c r="BX50" s="784"/>
      <c r="BY50" s="1262"/>
      <c r="BZ50" s="1263"/>
      <c r="CA50" s="774"/>
      <c r="CB50" s="784"/>
      <c r="CC50" s="1262"/>
      <c r="CD50" s="1263"/>
      <c r="CE50" s="774"/>
      <c r="CF50" s="784"/>
      <c r="CG50" s="1262"/>
      <c r="CH50" s="1263"/>
      <c r="CI50" s="774"/>
      <c r="CJ50" s="784"/>
      <c r="CK50" s="1262"/>
      <c r="CL50" s="1263"/>
      <c r="CM50" s="774"/>
      <c r="CN50" s="784"/>
      <c r="CO50" s="1262"/>
      <c r="CP50" s="1263"/>
      <c r="CQ50" s="774"/>
      <c r="CR50" s="784"/>
      <c r="CS50" s="1262"/>
      <c r="CT50" s="1263"/>
      <c r="CU50" s="774"/>
      <c r="CV50" s="784"/>
      <c r="CW50" s="1262"/>
      <c r="CX50" s="1263"/>
      <c r="CY50" s="774"/>
      <c r="CZ50" s="784"/>
      <c r="DA50" s="1262"/>
      <c r="DB50" s="1263"/>
      <c r="DC50" s="774"/>
      <c r="DD50" s="784"/>
      <c r="DE50" s="1262"/>
      <c r="DF50" s="1263"/>
      <c r="DG50" s="774"/>
      <c r="DH50" s="784"/>
      <c r="DI50" s="1262"/>
      <c r="DJ50" s="1263"/>
      <c r="DK50" s="774"/>
      <c r="DL50" s="784"/>
      <c r="DM50" s="1262"/>
      <c r="DN50" s="1263"/>
      <c r="DO50" s="774"/>
      <c r="DP50" s="784"/>
      <c r="DQ50" s="1262">
        <f>'4.2.1RD'!U161</f>
        <v>4.2960000000000003</v>
      </c>
      <c r="DR50" s="1263"/>
      <c r="DS50" s="774">
        <f>'4.2.1RD'!Y161</f>
        <v>0</v>
      </c>
      <c r="DT50" s="784"/>
      <c r="DU50" s="1262">
        <f>'4.2.1RD'!U164</f>
        <v>3.4790000000000001</v>
      </c>
      <c r="DV50" s="1263"/>
      <c r="DW50" s="774">
        <f>'4.2.1RD'!Y164</f>
        <v>0</v>
      </c>
      <c r="DX50" s="784"/>
    </row>
    <row r="51" spans="1:134" s="1267" customFormat="1" ht="6.6" customHeight="1">
      <c r="A51" s="873">
        <f>'3.1Cost by Sub-contractors'!A49</f>
        <v>11.3</v>
      </c>
      <c r="B51" s="1572"/>
      <c r="C51" s="2008" t="str">
        <f>'3.1Cost by Sub-contractors'!C49:G49</f>
        <v>Cross-section</v>
      </c>
      <c r="D51" s="2008"/>
      <c r="E51" s="2008"/>
      <c r="F51" s="2008"/>
      <c r="G51" s="2009"/>
      <c r="H51" s="2010" t="str">
        <f>'3.1Cost by Sub-contractors'!H49:I49</f>
        <v>1/200</v>
      </c>
      <c r="I51" s="2011"/>
      <c r="J51" s="780" t="str">
        <f>'3.1Cost by Sub-contractors'!J49</f>
        <v>(km)</v>
      </c>
      <c r="K51" s="537">
        <f>'3.1Cost by Sub-contractors'!K49</f>
        <v>0</v>
      </c>
      <c r="L51" s="857"/>
      <c r="M51" s="2124"/>
      <c r="N51" s="2125"/>
      <c r="O51" s="2125"/>
      <c r="P51" s="2126"/>
      <c r="Q51" s="1262"/>
      <c r="R51" s="1263"/>
      <c r="S51" s="774"/>
      <c r="T51" s="784"/>
      <c r="U51" s="1262"/>
      <c r="V51" s="1263"/>
      <c r="W51" s="774"/>
      <c r="X51" s="784"/>
      <c r="Y51" s="1262"/>
      <c r="Z51" s="1263"/>
      <c r="AA51" s="774"/>
      <c r="AB51" s="784"/>
      <c r="AC51" s="1262"/>
      <c r="AD51" s="1263"/>
      <c r="AE51" s="774"/>
      <c r="AF51" s="784"/>
      <c r="AG51" s="1262"/>
      <c r="AH51" s="1263"/>
      <c r="AI51" s="774"/>
      <c r="AJ51" s="784"/>
      <c r="AK51" s="1262"/>
      <c r="AL51" s="1263"/>
      <c r="AM51" s="774"/>
      <c r="AN51" s="784"/>
      <c r="AO51" s="1262"/>
      <c r="AP51" s="1263"/>
      <c r="AQ51" s="774"/>
      <c r="AR51" s="784"/>
      <c r="AS51" s="1262"/>
      <c r="AT51" s="1263"/>
      <c r="AU51" s="774"/>
      <c r="AV51" s="784"/>
      <c r="AW51" s="1262"/>
      <c r="AX51" s="1263"/>
      <c r="AY51" s="774"/>
      <c r="AZ51" s="784"/>
      <c r="BA51" s="1262"/>
      <c r="BB51" s="1263"/>
      <c r="BC51" s="774"/>
      <c r="BD51" s="784"/>
      <c r="BE51" s="1262"/>
      <c r="BF51" s="1263"/>
      <c r="BG51" s="774"/>
      <c r="BH51" s="784"/>
      <c r="BI51" s="1262"/>
      <c r="BJ51" s="1263"/>
      <c r="BK51" s="774"/>
      <c r="BL51" s="784"/>
      <c r="BM51" s="1262"/>
      <c r="BN51" s="1263"/>
      <c r="BO51" s="774"/>
      <c r="BP51" s="784"/>
      <c r="BQ51" s="1262"/>
      <c r="BR51" s="1263"/>
      <c r="BS51" s="774"/>
      <c r="BT51" s="784"/>
      <c r="BU51" s="1262"/>
      <c r="BV51" s="1263"/>
      <c r="BW51" s="774"/>
      <c r="BX51" s="784"/>
      <c r="BY51" s="1262"/>
      <c r="BZ51" s="1263"/>
      <c r="CA51" s="774"/>
      <c r="CB51" s="784"/>
      <c r="CC51" s="1262"/>
      <c r="CD51" s="1263"/>
      <c r="CE51" s="774"/>
      <c r="CF51" s="784"/>
      <c r="CG51" s="1262"/>
      <c r="CH51" s="1263"/>
      <c r="CI51" s="774"/>
      <c r="CJ51" s="784"/>
      <c r="CK51" s="1262"/>
      <c r="CL51" s="1263"/>
      <c r="CM51" s="774"/>
      <c r="CN51" s="784"/>
      <c r="CO51" s="1262"/>
      <c r="CP51" s="1263"/>
      <c r="CQ51" s="774"/>
      <c r="CR51" s="784"/>
      <c r="CS51" s="1262"/>
      <c r="CT51" s="1263"/>
      <c r="CU51" s="774"/>
      <c r="CV51" s="784"/>
      <c r="CW51" s="1262"/>
      <c r="CX51" s="1263"/>
      <c r="CY51" s="774"/>
      <c r="CZ51" s="784"/>
      <c r="DA51" s="1262"/>
      <c r="DB51" s="1263"/>
      <c r="DC51" s="774"/>
      <c r="DD51" s="784"/>
      <c r="DE51" s="1262"/>
      <c r="DF51" s="1263"/>
      <c r="DG51" s="774"/>
      <c r="DH51" s="784"/>
      <c r="DI51" s="1262"/>
      <c r="DJ51" s="1263"/>
      <c r="DK51" s="774"/>
      <c r="DL51" s="784"/>
      <c r="DM51" s="1262"/>
      <c r="DN51" s="1263"/>
      <c r="DO51" s="774"/>
      <c r="DP51" s="784"/>
      <c r="DQ51" s="1262">
        <f>'4.2.1RD'!AA161</f>
        <v>13.481999999999999</v>
      </c>
      <c r="DR51" s="1263"/>
      <c r="DS51" s="774">
        <f>'4.2.1RD'!AE161</f>
        <v>0</v>
      </c>
      <c r="DT51" s="784"/>
      <c r="DU51" s="1262">
        <f>'4.2.1RD'!AA164</f>
        <v>10.898999999999999</v>
      </c>
      <c r="DV51" s="1263"/>
      <c r="DW51" s="774">
        <f>'4.2.1RD'!AE164</f>
        <v>0</v>
      </c>
      <c r="DX51" s="784"/>
    </row>
    <row r="52" spans="1:134" s="442" customFormat="1" ht="6.6" customHeight="1">
      <c r="A52" s="499">
        <f>'3.1Cost by Sub-contractors'!A50</f>
        <v>12</v>
      </c>
      <c r="B52" s="1573"/>
      <c r="C52" s="2014" t="str">
        <f>'3.1Cost by Sub-contractors'!C50:G50</f>
        <v>Bridge (BR)</v>
      </c>
      <c r="D52" s="2014"/>
      <c r="E52" s="2014"/>
      <c r="F52" s="2014"/>
      <c r="G52" s="2015"/>
      <c r="H52" s="2020">
        <f>'3.1Cost by Sub-contractors'!H50:I50</f>
        <v>0</v>
      </c>
      <c r="I52" s="2021"/>
      <c r="J52" s="499">
        <f>'3.1Cost by Sub-contractors'!J50</f>
        <v>0</v>
      </c>
      <c r="K52" s="521">
        <f>'3.1Cost by Sub-contractors'!K50</f>
        <v>0</v>
      </c>
      <c r="L52" s="511"/>
      <c r="M52" s="2124"/>
      <c r="N52" s="2125"/>
      <c r="O52" s="2125"/>
      <c r="P52" s="2126"/>
      <c r="Q52" s="528"/>
      <c r="R52" s="831"/>
      <c r="S52" s="822">
        <f>SUM(S53:S60)</f>
        <v>0</v>
      </c>
      <c r="T52" s="529"/>
      <c r="U52" s="528"/>
      <c r="V52" s="831"/>
      <c r="W52" s="822">
        <f>SUM(W53:W60)</f>
        <v>0</v>
      </c>
      <c r="X52" s="529"/>
      <c r="Y52" s="528"/>
      <c r="Z52" s="831"/>
      <c r="AA52" s="822">
        <f>SUM(AA53:AA60)</f>
        <v>0</v>
      </c>
      <c r="AB52" s="529"/>
      <c r="AC52" s="528"/>
      <c r="AD52" s="831"/>
      <c r="AE52" s="822">
        <f>SUM(AE53:AE60)</f>
        <v>0</v>
      </c>
      <c r="AF52" s="529"/>
      <c r="AG52" s="528"/>
      <c r="AH52" s="831"/>
      <c r="AI52" s="822">
        <f>SUM(AI53:AI60)</f>
        <v>0</v>
      </c>
      <c r="AJ52" s="529"/>
      <c r="AK52" s="528"/>
      <c r="AL52" s="831"/>
      <c r="AM52" s="822">
        <f>SUM(AM53:AM60)</f>
        <v>0</v>
      </c>
      <c r="AN52" s="529"/>
      <c r="AO52" s="528"/>
      <c r="AP52" s="831"/>
      <c r="AQ52" s="822">
        <f>SUM(AQ53:AQ60)</f>
        <v>0</v>
      </c>
      <c r="AR52" s="529"/>
      <c r="AS52" s="528"/>
      <c r="AT52" s="831"/>
      <c r="AU52" s="822">
        <f>SUM(AU53:AU60)</f>
        <v>0</v>
      </c>
      <c r="AV52" s="529"/>
      <c r="AW52" s="528"/>
      <c r="AX52" s="831"/>
      <c r="AY52" s="822">
        <f>SUM(AY53:AY60)</f>
        <v>0</v>
      </c>
      <c r="AZ52" s="529"/>
      <c r="BA52" s="528"/>
      <c r="BB52" s="831"/>
      <c r="BC52" s="822">
        <f>SUM(BC53:BC60)</f>
        <v>0</v>
      </c>
      <c r="BD52" s="529"/>
      <c r="BE52" s="528"/>
      <c r="BF52" s="831"/>
      <c r="BG52" s="822">
        <f>SUM(BG53:BG60)</f>
        <v>0</v>
      </c>
      <c r="BH52" s="529"/>
      <c r="BI52" s="528"/>
      <c r="BJ52" s="831"/>
      <c r="BK52" s="822">
        <f>SUM(BK53:BK60)</f>
        <v>0</v>
      </c>
      <c r="BL52" s="529"/>
      <c r="BM52" s="528"/>
      <c r="BN52" s="831"/>
      <c r="BO52" s="822">
        <f>SUM(BO53:BO60)</f>
        <v>0</v>
      </c>
      <c r="BP52" s="529"/>
      <c r="BQ52" s="528"/>
      <c r="BR52" s="831"/>
      <c r="BS52" s="822">
        <f>SUM(BS53:BS60)</f>
        <v>0</v>
      </c>
      <c r="BT52" s="529"/>
      <c r="BU52" s="528"/>
      <c r="BV52" s="831"/>
      <c r="BW52" s="822">
        <f>SUM(BW53:BW60)</f>
        <v>0</v>
      </c>
      <c r="BX52" s="529"/>
      <c r="BY52" s="528"/>
      <c r="BZ52" s="831"/>
      <c r="CA52" s="822">
        <f>SUM(CA53:CA60)</f>
        <v>0</v>
      </c>
      <c r="CB52" s="529"/>
      <c r="CC52" s="528"/>
      <c r="CD52" s="831"/>
      <c r="CE52" s="822">
        <f>SUM(CE53:CE60)</f>
        <v>0</v>
      </c>
      <c r="CF52" s="529"/>
      <c r="CG52" s="528"/>
      <c r="CH52" s="831"/>
      <c r="CI52" s="822">
        <f>SUM(CI53:CI60)</f>
        <v>0</v>
      </c>
      <c r="CJ52" s="529"/>
      <c r="CK52" s="528"/>
      <c r="CL52" s="831"/>
      <c r="CM52" s="822">
        <f>SUM(CM53:CM60)</f>
        <v>0</v>
      </c>
      <c r="CN52" s="529"/>
      <c r="CO52" s="528"/>
      <c r="CP52" s="831"/>
      <c r="CQ52" s="822">
        <f>SUM(CQ53:CQ60)</f>
        <v>0</v>
      </c>
      <c r="CR52" s="529"/>
      <c r="CS52" s="528"/>
      <c r="CT52" s="831"/>
      <c r="CU52" s="822">
        <f>SUM(CU53:CU60)</f>
        <v>0</v>
      </c>
      <c r="CV52" s="529"/>
      <c r="CW52" s="528"/>
      <c r="CX52" s="831"/>
      <c r="CY52" s="822">
        <f>SUM(CY53:CY60)</f>
        <v>0</v>
      </c>
      <c r="CZ52" s="529"/>
      <c r="DA52" s="528"/>
      <c r="DB52" s="831"/>
      <c r="DC52" s="822">
        <f>SUM(DC53:DC60)</f>
        <v>0</v>
      </c>
      <c r="DD52" s="529"/>
      <c r="DE52" s="528"/>
      <c r="DF52" s="831"/>
      <c r="DG52" s="822">
        <f>SUM(DG53:DG60)</f>
        <v>0</v>
      </c>
      <c r="DH52" s="529"/>
      <c r="DI52" s="528"/>
      <c r="DJ52" s="831"/>
      <c r="DK52" s="822">
        <f>SUM(DK53:DK60)</f>
        <v>0</v>
      </c>
      <c r="DL52" s="529"/>
      <c r="DM52" s="528"/>
      <c r="DN52" s="831"/>
      <c r="DO52" s="822">
        <f>SUM(DO53:DO60)</f>
        <v>0</v>
      </c>
      <c r="DP52" s="529"/>
      <c r="DQ52" s="528"/>
      <c r="DR52" s="831"/>
      <c r="DS52" s="822">
        <f>SUM(DS53:DS60)</f>
        <v>0</v>
      </c>
      <c r="DT52" s="529"/>
      <c r="DU52" s="528"/>
      <c r="DV52" s="831"/>
      <c r="DW52" s="822">
        <f>SUM(DW53:DW60)</f>
        <v>0</v>
      </c>
      <c r="DX52" s="529"/>
      <c r="DY52" s="835"/>
      <c r="DZ52" s="835"/>
      <c r="EA52" s="835"/>
      <c r="EB52" s="835"/>
      <c r="EC52" s="835"/>
      <c r="ED52" s="835"/>
    </row>
    <row r="53" spans="1:134" s="1266" customFormat="1" ht="6.6" customHeight="1">
      <c r="A53" s="873">
        <f>'3.1Cost by Sub-contractors'!A51</f>
        <v>12.1</v>
      </c>
      <c r="B53" s="1575"/>
      <c r="C53" s="2022" t="str">
        <f>'3.1Cost by Sub-contractors'!C51:G51</f>
        <v>Secondary Control Point</v>
      </c>
      <c r="D53" s="2022"/>
      <c r="E53" s="2022"/>
      <c r="F53" s="2022"/>
      <c r="G53" s="2023"/>
      <c r="H53" s="2004" t="str">
        <f>'3.1Cost by Sub-contractors'!H51:I51</f>
        <v>Class II</v>
      </c>
      <c r="I53" s="2005"/>
      <c r="J53" s="801" t="str">
        <f>'3.1Cost by Sub-contractors'!J51</f>
        <v>(nos.)</v>
      </c>
      <c r="K53" s="537">
        <f>'3.1Cost by Sub-contractors'!K51</f>
        <v>0</v>
      </c>
      <c r="L53" s="856"/>
      <c r="M53" s="2124"/>
      <c r="N53" s="2125"/>
      <c r="O53" s="2125"/>
      <c r="P53" s="2126"/>
      <c r="Q53" s="1264"/>
      <c r="R53" s="1265"/>
      <c r="S53" s="774"/>
      <c r="T53" s="803"/>
      <c r="U53" s="1264"/>
      <c r="V53" s="1265"/>
      <c r="W53" s="774"/>
      <c r="X53" s="803"/>
      <c r="Y53" s="1264"/>
      <c r="Z53" s="1265"/>
      <c r="AA53" s="774"/>
      <c r="AB53" s="803"/>
      <c r="AC53" s="1264"/>
      <c r="AD53" s="1265"/>
      <c r="AE53" s="774"/>
      <c r="AF53" s="803"/>
      <c r="AG53" s="1264"/>
      <c r="AH53" s="1265"/>
      <c r="AI53" s="774"/>
      <c r="AJ53" s="803"/>
      <c r="AK53" s="1264"/>
      <c r="AL53" s="1265"/>
      <c r="AM53" s="774"/>
      <c r="AN53" s="803"/>
      <c r="AO53" s="1264"/>
      <c r="AP53" s="1265"/>
      <c r="AQ53" s="774"/>
      <c r="AR53" s="803"/>
      <c r="AS53" s="1264"/>
      <c r="AT53" s="1265"/>
      <c r="AU53" s="774"/>
      <c r="AV53" s="803"/>
      <c r="AW53" s="1264"/>
      <c r="AX53" s="1265"/>
      <c r="AY53" s="774"/>
      <c r="AZ53" s="803"/>
      <c r="BA53" s="1264"/>
      <c r="BB53" s="1265"/>
      <c r="BC53" s="774"/>
      <c r="BD53" s="803"/>
      <c r="BE53" s="1264"/>
      <c r="BF53" s="1265"/>
      <c r="BG53" s="774"/>
      <c r="BH53" s="803"/>
      <c r="BI53" s="1264"/>
      <c r="BJ53" s="1265"/>
      <c r="BK53" s="774"/>
      <c r="BL53" s="803"/>
      <c r="BM53" s="1264"/>
      <c r="BN53" s="1265"/>
      <c r="BO53" s="774"/>
      <c r="BP53" s="803"/>
      <c r="BQ53" s="1264"/>
      <c r="BR53" s="1265"/>
      <c r="BS53" s="774"/>
      <c r="BT53" s="803"/>
      <c r="BU53" s="1264"/>
      <c r="BV53" s="1265"/>
      <c r="BW53" s="774"/>
      <c r="BX53" s="803"/>
      <c r="BY53" s="1264"/>
      <c r="BZ53" s="1265"/>
      <c r="CA53" s="774"/>
      <c r="CB53" s="803"/>
      <c r="CC53" s="1264"/>
      <c r="CD53" s="1265"/>
      <c r="CE53" s="774"/>
      <c r="CF53" s="803"/>
      <c r="CG53" s="1264"/>
      <c r="CH53" s="1265"/>
      <c r="CI53" s="774"/>
      <c r="CJ53" s="803"/>
      <c r="CK53" s="1264"/>
      <c r="CL53" s="1265"/>
      <c r="CM53" s="774"/>
      <c r="CN53" s="803"/>
      <c r="CO53" s="1264"/>
      <c r="CP53" s="1265"/>
      <c r="CQ53" s="774"/>
      <c r="CR53" s="803"/>
      <c r="CS53" s="1264"/>
      <c r="CT53" s="1265"/>
      <c r="CU53" s="774"/>
      <c r="CV53" s="803"/>
      <c r="CW53" s="1264"/>
      <c r="CX53" s="1265"/>
      <c r="CY53" s="774"/>
      <c r="CZ53" s="803"/>
      <c r="DA53" s="1264"/>
      <c r="DB53" s="1265"/>
      <c r="DC53" s="774"/>
      <c r="DD53" s="803"/>
      <c r="DE53" s="1264"/>
      <c r="DF53" s="1265"/>
      <c r="DG53" s="774"/>
      <c r="DH53" s="803"/>
      <c r="DI53" s="1264"/>
      <c r="DJ53" s="1265"/>
      <c r="DK53" s="774"/>
      <c r="DL53" s="803"/>
      <c r="DM53" s="1264"/>
      <c r="DN53" s="1265"/>
      <c r="DO53" s="774"/>
      <c r="DP53" s="803"/>
      <c r="DQ53" s="1264">
        <f>'4.2.3BR'!AJ208</f>
        <v>4</v>
      </c>
      <c r="DR53" s="1265"/>
      <c r="DS53" s="774">
        <f>'4.2.3BR'!AN208</f>
        <v>0</v>
      </c>
      <c r="DT53" s="803"/>
      <c r="DU53" s="1264">
        <f>'4.2.3BR'!AJ210</f>
        <v>2</v>
      </c>
      <c r="DV53" s="1265"/>
      <c r="DW53" s="774">
        <f>'4.2.3BR'!AN210</f>
        <v>0</v>
      </c>
      <c r="DX53" s="803"/>
    </row>
    <row r="54" spans="1:134" s="874" customFormat="1" ht="6.6" customHeight="1">
      <c r="A54" s="873">
        <f>'3.1Cost by Sub-contractors'!A52</f>
        <v>12.2</v>
      </c>
      <c r="B54" s="1574"/>
      <c r="C54" s="2018" t="str">
        <f>'3.1Cost by Sub-contractors'!C52:G52</f>
        <v>Planimetric (On Shore)</v>
      </c>
      <c r="D54" s="2018"/>
      <c r="E54" s="2018"/>
      <c r="F54" s="2018"/>
      <c r="G54" s="2019"/>
      <c r="H54" s="2006" t="str">
        <f>'3.1Cost by Sub-contractors'!H52:I52</f>
        <v>1/500</v>
      </c>
      <c r="I54" s="2007"/>
      <c r="J54" s="773" t="str">
        <f>'3.1Cost by Sub-contractors'!J52</f>
        <v>(ha)</v>
      </c>
      <c r="K54" s="537">
        <f>'3.1Cost by Sub-contractors'!K52</f>
        <v>0</v>
      </c>
      <c r="L54" s="833"/>
      <c r="M54" s="2124"/>
      <c r="N54" s="2125"/>
      <c r="O54" s="2125"/>
      <c r="P54" s="2126"/>
      <c r="Q54" s="537"/>
      <c r="R54" s="512"/>
      <c r="S54" s="774"/>
      <c r="T54" s="513"/>
      <c r="U54" s="537"/>
      <c r="V54" s="512"/>
      <c r="W54" s="774"/>
      <c r="X54" s="513"/>
      <c r="Y54" s="537"/>
      <c r="Z54" s="512"/>
      <c r="AA54" s="774"/>
      <c r="AB54" s="513"/>
      <c r="AC54" s="537"/>
      <c r="AD54" s="512"/>
      <c r="AE54" s="774"/>
      <c r="AF54" s="513"/>
      <c r="AG54" s="537"/>
      <c r="AH54" s="512"/>
      <c r="AI54" s="774"/>
      <c r="AJ54" s="513"/>
      <c r="AK54" s="537"/>
      <c r="AL54" s="512"/>
      <c r="AM54" s="774"/>
      <c r="AN54" s="513"/>
      <c r="AO54" s="537"/>
      <c r="AP54" s="512"/>
      <c r="AQ54" s="774"/>
      <c r="AR54" s="513"/>
      <c r="AS54" s="537"/>
      <c r="AT54" s="512"/>
      <c r="AU54" s="774"/>
      <c r="AV54" s="513"/>
      <c r="AW54" s="537"/>
      <c r="AX54" s="512"/>
      <c r="AY54" s="774"/>
      <c r="AZ54" s="513"/>
      <c r="BA54" s="537"/>
      <c r="BB54" s="512"/>
      <c r="BC54" s="774"/>
      <c r="BD54" s="513"/>
      <c r="BE54" s="537"/>
      <c r="BF54" s="512"/>
      <c r="BG54" s="774"/>
      <c r="BH54" s="513"/>
      <c r="BI54" s="537"/>
      <c r="BJ54" s="512"/>
      <c r="BK54" s="774"/>
      <c r="BL54" s="513"/>
      <c r="BM54" s="537"/>
      <c r="BN54" s="512"/>
      <c r="BO54" s="774"/>
      <c r="BP54" s="513"/>
      <c r="BQ54" s="537"/>
      <c r="BR54" s="512"/>
      <c r="BS54" s="774"/>
      <c r="BT54" s="513"/>
      <c r="BU54" s="537"/>
      <c r="BV54" s="512"/>
      <c r="BW54" s="774"/>
      <c r="BX54" s="513"/>
      <c r="BY54" s="537"/>
      <c r="BZ54" s="512"/>
      <c r="CA54" s="774"/>
      <c r="CB54" s="513"/>
      <c r="CC54" s="537"/>
      <c r="CD54" s="512"/>
      <c r="CE54" s="774"/>
      <c r="CF54" s="513"/>
      <c r="CG54" s="537"/>
      <c r="CH54" s="512"/>
      <c r="CI54" s="774"/>
      <c r="CJ54" s="513"/>
      <c r="CK54" s="537"/>
      <c r="CL54" s="512"/>
      <c r="CM54" s="774"/>
      <c r="CN54" s="513"/>
      <c r="CO54" s="537"/>
      <c r="CP54" s="512"/>
      <c r="CQ54" s="774"/>
      <c r="CR54" s="513"/>
      <c r="CS54" s="537"/>
      <c r="CT54" s="512"/>
      <c r="CU54" s="774"/>
      <c r="CV54" s="513"/>
      <c r="CW54" s="537"/>
      <c r="CX54" s="512"/>
      <c r="CY54" s="774"/>
      <c r="CZ54" s="513"/>
      <c r="DA54" s="537"/>
      <c r="DB54" s="512"/>
      <c r="DC54" s="774"/>
      <c r="DD54" s="513"/>
      <c r="DE54" s="537"/>
      <c r="DF54" s="512"/>
      <c r="DG54" s="774"/>
      <c r="DH54" s="513"/>
      <c r="DI54" s="537"/>
      <c r="DJ54" s="512"/>
      <c r="DK54" s="774"/>
      <c r="DL54" s="513"/>
      <c r="DM54" s="537"/>
      <c r="DN54" s="512"/>
      <c r="DO54" s="774"/>
      <c r="DP54" s="513"/>
      <c r="DQ54" s="537">
        <f>'4.2.3BR'!AP208</f>
        <v>1.62</v>
      </c>
      <c r="DR54" s="512"/>
      <c r="DS54" s="774">
        <f>'4.2.3BR'!AT208</f>
        <v>0</v>
      </c>
      <c r="DT54" s="513"/>
      <c r="DU54" s="537">
        <f>'4.2.3BR'!AP210</f>
        <v>0.6</v>
      </c>
      <c r="DV54" s="512"/>
      <c r="DW54" s="774">
        <f>'4.2.3BR'!AT210</f>
        <v>0</v>
      </c>
      <c r="DX54" s="513"/>
    </row>
    <row r="55" spans="1:134" s="874" customFormat="1" ht="6.6" customHeight="1">
      <c r="A55" s="873">
        <f>'3.1Cost by Sub-contractors'!A53</f>
        <v>12.3</v>
      </c>
      <c r="B55" s="1574"/>
      <c r="C55" s="2018" t="str">
        <f>'3.1Cost by Sub-contractors'!C53:G53</f>
        <v>Planimetric (Off Shore)</v>
      </c>
      <c r="D55" s="2018"/>
      <c r="E55" s="2018"/>
      <c r="F55" s="2018"/>
      <c r="G55" s="2019"/>
      <c r="H55" s="2006" t="str">
        <f>'3.1Cost by Sub-contractors'!H53:I53</f>
        <v>1/500</v>
      </c>
      <c r="I55" s="2007"/>
      <c r="J55" s="773" t="str">
        <f>'3.1Cost by Sub-contractors'!J53</f>
        <v>(ha)</v>
      </c>
      <c r="K55" s="537">
        <f>'3.1Cost by Sub-contractors'!K53</f>
        <v>0</v>
      </c>
      <c r="L55" s="833"/>
      <c r="M55" s="2124"/>
      <c r="N55" s="2125"/>
      <c r="O55" s="2125"/>
      <c r="P55" s="2126"/>
      <c r="Q55" s="537"/>
      <c r="R55" s="512"/>
      <c r="S55" s="774"/>
      <c r="T55" s="513"/>
      <c r="U55" s="537"/>
      <c r="V55" s="512"/>
      <c r="W55" s="774"/>
      <c r="X55" s="513"/>
      <c r="Y55" s="537"/>
      <c r="Z55" s="512"/>
      <c r="AA55" s="774"/>
      <c r="AB55" s="513"/>
      <c r="AC55" s="537"/>
      <c r="AD55" s="512"/>
      <c r="AE55" s="774"/>
      <c r="AF55" s="513"/>
      <c r="AG55" s="537"/>
      <c r="AH55" s="512"/>
      <c r="AI55" s="774"/>
      <c r="AJ55" s="513"/>
      <c r="AK55" s="537"/>
      <c r="AL55" s="512"/>
      <c r="AM55" s="774"/>
      <c r="AN55" s="513"/>
      <c r="AO55" s="537"/>
      <c r="AP55" s="512"/>
      <c r="AQ55" s="774"/>
      <c r="AR55" s="513"/>
      <c r="AS55" s="537"/>
      <c r="AT55" s="512"/>
      <c r="AU55" s="774"/>
      <c r="AV55" s="513"/>
      <c r="AW55" s="537"/>
      <c r="AX55" s="512"/>
      <c r="AY55" s="774"/>
      <c r="AZ55" s="513"/>
      <c r="BA55" s="537"/>
      <c r="BB55" s="512"/>
      <c r="BC55" s="774"/>
      <c r="BD55" s="513"/>
      <c r="BE55" s="537"/>
      <c r="BF55" s="512"/>
      <c r="BG55" s="774"/>
      <c r="BH55" s="513"/>
      <c r="BI55" s="537"/>
      <c r="BJ55" s="512"/>
      <c r="BK55" s="774"/>
      <c r="BL55" s="513"/>
      <c r="BM55" s="537"/>
      <c r="BN55" s="512"/>
      <c r="BO55" s="774"/>
      <c r="BP55" s="513"/>
      <c r="BQ55" s="537"/>
      <c r="BR55" s="512"/>
      <c r="BS55" s="774"/>
      <c r="BT55" s="513"/>
      <c r="BU55" s="537"/>
      <c r="BV55" s="512"/>
      <c r="BW55" s="774"/>
      <c r="BX55" s="513"/>
      <c r="BY55" s="537"/>
      <c r="BZ55" s="512"/>
      <c r="CA55" s="774"/>
      <c r="CB55" s="513"/>
      <c r="CC55" s="537"/>
      <c r="CD55" s="512"/>
      <c r="CE55" s="774"/>
      <c r="CF55" s="513"/>
      <c r="CG55" s="537"/>
      <c r="CH55" s="512"/>
      <c r="CI55" s="774"/>
      <c r="CJ55" s="513"/>
      <c r="CK55" s="537"/>
      <c r="CL55" s="512"/>
      <c r="CM55" s="774"/>
      <c r="CN55" s="513"/>
      <c r="CO55" s="537"/>
      <c r="CP55" s="512"/>
      <c r="CQ55" s="774"/>
      <c r="CR55" s="513"/>
      <c r="CS55" s="537"/>
      <c r="CT55" s="512"/>
      <c r="CU55" s="774"/>
      <c r="CV55" s="513"/>
      <c r="CW55" s="537"/>
      <c r="CX55" s="512"/>
      <c r="CY55" s="774"/>
      <c r="CZ55" s="513"/>
      <c r="DA55" s="537"/>
      <c r="DB55" s="512"/>
      <c r="DC55" s="774"/>
      <c r="DD55" s="513"/>
      <c r="DE55" s="537"/>
      <c r="DF55" s="512"/>
      <c r="DG55" s="774"/>
      <c r="DH55" s="513"/>
      <c r="DI55" s="537"/>
      <c r="DJ55" s="512"/>
      <c r="DK55" s="774"/>
      <c r="DL55" s="513"/>
      <c r="DM55" s="537"/>
      <c r="DN55" s="512"/>
      <c r="DO55" s="774"/>
      <c r="DP55" s="513"/>
      <c r="DQ55" s="537">
        <f>'4.2.3BR'!AV208</f>
        <v>0.42</v>
      </c>
      <c r="DR55" s="512"/>
      <c r="DS55" s="774">
        <f>'4.2.3BR'!AZ208</f>
        <v>0</v>
      </c>
      <c r="DT55" s="513"/>
      <c r="DU55" s="537">
        <f>'4.2.3BR'!AV210</f>
        <v>0.33</v>
      </c>
      <c r="DV55" s="512"/>
      <c r="DW55" s="774">
        <f>'4.2.3BR'!AZ210</f>
        <v>0</v>
      </c>
      <c r="DX55" s="513"/>
    </row>
    <row r="56" spans="1:134" s="1267" customFormat="1" ht="6.6" customHeight="1">
      <c r="A56" s="873">
        <f>'3.1Cost by Sub-contractors'!A54</f>
        <v>12.4</v>
      </c>
      <c r="B56" s="1572"/>
      <c r="C56" s="2008" t="str">
        <f>'3.1Cost by Sub-contractors'!C54:G54</f>
        <v>Profile (On Shore)</v>
      </c>
      <c r="D56" s="2008"/>
      <c r="E56" s="2008"/>
      <c r="F56" s="2008"/>
      <c r="G56" s="2009"/>
      <c r="H56" s="2010" t="str">
        <f>'3.1Cost by Sub-contractors'!H54:I54</f>
        <v>1/500</v>
      </c>
      <c r="I56" s="2011"/>
      <c r="J56" s="780" t="str">
        <f>'3.1Cost by Sub-contractors'!J54</f>
        <v>(km)</v>
      </c>
      <c r="K56" s="537">
        <f>'3.1Cost by Sub-contractors'!K54</f>
        <v>0</v>
      </c>
      <c r="L56" s="857"/>
      <c r="M56" s="2124"/>
      <c r="N56" s="2125"/>
      <c r="O56" s="2125"/>
      <c r="P56" s="2126"/>
      <c r="Q56" s="1262"/>
      <c r="R56" s="1263"/>
      <c r="S56" s="774"/>
      <c r="T56" s="784"/>
      <c r="U56" s="1262"/>
      <c r="V56" s="1263"/>
      <c r="W56" s="774"/>
      <c r="X56" s="784"/>
      <c r="Y56" s="1262"/>
      <c r="Z56" s="1263"/>
      <c r="AA56" s="774"/>
      <c r="AB56" s="784"/>
      <c r="AC56" s="1262"/>
      <c r="AD56" s="1263"/>
      <c r="AE56" s="774"/>
      <c r="AF56" s="784"/>
      <c r="AG56" s="1262"/>
      <c r="AH56" s="1263"/>
      <c r="AI56" s="774"/>
      <c r="AJ56" s="784"/>
      <c r="AK56" s="1262"/>
      <c r="AL56" s="1263"/>
      <c r="AM56" s="774"/>
      <c r="AN56" s="784"/>
      <c r="AO56" s="1262"/>
      <c r="AP56" s="1263"/>
      <c r="AQ56" s="774"/>
      <c r="AR56" s="784"/>
      <c r="AS56" s="1262"/>
      <c r="AT56" s="1263"/>
      <c r="AU56" s="774"/>
      <c r="AV56" s="784"/>
      <c r="AW56" s="1262"/>
      <c r="AX56" s="1263"/>
      <c r="AY56" s="774"/>
      <c r="AZ56" s="784"/>
      <c r="BA56" s="1262"/>
      <c r="BB56" s="1263"/>
      <c r="BC56" s="774"/>
      <c r="BD56" s="784"/>
      <c r="BE56" s="1262"/>
      <c r="BF56" s="1263"/>
      <c r="BG56" s="774"/>
      <c r="BH56" s="784"/>
      <c r="BI56" s="1262"/>
      <c r="BJ56" s="1263"/>
      <c r="BK56" s="774"/>
      <c r="BL56" s="784"/>
      <c r="BM56" s="1262"/>
      <c r="BN56" s="1263"/>
      <c r="BO56" s="774"/>
      <c r="BP56" s="784"/>
      <c r="BQ56" s="1262"/>
      <c r="BR56" s="1263"/>
      <c r="BS56" s="774"/>
      <c r="BT56" s="784"/>
      <c r="BU56" s="1262"/>
      <c r="BV56" s="1263"/>
      <c r="BW56" s="774"/>
      <c r="BX56" s="784"/>
      <c r="BY56" s="1262"/>
      <c r="BZ56" s="1263"/>
      <c r="CA56" s="774"/>
      <c r="CB56" s="784"/>
      <c r="CC56" s="1262"/>
      <c r="CD56" s="1263"/>
      <c r="CE56" s="774"/>
      <c r="CF56" s="784"/>
      <c r="CG56" s="1262"/>
      <c r="CH56" s="1263"/>
      <c r="CI56" s="774"/>
      <c r="CJ56" s="784"/>
      <c r="CK56" s="1262"/>
      <c r="CL56" s="1263"/>
      <c r="CM56" s="774"/>
      <c r="CN56" s="784"/>
      <c r="CO56" s="1262"/>
      <c r="CP56" s="1263"/>
      <c r="CQ56" s="774"/>
      <c r="CR56" s="784"/>
      <c r="CS56" s="1262"/>
      <c r="CT56" s="1263"/>
      <c r="CU56" s="774"/>
      <c r="CV56" s="784"/>
      <c r="CW56" s="1262"/>
      <c r="CX56" s="1263"/>
      <c r="CY56" s="774"/>
      <c r="CZ56" s="784"/>
      <c r="DA56" s="1262"/>
      <c r="DB56" s="1263"/>
      <c r="DC56" s="774"/>
      <c r="DD56" s="784"/>
      <c r="DE56" s="1262"/>
      <c r="DF56" s="1263"/>
      <c r="DG56" s="774"/>
      <c r="DH56" s="784"/>
      <c r="DI56" s="1262"/>
      <c r="DJ56" s="1263"/>
      <c r="DK56" s="774"/>
      <c r="DL56" s="784"/>
      <c r="DM56" s="1262"/>
      <c r="DN56" s="1263"/>
      <c r="DO56" s="774"/>
      <c r="DP56" s="784"/>
      <c r="DQ56" s="1262">
        <f>'4.2.3BR'!BB208</f>
        <v>0.16199999999999998</v>
      </c>
      <c r="DR56" s="1263"/>
      <c r="DS56" s="774">
        <f>'4.2.3BR'!BF208</f>
        <v>0</v>
      </c>
      <c r="DT56" s="784"/>
      <c r="DU56" s="1262">
        <f>'4.2.3BR'!BB210</f>
        <v>0.06</v>
      </c>
      <c r="DV56" s="1263"/>
      <c r="DW56" s="774">
        <f>'4.2.3BR'!BF210</f>
        <v>0</v>
      </c>
      <c r="DX56" s="784"/>
    </row>
    <row r="57" spans="1:134" s="1267" customFormat="1" ht="6.6" customHeight="1">
      <c r="A57" s="873">
        <f>'3.1Cost by Sub-contractors'!A55</f>
        <v>12.5</v>
      </c>
      <c r="B57" s="1572"/>
      <c r="C57" s="2008" t="str">
        <f>'3.1Cost by Sub-contractors'!C55:G55</f>
        <v>Profile (Off Shore)</v>
      </c>
      <c r="D57" s="2008"/>
      <c r="E57" s="2008"/>
      <c r="F57" s="2008"/>
      <c r="G57" s="2009"/>
      <c r="H57" s="2010" t="str">
        <f>'3.1Cost by Sub-contractors'!H55:I55</f>
        <v>1/500</v>
      </c>
      <c r="I57" s="2011"/>
      <c r="J57" s="780" t="str">
        <f>'3.1Cost by Sub-contractors'!J55</f>
        <v>(km)</v>
      </c>
      <c r="K57" s="537">
        <f>'3.1Cost by Sub-contractors'!K55</f>
        <v>0</v>
      </c>
      <c r="L57" s="857"/>
      <c r="M57" s="2124"/>
      <c r="N57" s="2125"/>
      <c r="O57" s="2125"/>
      <c r="P57" s="2126"/>
      <c r="Q57" s="1262"/>
      <c r="R57" s="1263"/>
      <c r="S57" s="774"/>
      <c r="T57" s="784"/>
      <c r="U57" s="1262"/>
      <c r="V57" s="1263"/>
      <c r="W57" s="774"/>
      <c r="X57" s="784"/>
      <c r="Y57" s="1262"/>
      <c r="Z57" s="1263"/>
      <c r="AA57" s="774"/>
      <c r="AB57" s="784"/>
      <c r="AC57" s="1262"/>
      <c r="AD57" s="1263"/>
      <c r="AE57" s="774"/>
      <c r="AF57" s="784"/>
      <c r="AG57" s="1262"/>
      <c r="AH57" s="1263"/>
      <c r="AI57" s="774"/>
      <c r="AJ57" s="784"/>
      <c r="AK57" s="1262"/>
      <c r="AL57" s="1263"/>
      <c r="AM57" s="774"/>
      <c r="AN57" s="784"/>
      <c r="AO57" s="1262"/>
      <c r="AP57" s="1263"/>
      <c r="AQ57" s="774"/>
      <c r="AR57" s="784"/>
      <c r="AS57" s="1262"/>
      <c r="AT57" s="1263"/>
      <c r="AU57" s="774"/>
      <c r="AV57" s="784"/>
      <c r="AW57" s="1262"/>
      <c r="AX57" s="1263"/>
      <c r="AY57" s="774"/>
      <c r="AZ57" s="784"/>
      <c r="BA57" s="1262"/>
      <c r="BB57" s="1263"/>
      <c r="BC57" s="774"/>
      <c r="BD57" s="784"/>
      <c r="BE57" s="1262"/>
      <c r="BF57" s="1263"/>
      <c r="BG57" s="774"/>
      <c r="BH57" s="784"/>
      <c r="BI57" s="1262"/>
      <c r="BJ57" s="1263"/>
      <c r="BK57" s="774"/>
      <c r="BL57" s="784"/>
      <c r="BM57" s="1262"/>
      <c r="BN57" s="1263"/>
      <c r="BO57" s="774"/>
      <c r="BP57" s="784"/>
      <c r="BQ57" s="1262"/>
      <c r="BR57" s="1263"/>
      <c r="BS57" s="774"/>
      <c r="BT57" s="784"/>
      <c r="BU57" s="1262"/>
      <c r="BV57" s="1263"/>
      <c r="BW57" s="774"/>
      <c r="BX57" s="784"/>
      <c r="BY57" s="1262"/>
      <c r="BZ57" s="1263"/>
      <c r="CA57" s="774"/>
      <c r="CB57" s="784"/>
      <c r="CC57" s="1262"/>
      <c r="CD57" s="1263"/>
      <c r="CE57" s="774"/>
      <c r="CF57" s="784"/>
      <c r="CG57" s="1262"/>
      <c r="CH57" s="1263"/>
      <c r="CI57" s="774"/>
      <c r="CJ57" s="784"/>
      <c r="CK57" s="1262"/>
      <c r="CL57" s="1263"/>
      <c r="CM57" s="774"/>
      <c r="CN57" s="784"/>
      <c r="CO57" s="1262"/>
      <c r="CP57" s="1263"/>
      <c r="CQ57" s="774"/>
      <c r="CR57" s="784"/>
      <c r="CS57" s="1262"/>
      <c r="CT57" s="1263"/>
      <c r="CU57" s="774"/>
      <c r="CV57" s="784"/>
      <c r="CW57" s="1262"/>
      <c r="CX57" s="1263"/>
      <c r="CY57" s="774"/>
      <c r="CZ57" s="784"/>
      <c r="DA57" s="1262"/>
      <c r="DB57" s="1263"/>
      <c r="DC57" s="774"/>
      <c r="DD57" s="784"/>
      <c r="DE57" s="1262"/>
      <c r="DF57" s="1263"/>
      <c r="DG57" s="774"/>
      <c r="DH57" s="784"/>
      <c r="DI57" s="1262"/>
      <c r="DJ57" s="1263"/>
      <c r="DK57" s="774"/>
      <c r="DL57" s="784"/>
      <c r="DM57" s="1262"/>
      <c r="DN57" s="1263"/>
      <c r="DO57" s="774"/>
      <c r="DP57" s="784"/>
      <c r="DQ57" s="1262">
        <f>'4.2.3BR'!BH208</f>
        <v>4.2000000000000003E-2</v>
      </c>
      <c r="DR57" s="1263"/>
      <c r="DS57" s="774">
        <f>'4.2.3BR'!BL208</f>
        <v>0</v>
      </c>
      <c r="DT57" s="784"/>
      <c r="DU57" s="1262">
        <f>'4.2.3BR'!BH210</f>
        <v>3.3000000000000002E-2</v>
      </c>
      <c r="DV57" s="1263"/>
      <c r="DW57" s="774">
        <f>'4.2.3BR'!BL210</f>
        <v>0</v>
      </c>
      <c r="DX57" s="784"/>
    </row>
    <row r="58" spans="1:134" s="1267" customFormat="1" ht="6.6" customHeight="1">
      <c r="A58" s="873">
        <f>'3.1Cost by Sub-contractors'!A56</f>
        <v>12.6</v>
      </c>
      <c r="B58" s="1572"/>
      <c r="C58" s="2008" t="str">
        <f>'3.1Cost by Sub-contractors'!C56:G56</f>
        <v>Cross-section (Approach Road)</v>
      </c>
      <c r="D58" s="2008"/>
      <c r="E58" s="2008"/>
      <c r="F58" s="2008"/>
      <c r="G58" s="2009"/>
      <c r="H58" s="2010" t="str">
        <f>'3.1Cost by Sub-contractors'!H56:I56</f>
        <v>1/200</v>
      </c>
      <c r="I58" s="2011"/>
      <c r="J58" s="780" t="str">
        <f>'3.1Cost by Sub-contractors'!J56</f>
        <v>(km)</v>
      </c>
      <c r="K58" s="537">
        <f>'3.1Cost by Sub-contractors'!K56</f>
        <v>0</v>
      </c>
      <c r="L58" s="857"/>
      <c r="M58" s="2124"/>
      <c r="N58" s="2125"/>
      <c r="O58" s="2125"/>
      <c r="P58" s="2126"/>
      <c r="Q58" s="1262"/>
      <c r="R58" s="1263"/>
      <c r="S58" s="774"/>
      <c r="T58" s="784"/>
      <c r="U58" s="1262"/>
      <c r="V58" s="1263"/>
      <c r="W58" s="774"/>
      <c r="X58" s="784"/>
      <c r="Y58" s="1262"/>
      <c r="Z58" s="1263"/>
      <c r="AA58" s="774"/>
      <c r="AB58" s="784"/>
      <c r="AC58" s="1262"/>
      <c r="AD58" s="1263"/>
      <c r="AE58" s="774"/>
      <c r="AF58" s="784"/>
      <c r="AG58" s="1262"/>
      <c r="AH58" s="1263"/>
      <c r="AI58" s="774"/>
      <c r="AJ58" s="784"/>
      <c r="AK58" s="1262"/>
      <c r="AL58" s="1263"/>
      <c r="AM58" s="774"/>
      <c r="AN58" s="784"/>
      <c r="AO58" s="1262"/>
      <c r="AP58" s="1263"/>
      <c r="AQ58" s="774"/>
      <c r="AR58" s="784"/>
      <c r="AS58" s="1262"/>
      <c r="AT58" s="1263"/>
      <c r="AU58" s="774"/>
      <c r="AV58" s="784"/>
      <c r="AW58" s="1262"/>
      <c r="AX58" s="1263"/>
      <c r="AY58" s="774"/>
      <c r="AZ58" s="784"/>
      <c r="BA58" s="1262"/>
      <c r="BB58" s="1263"/>
      <c r="BC58" s="774"/>
      <c r="BD58" s="784"/>
      <c r="BE58" s="1262"/>
      <c r="BF58" s="1263"/>
      <c r="BG58" s="774"/>
      <c r="BH58" s="784"/>
      <c r="BI58" s="1262"/>
      <c r="BJ58" s="1263"/>
      <c r="BK58" s="774"/>
      <c r="BL58" s="784"/>
      <c r="BM58" s="1262"/>
      <c r="BN58" s="1263"/>
      <c r="BO58" s="774"/>
      <c r="BP58" s="784"/>
      <c r="BQ58" s="1262"/>
      <c r="BR58" s="1263"/>
      <c r="BS58" s="774"/>
      <c r="BT58" s="784"/>
      <c r="BU58" s="1262"/>
      <c r="BV58" s="1263"/>
      <c r="BW58" s="774"/>
      <c r="BX58" s="784"/>
      <c r="BY58" s="1262"/>
      <c r="BZ58" s="1263"/>
      <c r="CA58" s="774"/>
      <c r="CB58" s="784"/>
      <c r="CC58" s="1262"/>
      <c r="CD58" s="1263"/>
      <c r="CE58" s="774"/>
      <c r="CF58" s="784"/>
      <c r="CG58" s="1262"/>
      <c r="CH58" s="1263"/>
      <c r="CI58" s="774"/>
      <c r="CJ58" s="784"/>
      <c r="CK58" s="1262"/>
      <c r="CL58" s="1263"/>
      <c r="CM58" s="774"/>
      <c r="CN58" s="784"/>
      <c r="CO58" s="1262"/>
      <c r="CP58" s="1263"/>
      <c r="CQ58" s="774"/>
      <c r="CR58" s="784"/>
      <c r="CS58" s="1262"/>
      <c r="CT58" s="1263"/>
      <c r="CU58" s="774"/>
      <c r="CV58" s="784"/>
      <c r="CW58" s="1262"/>
      <c r="CX58" s="1263"/>
      <c r="CY58" s="774"/>
      <c r="CZ58" s="784"/>
      <c r="DA58" s="1262"/>
      <c r="DB58" s="1263"/>
      <c r="DC58" s="774"/>
      <c r="DD58" s="784"/>
      <c r="DE58" s="1262"/>
      <c r="DF58" s="1263"/>
      <c r="DG58" s="774"/>
      <c r="DH58" s="784"/>
      <c r="DI58" s="1262"/>
      <c r="DJ58" s="1263"/>
      <c r="DK58" s="774"/>
      <c r="DL58" s="784"/>
      <c r="DM58" s="1262"/>
      <c r="DN58" s="1263"/>
      <c r="DO58" s="774"/>
      <c r="DP58" s="784"/>
      <c r="DQ58" s="1262">
        <f>'4.2.3BR'!BN208</f>
        <v>0.378</v>
      </c>
      <c r="DR58" s="1263"/>
      <c r="DS58" s="774">
        <f>'4.2.3BR'!BR208</f>
        <v>0</v>
      </c>
      <c r="DT58" s="784"/>
      <c r="DU58" s="1262">
        <f>'4.2.3BR'!BN210</f>
        <v>0.189</v>
      </c>
      <c r="DV58" s="1263"/>
      <c r="DW58" s="774">
        <f>'4.2.3BR'!BR210</f>
        <v>0</v>
      </c>
      <c r="DX58" s="784"/>
    </row>
    <row r="59" spans="1:134" s="1267" customFormat="1" ht="6.6" customHeight="1">
      <c r="A59" s="873">
        <f>'3.1Cost by Sub-contractors'!A57</f>
        <v>12.7</v>
      </c>
      <c r="B59" s="1572"/>
      <c r="C59" s="2008" t="str">
        <f>'3.1Cost by Sub-contractors'!C57:G57</f>
        <v>River Profile</v>
      </c>
      <c r="D59" s="2008"/>
      <c r="E59" s="2008"/>
      <c r="F59" s="2008"/>
      <c r="G59" s="2009"/>
      <c r="H59" s="2010" t="str">
        <f>'3.1Cost by Sub-contractors'!H57:I57</f>
        <v>1/1,000; 1/100</v>
      </c>
      <c r="I59" s="2011"/>
      <c r="J59" s="780" t="str">
        <f>'3.1Cost by Sub-contractors'!J57</f>
        <v>(km)</v>
      </c>
      <c r="K59" s="537">
        <f>'3.1Cost by Sub-contractors'!K57</f>
        <v>0</v>
      </c>
      <c r="L59" s="857"/>
      <c r="M59" s="2124"/>
      <c r="N59" s="2125"/>
      <c r="O59" s="2125"/>
      <c r="P59" s="2126"/>
      <c r="Q59" s="1262"/>
      <c r="R59" s="1263"/>
      <c r="S59" s="774"/>
      <c r="T59" s="784"/>
      <c r="U59" s="1262"/>
      <c r="V59" s="1263"/>
      <c r="W59" s="774"/>
      <c r="X59" s="784"/>
      <c r="Y59" s="1262"/>
      <c r="Z59" s="1263"/>
      <c r="AA59" s="774"/>
      <c r="AB59" s="784"/>
      <c r="AC59" s="1262"/>
      <c r="AD59" s="1263"/>
      <c r="AE59" s="774"/>
      <c r="AF59" s="784"/>
      <c r="AG59" s="1262"/>
      <c r="AH59" s="1263"/>
      <c r="AI59" s="774"/>
      <c r="AJ59" s="784"/>
      <c r="AK59" s="1262"/>
      <c r="AL59" s="1263"/>
      <c r="AM59" s="774"/>
      <c r="AN59" s="784"/>
      <c r="AO59" s="1262"/>
      <c r="AP59" s="1263"/>
      <c r="AQ59" s="774"/>
      <c r="AR59" s="784"/>
      <c r="AS59" s="1262"/>
      <c r="AT59" s="1263"/>
      <c r="AU59" s="774"/>
      <c r="AV59" s="784"/>
      <c r="AW59" s="1262"/>
      <c r="AX59" s="1263"/>
      <c r="AY59" s="774"/>
      <c r="AZ59" s="784"/>
      <c r="BA59" s="1262"/>
      <c r="BB59" s="1263"/>
      <c r="BC59" s="774"/>
      <c r="BD59" s="784"/>
      <c r="BE59" s="1262"/>
      <c r="BF59" s="1263"/>
      <c r="BG59" s="774"/>
      <c r="BH59" s="784"/>
      <c r="BI59" s="1262"/>
      <c r="BJ59" s="1263"/>
      <c r="BK59" s="774"/>
      <c r="BL59" s="784"/>
      <c r="BM59" s="1262"/>
      <c r="BN59" s="1263"/>
      <c r="BO59" s="774"/>
      <c r="BP59" s="784"/>
      <c r="BQ59" s="1262"/>
      <c r="BR59" s="1263"/>
      <c r="BS59" s="774"/>
      <c r="BT59" s="784"/>
      <c r="BU59" s="1262"/>
      <c r="BV59" s="1263"/>
      <c r="BW59" s="774"/>
      <c r="BX59" s="784"/>
      <c r="BY59" s="1262"/>
      <c r="BZ59" s="1263"/>
      <c r="CA59" s="774"/>
      <c r="CB59" s="784"/>
      <c r="CC59" s="1262"/>
      <c r="CD59" s="1263"/>
      <c r="CE59" s="774"/>
      <c r="CF59" s="784"/>
      <c r="CG59" s="1262"/>
      <c r="CH59" s="1263"/>
      <c r="CI59" s="774"/>
      <c r="CJ59" s="784"/>
      <c r="CK59" s="1262"/>
      <c r="CL59" s="1263"/>
      <c r="CM59" s="774"/>
      <c r="CN59" s="784"/>
      <c r="CO59" s="1262"/>
      <c r="CP59" s="1263"/>
      <c r="CQ59" s="774"/>
      <c r="CR59" s="784"/>
      <c r="CS59" s="1262"/>
      <c r="CT59" s="1263"/>
      <c r="CU59" s="774"/>
      <c r="CV59" s="784"/>
      <c r="CW59" s="1262"/>
      <c r="CX59" s="1263"/>
      <c r="CY59" s="774"/>
      <c r="CZ59" s="784"/>
      <c r="DA59" s="1262"/>
      <c r="DB59" s="1263"/>
      <c r="DC59" s="774"/>
      <c r="DD59" s="784"/>
      <c r="DE59" s="1262"/>
      <c r="DF59" s="1263"/>
      <c r="DG59" s="774"/>
      <c r="DH59" s="784"/>
      <c r="DI59" s="1262"/>
      <c r="DJ59" s="1263"/>
      <c r="DK59" s="774"/>
      <c r="DL59" s="784"/>
      <c r="DM59" s="1262"/>
      <c r="DN59" s="1263"/>
      <c r="DO59" s="774"/>
      <c r="DP59" s="784"/>
      <c r="DQ59" s="1262">
        <f>'4.2.3BR'!BT208</f>
        <v>0.1</v>
      </c>
      <c r="DR59" s="1263"/>
      <c r="DS59" s="774">
        <f>'4.2.3BR'!BX208</f>
        <v>0</v>
      </c>
      <c r="DT59" s="784"/>
      <c r="DU59" s="1262">
        <f>'4.2.3BR'!BT210</f>
        <v>0.1</v>
      </c>
      <c r="DV59" s="1263"/>
      <c r="DW59" s="774">
        <f>'4.2.3BR'!BX210</f>
        <v>0</v>
      </c>
      <c r="DX59" s="784"/>
    </row>
    <row r="60" spans="1:134" s="1267" customFormat="1" ht="6.6" customHeight="1">
      <c r="A60" s="873">
        <f>'3.1Cost by Sub-contractors'!A58</f>
        <v>12.8</v>
      </c>
      <c r="B60" s="1572"/>
      <c r="C60" s="2008" t="str">
        <f>'3.1Cost by Sub-contractors'!C58:G58</f>
        <v>River Cross-section</v>
      </c>
      <c r="D60" s="2008"/>
      <c r="E60" s="2008"/>
      <c r="F60" s="2008"/>
      <c r="G60" s="2009"/>
      <c r="H60" s="2010" t="str">
        <f>'3.1Cost by Sub-contractors'!H58:I58</f>
        <v>1/200</v>
      </c>
      <c r="I60" s="2011"/>
      <c r="J60" s="780" t="str">
        <f>'3.1Cost by Sub-contractors'!J58</f>
        <v>(km)</v>
      </c>
      <c r="K60" s="537">
        <f>'3.1Cost by Sub-contractors'!K58</f>
        <v>0</v>
      </c>
      <c r="L60" s="857"/>
      <c r="M60" s="2124"/>
      <c r="N60" s="2125"/>
      <c r="O60" s="2125"/>
      <c r="P60" s="2126"/>
      <c r="Q60" s="1262"/>
      <c r="R60" s="1263"/>
      <c r="S60" s="774"/>
      <c r="T60" s="784"/>
      <c r="U60" s="1262"/>
      <c r="V60" s="1263"/>
      <c r="W60" s="774"/>
      <c r="X60" s="784"/>
      <c r="Y60" s="1262"/>
      <c r="Z60" s="1263"/>
      <c r="AA60" s="774"/>
      <c r="AB60" s="784"/>
      <c r="AC60" s="1262"/>
      <c r="AD60" s="1263"/>
      <c r="AE60" s="774"/>
      <c r="AF60" s="784"/>
      <c r="AG60" s="1262"/>
      <c r="AH60" s="1263"/>
      <c r="AI60" s="774"/>
      <c r="AJ60" s="784"/>
      <c r="AK60" s="1262"/>
      <c r="AL60" s="1263"/>
      <c r="AM60" s="774"/>
      <c r="AN60" s="784"/>
      <c r="AO60" s="1262"/>
      <c r="AP60" s="1263"/>
      <c r="AQ60" s="774"/>
      <c r="AR60" s="784"/>
      <c r="AS60" s="1262"/>
      <c r="AT60" s="1263"/>
      <c r="AU60" s="774"/>
      <c r="AV60" s="784"/>
      <c r="AW60" s="1262"/>
      <c r="AX60" s="1263"/>
      <c r="AY60" s="774"/>
      <c r="AZ60" s="784"/>
      <c r="BA60" s="1262"/>
      <c r="BB60" s="1263"/>
      <c r="BC60" s="774"/>
      <c r="BD60" s="784"/>
      <c r="BE60" s="1262"/>
      <c r="BF60" s="1263"/>
      <c r="BG60" s="774"/>
      <c r="BH60" s="784"/>
      <c r="BI60" s="1262"/>
      <c r="BJ60" s="1263"/>
      <c r="BK60" s="774"/>
      <c r="BL60" s="784"/>
      <c r="BM60" s="1262"/>
      <c r="BN60" s="1263"/>
      <c r="BO60" s="774"/>
      <c r="BP60" s="784"/>
      <c r="BQ60" s="1262"/>
      <c r="BR60" s="1263"/>
      <c r="BS60" s="774"/>
      <c r="BT60" s="784"/>
      <c r="BU60" s="1262"/>
      <c r="BV60" s="1263"/>
      <c r="BW60" s="774"/>
      <c r="BX60" s="784"/>
      <c r="BY60" s="1262"/>
      <c r="BZ60" s="1263"/>
      <c r="CA60" s="774"/>
      <c r="CB60" s="784"/>
      <c r="CC60" s="1262"/>
      <c r="CD60" s="1263"/>
      <c r="CE60" s="774"/>
      <c r="CF60" s="784"/>
      <c r="CG60" s="1262"/>
      <c r="CH60" s="1263"/>
      <c r="CI60" s="774"/>
      <c r="CJ60" s="784"/>
      <c r="CK60" s="1262"/>
      <c r="CL60" s="1263"/>
      <c r="CM60" s="774"/>
      <c r="CN60" s="784"/>
      <c r="CO60" s="1262"/>
      <c r="CP60" s="1263"/>
      <c r="CQ60" s="774"/>
      <c r="CR60" s="784"/>
      <c r="CS60" s="1262"/>
      <c r="CT60" s="1263"/>
      <c r="CU60" s="774"/>
      <c r="CV60" s="784"/>
      <c r="CW60" s="1262"/>
      <c r="CX60" s="1263"/>
      <c r="CY60" s="774"/>
      <c r="CZ60" s="784"/>
      <c r="DA60" s="1262"/>
      <c r="DB60" s="1263"/>
      <c r="DC60" s="774"/>
      <c r="DD60" s="784"/>
      <c r="DE60" s="1262"/>
      <c r="DF60" s="1263"/>
      <c r="DG60" s="774"/>
      <c r="DH60" s="784"/>
      <c r="DI60" s="1262"/>
      <c r="DJ60" s="1263"/>
      <c r="DK60" s="774"/>
      <c r="DL60" s="784"/>
      <c r="DM60" s="1262"/>
      <c r="DN60" s="1263"/>
      <c r="DO60" s="774"/>
      <c r="DP60" s="784"/>
      <c r="DQ60" s="1262">
        <f>'4.2.3BR'!BZ208</f>
        <v>8.4000000000000005E-2</v>
      </c>
      <c r="DR60" s="1263"/>
      <c r="DS60" s="774">
        <f>'4.2.3BR'!CD208</f>
        <v>0</v>
      </c>
      <c r="DT60" s="784"/>
      <c r="DU60" s="1262">
        <f>'4.2.3BR'!BZ210</f>
        <v>6.6000000000000003E-2</v>
      </c>
      <c r="DV60" s="1263"/>
      <c r="DW60" s="774">
        <f>'4.2.3BR'!CD210</f>
        <v>0</v>
      </c>
      <c r="DX60" s="784"/>
    </row>
    <row r="61" spans="1:134" s="442" customFormat="1" ht="6.6" customHeight="1">
      <c r="A61" s="499">
        <f>'3.1Cost by Sub-contractors'!A59</f>
        <v>13</v>
      </c>
      <c r="B61" s="1573"/>
      <c r="C61" s="2014" t="str">
        <f>'3.1Cost by Sub-contractors'!C59:G59</f>
        <v>Culvert Box (CB)</v>
      </c>
      <c r="D61" s="2014"/>
      <c r="E61" s="2014"/>
      <c r="F61" s="2014"/>
      <c r="G61" s="2015"/>
      <c r="H61" s="2020">
        <f>'3.1Cost by Sub-contractors'!H59:I59</f>
        <v>0</v>
      </c>
      <c r="I61" s="2021"/>
      <c r="J61" s="499">
        <f>'3.1Cost by Sub-contractors'!J59</f>
        <v>0</v>
      </c>
      <c r="K61" s="521">
        <f>'3.1Cost by Sub-contractors'!K59</f>
        <v>0</v>
      </c>
      <c r="L61" s="511"/>
      <c r="M61" s="2124"/>
      <c r="N61" s="2125"/>
      <c r="O61" s="2125"/>
      <c r="P61" s="2126"/>
      <c r="Q61" s="528"/>
      <c r="R61" s="831"/>
      <c r="S61" s="822">
        <f>SUM(S62:S64)</f>
        <v>0</v>
      </c>
      <c r="T61" s="529"/>
      <c r="U61" s="528"/>
      <c r="V61" s="831"/>
      <c r="W61" s="822">
        <f>SUM(W62:W64)</f>
        <v>0</v>
      </c>
      <c r="X61" s="529"/>
      <c r="Y61" s="528"/>
      <c r="Z61" s="831"/>
      <c r="AA61" s="822">
        <f>SUM(AA62:AA64)</f>
        <v>0</v>
      </c>
      <c r="AB61" s="529"/>
      <c r="AC61" s="528"/>
      <c r="AD61" s="831"/>
      <c r="AE61" s="822">
        <f>SUM(AE62:AE64)</f>
        <v>0</v>
      </c>
      <c r="AF61" s="529"/>
      <c r="AG61" s="528"/>
      <c r="AH61" s="831"/>
      <c r="AI61" s="822">
        <f>SUM(AI62:AI64)</f>
        <v>0</v>
      </c>
      <c r="AJ61" s="529"/>
      <c r="AK61" s="528"/>
      <c r="AL61" s="831"/>
      <c r="AM61" s="822">
        <f>SUM(AM62:AM64)</f>
        <v>0</v>
      </c>
      <c r="AN61" s="529"/>
      <c r="AO61" s="528"/>
      <c r="AP61" s="831"/>
      <c r="AQ61" s="822">
        <f>SUM(AQ62:AQ64)</f>
        <v>0</v>
      </c>
      <c r="AR61" s="529"/>
      <c r="AS61" s="528"/>
      <c r="AT61" s="831"/>
      <c r="AU61" s="822">
        <f>SUM(AU62:AU64)</f>
        <v>0</v>
      </c>
      <c r="AV61" s="529"/>
      <c r="AW61" s="528"/>
      <c r="AX61" s="831"/>
      <c r="AY61" s="822">
        <f>SUM(AY62:AY64)</f>
        <v>0</v>
      </c>
      <c r="AZ61" s="529"/>
      <c r="BA61" s="528"/>
      <c r="BB61" s="831"/>
      <c r="BC61" s="822">
        <f>SUM(BC62:BC64)</f>
        <v>0</v>
      </c>
      <c r="BD61" s="529"/>
      <c r="BE61" s="528"/>
      <c r="BF61" s="831"/>
      <c r="BG61" s="822">
        <f>SUM(BG62:BG64)</f>
        <v>0</v>
      </c>
      <c r="BH61" s="529"/>
      <c r="BI61" s="528"/>
      <c r="BJ61" s="831"/>
      <c r="BK61" s="822">
        <f>SUM(BK62:BK64)</f>
        <v>0</v>
      </c>
      <c r="BL61" s="529"/>
      <c r="BM61" s="528"/>
      <c r="BN61" s="831"/>
      <c r="BO61" s="822">
        <f>SUM(BO62:BO64)</f>
        <v>0</v>
      </c>
      <c r="BP61" s="529"/>
      <c r="BQ61" s="528"/>
      <c r="BR61" s="831"/>
      <c r="BS61" s="822">
        <f>SUM(BS62:BS64)</f>
        <v>0</v>
      </c>
      <c r="BT61" s="529"/>
      <c r="BU61" s="528"/>
      <c r="BV61" s="831"/>
      <c r="BW61" s="822">
        <f>SUM(BW62:BW64)</f>
        <v>0</v>
      </c>
      <c r="BX61" s="529"/>
      <c r="BY61" s="528"/>
      <c r="BZ61" s="831"/>
      <c r="CA61" s="822">
        <f>SUM(CA62:CA64)</f>
        <v>0</v>
      </c>
      <c r="CB61" s="529"/>
      <c r="CC61" s="528"/>
      <c r="CD61" s="831"/>
      <c r="CE61" s="822">
        <f>SUM(CE62:CE64)</f>
        <v>0</v>
      </c>
      <c r="CF61" s="529"/>
      <c r="CG61" s="528"/>
      <c r="CH61" s="831"/>
      <c r="CI61" s="822">
        <f>SUM(CI62:CI64)</f>
        <v>0</v>
      </c>
      <c r="CJ61" s="529"/>
      <c r="CK61" s="528"/>
      <c r="CL61" s="831"/>
      <c r="CM61" s="822">
        <f>SUM(CM62:CM64)</f>
        <v>0</v>
      </c>
      <c r="CN61" s="529"/>
      <c r="CO61" s="528"/>
      <c r="CP61" s="831"/>
      <c r="CQ61" s="822">
        <f>SUM(CQ62:CQ64)</f>
        <v>0</v>
      </c>
      <c r="CR61" s="529"/>
      <c r="CS61" s="528"/>
      <c r="CT61" s="831"/>
      <c r="CU61" s="822">
        <f>SUM(CU62:CU64)</f>
        <v>0</v>
      </c>
      <c r="CV61" s="529"/>
      <c r="CW61" s="528"/>
      <c r="CX61" s="831"/>
      <c r="CY61" s="822">
        <f>SUM(CY62:CY64)</f>
        <v>0</v>
      </c>
      <c r="CZ61" s="529"/>
      <c r="DA61" s="528"/>
      <c r="DB61" s="831"/>
      <c r="DC61" s="822">
        <f>SUM(DC62:DC64)</f>
        <v>0</v>
      </c>
      <c r="DD61" s="529"/>
      <c r="DE61" s="528"/>
      <c r="DF61" s="831"/>
      <c r="DG61" s="822">
        <f>SUM(DG62:DG64)</f>
        <v>0</v>
      </c>
      <c r="DH61" s="529"/>
      <c r="DI61" s="528"/>
      <c r="DJ61" s="831"/>
      <c r="DK61" s="822">
        <f>SUM(DK62:DK64)</f>
        <v>0</v>
      </c>
      <c r="DL61" s="529"/>
      <c r="DM61" s="528"/>
      <c r="DN61" s="831"/>
      <c r="DO61" s="822">
        <f>SUM(DO62:DO64)</f>
        <v>0</v>
      </c>
      <c r="DP61" s="529"/>
      <c r="DQ61" s="528"/>
      <c r="DR61" s="831"/>
      <c r="DS61" s="822">
        <f>SUM(DS62:DS64)</f>
        <v>0</v>
      </c>
      <c r="DT61" s="529"/>
      <c r="DU61" s="528"/>
      <c r="DV61" s="831"/>
      <c r="DW61" s="822">
        <f>SUM(DW62:DW64)</f>
        <v>0</v>
      </c>
      <c r="DX61" s="529"/>
      <c r="DY61" s="835"/>
      <c r="DZ61" s="835"/>
      <c r="EA61" s="835"/>
      <c r="EB61" s="835"/>
      <c r="EC61" s="835"/>
      <c r="ED61" s="835"/>
    </row>
    <row r="62" spans="1:134" s="1267" customFormat="1" ht="6.6" customHeight="1">
      <c r="A62" s="1258">
        <f>'3.1Cost by Sub-contractors'!A60</f>
        <v>13.1</v>
      </c>
      <c r="B62" s="1572"/>
      <c r="C62" s="2008" t="str">
        <f>'3.1Cost by Sub-contractors'!C60:G60</f>
        <v>Profile</v>
      </c>
      <c r="D62" s="2008"/>
      <c r="E62" s="2008"/>
      <c r="F62" s="2008"/>
      <c r="G62" s="2009"/>
      <c r="H62" s="2010" t="str">
        <f>'3.1Cost by Sub-contractors'!H60:I60</f>
        <v>1/500</v>
      </c>
      <c r="I62" s="2011"/>
      <c r="J62" s="780" t="str">
        <f>'3.1Cost by Sub-contractors'!J60</f>
        <v>(km)</v>
      </c>
      <c r="K62" s="537">
        <f>'3.1Cost by Sub-contractors'!K60</f>
        <v>0</v>
      </c>
      <c r="L62" s="857"/>
      <c r="M62" s="2124"/>
      <c r="N62" s="2125"/>
      <c r="O62" s="2125"/>
      <c r="P62" s="2126"/>
      <c r="Q62" s="1262"/>
      <c r="R62" s="1263"/>
      <c r="S62" s="774"/>
      <c r="T62" s="784"/>
      <c r="U62" s="1262"/>
      <c r="V62" s="1263"/>
      <c r="W62" s="774"/>
      <c r="X62" s="784"/>
      <c r="Y62" s="1262"/>
      <c r="Z62" s="1263"/>
      <c r="AA62" s="774"/>
      <c r="AB62" s="784"/>
      <c r="AC62" s="1262"/>
      <c r="AD62" s="1263"/>
      <c r="AE62" s="774"/>
      <c r="AF62" s="784"/>
      <c r="AG62" s="1262"/>
      <c r="AH62" s="1263"/>
      <c r="AI62" s="774"/>
      <c r="AJ62" s="784"/>
      <c r="AK62" s="1262"/>
      <c r="AL62" s="1263"/>
      <c r="AM62" s="774"/>
      <c r="AN62" s="784"/>
      <c r="AO62" s="1262"/>
      <c r="AP62" s="1263"/>
      <c r="AQ62" s="774"/>
      <c r="AR62" s="784"/>
      <c r="AS62" s="1262"/>
      <c r="AT62" s="1263"/>
      <c r="AU62" s="774"/>
      <c r="AV62" s="784"/>
      <c r="AW62" s="1262"/>
      <c r="AX62" s="1263"/>
      <c r="AY62" s="774"/>
      <c r="AZ62" s="784"/>
      <c r="BA62" s="1262"/>
      <c r="BB62" s="1263"/>
      <c r="BC62" s="774"/>
      <c r="BD62" s="784"/>
      <c r="BE62" s="1262"/>
      <c r="BF62" s="1263"/>
      <c r="BG62" s="774"/>
      <c r="BH62" s="784"/>
      <c r="BI62" s="1262"/>
      <c r="BJ62" s="1263"/>
      <c r="BK62" s="774"/>
      <c r="BL62" s="784"/>
      <c r="BM62" s="1262"/>
      <c r="BN62" s="1263"/>
      <c r="BO62" s="774"/>
      <c r="BP62" s="784"/>
      <c r="BQ62" s="1262"/>
      <c r="BR62" s="1263"/>
      <c r="BS62" s="774"/>
      <c r="BT62" s="784"/>
      <c r="BU62" s="1262"/>
      <c r="BV62" s="1263"/>
      <c r="BW62" s="774"/>
      <c r="BX62" s="784"/>
      <c r="BY62" s="1262"/>
      <c r="BZ62" s="1263"/>
      <c r="CA62" s="774"/>
      <c r="CB62" s="784"/>
      <c r="CC62" s="1262"/>
      <c r="CD62" s="1263"/>
      <c r="CE62" s="774"/>
      <c r="CF62" s="784"/>
      <c r="CG62" s="1262"/>
      <c r="CH62" s="1263"/>
      <c r="CI62" s="774"/>
      <c r="CJ62" s="784"/>
      <c r="CK62" s="1262"/>
      <c r="CL62" s="1263"/>
      <c r="CM62" s="774"/>
      <c r="CN62" s="784"/>
      <c r="CO62" s="1262"/>
      <c r="CP62" s="1263"/>
      <c r="CQ62" s="774"/>
      <c r="CR62" s="784"/>
      <c r="CS62" s="1262"/>
      <c r="CT62" s="1263"/>
      <c r="CU62" s="774"/>
      <c r="CV62" s="784"/>
      <c r="CW62" s="1262"/>
      <c r="CX62" s="1263"/>
      <c r="CY62" s="774"/>
      <c r="CZ62" s="784"/>
      <c r="DA62" s="1262"/>
      <c r="DB62" s="1263"/>
      <c r="DC62" s="774"/>
      <c r="DD62" s="784"/>
      <c r="DE62" s="1262"/>
      <c r="DF62" s="1263"/>
      <c r="DG62" s="774"/>
      <c r="DH62" s="784"/>
      <c r="DI62" s="1262"/>
      <c r="DJ62" s="1263"/>
      <c r="DK62" s="774"/>
      <c r="DL62" s="784"/>
      <c r="DM62" s="1262"/>
      <c r="DN62" s="1263"/>
      <c r="DO62" s="774"/>
      <c r="DP62" s="784"/>
      <c r="DQ62" s="1262">
        <f>'4.2.4CB'!L225</f>
        <v>0</v>
      </c>
      <c r="DR62" s="1263"/>
      <c r="DS62" s="774">
        <f>'4.2.4CB'!Q225</f>
        <v>0</v>
      </c>
      <c r="DT62" s="784"/>
      <c r="DU62" s="1262">
        <f>'4.2.4CB'!L238</f>
        <v>0</v>
      </c>
      <c r="DV62" s="1263"/>
      <c r="DW62" s="774">
        <f>'4.2.4CB'!Q238</f>
        <v>0</v>
      </c>
      <c r="DX62" s="784"/>
    </row>
    <row r="63" spans="1:134" s="1267" customFormat="1" ht="6.6" customHeight="1">
      <c r="A63" s="1258">
        <f>'3.1Cost by Sub-contractors'!A61</f>
        <v>13.2</v>
      </c>
      <c r="B63" s="1572"/>
      <c r="C63" s="2008" t="str">
        <f>'3.1Cost by Sub-contractors'!C61:G61</f>
        <v>Profile</v>
      </c>
      <c r="D63" s="2008"/>
      <c r="E63" s="2008"/>
      <c r="F63" s="2008"/>
      <c r="G63" s="2009"/>
      <c r="H63" s="2010" t="str">
        <f>'3.1Cost by Sub-contractors'!H61:I61</f>
        <v>1/200</v>
      </c>
      <c r="I63" s="2011"/>
      <c r="J63" s="780" t="str">
        <f>'3.1Cost by Sub-contractors'!J61</f>
        <v>(km)</v>
      </c>
      <c r="K63" s="537">
        <f>'3.1Cost by Sub-contractors'!K61</f>
        <v>0</v>
      </c>
      <c r="L63" s="857"/>
      <c r="M63" s="2124"/>
      <c r="N63" s="2125"/>
      <c r="O63" s="2125"/>
      <c r="P63" s="2126"/>
      <c r="Q63" s="1262"/>
      <c r="R63" s="1263"/>
      <c r="S63" s="774"/>
      <c r="T63" s="784"/>
      <c r="U63" s="1262"/>
      <c r="V63" s="1263"/>
      <c r="W63" s="774"/>
      <c r="X63" s="784"/>
      <c r="Y63" s="1262"/>
      <c r="Z63" s="1263"/>
      <c r="AA63" s="774"/>
      <c r="AB63" s="784"/>
      <c r="AC63" s="1262"/>
      <c r="AD63" s="1263"/>
      <c r="AE63" s="774"/>
      <c r="AF63" s="784"/>
      <c r="AG63" s="1262"/>
      <c r="AH63" s="1263"/>
      <c r="AI63" s="774"/>
      <c r="AJ63" s="784"/>
      <c r="AK63" s="1262"/>
      <c r="AL63" s="1263"/>
      <c r="AM63" s="774"/>
      <c r="AN63" s="784"/>
      <c r="AO63" s="1262"/>
      <c r="AP63" s="1263"/>
      <c r="AQ63" s="774"/>
      <c r="AR63" s="784"/>
      <c r="AS63" s="1262"/>
      <c r="AT63" s="1263"/>
      <c r="AU63" s="774"/>
      <c r="AV63" s="784"/>
      <c r="AW63" s="1262"/>
      <c r="AX63" s="1263"/>
      <c r="AY63" s="774"/>
      <c r="AZ63" s="784"/>
      <c r="BA63" s="1262"/>
      <c r="BB63" s="1263"/>
      <c r="BC63" s="774"/>
      <c r="BD63" s="784"/>
      <c r="BE63" s="1262"/>
      <c r="BF63" s="1263"/>
      <c r="BG63" s="774"/>
      <c r="BH63" s="784"/>
      <c r="BI63" s="1262"/>
      <c r="BJ63" s="1263"/>
      <c r="BK63" s="774"/>
      <c r="BL63" s="784"/>
      <c r="BM63" s="1262"/>
      <c r="BN63" s="1263"/>
      <c r="BO63" s="774"/>
      <c r="BP63" s="784"/>
      <c r="BQ63" s="1262"/>
      <c r="BR63" s="1263"/>
      <c r="BS63" s="774"/>
      <c r="BT63" s="784"/>
      <c r="BU63" s="1262"/>
      <c r="BV63" s="1263"/>
      <c r="BW63" s="774"/>
      <c r="BX63" s="784"/>
      <c r="BY63" s="1262"/>
      <c r="BZ63" s="1263"/>
      <c r="CA63" s="774"/>
      <c r="CB63" s="784"/>
      <c r="CC63" s="1262"/>
      <c r="CD63" s="1263"/>
      <c r="CE63" s="774"/>
      <c r="CF63" s="784"/>
      <c r="CG63" s="1262"/>
      <c r="CH63" s="1263"/>
      <c r="CI63" s="774"/>
      <c r="CJ63" s="784"/>
      <c r="CK63" s="1262"/>
      <c r="CL63" s="1263"/>
      <c r="CM63" s="774"/>
      <c r="CN63" s="784"/>
      <c r="CO63" s="1262"/>
      <c r="CP63" s="1263"/>
      <c r="CQ63" s="774"/>
      <c r="CR63" s="784"/>
      <c r="CS63" s="1262"/>
      <c r="CT63" s="1263"/>
      <c r="CU63" s="774"/>
      <c r="CV63" s="784"/>
      <c r="CW63" s="1262"/>
      <c r="CX63" s="1263"/>
      <c r="CY63" s="774"/>
      <c r="CZ63" s="784"/>
      <c r="DA63" s="1262"/>
      <c r="DB63" s="1263"/>
      <c r="DC63" s="774"/>
      <c r="DD63" s="784"/>
      <c r="DE63" s="1262"/>
      <c r="DF63" s="1263"/>
      <c r="DG63" s="774"/>
      <c r="DH63" s="784"/>
      <c r="DI63" s="1262"/>
      <c r="DJ63" s="1263"/>
      <c r="DK63" s="774"/>
      <c r="DL63" s="784"/>
      <c r="DM63" s="1262"/>
      <c r="DN63" s="1263"/>
      <c r="DO63" s="774"/>
      <c r="DP63" s="784"/>
      <c r="DQ63" s="1262">
        <f>'4.2.4CB'!S225</f>
        <v>1.2</v>
      </c>
      <c r="DR63" s="1263"/>
      <c r="DS63" s="774">
        <f>'4.2.4CB'!W225</f>
        <v>0</v>
      </c>
      <c r="DT63" s="784"/>
      <c r="DU63" s="1262">
        <f>'4.2.4CB'!S238</f>
        <v>1.2</v>
      </c>
      <c r="DV63" s="1263"/>
      <c r="DW63" s="774">
        <f>'4.2.4CB'!W238</f>
        <v>0</v>
      </c>
      <c r="DX63" s="784"/>
    </row>
    <row r="64" spans="1:134" s="1267" customFormat="1" ht="6.6" customHeight="1">
      <c r="A64" s="1258">
        <f>'3.1Cost by Sub-contractors'!A62</f>
        <v>13.3</v>
      </c>
      <c r="B64" s="1572"/>
      <c r="C64" s="2008" t="str">
        <f>'3.1Cost by Sub-contractors'!C62:G62</f>
        <v>Cross-section</v>
      </c>
      <c r="D64" s="2008"/>
      <c r="E64" s="2008"/>
      <c r="F64" s="2008"/>
      <c r="G64" s="2009"/>
      <c r="H64" s="2010" t="str">
        <f>'3.1Cost by Sub-contractors'!H62:I62</f>
        <v>1/200</v>
      </c>
      <c r="I64" s="2011"/>
      <c r="J64" s="780" t="str">
        <f>'3.1Cost by Sub-contractors'!J62</f>
        <v>(km)</v>
      </c>
      <c r="K64" s="537">
        <f>'3.1Cost by Sub-contractors'!K62</f>
        <v>0</v>
      </c>
      <c r="L64" s="857"/>
      <c r="M64" s="2124"/>
      <c r="N64" s="2125"/>
      <c r="O64" s="2125"/>
      <c r="P64" s="2126"/>
      <c r="Q64" s="1262"/>
      <c r="R64" s="1263"/>
      <c r="S64" s="774"/>
      <c r="T64" s="784"/>
      <c r="U64" s="1262"/>
      <c r="V64" s="1263"/>
      <c r="W64" s="774"/>
      <c r="X64" s="784"/>
      <c r="Y64" s="1262"/>
      <c r="Z64" s="1263"/>
      <c r="AA64" s="774"/>
      <c r="AB64" s="784"/>
      <c r="AC64" s="1262"/>
      <c r="AD64" s="1263"/>
      <c r="AE64" s="774"/>
      <c r="AF64" s="784"/>
      <c r="AG64" s="1262"/>
      <c r="AH64" s="1263"/>
      <c r="AI64" s="774"/>
      <c r="AJ64" s="784"/>
      <c r="AK64" s="1262"/>
      <c r="AL64" s="1263"/>
      <c r="AM64" s="774"/>
      <c r="AN64" s="784"/>
      <c r="AO64" s="1262"/>
      <c r="AP64" s="1263"/>
      <c r="AQ64" s="774"/>
      <c r="AR64" s="784"/>
      <c r="AS64" s="1262"/>
      <c r="AT64" s="1263"/>
      <c r="AU64" s="774"/>
      <c r="AV64" s="784"/>
      <c r="AW64" s="1262"/>
      <c r="AX64" s="1263"/>
      <c r="AY64" s="774"/>
      <c r="AZ64" s="784"/>
      <c r="BA64" s="1262"/>
      <c r="BB64" s="1263"/>
      <c r="BC64" s="774"/>
      <c r="BD64" s="784"/>
      <c r="BE64" s="1262"/>
      <c r="BF64" s="1263"/>
      <c r="BG64" s="774"/>
      <c r="BH64" s="784"/>
      <c r="BI64" s="1262"/>
      <c r="BJ64" s="1263"/>
      <c r="BK64" s="774"/>
      <c r="BL64" s="784"/>
      <c r="BM64" s="1262"/>
      <c r="BN64" s="1263"/>
      <c r="BO64" s="774"/>
      <c r="BP64" s="784"/>
      <c r="BQ64" s="1262"/>
      <c r="BR64" s="1263"/>
      <c r="BS64" s="774"/>
      <c r="BT64" s="784"/>
      <c r="BU64" s="1262"/>
      <c r="BV64" s="1263"/>
      <c r="BW64" s="774"/>
      <c r="BX64" s="784"/>
      <c r="BY64" s="1262"/>
      <c r="BZ64" s="1263"/>
      <c r="CA64" s="774"/>
      <c r="CB64" s="784"/>
      <c r="CC64" s="1262"/>
      <c r="CD64" s="1263"/>
      <c r="CE64" s="774"/>
      <c r="CF64" s="784"/>
      <c r="CG64" s="1262"/>
      <c r="CH64" s="1263"/>
      <c r="CI64" s="774"/>
      <c r="CJ64" s="784"/>
      <c r="CK64" s="1262"/>
      <c r="CL64" s="1263"/>
      <c r="CM64" s="774"/>
      <c r="CN64" s="784"/>
      <c r="CO64" s="1262"/>
      <c r="CP64" s="1263"/>
      <c r="CQ64" s="774"/>
      <c r="CR64" s="784"/>
      <c r="CS64" s="1262"/>
      <c r="CT64" s="1263"/>
      <c r="CU64" s="774"/>
      <c r="CV64" s="784"/>
      <c r="CW64" s="1262"/>
      <c r="CX64" s="1263"/>
      <c r="CY64" s="774"/>
      <c r="CZ64" s="784"/>
      <c r="DA64" s="1262"/>
      <c r="DB64" s="1263"/>
      <c r="DC64" s="774"/>
      <c r="DD64" s="784"/>
      <c r="DE64" s="1262"/>
      <c r="DF64" s="1263"/>
      <c r="DG64" s="774"/>
      <c r="DH64" s="784"/>
      <c r="DI64" s="1262"/>
      <c r="DJ64" s="1263"/>
      <c r="DK64" s="774"/>
      <c r="DL64" s="784"/>
      <c r="DM64" s="1262"/>
      <c r="DN64" s="1263"/>
      <c r="DO64" s="774"/>
      <c r="DP64" s="784"/>
      <c r="DQ64" s="1262">
        <f>'4.2.4CB'!Y225</f>
        <v>0</v>
      </c>
      <c r="DR64" s="1263"/>
      <c r="DS64" s="774">
        <f>'4.2.4CB'!AC225</f>
        <v>0</v>
      </c>
      <c r="DT64" s="784"/>
      <c r="DU64" s="1262">
        <f>'4.2.4CB'!Y238</f>
        <v>0</v>
      </c>
      <c r="DV64" s="1263"/>
      <c r="DW64" s="774">
        <f>'4.2.4CB'!AC238</f>
        <v>0</v>
      </c>
      <c r="DX64" s="784"/>
    </row>
    <row r="65" spans="1:135" s="442" customFormat="1" ht="6.6" customHeight="1">
      <c r="A65" s="499">
        <f>'3.1Cost by Sub-contractors'!A63</f>
        <v>14</v>
      </c>
      <c r="B65" s="1573"/>
      <c r="C65" s="2014" t="str">
        <f>'3.1Cost by Sub-contractors'!C63:G63</f>
        <v>Culvert Pipe (CP)</v>
      </c>
      <c r="D65" s="2014"/>
      <c r="E65" s="2014"/>
      <c r="F65" s="2014"/>
      <c r="G65" s="2015"/>
      <c r="H65" s="2020">
        <f>'3.1Cost by Sub-contractors'!H63:I63</f>
        <v>0</v>
      </c>
      <c r="I65" s="2021"/>
      <c r="J65" s="499">
        <f>'3.1Cost by Sub-contractors'!J63</f>
        <v>0</v>
      </c>
      <c r="K65" s="521">
        <f>'3.1Cost by Sub-contractors'!K63</f>
        <v>0</v>
      </c>
      <c r="L65" s="511"/>
      <c r="M65" s="2124"/>
      <c r="N65" s="2125"/>
      <c r="O65" s="2125"/>
      <c r="P65" s="2126"/>
      <c r="Q65" s="528"/>
      <c r="R65" s="831"/>
      <c r="S65" s="822">
        <f>S66</f>
        <v>0</v>
      </c>
      <c r="T65" s="529"/>
      <c r="U65" s="528"/>
      <c r="V65" s="831"/>
      <c r="W65" s="822">
        <f>W66</f>
        <v>0</v>
      </c>
      <c r="X65" s="529"/>
      <c r="Y65" s="528"/>
      <c r="Z65" s="831"/>
      <c r="AA65" s="822">
        <f>AA66</f>
        <v>0</v>
      </c>
      <c r="AB65" s="529"/>
      <c r="AC65" s="528"/>
      <c r="AD65" s="831"/>
      <c r="AE65" s="822">
        <f>AE66</f>
        <v>0</v>
      </c>
      <c r="AF65" s="529"/>
      <c r="AG65" s="528"/>
      <c r="AH65" s="831"/>
      <c r="AI65" s="822">
        <f>AI66</f>
        <v>0</v>
      </c>
      <c r="AJ65" s="529"/>
      <c r="AK65" s="528"/>
      <c r="AL65" s="831"/>
      <c r="AM65" s="822">
        <f>AM66</f>
        <v>0</v>
      </c>
      <c r="AN65" s="529"/>
      <c r="AO65" s="528"/>
      <c r="AP65" s="831"/>
      <c r="AQ65" s="822">
        <f>AQ66</f>
        <v>0</v>
      </c>
      <c r="AR65" s="529"/>
      <c r="AS65" s="528"/>
      <c r="AT65" s="831"/>
      <c r="AU65" s="822">
        <f>AU66</f>
        <v>0</v>
      </c>
      <c r="AV65" s="529"/>
      <c r="AW65" s="528"/>
      <c r="AX65" s="831"/>
      <c r="AY65" s="822">
        <f>AY66</f>
        <v>0</v>
      </c>
      <c r="AZ65" s="529"/>
      <c r="BA65" s="528"/>
      <c r="BB65" s="831"/>
      <c r="BC65" s="822">
        <f>BC66</f>
        <v>0</v>
      </c>
      <c r="BD65" s="529"/>
      <c r="BE65" s="528"/>
      <c r="BF65" s="831"/>
      <c r="BG65" s="822">
        <f>BG66</f>
        <v>0</v>
      </c>
      <c r="BH65" s="529"/>
      <c r="BI65" s="528"/>
      <c r="BJ65" s="831"/>
      <c r="BK65" s="822">
        <f>BK66</f>
        <v>0</v>
      </c>
      <c r="BL65" s="529"/>
      <c r="BM65" s="528"/>
      <c r="BN65" s="831"/>
      <c r="BO65" s="822">
        <f>BO66</f>
        <v>0</v>
      </c>
      <c r="BP65" s="529"/>
      <c r="BQ65" s="528"/>
      <c r="BR65" s="831"/>
      <c r="BS65" s="822">
        <f>BS66</f>
        <v>0</v>
      </c>
      <c r="BT65" s="529"/>
      <c r="BU65" s="528"/>
      <c r="BV65" s="831"/>
      <c r="BW65" s="822">
        <f>BW66</f>
        <v>0</v>
      </c>
      <c r="BX65" s="529"/>
      <c r="BY65" s="528"/>
      <c r="BZ65" s="831"/>
      <c r="CA65" s="822">
        <f>CA66</f>
        <v>0</v>
      </c>
      <c r="CB65" s="529"/>
      <c r="CC65" s="528"/>
      <c r="CD65" s="831"/>
      <c r="CE65" s="822">
        <f>CE66</f>
        <v>0</v>
      </c>
      <c r="CF65" s="529"/>
      <c r="CG65" s="528"/>
      <c r="CH65" s="831"/>
      <c r="CI65" s="822">
        <f>CI66</f>
        <v>0</v>
      </c>
      <c r="CJ65" s="529"/>
      <c r="CK65" s="528"/>
      <c r="CL65" s="831"/>
      <c r="CM65" s="822">
        <f>CM66</f>
        <v>0</v>
      </c>
      <c r="CN65" s="529"/>
      <c r="CO65" s="528"/>
      <c r="CP65" s="831"/>
      <c r="CQ65" s="822">
        <f>CQ66</f>
        <v>0</v>
      </c>
      <c r="CR65" s="529"/>
      <c r="CS65" s="528"/>
      <c r="CT65" s="831"/>
      <c r="CU65" s="822">
        <f>CU66</f>
        <v>0</v>
      </c>
      <c r="CV65" s="529"/>
      <c r="CW65" s="528"/>
      <c r="CX65" s="831"/>
      <c r="CY65" s="822">
        <f>CY66</f>
        <v>0</v>
      </c>
      <c r="CZ65" s="529"/>
      <c r="DA65" s="528"/>
      <c r="DB65" s="831"/>
      <c r="DC65" s="822">
        <f>DC66</f>
        <v>0</v>
      </c>
      <c r="DD65" s="529"/>
      <c r="DE65" s="528"/>
      <c r="DF65" s="831"/>
      <c r="DG65" s="822">
        <f>DG66</f>
        <v>0</v>
      </c>
      <c r="DH65" s="529"/>
      <c r="DI65" s="528"/>
      <c r="DJ65" s="831"/>
      <c r="DK65" s="822">
        <f>DK66</f>
        <v>0</v>
      </c>
      <c r="DL65" s="529"/>
      <c r="DM65" s="528"/>
      <c r="DN65" s="831"/>
      <c r="DO65" s="822">
        <f>DO66</f>
        <v>0</v>
      </c>
      <c r="DP65" s="529"/>
      <c r="DQ65" s="528"/>
      <c r="DR65" s="831"/>
      <c r="DS65" s="822">
        <f>DS66</f>
        <v>0</v>
      </c>
      <c r="DT65" s="529"/>
      <c r="DU65" s="528"/>
      <c r="DV65" s="831"/>
      <c r="DW65" s="822">
        <f>DW66</f>
        <v>0</v>
      </c>
      <c r="DX65" s="529"/>
      <c r="DY65" s="835"/>
      <c r="DZ65" s="835"/>
      <c r="EA65" s="835"/>
      <c r="EB65" s="835"/>
      <c r="EC65" s="835"/>
      <c r="ED65" s="835"/>
      <c r="EE65" s="835"/>
    </row>
    <row r="66" spans="1:135" s="835" customFormat="1" ht="6.6" customHeight="1">
      <c r="A66" s="873">
        <f>'3.1Cost by Sub-contractors'!A64</f>
        <v>14.1</v>
      </c>
      <c r="B66" s="1572"/>
      <c r="C66" s="2008" t="str">
        <f>'3.1Cost by Sub-contractors'!C64:G64</f>
        <v>Profile</v>
      </c>
      <c r="D66" s="2008"/>
      <c r="E66" s="2008"/>
      <c r="F66" s="2008"/>
      <c r="G66" s="2009"/>
      <c r="H66" s="2010" t="str">
        <f>'3.1Cost by Sub-contractors'!H64:I64</f>
        <v>1/200</v>
      </c>
      <c r="I66" s="2011"/>
      <c r="J66" s="780" t="str">
        <f>'3.1Cost by Sub-contractors'!J64</f>
        <v>(km)</v>
      </c>
      <c r="K66" s="537">
        <f>'3.1Cost by Sub-contractors'!K64</f>
        <v>0</v>
      </c>
      <c r="L66" s="857"/>
      <c r="M66" s="2124"/>
      <c r="N66" s="2125"/>
      <c r="O66" s="2125"/>
      <c r="P66" s="2126"/>
      <c r="Q66" s="1370"/>
      <c r="R66" s="1270"/>
      <c r="S66" s="774"/>
      <c r="T66" s="529"/>
      <c r="U66" s="1370"/>
      <c r="V66" s="1270"/>
      <c r="W66" s="774"/>
      <c r="X66" s="529"/>
      <c r="Y66" s="1370"/>
      <c r="Z66" s="1270"/>
      <c r="AA66" s="774"/>
      <c r="AB66" s="529"/>
      <c r="AC66" s="1370"/>
      <c r="AD66" s="1270"/>
      <c r="AE66" s="774"/>
      <c r="AF66" s="529"/>
      <c r="AG66" s="1370"/>
      <c r="AH66" s="1270"/>
      <c r="AI66" s="774"/>
      <c r="AJ66" s="529"/>
      <c r="AK66" s="1370"/>
      <c r="AL66" s="1270"/>
      <c r="AM66" s="774"/>
      <c r="AN66" s="529"/>
      <c r="AO66" s="1370"/>
      <c r="AP66" s="1270"/>
      <c r="AQ66" s="774"/>
      <c r="AR66" s="529"/>
      <c r="AS66" s="1370"/>
      <c r="AT66" s="1270"/>
      <c r="AU66" s="774"/>
      <c r="AV66" s="529"/>
      <c r="AW66" s="1370"/>
      <c r="AX66" s="1270"/>
      <c r="AY66" s="774"/>
      <c r="AZ66" s="529"/>
      <c r="BA66" s="1370"/>
      <c r="BB66" s="1270"/>
      <c r="BC66" s="774"/>
      <c r="BD66" s="529"/>
      <c r="BE66" s="1370"/>
      <c r="BF66" s="1270"/>
      <c r="BG66" s="774"/>
      <c r="BH66" s="529"/>
      <c r="BI66" s="1370"/>
      <c r="BJ66" s="1270"/>
      <c r="BK66" s="774"/>
      <c r="BL66" s="529"/>
      <c r="BM66" s="1370"/>
      <c r="BN66" s="1270"/>
      <c r="BO66" s="774"/>
      <c r="BP66" s="529"/>
      <c r="BQ66" s="1370"/>
      <c r="BR66" s="1270"/>
      <c r="BS66" s="774"/>
      <c r="BT66" s="529"/>
      <c r="BU66" s="1370"/>
      <c r="BV66" s="1270"/>
      <c r="BW66" s="774"/>
      <c r="BX66" s="529"/>
      <c r="BY66" s="1370"/>
      <c r="BZ66" s="1270"/>
      <c r="CA66" s="774"/>
      <c r="CB66" s="529"/>
      <c r="CC66" s="1370"/>
      <c r="CD66" s="1270"/>
      <c r="CE66" s="774"/>
      <c r="CF66" s="529"/>
      <c r="CG66" s="1370"/>
      <c r="CH66" s="1270"/>
      <c r="CI66" s="774"/>
      <c r="CJ66" s="529"/>
      <c r="CK66" s="1370"/>
      <c r="CL66" s="1270"/>
      <c r="CM66" s="774"/>
      <c r="CN66" s="529"/>
      <c r="CO66" s="1370"/>
      <c r="CP66" s="1270"/>
      <c r="CQ66" s="774"/>
      <c r="CR66" s="529"/>
      <c r="CS66" s="1370"/>
      <c r="CT66" s="1270"/>
      <c r="CU66" s="774"/>
      <c r="CV66" s="529"/>
      <c r="CW66" s="1370"/>
      <c r="CX66" s="1270"/>
      <c r="CY66" s="774"/>
      <c r="CZ66" s="529"/>
      <c r="DA66" s="1370"/>
      <c r="DB66" s="1270"/>
      <c r="DC66" s="774"/>
      <c r="DD66" s="529"/>
      <c r="DE66" s="1370"/>
      <c r="DF66" s="1270"/>
      <c r="DG66" s="774"/>
      <c r="DH66" s="529"/>
      <c r="DI66" s="1370"/>
      <c r="DJ66" s="1270"/>
      <c r="DK66" s="774"/>
      <c r="DL66" s="529"/>
      <c r="DM66" s="1370"/>
      <c r="DN66" s="1270"/>
      <c r="DO66" s="774"/>
      <c r="DP66" s="529"/>
      <c r="DQ66" s="1370">
        <f>'4.2.5CP'!L225</f>
        <v>0</v>
      </c>
      <c r="DR66" s="1270"/>
      <c r="DS66" s="774">
        <f>'4.2.5CP'!P225</f>
        <v>0</v>
      </c>
      <c r="DT66" s="1271"/>
      <c r="DU66" s="1370">
        <f>'4.2.5CP'!L237</f>
        <v>0</v>
      </c>
      <c r="DV66" s="1270"/>
      <c r="DW66" s="774">
        <f>'4.2.5CP'!P237</f>
        <v>0</v>
      </c>
      <c r="DX66" s="529"/>
    </row>
    <row r="67" spans="1:135" s="442" customFormat="1" ht="6.6" customHeight="1">
      <c r="A67" s="499">
        <f>'3.1Cost by Sub-contractors'!A65</f>
        <v>15</v>
      </c>
      <c r="B67" s="1573"/>
      <c r="C67" s="2014" t="str">
        <f>'3.1Cost by Sub-contractors'!C65:G65</f>
        <v>Intersection (IS, NH1A)</v>
      </c>
      <c r="D67" s="2014"/>
      <c r="E67" s="2014"/>
      <c r="F67" s="2014"/>
      <c r="G67" s="2015"/>
      <c r="H67" s="2020">
        <f>'3.1Cost by Sub-contractors'!H65:I65</f>
        <v>0</v>
      </c>
      <c r="I67" s="2021"/>
      <c r="J67" s="499">
        <f>'3.1Cost by Sub-contractors'!J65</f>
        <v>0</v>
      </c>
      <c r="K67" s="521">
        <f>'3.1Cost by Sub-contractors'!K65</f>
        <v>0</v>
      </c>
      <c r="L67" s="511"/>
      <c r="M67" s="2124"/>
      <c r="N67" s="2125"/>
      <c r="O67" s="2125"/>
      <c r="P67" s="2126"/>
      <c r="Q67" s="528"/>
      <c r="R67" s="831"/>
      <c r="S67" s="822">
        <f>SUM(S68:S70)</f>
        <v>0</v>
      </c>
      <c r="T67" s="529"/>
      <c r="U67" s="528"/>
      <c r="V67" s="831"/>
      <c r="W67" s="822">
        <f>SUM(W68:W70)</f>
        <v>0</v>
      </c>
      <c r="X67" s="529"/>
      <c r="Y67" s="528"/>
      <c r="Z67" s="831"/>
      <c r="AA67" s="822">
        <f>SUM(AA68:AA70)</f>
        <v>0</v>
      </c>
      <c r="AB67" s="529"/>
      <c r="AC67" s="528"/>
      <c r="AD67" s="831"/>
      <c r="AE67" s="822">
        <f>SUM(AE68:AE70)</f>
        <v>0</v>
      </c>
      <c r="AF67" s="529"/>
      <c r="AG67" s="528"/>
      <c r="AH67" s="831"/>
      <c r="AI67" s="822">
        <f>SUM(AI68:AI70)</f>
        <v>0</v>
      </c>
      <c r="AJ67" s="529"/>
      <c r="AK67" s="528"/>
      <c r="AL67" s="831"/>
      <c r="AM67" s="822">
        <f>SUM(AM68:AM70)</f>
        <v>0</v>
      </c>
      <c r="AN67" s="529"/>
      <c r="AO67" s="528"/>
      <c r="AP67" s="831"/>
      <c r="AQ67" s="822">
        <f>SUM(AQ68:AQ70)</f>
        <v>0</v>
      </c>
      <c r="AR67" s="529"/>
      <c r="AS67" s="528"/>
      <c r="AT67" s="831"/>
      <c r="AU67" s="822">
        <f>SUM(AU68:AU70)</f>
        <v>0</v>
      </c>
      <c r="AV67" s="529"/>
      <c r="AW67" s="528"/>
      <c r="AX67" s="831"/>
      <c r="AY67" s="822">
        <f>SUM(AY68:AY70)</f>
        <v>0</v>
      </c>
      <c r="AZ67" s="529"/>
      <c r="BA67" s="528"/>
      <c r="BB67" s="831"/>
      <c r="BC67" s="822">
        <f>SUM(BC68:BC70)</f>
        <v>0</v>
      </c>
      <c r="BD67" s="529"/>
      <c r="BE67" s="528"/>
      <c r="BF67" s="831"/>
      <c r="BG67" s="822">
        <f>SUM(BG68:BG70)</f>
        <v>0</v>
      </c>
      <c r="BH67" s="529"/>
      <c r="BI67" s="528"/>
      <c r="BJ67" s="831"/>
      <c r="BK67" s="822">
        <f>SUM(BK68:BK70)</f>
        <v>0</v>
      </c>
      <c r="BL67" s="529"/>
      <c r="BM67" s="528"/>
      <c r="BN67" s="831"/>
      <c r="BO67" s="822">
        <f>SUM(BO68:BO70)</f>
        <v>0</v>
      </c>
      <c r="BP67" s="529"/>
      <c r="BQ67" s="528"/>
      <c r="BR67" s="831"/>
      <c r="BS67" s="822">
        <f>SUM(BS68:BS70)</f>
        <v>0</v>
      </c>
      <c r="BT67" s="529"/>
      <c r="BU67" s="528"/>
      <c r="BV67" s="831"/>
      <c r="BW67" s="822">
        <f>SUM(BW68:BW70)</f>
        <v>0</v>
      </c>
      <c r="BX67" s="529"/>
      <c r="BY67" s="528"/>
      <c r="BZ67" s="831"/>
      <c r="CA67" s="822">
        <f>SUM(CA68:CA70)</f>
        <v>0</v>
      </c>
      <c r="CB67" s="529"/>
      <c r="CC67" s="528"/>
      <c r="CD67" s="831"/>
      <c r="CE67" s="822">
        <f>SUM(CE68:CE70)</f>
        <v>0</v>
      </c>
      <c r="CF67" s="529"/>
      <c r="CG67" s="528"/>
      <c r="CH67" s="831"/>
      <c r="CI67" s="822">
        <f>SUM(CI68:CI70)</f>
        <v>0</v>
      </c>
      <c r="CJ67" s="529"/>
      <c r="CK67" s="528"/>
      <c r="CL67" s="831"/>
      <c r="CM67" s="822">
        <f>SUM(CM68:CM70)</f>
        <v>0</v>
      </c>
      <c r="CN67" s="529"/>
      <c r="CO67" s="528"/>
      <c r="CP67" s="831"/>
      <c r="CQ67" s="822">
        <f>SUM(CQ68:CQ70)</f>
        <v>0</v>
      </c>
      <c r="CR67" s="529"/>
      <c r="CS67" s="528"/>
      <c r="CT67" s="831"/>
      <c r="CU67" s="822">
        <f>SUM(CU68:CU70)</f>
        <v>0</v>
      </c>
      <c r="CV67" s="529"/>
      <c r="CW67" s="528"/>
      <c r="CX67" s="831"/>
      <c r="CY67" s="822">
        <f>SUM(CY68:CY70)</f>
        <v>0</v>
      </c>
      <c r="CZ67" s="529"/>
      <c r="DA67" s="528"/>
      <c r="DB67" s="831"/>
      <c r="DC67" s="822">
        <f>SUM(DC68:DC70)</f>
        <v>0</v>
      </c>
      <c r="DD67" s="529"/>
      <c r="DE67" s="528"/>
      <c r="DF67" s="831"/>
      <c r="DG67" s="822">
        <f>SUM(DG68:DG70)</f>
        <v>0</v>
      </c>
      <c r="DH67" s="529"/>
      <c r="DI67" s="528"/>
      <c r="DJ67" s="831"/>
      <c r="DK67" s="822">
        <f>SUM(DK68:DK70)</f>
        <v>0</v>
      </c>
      <c r="DL67" s="529"/>
      <c r="DM67" s="528"/>
      <c r="DN67" s="831"/>
      <c r="DO67" s="822">
        <f>SUM(DO68:DO70)</f>
        <v>0</v>
      </c>
      <c r="DP67" s="529"/>
      <c r="DQ67" s="528"/>
      <c r="DR67" s="831"/>
      <c r="DS67" s="822">
        <f>SUM(DS68:DS70)</f>
        <v>0</v>
      </c>
      <c r="DT67" s="529"/>
      <c r="DU67" s="528"/>
      <c r="DV67" s="831"/>
      <c r="DW67" s="822">
        <f>SUM(DW68:DW70)</f>
        <v>0</v>
      </c>
      <c r="DX67" s="529"/>
      <c r="DY67" s="835"/>
      <c r="DZ67" s="835"/>
      <c r="EA67" s="835"/>
      <c r="EB67" s="835"/>
    </row>
    <row r="68" spans="1:135" s="874" customFormat="1" ht="6.6" customHeight="1">
      <c r="A68" s="873">
        <f>'3.1Cost by Sub-contractors'!A66</f>
        <v>15.1</v>
      </c>
      <c r="B68" s="1574"/>
      <c r="C68" s="2018" t="str">
        <f>'3.1Cost by Sub-contractors'!C66:G66</f>
        <v>Planimetric</v>
      </c>
      <c r="D68" s="2018"/>
      <c r="E68" s="2018"/>
      <c r="F68" s="2018"/>
      <c r="G68" s="2019"/>
      <c r="H68" s="2006" t="str">
        <f>'3.1Cost by Sub-contractors'!H66:I66</f>
        <v>1/500</v>
      </c>
      <c r="I68" s="2007"/>
      <c r="J68" s="773" t="str">
        <f>'3.1Cost by Sub-contractors'!J66</f>
        <v>(ha)</v>
      </c>
      <c r="K68" s="537">
        <f>'3.1Cost by Sub-contractors'!K66</f>
        <v>0</v>
      </c>
      <c r="L68" s="513"/>
      <c r="M68" s="2124"/>
      <c r="N68" s="2125"/>
      <c r="O68" s="2125"/>
      <c r="P68" s="2126"/>
      <c r="Q68" s="537">
        <f>'4.2.8IS'!J13</f>
        <v>4</v>
      </c>
      <c r="R68" s="512"/>
      <c r="S68" s="774">
        <f>'4.2.8IS'!N13</f>
        <v>0</v>
      </c>
      <c r="T68" s="513"/>
      <c r="U68" s="537"/>
      <c r="V68" s="512"/>
      <c r="W68" s="774"/>
      <c r="X68" s="513"/>
      <c r="Y68" s="537"/>
      <c r="Z68" s="512"/>
      <c r="AA68" s="774"/>
      <c r="AB68" s="513"/>
      <c r="AC68" s="537"/>
      <c r="AD68" s="512"/>
      <c r="AE68" s="774"/>
      <c r="AF68" s="513"/>
      <c r="AG68" s="537">
        <f>'4.2.8IS'!J15</f>
        <v>4</v>
      </c>
      <c r="AH68" s="512"/>
      <c r="AI68" s="774">
        <f>'4.2.8IS'!N15</f>
        <v>0</v>
      </c>
      <c r="AJ68" s="513"/>
      <c r="AK68" s="537"/>
      <c r="AL68" s="512"/>
      <c r="AM68" s="774"/>
      <c r="AN68" s="513"/>
      <c r="AO68" s="537"/>
      <c r="AP68" s="512"/>
      <c r="AQ68" s="774"/>
      <c r="AR68" s="513"/>
      <c r="AS68" s="537"/>
      <c r="AT68" s="512"/>
      <c r="AU68" s="774"/>
      <c r="AV68" s="513"/>
      <c r="AW68" s="537">
        <f>'4.2.8IS'!J17</f>
        <v>4</v>
      </c>
      <c r="AX68" s="512"/>
      <c r="AY68" s="774">
        <f>'4.2.8IS'!N17</f>
        <v>0</v>
      </c>
      <c r="AZ68" s="513"/>
      <c r="BA68" s="537"/>
      <c r="BB68" s="512"/>
      <c r="BC68" s="774"/>
      <c r="BD68" s="513"/>
      <c r="BE68" s="537"/>
      <c r="BF68" s="512"/>
      <c r="BG68" s="774"/>
      <c r="BH68" s="513"/>
      <c r="BI68" s="537"/>
      <c r="BJ68" s="512"/>
      <c r="BK68" s="774"/>
      <c r="BL68" s="513"/>
      <c r="BM68" s="537"/>
      <c r="BN68" s="512"/>
      <c r="BO68" s="774"/>
      <c r="BP68" s="513"/>
      <c r="BQ68" s="537">
        <f>'4.2.8IS'!J19</f>
        <v>4</v>
      </c>
      <c r="BR68" s="512"/>
      <c r="BS68" s="774">
        <f>'4.2.8IS'!N19</f>
        <v>0</v>
      </c>
      <c r="BT68" s="513"/>
      <c r="BU68" s="537"/>
      <c r="BV68" s="512"/>
      <c r="BW68" s="774"/>
      <c r="BX68" s="513"/>
      <c r="BY68" s="537"/>
      <c r="BZ68" s="512"/>
      <c r="CA68" s="774"/>
      <c r="CB68" s="513"/>
      <c r="CC68" s="537"/>
      <c r="CD68" s="512"/>
      <c r="CE68" s="774"/>
      <c r="CF68" s="513"/>
      <c r="CG68" s="537">
        <f>'4.2.8IS'!J21</f>
        <v>4</v>
      </c>
      <c r="CH68" s="512"/>
      <c r="CI68" s="774">
        <f>'4.2.8IS'!N21</f>
        <v>0</v>
      </c>
      <c r="CJ68" s="513"/>
      <c r="CK68" s="537"/>
      <c r="CL68" s="512"/>
      <c r="CM68" s="774"/>
      <c r="CN68" s="513"/>
      <c r="CO68" s="537"/>
      <c r="CP68" s="512"/>
      <c r="CQ68" s="774"/>
      <c r="CR68" s="513"/>
      <c r="CS68" s="537">
        <f>'4.2.8IS'!J23</f>
        <v>4</v>
      </c>
      <c r="CT68" s="512"/>
      <c r="CU68" s="774">
        <f>'4.2.8IS'!N23</f>
        <v>0</v>
      </c>
      <c r="CV68" s="513"/>
      <c r="CW68" s="537"/>
      <c r="CX68" s="512"/>
      <c r="CY68" s="774"/>
      <c r="CZ68" s="513"/>
      <c r="DA68" s="537">
        <f>'4.2.8IS'!J25</f>
        <v>4</v>
      </c>
      <c r="DB68" s="512"/>
      <c r="DC68" s="774">
        <f>'4.2.8IS'!N25</f>
        <v>0</v>
      </c>
      <c r="DD68" s="513"/>
      <c r="DE68" s="537"/>
      <c r="DF68" s="512"/>
      <c r="DG68" s="774"/>
      <c r="DH68" s="513"/>
      <c r="DI68" s="537">
        <f>'4.2.8IS'!J27</f>
        <v>4</v>
      </c>
      <c r="DJ68" s="512"/>
      <c r="DK68" s="774">
        <f>'4.2.8IS'!N27</f>
        <v>0</v>
      </c>
      <c r="DL68" s="513"/>
      <c r="DM68" s="537">
        <f>'4.2.8IS'!J29</f>
        <v>4</v>
      </c>
      <c r="DN68" s="512"/>
      <c r="DO68" s="774">
        <f>'4.2.8IS'!N29</f>
        <v>0</v>
      </c>
      <c r="DP68" s="513"/>
      <c r="DQ68" s="537">
        <f>'4.2.8IS'!J33</f>
        <v>1.5</v>
      </c>
      <c r="DR68" s="512"/>
      <c r="DS68" s="774">
        <f>'4.2.8IS'!N33</f>
        <v>0</v>
      </c>
      <c r="DT68" s="513"/>
      <c r="DU68" s="537">
        <f>'4.2.8IS'!J36</f>
        <v>4.5</v>
      </c>
      <c r="DV68" s="512"/>
      <c r="DW68" s="774">
        <f>'4.2.8IS'!N36</f>
        <v>0</v>
      </c>
      <c r="DX68" s="513"/>
    </row>
    <row r="69" spans="1:135" s="1267" customFormat="1" ht="6.6" customHeight="1">
      <c r="A69" s="873">
        <f>'3.1Cost by Sub-contractors'!A67</f>
        <v>15.2</v>
      </c>
      <c r="B69" s="1572"/>
      <c r="C69" s="2008" t="str">
        <f>'3.1Cost by Sub-contractors'!C67:G67</f>
        <v>Profile</v>
      </c>
      <c r="D69" s="2008"/>
      <c r="E69" s="2008"/>
      <c r="F69" s="2008"/>
      <c r="G69" s="2009"/>
      <c r="H69" s="2010" t="str">
        <f>'3.1Cost by Sub-contractors'!H67:I67</f>
        <v>1/1,000; 1/100</v>
      </c>
      <c r="I69" s="2011"/>
      <c r="J69" s="780" t="str">
        <f>'3.1Cost by Sub-contractors'!J67</f>
        <v>(km)</v>
      </c>
      <c r="K69" s="537">
        <f>'3.1Cost by Sub-contractors'!K67</f>
        <v>0</v>
      </c>
      <c r="L69" s="857"/>
      <c r="M69" s="2124"/>
      <c r="N69" s="2125"/>
      <c r="O69" s="2125"/>
      <c r="P69" s="2126"/>
      <c r="Q69" s="1262">
        <f>'4.2.8IS'!P13</f>
        <v>0.4</v>
      </c>
      <c r="R69" s="1263"/>
      <c r="S69" s="774">
        <f>'4.2.8IS'!T13</f>
        <v>0</v>
      </c>
      <c r="T69" s="784"/>
      <c r="U69" s="1262"/>
      <c r="V69" s="1263"/>
      <c r="W69" s="774"/>
      <c r="X69" s="784"/>
      <c r="Y69" s="1262"/>
      <c r="Z69" s="1263"/>
      <c r="AA69" s="774"/>
      <c r="AB69" s="784"/>
      <c r="AC69" s="1262"/>
      <c r="AD69" s="1263"/>
      <c r="AE69" s="774"/>
      <c r="AF69" s="784"/>
      <c r="AG69" s="1262">
        <f>'4.2.8IS'!P15</f>
        <v>0.4</v>
      </c>
      <c r="AH69" s="1263"/>
      <c r="AI69" s="774">
        <f>'4.2.8IS'!T15</f>
        <v>0</v>
      </c>
      <c r="AJ69" s="784"/>
      <c r="AK69" s="1262"/>
      <c r="AL69" s="1263"/>
      <c r="AM69" s="774"/>
      <c r="AN69" s="784"/>
      <c r="AO69" s="1262"/>
      <c r="AP69" s="1263"/>
      <c r="AQ69" s="774"/>
      <c r="AR69" s="784"/>
      <c r="AS69" s="1262"/>
      <c r="AT69" s="1263"/>
      <c r="AU69" s="774"/>
      <c r="AV69" s="784"/>
      <c r="AW69" s="1262">
        <f>'4.2.8IS'!P17</f>
        <v>0.4</v>
      </c>
      <c r="AX69" s="1263"/>
      <c r="AY69" s="774">
        <f>'4.2.8IS'!T17</f>
        <v>0</v>
      </c>
      <c r="AZ69" s="784"/>
      <c r="BA69" s="1262"/>
      <c r="BB69" s="1263"/>
      <c r="BC69" s="774"/>
      <c r="BD69" s="784"/>
      <c r="BE69" s="1262"/>
      <c r="BF69" s="1263"/>
      <c r="BG69" s="774"/>
      <c r="BH69" s="784"/>
      <c r="BI69" s="1262"/>
      <c r="BJ69" s="1263"/>
      <c r="BK69" s="774"/>
      <c r="BL69" s="784"/>
      <c r="BM69" s="1262"/>
      <c r="BN69" s="1263"/>
      <c r="BO69" s="774"/>
      <c r="BP69" s="784"/>
      <c r="BQ69" s="1262">
        <f>'4.2.8IS'!P19</f>
        <v>0.4</v>
      </c>
      <c r="BR69" s="1263"/>
      <c r="BS69" s="774">
        <f>'4.2.8IS'!T19</f>
        <v>0</v>
      </c>
      <c r="BT69" s="784"/>
      <c r="BU69" s="1262"/>
      <c r="BV69" s="1263"/>
      <c r="BW69" s="774"/>
      <c r="BX69" s="784"/>
      <c r="BY69" s="1262"/>
      <c r="BZ69" s="1263"/>
      <c r="CA69" s="774"/>
      <c r="CB69" s="784"/>
      <c r="CC69" s="1262"/>
      <c r="CD69" s="1263"/>
      <c r="CE69" s="774"/>
      <c r="CF69" s="784"/>
      <c r="CG69" s="1262">
        <f>'4.2.8IS'!P21</f>
        <v>0.4</v>
      </c>
      <c r="CH69" s="1263"/>
      <c r="CI69" s="774">
        <f>'4.2.8IS'!T21</f>
        <v>0</v>
      </c>
      <c r="CJ69" s="784"/>
      <c r="CK69" s="1262"/>
      <c r="CL69" s="1263"/>
      <c r="CM69" s="774"/>
      <c r="CN69" s="784"/>
      <c r="CO69" s="1262"/>
      <c r="CP69" s="1263"/>
      <c r="CQ69" s="774"/>
      <c r="CR69" s="784"/>
      <c r="CS69" s="1262">
        <f>'4.2.8IS'!P23</f>
        <v>0.4</v>
      </c>
      <c r="CT69" s="1263"/>
      <c r="CU69" s="774">
        <f>'4.2.8IS'!T23</f>
        <v>0</v>
      </c>
      <c r="CV69" s="784"/>
      <c r="CW69" s="1262"/>
      <c r="CX69" s="1263"/>
      <c r="CY69" s="774"/>
      <c r="CZ69" s="784"/>
      <c r="DA69" s="1262">
        <f>'4.2.8IS'!P25</f>
        <v>0.4</v>
      </c>
      <c r="DB69" s="1263"/>
      <c r="DC69" s="774">
        <f>'4.2.8IS'!T25</f>
        <v>0</v>
      </c>
      <c r="DD69" s="784"/>
      <c r="DE69" s="1262"/>
      <c r="DF69" s="1263"/>
      <c r="DG69" s="774"/>
      <c r="DH69" s="784"/>
      <c r="DI69" s="1262">
        <f>'4.2.8IS'!P27</f>
        <v>0.4</v>
      </c>
      <c r="DJ69" s="1263"/>
      <c r="DK69" s="774">
        <f>'4.2.8IS'!T27</f>
        <v>0</v>
      </c>
      <c r="DL69" s="784"/>
      <c r="DM69" s="1262">
        <f>'4.2.8IS'!P29</f>
        <v>0.4</v>
      </c>
      <c r="DN69" s="1263"/>
      <c r="DO69" s="774">
        <f>'4.2.8IS'!T29</f>
        <v>0</v>
      </c>
      <c r="DP69" s="784"/>
      <c r="DQ69" s="1262">
        <f>'4.2.8IS'!P33</f>
        <v>0.30000000000000004</v>
      </c>
      <c r="DR69" s="1263"/>
      <c r="DS69" s="774">
        <f>'4.2.8IS'!T33</f>
        <v>0</v>
      </c>
      <c r="DT69" s="784"/>
      <c r="DU69" s="1262">
        <f>'4.2.8IS'!P36</f>
        <v>0.5</v>
      </c>
      <c r="DV69" s="1263"/>
      <c r="DW69" s="774">
        <f>'4.2.8IS'!T36</f>
        <v>0</v>
      </c>
      <c r="DX69" s="784"/>
    </row>
    <row r="70" spans="1:135" s="1268" customFormat="1" ht="6.6" customHeight="1">
      <c r="A70" s="1274">
        <f>'3.1Cost by Sub-contractors'!A68</f>
        <v>15.3</v>
      </c>
      <c r="B70" s="1579"/>
      <c r="C70" s="2070" t="str">
        <f>'3.1Cost by Sub-contractors'!C68:G68</f>
        <v>Cross-section</v>
      </c>
      <c r="D70" s="2070"/>
      <c r="E70" s="2070"/>
      <c r="F70" s="2070"/>
      <c r="G70" s="2071"/>
      <c r="H70" s="2092" t="str">
        <f>'3.1Cost by Sub-contractors'!H68:I68</f>
        <v>1/200</v>
      </c>
      <c r="I70" s="2093"/>
      <c r="J70" s="793" t="str">
        <f>'3.1Cost by Sub-contractors'!J68</f>
        <v>(km)</v>
      </c>
      <c r="K70" s="539">
        <f>'3.1Cost by Sub-contractors'!K68</f>
        <v>0</v>
      </c>
      <c r="L70" s="858"/>
      <c r="M70" s="2127"/>
      <c r="N70" s="2128"/>
      <c r="O70" s="2128"/>
      <c r="P70" s="2129"/>
      <c r="Q70" s="1276">
        <f>'4.2.8IS'!V13</f>
        <v>1.2</v>
      </c>
      <c r="R70" s="1277"/>
      <c r="S70" s="1113">
        <f>'4.2.8IS'!Z13</f>
        <v>0</v>
      </c>
      <c r="T70" s="1278"/>
      <c r="U70" s="1276"/>
      <c r="V70" s="1277"/>
      <c r="W70" s="1113"/>
      <c r="X70" s="1278"/>
      <c r="Y70" s="1276"/>
      <c r="Z70" s="1277"/>
      <c r="AA70" s="1113"/>
      <c r="AB70" s="1278"/>
      <c r="AC70" s="1276"/>
      <c r="AD70" s="1277"/>
      <c r="AE70" s="1113"/>
      <c r="AF70" s="1278"/>
      <c r="AG70" s="1276">
        <f>'4.2.8IS'!V15</f>
        <v>1.2</v>
      </c>
      <c r="AH70" s="1277"/>
      <c r="AI70" s="1113">
        <f>'4.2.8IS'!Z15</f>
        <v>0</v>
      </c>
      <c r="AJ70" s="1278"/>
      <c r="AK70" s="1276"/>
      <c r="AL70" s="1277"/>
      <c r="AM70" s="1113"/>
      <c r="AN70" s="1278"/>
      <c r="AO70" s="1276"/>
      <c r="AP70" s="1277"/>
      <c r="AQ70" s="1113"/>
      <c r="AR70" s="1278"/>
      <c r="AS70" s="1276"/>
      <c r="AT70" s="1277"/>
      <c r="AU70" s="1113"/>
      <c r="AV70" s="1278"/>
      <c r="AW70" s="1276">
        <f>'4.2.8IS'!V17</f>
        <v>1.2</v>
      </c>
      <c r="AX70" s="1277"/>
      <c r="AY70" s="1113">
        <f>'4.2.8IS'!Z17</f>
        <v>0</v>
      </c>
      <c r="AZ70" s="1278"/>
      <c r="BA70" s="1276"/>
      <c r="BB70" s="1277"/>
      <c r="BC70" s="1113"/>
      <c r="BD70" s="1278"/>
      <c r="BE70" s="1276"/>
      <c r="BF70" s="1277"/>
      <c r="BG70" s="1113"/>
      <c r="BH70" s="1278"/>
      <c r="BI70" s="1276"/>
      <c r="BJ70" s="1277"/>
      <c r="BK70" s="1113"/>
      <c r="BL70" s="1278"/>
      <c r="BM70" s="1276"/>
      <c r="BN70" s="1277"/>
      <c r="BO70" s="1113"/>
      <c r="BP70" s="1278"/>
      <c r="BQ70" s="1276">
        <f>'4.2.8IS'!V19</f>
        <v>1.2</v>
      </c>
      <c r="BR70" s="1277"/>
      <c r="BS70" s="1113">
        <f>'4.2.8IS'!Z19</f>
        <v>0</v>
      </c>
      <c r="BT70" s="1278"/>
      <c r="BU70" s="1276"/>
      <c r="BV70" s="1277"/>
      <c r="BW70" s="1113"/>
      <c r="BX70" s="1278"/>
      <c r="BY70" s="1276"/>
      <c r="BZ70" s="1277"/>
      <c r="CA70" s="1113"/>
      <c r="CB70" s="1278"/>
      <c r="CC70" s="1276"/>
      <c r="CD70" s="1277"/>
      <c r="CE70" s="1113"/>
      <c r="CF70" s="1278"/>
      <c r="CG70" s="1276">
        <f>'4.2.8IS'!V21</f>
        <v>1.2</v>
      </c>
      <c r="CH70" s="1277"/>
      <c r="CI70" s="1113">
        <f>'4.2.8IS'!Z21</f>
        <v>0</v>
      </c>
      <c r="CJ70" s="1278"/>
      <c r="CK70" s="1276"/>
      <c r="CL70" s="1277"/>
      <c r="CM70" s="1113"/>
      <c r="CN70" s="1278"/>
      <c r="CO70" s="1276"/>
      <c r="CP70" s="1277"/>
      <c r="CQ70" s="1113"/>
      <c r="CR70" s="1278"/>
      <c r="CS70" s="1276">
        <f>'4.2.8IS'!V23</f>
        <v>1.2</v>
      </c>
      <c r="CT70" s="1277"/>
      <c r="CU70" s="1113">
        <f>'4.2.8IS'!Z23</f>
        <v>0</v>
      </c>
      <c r="CV70" s="1278"/>
      <c r="CW70" s="1276"/>
      <c r="CX70" s="1277"/>
      <c r="CY70" s="1113"/>
      <c r="CZ70" s="1278"/>
      <c r="DA70" s="1276">
        <f>'4.2.8IS'!V25</f>
        <v>1.2</v>
      </c>
      <c r="DB70" s="1277"/>
      <c r="DC70" s="1113">
        <f>'4.2.8IS'!Z25</f>
        <v>0</v>
      </c>
      <c r="DD70" s="1278"/>
      <c r="DE70" s="1276"/>
      <c r="DF70" s="1277"/>
      <c r="DG70" s="1113"/>
      <c r="DH70" s="1278"/>
      <c r="DI70" s="1276">
        <f>'4.2.8IS'!V27</f>
        <v>1.2</v>
      </c>
      <c r="DJ70" s="1277"/>
      <c r="DK70" s="1113">
        <f>'4.2.8IS'!Z27</f>
        <v>0</v>
      </c>
      <c r="DL70" s="1278"/>
      <c r="DM70" s="1276">
        <f>'4.2.8IS'!V29</f>
        <v>1.2</v>
      </c>
      <c r="DN70" s="1277"/>
      <c r="DO70" s="1113">
        <f>'4.2.8IS'!Z29</f>
        <v>0</v>
      </c>
      <c r="DP70" s="1278"/>
      <c r="DQ70" s="1276">
        <f>'4.2.8IS'!V33</f>
        <v>0.44999999999999996</v>
      </c>
      <c r="DR70" s="1277"/>
      <c r="DS70" s="1113">
        <f>'4.2.8IS'!Z33</f>
        <v>0</v>
      </c>
      <c r="DT70" s="1278"/>
      <c r="DU70" s="1276">
        <f>'4.2.8IS'!V36</f>
        <v>1.3499999999999999</v>
      </c>
      <c r="DV70" s="1277"/>
      <c r="DW70" s="1113">
        <f>'4.2.8IS'!Z36</f>
        <v>0</v>
      </c>
      <c r="DX70" s="1278"/>
    </row>
    <row r="71" spans="1:135" s="844" customFormat="1" ht="6.6" customHeight="1">
      <c r="A71" s="837" t="str">
        <f>'3.1Cost by Sub-contractors'!A69</f>
        <v>D</v>
      </c>
      <c r="B71" s="838"/>
      <c r="C71" s="2012" t="str">
        <f>'3.1Cost by Sub-contractors'!C69:G69</f>
        <v xml:space="preserve"> Mobilization and Temporary Camp Yard</v>
      </c>
      <c r="D71" s="2012"/>
      <c r="E71" s="2012"/>
      <c r="F71" s="2012"/>
      <c r="G71" s="2013"/>
      <c r="H71" s="839">
        <f>'3.1Cost by Sub-contractors'!H69</f>
        <v>0.02</v>
      </c>
      <c r="I71" s="840" t="str">
        <f>'3.1Cost by Sub-contractors'!I69</f>
        <v>of A+B+C</v>
      </c>
      <c r="J71" s="760">
        <f>'3.1Cost by Sub-contractors'!J69</f>
        <v>0</v>
      </c>
      <c r="K71" s="467"/>
      <c r="L71" s="522"/>
      <c r="M71" s="467"/>
      <c r="N71" s="522"/>
      <c r="O71" s="824">
        <f>O7*$H$71</f>
        <v>0</v>
      </c>
      <c r="P71" s="524"/>
      <c r="Q71" s="841"/>
      <c r="R71" s="842"/>
      <c r="S71" s="823">
        <f>(S14+S47)*$H$71</f>
        <v>0</v>
      </c>
      <c r="T71" s="843"/>
      <c r="U71" s="841"/>
      <c r="V71" s="842"/>
      <c r="W71" s="823">
        <f>(W14+W47)*$H$71</f>
        <v>0</v>
      </c>
      <c r="X71" s="843"/>
      <c r="Y71" s="841"/>
      <c r="Z71" s="842"/>
      <c r="AA71" s="823">
        <f>(AA14+AA47)*$H$71</f>
        <v>0</v>
      </c>
      <c r="AB71" s="843"/>
      <c r="AC71" s="841"/>
      <c r="AD71" s="842"/>
      <c r="AE71" s="823">
        <f>(AE14+AE47)*$H$71</f>
        <v>0</v>
      </c>
      <c r="AF71" s="843"/>
      <c r="AG71" s="841"/>
      <c r="AH71" s="842"/>
      <c r="AI71" s="823">
        <f>(AI14+AI47)*$H$71</f>
        <v>0</v>
      </c>
      <c r="AJ71" s="843"/>
      <c r="AK71" s="841"/>
      <c r="AL71" s="842"/>
      <c r="AM71" s="823">
        <f>(AM14+AM47)*$H$71</f>
        <v>0</v>
      </c>
      <c r="AN71" s="843"/>
      <c r="AO71" s="841"/>
      <c r="AP71" s="842"/>
      <c r="AQ71" s="823">
        <f>(AQ14+AQ47)*$H$71</f>
        <v>0</v>
      </c>
      <c r="AR71" s="843"/>
      <c r="AS71" s="841"/>
      <c r="AT71" s="842"/>
      <c r="AU71" s="823">
        <f>(AU14+AU47)*$H$71</f>
        <v>0</v>
      </c>
      <c r="AV71" s="843"/>
      <c r="AW71" s="841"/>
      <c r="AX71" s="842"/>
      <c r="AY71" s="823">
        <f>(AY14+AY47)*$H$71</f>
        <v>0</v>
      </c>
      <c r="AZ71" s="843"/>
      <c r="BA71" s="841"/>
      <c r="BB71" s="842"/>
      <c r="BC71" s="823">
        <f>(BC14+BC47)*$H$71</f>
        <v>0</v>
      </c>
      <c r="BD71" s="843"/>
      <c r="BE71" s="841"/>
      <c r="BF71" s="842"/>
      <c r="BG71" s="823">
        <f>(BG14+BG47)*$H$71</f>
        <v>0</v>
      </c>
      <c r="BH71" s="843"/>
      <c r="BI71" s="841"/>
      <c r="BJ71" s="842"/>
      <c r="BK71" s="823">
        <f>(BK14+BK47)*$H$71</f>
        <v>0</v>
      </c>
      <c r="BL71" s="843"/>
      <c r="BM71" s="841"/>
      <c r="BN71" s="842"/>
      <c r="BO71" s="823">
        <f>(BO14+BO47)*$H$71</f>
        <v>0</v>
      </c>
      <c r="BP71" s="843"/>
      <c r="BQ71" s="841"/>
      <c r="BR71" s="842"/>
      <c r="BS71" s="823">
        <f>(BS14+BS47)*$H$71</f>
        <v>0</v>
      </c>
      <c r="BT71" s="843"/>
      <c r="BU71" s="841"/>
      <c r="BV71" s="842"/>
      <c r="BW71" s="823">
        <f>(BW14+BW47)*$H$71</f>
        <v>0</v>
      </c>
      <c r="BX71" s="843"/>
      <c r="BY71" s="841"/>
      <c r="BZ71" s="842"/>
      <c r="CA71" s="823">
        <f>(CA14+CA47)*$H$71</f>
        <v>0</v>
      </c>
      <c r="CB71" s="843"/>
      <c r="CC71" s="841"/>
      <c r="CD71" s="842"/>
      <c r="CE71" s="823">
        <f>(CE14+CE47)*$H$71</f>
        <v>0</v>
      </c>
      <c r="CF71" s="843"/>
      <c r="CG71" s="841"/>
      <c r="CH71" s="842"/>
      <c r="CI71" s="823">
        <f>(CI14+CI47)*$H$71</f>
        <v>0</v>
      </c>
      <c r="CJ71" s="843"/>
      <c r="CK71" s="841"/>
      <c r="CL71" s="842"/>
      <c r="CM71" s="823">
        <f>(CM14+CM47)*$H$71</f>
        <v>0</v>
      </c>
      <c r="CN71" s="843"/>
      <c r="CO71" s="841"/>
      <c r="CP71" s="842"/>
      <c r="CQ71" s="823">
        <f>(CQ14+CQ47)*$H$71</f>
        <v>0</v>
      </c>
      <c r="CR71" s="843"/>
      <c r="CS71" s="841"/>
      <c r="CT71" s="842"/>
      <c r="CU71" s="823">
        <f>(CU14+CU47)*$H$71</f>
        <v>0</v>
      </c>
      <c r="CV71" s="843"/>
      <c r="CW71" s="841"/>
      <c r="CX71" s="842"/>
      <c r="CY71" s="823">
        <f>(CY14+CY47)*$H$71</f>
        <v>0</v>
      </c>
      <c r="CZ71" s="843"/>
      <c r="DA71" s="841"/>
      <c r="DB71" s="842"/>
      <c r="DC71" s="823">
        <f>(DC14+DC47)*$H$71</f>
        <v>0</v>
      </c>
      <c r="DD71" s="843"/>
      <c r="DE71" s="841"/>
      <c r="DF71" s="842"/>
      <c r="DG71" s="823">
        <f>(DG14+DG47)*$H$71</f>
        <v>0</v>
      </c>
      <c r="DH71" s="843"/>
      <c r="DI71" s="841"/>
      <c r="DJ71" s="842"/>
      <c r="DK71" s="823">
        <f>(DK14+DK47)*$H$71</f>
        <v>0</v>
      </c>
      <c r="DL71" s="843"/>
      <c r="DM71" s="841"/>
      <c r="DN71" s="842"/>
      <c r="DO71" s="823">
        <f>(DO14+DO47)*$H$71</f>
        <v>0</v>
      </c>
      <c r="DP71" s="843"/>
      <c r="DQ71" s="841"/>
      <c r="DR71" s="842"/>
      <c r="DS71" s="823">
        <f>(DS14+DS47)*$H$71</f>
        <v>0</v>
      </c>
      <c r="DT71" s="843"/>
      <c r="DU71" s="841"/>
      <c r="DV71" s="842"/>
      <c r="DW71" s="823">
        <f>(DW14+DW47)*$H$71</f>
        <v>0</v>
      </c>
      <c r="DX71" s="843"/>
    </row>
    <row r="72" spans="1:135" s="848" customFormat="1" ht="6.6" customHeight="1">
      <c r="A72" s="845" t="str">
        <f>'3.1Cost by Sub-contractors'!A70</f>
        <v>E</v>
      </c>
      <c r="B72" s="838"/>
      <c r="C72" s="2012" t="str">
        <f>'3.1Cost by Sub-contractors'!C70:G70</f>
        <v xml:space="preserve"> Reporting</v>
      </c>
      <c r="D72" s="2012"/>
      <c r="E72" s="2012"/>
      <c r="F72" s="2012"/>
      <c r="G72" s="2013"/>
      <c r="H72" s="839">
        <f>'3.1Cost by Sub-contractors'!H70</f>
        <v>0.02</v>
      </c>
      <c r="I72" s="840" t="str">
        <f>'3.1Cost by Sub-contractors'!I70</f>
        <v>of A+B+C</v>
      </c>
      <c r="J72" s="760">
        <f>'3.1Cost by Sub-contractors'!J70</f>
        <v>0</v>
      </c>
      <c r="K72" s="467"/>
      <c r="L72" s="522"/>
      <c r="M72" s="467"/>
      <c r="N72" s="522"/>
      <c r="O72" s="824">
        <f>O7*$H$72</f>
        <v>0</v>
      </c>
      <c r="P72" s="524"/>
      <c r="Q72" s="1583"/>
      <c r="R72" s="1584"/>
      <c r="S72" s="832">
        <f>(S14+S47)*$H$72</f>
        <v>0</v>
      </c>
      <c r="T72" s="847"/>
      <c r="U72" s="1583"/>
      <c r="V72" s="1584"/>
      <c r="W72" s="832">
        <f>(W14+W47)*$H$72</f>
        <v>0</v>
      </c>
      <c r="X72" s="847"/>
      <c r="Y72" s="1583"/>
      <c r="Z72" s="1584"/>
      <c r="AA72" s="832">
        <f>(AA14+AA47)*$H$72</f>
        <v>0</v>
      </c>
      <c r="AB72" s="847"/>
      <c r="AC72" s="1583"/>
      <c r="AD72" s="1584"/>
      <c r="AE72" s="832">
        <f>(AE14+AE47)*$H$72</f>
        <v>0</v>
      </c>
      <c r="AF72" s="847"/>
      <c r="AG72" s="1583"/>
      <c r="AH72" s="1584"/>
      <c r="AI72" s="832">
        <f>(AI14+AI47)*$H$72</f>
        <v>0</v>
      </c>
      <c r="AJ72" s="847"/>
      <c r="AK72" s="1583"/>
      <c r="AL72" s="1584"/>
      <c r="AM72" s="832">
        <f>(AM14+AM47)*$H$72</f>
        <v>0</v>
      </c>
      <c r="AN72" s="847"/>
      <c r="AO72" s="1583"/>
      <c r="AP72" s="1584"/>
      <c r="AQ72" s="832">
        <f>(AQ14+AQ47)*$H$72</f>
        <v>0</v>
      </c>
      <c r="AR72" s="847"/>
      <c r="AS72" s="1583"/>
      <c r="AT72" s="1584"/>
      <c r="AU72" s="832">
        <f>(AU14+AU47)*$H$72</f>
        <v>0</v>
      </c>
      <c r="AV72" s="847"/>
      <c r="AW72" s="1583"/>
      <c r="AX72" s="1584"/>
      <c r="AY72" s="832">
        <f>(AY14+AY47)*$H$72</f>
        <v>0</v>
      </c>
      <c r="AZ72" s="847"/>
      <c r="BA72" s="1583"/>
      <c r="BB72" s="1584"/>
      <c r="BC72" s="832">
        <f>(BC14+BC47)*$H$72</f>
        <v>0</v>
      </c>
      <c r="BD72" s="847"/>
      <c r="BE72" s="1583"/>
      <c r="BF72" s="1584"/>
      <c r="BG72" s="832">
        <f>(BG14+BG47)*$H$72</f>
        <v>0</v>
      </c>
      <c r="BH72" s="847"/>
      <c r="BI72" s="1583"/>
      <c r="BJ72" s="1584"/>
      <c r="BK72" s="832">
        <f>(BK14+BK47)*$H$72</f>
        <v>0</v>
      </c>
      <c r="BL72" s="847"/>
      <c r="BM72" s="1583"/>
      <c r="BN72" s="1584"/>
      <c r="BO72" s="832">
        <f>(BO14+BO47)*$H$72</f>
        <v>0</v>
      </c>
      <c r="BP72" s="847"/>
      <c r="BQ72" s="1583"/>
      <c r="BR72" s="1584"/>
      <c r="BS72" s="832">
        <f>(BS14+BS47)*$H$72</f>
        <v>0</v>
      </c>
      <c r="BT72" s="847"/>
      <c r="BU72" s="1583"/>
      <c r="BV72" s="1584"/>
      <c r="BW72" s="832">
        <f>(BW14+BW47)*$H$72</f>
        <v>0</v>
      </c>
      <c r="BX72" s="847"/>
      <c r="BY72" s="1583"/>
      <c r="BZ72" s="1584"/>
      <c r="CA72" s="832">
        <f>(CA14+CA47)*$H$72</f>
        <v>0</v>
      </c>
      <c r="CB72" s="847"/>
      <c r="CC72" s="1583"/>
      <c r="CD72" s="1584"/>
      <c r="CE72" s="832">
        <f>(CE14+CE47)*$H$72</f>
        <v>0</v>
      </c>
      <c r="CF72" s="847"/>
      <c r="CG72" s="1583"/>
      <c r="CH72" s="1584"/>
      <c r="CI72" s="832">
        <f>(CI14+CI47)*$H$72</f>
        <v>0</v>
      </c>
      <c r="CJ72" s="847"/>
      <c r="CK72" s="1583"/>
      <c r="CL72" s="1584"/>
      <c r="CM72" s="832">
        <f>(CM14+CM47)*$H$72</f>
        <v>0</v>
      </c>
      <c r="CN72" s="847"/>
      <c r="CO72" s="1583"/>
      <c r="CP72" s="1584"/>
      <c r="CQ72" s="832">
        <f>(CQ14+CQ47)*$H$72</f>
        <v>0</v>
      </c>
      <c r="CR72" s="847"/>
      <c r="CS72" s="1583"/>
      <c r="CT72" s="1584"/>
      <c r="CU72" s="832">
        <f>(CU14+CU47)*$H$72</f>
        <v>0</v>
      </c>
      <c r="CV72" s="847"/>
      <c r="CW72" s="1583"/>
      <c r="CX72" s="1584"/>
      <c r="CY72" s="832">
        <f>(CY14+CY47)*$H$72</f>
        <v>0</v>
      </c>
      <c r="CZ72" s="847"/>
      <c r="DA72" s="1583"/>
      <c r="DB72" s="1584"/>
      <c r="DC72" s="832">
        <f>(DC14+DC47)*$H$72</f>
        <v>0</v>
      </c>
      <c r="DD72" s="847"/>
      <c r="DE72" s="1583"/>
      <c r="DF72" s="1584"/>
      <c r="DG72" s="832">
        <f>(DG14+DG47)*$H$72</f>
        <v>0</v>
      </c>
      <c r="DH72" s="847"/>
      <c r="DI72" s="1583"/>
      <c r="DJ72" s="1584"/>
      <c r="DK72" s="832">
        <f>(DK14+DK47)*$H$72</f>
        <v>0</v>
      </c>
      <c r="DL72" s="847"/>
      <c r="DM72" s="1583"/>
      <c r="DN72" s="1584"/>
      <c r="DO72" s="832">
        <f>(DO14+DO47)*$H$72</f>
        <v>0</v>
      </c>
      <c r="DP72" s="847"/>
      <c r="DQ72" s="1583"/>
      <c r="DR72" s="1584"/>
      <c r="DS72" s="832">
        <f>(DS14+DS47)*$H$72</f>
        <v>0</v>
      </c>
      <c r="DT72" s="847"/>
      <c r="DU72" s="1583"/>
      <c r="DV72" s="1584"/>
      <c r="DW72" s="832">
        <f>(DW14+DW47)*$H$72</f>
        <v>0</v>
      </c>
      <c r="DX72" s="847"/>
    </row>
    <row r="73" spans="1:135" s="848" customFormat="1" ht="6.6" customHeight="1">
      <c r="A73" s="2145" t="s">
        <v>1</v>
      </c>
      <c r="B73" s="2146"/>
      <c r="C73" s="2146"/>
      <c r="D73" s="2146"/>
      <c r="E73" s="2146"/>
      <c r="F73" s="2146"/>
      <c r="G73" s="2146"/>
      <c r="H73" s="2146"/>
      <c r="I73" s="2146"/>
      <c r="J73" s="2146"/>
      <c r="K73" s="2146"/>
      <c r="L73" s="2147"/>
      <c r="M73" s="1581"/>
      <c r="N73" s="1582"/>
      <c r="O73" s="832">
        <f>O7+O71+O72</f>
        <v>0</v>
      </c>
      <c r="P73" s="525"/>
      <c r="Q73" s="478"/>
      <c r="R73" s="755"/>
      <c r="S73" s="849">
        <f>S14+S47+S71+S72</f>
        <v>0</v>
      </c>
      <c r="T73" s="850"/>
      <c r="U73" s="478"/>
      <c r="V73" s="755"/>
      <c r="W73" s="849">
        <f>W14+W47+W71+W72</f>
        <v>0</v>
      </c>
      <c r="X73" s="850"/>
      <c r="Y73" s="478"/>
      <c r="Z73" s="755"/>
      <c r="AA73" s="849">
        <f>AA14+AA47+AA71+AA72</f>
        <v>0</v>
      </c>
      <c r="AB73" s="850"/>
      <c r="AC73" s="478"/>
      <c r="AD73" s="755"/>
      <c r="AE73" s="849">
        <f>AE14+AE47+AE71+AE72</f>
        <v>0</v>
      </c>
      <c r="AF73" s="850"/>
      <c r="AG73" s="478"/>
      <c r="AH73" s="755"/>
      <c r="AI73" s="849">
        <f>AI14+AI47+AI71+AI72</f>
        <v>0</v>
      </c>
      <c r="AJ73" s="850"/>
      <c r="AK73" s="478"/>
      <c r="AL73" s="755"/>
      <c r="AM73" s="849">
        <f>AM14+AM47+AM71+AM72</f>
        <v>0</v>
      </c>
      <c r="AN73" s="850"/>
      <c r="AO73" s="478"/>
      <c r="AP73" s="755"/>
      <c r="AQ73" s="849">
        <f>AQ14+AQ47+AQ71+AQ72</f>
        <v>0</v>
      </c>
      <c r="AR73" s="850"/>
      <c r="AS73" s="478"/>
      <c r="AT73" s="755"/>
      <c r="AU73" s="849">
        <f>AU14+AU47+AU71+AU72</f>
        <v>0</v>
      </c>
      <c r="AV73" s="850"/>
      <c r="AW73" s="478"/>
      <c r="AX73" s="755"/>
      <c r="AY73" s="849">
        <f>AY14+AY47+AY71+AY72</f>
        <v>0</v>
      </c>
      <c r="AZ73" s="850"/>
      <c r="BA73" s="478"/>
      <c r="BB73" s="755"/>
      <c r="BC73" s="849">
        <f>BC14+BC47+BC71+BC72</f>
        <v>0</v>
      </c>
      <c r="BD73" s="850"/>
      <c r="BE73" s="478"/>
      <c r="BF73" s="755"/>
      <c r="BG73" s="849">
        <f>BG14+BG47+BG71+BG72</f>
        <v>0</v>
      </c>
      <c r="BH73" s="850"/>
      <c r="BI73" s="478"/>
      <c r="BJ73" s="755"/>
      <c r="BK73" s="849">
        <f>BK14+BK47+BK71+BK72</f>
        <v>0</v>
      </c>
      <c r="BL73" s="850"/>
      <c r="BM73" s="478"/>
      <c r="BN73" s="755"/>
      <c r="BO73" s="849">
        <f>BO14+BO47+BO71+BO72</f>
        <v>0</v>
      </c>
      <c r="BP73" s="850"/>
      <c r="BQ73" s="478"/>
      <c r="BR73" s="755"/>
      <c r="BS73" s="849">
        <f>BS14+BS47+BS71+BS72</f>
        <v>0</v>
      </c>
      <c r="BT73" s="850"/>
      <c r="BU73" s="478"/>
      <c r="BV73" s="755"/>
      <c r="BW73" s="849">
        <f>BW14+BW47+BW71+BW72</f>
        <v>0</v>
      </c>
      <c r="BX73" s="850"/>
      <c r="BY73" s="478"/>
      <c r="BZ73" s="755"/>
      <c r="CA73" s="849">
        <f>CA14+CA47+CA71+CA72</f>
        <v>0</v>
      </c>
      <c r="CB73" s="850"/>
      <c r="CC73" s="478"/>
      <c r="CD73" s="755"/>
      <c r="CE73" s="849">
        <f>CE14+CE47+CE71+CE72</f>
        <v>0</v>
      </c>
      <c r="CF73" s="850"/>
      <c r="CG73" s="478"/>
      <c r="CH73" s="755"/>
      <c r="CI73" s="849">
        <f>CI14+CI47+CI71+CI72</f>
        <v>0</v>
      </c>
      <c r="CJ73" s="850"/>
      <c r="CK73" s="478"/>
      <c r="CL73" s="755"/>
      <c r="CM73" s="849">
        <f>CM14+CM47+CM71+CM72</f>
        <v>0</v>
      </c>
      <c r="CN73" s="850"/>
      <c r="CO73" s="478"/>
      <c r="CP73" s="755"/>
      <c r="CQ73" s="849">
        <f>CQ14+CQ47+CQ71+CQ72</f>
        <v>0</v>
      </c>
      <c r="CR73" s="850"/>
      <c r="CS73" s="478"/>
      <c r="CT73" s="755"/>
      <c r="CU73" s="849">
        <f>CU14+CU47+CU71+CU72</f>
        <v>0</v>
      </c>
      <c r="CV73" s="850"/>
      <c r="CW73" s="478"/>
      <c r="CX73" s="755"/>
      <c r="CY73" s="849">
        <f>CY14+CY47+CY71+CY72</f>
        <v>0</v>
      </c>
      <c r="CZ73" s="850"/>
      <c r="DA73" s="478"/>
      <c r="DB73" s="755"/>
      <c r="DC73" s="849">
        <f>DC14+DC47+DC71+DC72</f>
        <v>0</v>
      </c>
      <c r="DD73" s="850"/>
      <c r="DE73" s="478"/>
      <c r="DF73" s="755"/>
      <c r="DG73" s="849">
        <f>DG14+DG47+DG71+DG72</f>
        <v>0</v>
      </c>
      <c r="DH73" s="850"/>
      <c r="DI73" s="478"/>
      <c r="DJ73" s="755"/>
      <c r="DK73" s="849">
        <f>DK14+DK47+DK71+DK72</f>
        <v>0</v>
      </c>
      <c r="DL73" s="850"/>
      <c r="DM73" s="478"/>
      <c r="DN73" s="755"/>
      <c r="DO73" s="849">
        <f>DO14+DO47+DO71+DO72</f>
        <v>0</v>
      </c>
      <c r="DP73" s="850"/>
      <c r="DQ73" s="478"/>
      <c r="DR73" s="755"/>
      <c r="DS73" s="849">
        <f>DS14+DS47+DS71+DS72</f>
        <v>0</v>
      </c>
      <c r="DT73" s="850"/>
      <c r="DU73" s="478"/>
      <c r="DV73" s="755"/>
      <c r="DW73" s="849">
        <f>DW14+DW47+DW71+DW72</f>
        <v>0</v>
      </c>
      <c r="DX73" s="850"/>
      <c r="DY73" s="1374"/>
    </row>
    <row r="74" spans="1:135" s="577" customFormat="1" ht="6.6" customHeight="1">
      <c r="A74" s="2148"/>
      <c r="B74" s="2149"/>
      <c r="C74" s="2149"/>
      <c r="D74" s="2149"/>
      <c r="E74" s="2149"/>
      <c r="F74" s="2149"/>
      <c r="G74" s="2149"/>
      <c r="H74" s="2149"/>
      <c r="I74" s="2149"/>
      <c r="J74" s="2149"/>
      <c r="K74" s="2149"/>
      <c r="L74" s="2150"/>
      <c r="M74" s="1281"/>
      <c r="N74" s="851"/>
      <c r="O74" s="852" t="e">
        <f>O73/'3.1Cost by Sub-contractors'!$O$71</f>
        <v>#DIV/0!</v>
      </c>
      <c r="P74" s="812"/>
      <c r="Q74" s="853"/>
      <c r="R74" s="854"/>
      <c r="S74" s="1279" t="e">
        <f>S73/'3.1Cost by Sub-contractors'!$O$71</f>
        <v>#DIV/0!</v>
      </c>
      <c r="T74" s="855"/>
      <c r="U74" s="853"/>
      <c r="V74" s="854"/>
      <c r="W74" s="1279" t="e">
        <f>W73/'3.1Cost by Sub-contractors'!$O$71</f>
        <v>#DIV/0!</v>
      </c>
      <c r="X74" s="855"/>
      <c r="Y74" s="853"/>
      <c r="Z74" s="854"/>
      <c r="AA74" s="1279" t="e">
        <f>AA73/'3.1Cost by Sub-contractors'!$O$71</f>
        <v>#DIV/0!</v>
      </c>
      <c r="AB74" s="855"/>
      <c r="AC74" s="853"/>
      <c r="AD74" s="854"/>
      <c r="AE74" s="1279" t="e">
        <f>AE73/'3.1Cost by Sub-contractors'!$O$71</f>
        <v>#DIV/0!</v>
      </c>
      <c r="AF74" s="855"/>
      <c r="AG74" s="853"/>
      <c r="AH74" s="854"/>
      <c r="AI74" s="1279" t="e">
        <f>AI73/'3.1Cost by Sub-contractors'!$O$71</f>
        <v>#DIV/0!</v>
      </c>
      <c r="AJ74" s="855"/>
      <c r="AK74" s="853"/>
      <c r="AL74" s="854"/>
      <c r="AM74" s="1279" t="e">
        <f>AM73/'3.1Cost by Sub-contractors'!$O$71</f>
        <v>#DIV/0!</v>
      </c>
      <c r="AN74" s="855"/>
      <c r="AO74" s="853"/>
      <c r="AP74" s="854"/>
      <c r="AQ74" s="1279" t="e">
        <f>AQ73/'3.1Cost by Sub-contractors'!$O$71</f>
        <v>#DIV/0!</v>
      </c>
      <c r="AR74" s="855"/>
      <c r="AS74" s="853"/>
      <c r="AT74" s="854"/>
      <c r="AU74" s="1279" t="e">
        <f>AU73/'3.1Cost by Sub-contractors'!$O$71</f>
        <v>#DIV/0!</v>
      </c>
      <c r="AV74" s="855"/>
      <c r="AW74" s="853"/>
      <c r="AX74" s="854"/>
      <c r="AY74" s="1279" t="e">
        <f>AY73/'3.1Cost by Sub-contractors'!$O$71</f>
        <v>#DIV/0!</v>
      </c>
      <c r="AZ74" s="855"/>
      <c r="BA74" s="853"/>
      <c r="BB74" s="854"/>
      <c r="BC74" s="1279" t="e">
        <f>BC73/'3.1Cost by Sub-contractors'!$O$71</f>
        <v>#DIV/0!</v>
      </c>
      <c r="BD74" s="855"/>
      <c r="BE74" s="853"/>
      <c r="BF74" s="854"/>
      <c r="BG74" s="1279" t="e">
        <f>BG73/'3.1Cost by Sub-contractors'!$O$71</f>
        <v>#DIV/0!</v>
      </c>
      <c r="BH74" s="855"/>
      <c r="BI74" s="853"/>
      <c r="BJ74" s="854"/>
      <c r="BK74" s="1279" t="e">
        <f>BK73/'3.1Cost by Sub-contractors'!$O$71</f>
        <v>#DIV/0!</v>
      </c>
      <c r="BL74" s="855"/>
      <c r="BM74" s="853"/>
      <c r="BN74" s="854"/>
      <c r="BO74" s="1279" t="e">
        <f>BO73/'3.1Cost by Sub-contractors'!$O$71</f>
        <v>#DIV/0!</v>
      </c>
      <c r="BP74" s="855"/>
      <c r="BQ74" s="853"/>
      <c r="BR74" s="854"/>
      <c r="BS74" s="1279" t="e">
        <f>BS73/'3.1Cost by Sub-contractors'!$O$71</f>
        <v>#DIV/0!</v>
      </c>
      <c r="BT74" s="855"/>
      <c r="BU74" s="853"/>
      <c r="BV74" s="854"/>
      <c r="BW74" s="1279" t="e">
        <f>BW73/'3.1Cost by Sub-contractors'!$O$71</f>
        <v>#DIV/0!</v>
      </c>
      <c r="BX74" s="855"/>
      <c r="BY74" s="853"/>
      <c r="BZ74" s="854"/>
      <c r="CA74" s="1279" t="e">
        <f>CA73/'3.1Cost by Sub-contractors'!$O$71</f>
        <v>#DIV/0!</v>
      </c>
      <c r="CB74" s="855"/>
      <c r="CC74" s="853"/>
      <c r="CD74" s="854"/>
      <c r="CE74" s="1279" t="e">
        <f>CE73/'3.1Cost by Sub-contractors'!$O$71</f>
        <v>#DIV/0!</v>
      </c>
      <c r="CF74" s="855"/>
      <c r="CG74" s="853"/>
      <c r="CH74" s="854"/>
      <c r="CI74" s="1279" t="e">
        <f>CI73/'3.1Cost by Sub-contractors'!$O$71</f>
        <v>#DIV/0!</v>
      </c>
      <c r="CJ74" s="855"/>
      <c r="CK74" s="853"/>
      <c r="CL74" s="854"/>
      <c r="CM74" s="1279" t="e">
        <f>CM73/'3.1Cost by Sub-contractors'!$O$71</f>
        <v>#DIV/0!</v>
      </c>
      <c r="CN74" s="855"/>
      <c r="CO74" s="853"/>
      <c r="CP74" s="854"/>
      <c r="CQ74" s="1279" t="e">
        <f>CQ73/'3.1Cost by Sub-contractors'!$O$71</f>
        <v>#DIV/0!</v>
      </c>
      <c r="CR74" s="855"/>
      <c r="CS74" s="853"/>
      <c r="CT74" s="854"/>
      <c r="CU74" s="1279" t="e">
        <f>CU73/'3.1Cost by Sub-contractors'!$O$71</f>
        <v>#DIV/0!</v>
      </c>
      <c r="CV74" s="855"/>
      <c r="CW74" s="853"/>
      <c r="CX74" s="854"/>
      <c r="CY74" s="1279" t="e">
        <f>CY73/'3.1Cost by Sub-contractors'!$O$71</f>
        <v>#DIV/0!</v>
      </c>
      <c r="CZ74" s="855"/>
      <c r="DA74" s="853"/>
      <c r="DB74" s="854"/>
      <c r="DC74" s="1279" t="e">
        <f>DC73/'3.1Cost by Sub-contractors'!$O$71</f>
        <v>#DIV/0!</v>
      </c>
      <c r="DD74" s="855"/>
      <c r="DE74" s="853"/>
      <c r="DF74" s="854"/>
      <c r="DG74" s="1279" t="e">
        <f>DG73/'3.1Cost by Sub-contractors'!$O$71</f>
        <v>#DIV/0!</v>
      </c>
      <c r="DH74" s="855"/>
      <c r="DI74" s="853"/>
      <c r="DJ74" s="854"/>
      <c r="DK74" s="1279" t="e">
        <f>DK73/'3.1Cost by Sub-contractors'!$O$71</f>
        <v>#DIV/0!</v>
      </c>
      <c r="DL74" s="855"/>
      <c r="DM74" s="853"/>
      <c r="DN74" s="854"/>
      <c r="DO74" s="1279" t="e">
        <f>DO73/'3.1Cost by Sub-contractors'!$O$71</f>
        <v>#DIV/0!</v>
      </c>
      <c r="DP74" s="855"/>
      <c r="DQ74" s="853"/>
      <c r="DR74" s="854"/>
      <c r="DS74" s="1279" t="e">
        <f>DS73/'3.1Cost by Sub-contractors'!$O$71</f>
        <v>#DIV/0!</v>
      </c>
      <c r="DT74" s="855"/>
      <c r="DU74" s="853"/>
      <c r="DV74" s="854"/>
      <c r="DW74" s="1279" t="e">
        <f>DW73/'3.1Cost by Sub-contractors'!$O$71</f>
        <v>#DIV/0!</v>
      </c>
      <c r="DX74" s="855"/>
    </row>
    <row r="75" spans="1:135" s="434" customFormat="1" ht="6.6" customHeight="1">
      <c r="A75" s="2141" t="str">
        <f>'3.1Cost by Sub-contractors'!A73</f>
        <v>Exchange Rate</v>
      </c>
      <c r="B75" s="2141"/>
      <c r="C75" s="2141"/>
      <c r="D75" s="533" t="str">
        <f>'3.1Cost by Sub-contractors'!D73</f>
        <v>1 USD</v>
      </c>
      <c r="E75" s="494" t="str">
        <f>'3.1Cost by Sub-contractors'!E73</f>
        <v>=</v>
      </c>
      <c r="F75" s="534">
        <f>'3.1Cost by Sub-contractors'!F73</f>
        <v>20800</v>
      </c>
      <c r="G75" s="535" t="str">
        <f>'3.1Cost by Sub-contractors'!G73</f>
        <v>(exchange selling rate, 20 May 2011, Vietcombank)</v>
      </c>
      <c r="H75" s="416"/>
      <c r="I75" s="416"/>
      <c r="J75" s="535"/>
      <c r="K75" s="826"/>
      <c r="L75" s="505"/>
      <c r="M75" s="447"/>
      <c r="N75" s="447"/>
      <c r="O75" s="447"/>
      <c r="P75" s="505"/>
      <c r="S75" s="621"/>
      <c r="W75" s="621"/>
      <c r="AA75" s="621"/>
      <c r="AE75" s="621"/>
      <c r="AI75" s="621"/>
      <c r="AM75" s="621"/>
      <c r="AQ75" s="621"/>
      <c r="AU75" s="621"/>
      <c r="AY75" s="621"/>
      <c r="BC75" s="621"/>
      <c r="BG75" s="621"/>
      <c r="BK75" s="621"/>
      <c r="BO75" s="621"/>
      <c r="BS75" s="621"/>
      <c r="BW75" s="621"/>
      <c r="CA75" s="621"/>
      <c r="CE75" s="621"/>
      <c r="CI75" s="621"/>
      <c r="CM75" s="621"/>
      <c r="CQ75" s="621"/>
      <c r="CU75" s="621"/>
      <c r="CY75" s="621"/>
      <c r="DC75" s="621"/>
      <c r="DG75" s="621"/>
      <c r="DK75" s="621"/>
      <c r="DO75" s="621"/>
      <c r="DS75" s="971"/>
      <c r="DT75" s="613"/>
      <c r="DW75" s="971"/>
      <c r="DX75" s="613"/>
    </row>
    <row r="76" spans="1:135" ht="6.6" customHeight="1">
      <c r="A76" s="2141" t="str">
        <f>'3.1Cost by Sub-contractors'!A74:C74</f>
        <v>Unit Price</v>
      </c>
      <c r="B76" s="2141"/>
      <c r="C76" s="2141"/>
      <c r="D76" s="536">
        <f>'3.1Cost by Sub-contractors'!D74</f>
        <v>0.1</v>
      </c>
      <c r="E76" s="533" t="str">
        <f>'3.1Cost by Sub-contractors'!E74</f>
        <v>Discount from Standard Unit Price (Quang Nam Province, 2011)</v>
      </c>
      <c r="F76" s="533"/>
      <c r="G76" s="533"/>
      <c r="J76" s="533"/>
      <c r="K76" s="827"/>
      <c r="L76" s="416"/>
      <c r="M76" s="447"/>
      <c r="N76" s="447"/>
      <c r="O76" s="447"/>
      <c r="P76" s="416"/>
      <c r="DS76" s="447"/>
      <c r="DT76" s="72"/>
      <c r="DW76" s="447"/>
      <c r="DX76" s="72"/>
    </row>
    <row r="77" spans="1:135">
      <c r="K77" s="828"/>
      <c r="L77" s="197"/>
      <c r="M77" s="447"/>
      <c r="N77" s="447"/>
      <c r="O77" s="447">
        <f>O73+S73+W73+AA73+AE73+AI73+AM73+AQ73+AU73+AY73+BC73+BG73+BK73+BO73+BS73+BW73+CA73+CE73+CI73+CM73+CQ73+CU73+CY73+DC73+DG73+DK73+DO73+DS73+DW73</f>
        <v>0</v>
      </c>
      <c r="DS77" s="447"/>
      <c r="DT77" s="72"/>
      <c r="DW77" s="447"/>
      <c r="DX77" s="72"/>
    </row>
    <row r="78" spans="1:135">
      <c r="K78" s="828"/>
      <c r="L78" s="197"/>
      <c r="M78" s="447"/>
      <c r="N78" s="447"/>
      <c r="O78" s="447">
        <f>O73+S73+W73+AA73+AE73+AI73+AM73+AQ73+AU73+AY73+BC73+BG73+BK73+BO73+BS73+BW73+CA73+CE73+CI73+CM73+CQ73+CU73+CY73+DC73+DG73+DK73+DO73+DS73+DW73</f>
        <v>0</v>
      </c>
      <c r="DS78" s="447"/>
      <c r="DT78" s="72"/>
      <c r="DW78" s="447"/>
      <c r="DX78" s="72"/>
    </row>
    <row r="79" spans="1:135">
      <c r="K79" s="828"/>
      <c r="L79" s="197"/>
      <c r="M79" s="447"/>
      <c r="N79" s="447"/>
      <c r="O79" s="447"/>
      <c r="DS79" s="447"/>
      <c r="DT79" s="72"/>
      <c r="DW79" s="447"/>
      <c r="DX79" s="72"/>
    </row>
    <row r="80" spans="1:135">
      <c r="K80" s="828"/>
      <c r="L80" s="197"/>
      <c r="M80" s="447"/>
      <c r="N80" s="447"/>
      <c r="O80" s="447"/>
      <c r="DS80" s="447"/>
      <c r="DT80" s="72"/>
      <c r="DW80" s="447"/>
      <c r="DX80" s="72"/>
    </row>
    <row r="81" spans="11:128">
      <c r="K81" s="828"/>
      <c r="L81" s="197"/>
      <c r="M81" s="447"/>
      <c r="N81" s="447"/>
      <c r="O81" s="447"/>
      <c r="DS81" s="447"/>
      <c r="DT81" s="72"/>
      <c r="DW81" s="447"/>
      <c r="DX81" s="72"/>
    </row>
    <row r="82" spans="11:128">
      <c r="K82" s="828"/>
      <c r="L82" s="197"/>
      <c r="M82" s="447"/>
      <c r="N82" s="447"/>
      <c r="O82" s="447"/>
      <c r="DS82" s="447"/>
      <c r="DT82" s="72"/>
      <c r="DW82" s="447"/>
      <c r="DX82" s="72"/>
    </row>
    <row r="83" spans="11:128">
      <c r="K83" s="828"/>
      <c r="L83" s="197"/>
      <c r="M83" s="447"/>
      <c r="N83" s="447"/>
      <c r="O83" s="447"/>
      <c r="DS83" s="447"/>
      <c r="DT83" s="72"/>
      <c r="DW83" s="447"/>
      <c r="DX83" s="72"/>
    </row>
    <row r="84" spans="11:128">
      <c r="K84" s="828"/>
      <c r="L84" s="197"/>
      <c r="M84" s="447"/>
      <c r="N84" s="447"/>
      <c r="O84" s="447"/>
      <c r="DS84" s="447"/>
      <c r="DT84" s="72"/>
      <c r="DW84" s="447"/>
      <c r="DX84" s="72"/>
    </row>
    <row r="85" spans="11:128">
      <c r="K85" s="828"/>
      <c r="L85" s="197"/>
      <c r="M85" s="447"/>
      <c r="N85" s="447"/>
      <c r="O85" s="447"/>
      <c r="DS85" s="447"/>
      <c r="DT85" s="72"/>
      <c r="DW85" s="447"/>
      <c r="DX85" s="72"/>
    </row>
    <row r="86" spans="11:128">
      <c r="K86" s="828"/>
      <c r="L86" s="197"/>
      <c r="M86" s="447"/>
      <c r="N86" s="447"/>
      <c r="O86" s="447"/>
      <c r="DS86" s="447"/>
      <c r="DT86" s="72"/>
      <c r="DW86" s="447"/>
      <c r="DX86" s="72"/>
    </row>
    <row r="87" spans="11:128">
      <c r="K87" s="828"/>
      <c r="L87" s="197"/>
      <c r="M87" s="447"/>
      <c r="N87" s="447"/>
      <c r="O87" s="447"/>
      <c r="DS87" s="447"/>
      <c r="DT87" s="72"/>
      <c r="DW87" s="447"/>
      <c r="DX87" s="72"/>
    </row>
    <row r="88" spans="11:128">
      <c r="K88" s="828"/>
      <c r="L88" s="197"/>
      <c r="M88" s="447"/>
      <c r="N88" s="447"/>
      <c r="O88" s="447"/>
      <c r="DS88" s="447"/>
      <c r="DT88" s="72"/>
      <c r="DW88" s="447"/>
      <c r="DX88" s="72"/>
    </row>
    <row r="89" spans="11:128">
      <c r="K89" s="828"/>
      <c r="L89" s="197"/>
      <c r="M89" s="447"/>
      <c r="N89" s="447"/>
      <c r="O89" s="447"/>
      <c r="DS89" s="447"/>
      <c r="DT89" s="72"/>
      <c r="DW89" s="447"/>
      <c r="DX89" s="72"/>
    </row>
    <row r="90" spans="11:128">
      <c r="K90" s="828"/>
      <c r="L90" s="197"/>
      <c r="M90" s="447"/>
      <c r="N90" s="447"/>
      <c r="O90" s="447"/>
      <c r="DS90" s="447"/>
      <c r="DT90" s="72"/>
      <c r="DW90" s="447"/>
      <c r="DX90" s="72"/>
    </row>
    <row r="91" spans="11:128">
      <c r="K91" s="828"/>
      <c r="L91" s="197"/>
      <c r="M91" s="447"/>
      <c r="N91" s="447"/>
      <c r="O91" s="447"/>
      <c r="DS91" s="447"/>
      <c r="DT91" s="72"/>
      <c r="DW91" s="447"/>
      <c r="DX91" s="72"/>
    </row>
    <row r="92" spans="11:128">
      <c r="K92" s="828"/>
      <c r="L92" s="197"/>
      <c r="M92" s="447"/>
      <c r="N92" s="447"/>
      <c r="O92" s="447"/>
      <c r="DS92" s="447"/>
      <c r="DT92" s="72"/>
      <c r="DW92" s="447"/>
      <c r="DX92" s="72"/>
    </row>
    <row r="93" spans="11:128">
      <c r="K93" s="828"/>
      <c r="L93" s="197"/>
      <c r="M93" s="447"/>
      <c r="N93" s="447"/>
      <c r="O93" s="447"/>
      <c r="DS93" s="447"/>
      <c r="DT93" s="72"/>
      <c r="DW93" s="447"/>
      <c r="DX93" s="72"/>
    </row>
    <row r="94" spans="11:128">
      <c r="K94" s="828"/>
      <c r="L94" s="197"/>
      <c r="M94" s="447"/>
      <c r="N94" s="447"/>
      <c r="O94" s="447"/>
      <c r="DS94" s="447"/>
      <c r="DT94" s="72"/>
      <c r="DW94" s="447"/>
      <c r="DX94" s="72"/>
    </row>
    <row r="95" spans="11:128">
      <c r="K95" s="828"/>
      <c r="L95" s="197"/>
      <c r="M95" s="447"/>
      <c r="N95" s="447"/>
      <c r="O95" s="447"/>
      <c r="DS95" s="447"/>
      <c r="DT95" s="72"/>
      <c r="DW95" s="447"/>
      <c r="DX95" s="72"/>
    </row>
    <row r="96" spans="11:128">
      <c r="K96" s="828"/>
      <c r="L96" s="197"/>
      <c r="DS96" s="447"/>
      <c r="DT96" s="72"/>
      <c r="DW96" s="447"/>
      <c r="DX96" s="72"/>
    </row>
    <row r="97" spans="11:128">
      <c r="K97" s="828"/>
      <c r="L97" s="197"/>
      <c r="DS97" s="447"/>
      <c r="DT97" s="72"/>
      <c r="DW97" s="447"/>
      <c r="DX97" s="72"/>
    </row>
    <row r="98" spans="11:128">
      <c r="K98" s="828"/>
      <c r="L98" s="197"/>
      <c r="DS98" s="447"/>
      <c r="DT98" s="72"/>
      <c r="DW98" s="447"/>
      <c r="DX98" s="72"/>
    </row>
    <row r="99" spans="11:128">
      <c r="K99" s="828"/>
      <c r="L99" s="197"/>
      <c r="DS99" s="447"/>
      <c r="DT99" s="72"/>
      <c r="DW99" s="447"/>
      <c r="DX99" s="72"/>
    </row>
    <row r="100" spans="11:128">
      <c r="K100" s="828"/>
      <c r="L100" s="197"/>
      <c r="DS100" s="447"/>
      <c r="DT100" s="72"/>
      <c r="DW100" s="447"/>
      <c r="DX100" s="72"/>
    </row>
    <row r="101" spans="11:128">
      <c r="K101" s="828"/>
      <c r="L101" s="197"/>
      <c r="DS101" s="447"/>
      <c r="DT101" s="72"/>
      <c r="DW101" s="447"/>
      <c r="DX101" s="72"/>
    </row>
    <row r="102" spans="11:128">
      <c r="K102" s="828"/>
      <c r="L102" s="197"/>
      <c r="DS102" s="447"/>
      <c r="DT102" s="72"/>
      <c r="DW102" s="447"/>
      <c r="DX102" s="72"/>
    </row>
    <row r="103" spans="11:128">
      <c r="K103" s="828"/>
      <c r="L103" s="197"/>
      <c r="DS103" s="447"/>
      <c r="DT103" s="72"/>
      <c r="DW103" s="447"/>
      <c r="DX103" s="72"/>
    </row>
    <row r="104" spans="11:128">
      <c r="K104" s="828"/>
      <c r="L104" s="197"/>
      <c r="DS104" s="447"/>
      <c r="DT104" s="72"/>
      <c r="DW104" s="447"/>
      <c r="DX104" s="72"/>
    </row>
    <row r="105" spans="11:128">
      <c r="K105" s="828"/>
      <c r="L105" s="197"/>
      <c r="DS105" s="447"/>
      <c r="DT105" s="72"/>
      <c r="DW105" s="447"/>
      <c r="DX105" s="72"/>
    </row>
    <row r="106" spans="11:128">
      <c r="K106" s="828"/>
      <c r="L106" s="197"/>
      <c r="DS106" s="447"/>
      <c r="DT106" s="72"/>
      <c r="DW106" s="447"/>
      <c r="DX106" s="72"/>
    </row>
    <row r="107" spans="11:128">
      <c r="K107" s="828"/>
      <c r="L107" s="197"/>
      <c r="DS107" s="447"/>
      <c r="DT107" s="72"/>
      <c r="DW107" s="447"/>
      <c r="DX107" s="72"/>
    </row>
    <row r="108" spans="11:128">
      <c r="K108" s="828"/>
      <c r="L108" s="197"/>
      <c r="DS108" s="447"/>
      <c r="DT108" s="72"/>
      <c r="DW108" s="447"/>
      <c r="DX108" s="72"/>
    </row>
    <row r="109" spans="11:128">
      <c r="K109" s="828"/>
      <c r="L109" s="197"/>
      <c r="DS109" s="447"/>
      <c r="DT109" s="72"/>
      <c r="DW109" s="447"/>
      <c r="DX109" s="72"/>
    </row>
    <row r="110" spans="11:128">
      <c r="K110" s="828"/>
      <c r="L110" s="197"/>
      <c r="DS110" s="447"/>
      <c r="DT110" s="72"/>
      <c r="DW110" s="447"/>
      <c r="DX110" s="72"/>
    </row>
    <row r="111" spans="11:128">
      <c r="K111" s="828"/>
      <c r="L111" s="197"/>
      <c r="DS111" s="447"/>
      <c r="DT111" s="72"/>
      <c r="DW111" s="447"/>
      <c r="DX111" s="72"/>
    </row>
    <row r="112" spans="11:128">
      <c r="K112" s="828"/>
      <c r="L112" s="197"/>
      <c r="DS112" s="447"/>
      <c r="DT112" s="72"/>
      <c r="DW112" s="447"/>
      <c r="DX112" s="72"/>
    </row>
    <row r="113" spans="11:128">
      <c r="K113" s="828"/>
      <c r="L113" s="197"/>
      <c r="DS113" s="447"/>
      <c r="DT113" s="72"/>
      <c r="DW113" s="447"/>
      <c r="DX113" s="72"/>
    </row>
    <row r="114" spans="11:128">
      <c r="K114" s="828"/>
      <c r="L114" s="197"/>
      <c r="DS114" s="447"/>
      <c r="DT114" s="72"/>
      <c r="DW114" s="447"/>
      <c r="DX114" s="72"/>
    </row>
    <row r="115" spans="11:128">
      <c r="K115" s="828"/>
      <c r="L115" s="197"/>
      <c r="DS115" s="447"/>
      <c r="DT115" s="72"/>
      <c r="DW115" s="447"/>
      <c r="DX115" s="72"/>
    </row>
    <row r="116" spans="11:128">
      <c r="K116" s="828"/>
      <c r="L116" s="197"/>
      <c r="DS116" s="447"/>
      <c r="DT116" s="72"/>
      <c r="DW116" s="447"/>
      <c r="DX116" s="72"/>
    </row>
    <row r="117" spans="11:128">
      <c r="K117" s="828"/>
      <c r="L117" s="197"/>
      <c r="DS117" s="447"/>
      <c r="DT117" s="72"/>
      <c r="DW117" s="447"/>
      <c r="DX117" s="72"/>
    </row>
    <row r="118" spans="11:128">
      <c r="K118" s="828"/>
      <c r="L118" s="197"/>
      <c r="DS118" s="447"/>
      <c r="DT118" s="72"/>
      <c r="DW118" s="447"/>
      <c r="DX118" s="72"/>
    </row>
    <row r="119" spans="11:128">
      <c r="K119" s="828"/>
      <c r="L119" s="197"/>
      <c r="DS119" s="447"/>
      <c r="DT119" s="72"/>
      <c r="DW119" s="447"/>
      <c r="DX119" s="72"/>
    </row>
    <row r="120" spans="11:128">
      <c r="K120" s="828"/>
      <c r="L120" s="197"/>
      <c r="DS120" s="447"/>
      <c r="DT120" s="72"/>
      <c r="DW120" s="447"/>
      <c r="DX120" s="72"/>
    </row>
    <row r="121" spans="11:128">
      <c r="K121" s="828"/>
      <c r="L121" s="197"/>
      <c r="DS121" s="447"/>
      <c r="DT121" s="72"/>
      <c r="DW121" s="447"/>
      <c r="DX121" s="72"/>
    </row>
    <row r="122" spans="11:128">
      <c r="K122" s="828"/>
      <c r="L122" s="197"/>
      <c r="DS122" s="447"/>
      <c r="DT122" s="72"/>
      <c r="DW122" s="447"/>
      <c r="DX122" s="72"/>
    </row>
    <row r="123" spans="11:128">
      <c r="K123" s="828"/>
      <c r="L123" s="197"/>
      <c r="DS123" s="447"/>
      <c r="DT123" s="72"/>
      <c r="DW123" s="447"/>
      <c r="DX123" s="72"/>
    </row>
    <row r="124" spans="11:128">
      <c r="K124" s="828"/>
      <c r="L124" s="197"/>
      <c r="DS124" s="447"/>
      <c r="DT124" s="72"/>
      <c r="DW124" s="447"/>
      <c r="DX124" s="72"/>
    </row>
    <row r="125" spans="11:128">
      <c r="K125" s="828"/>
      <c r="L125" s="197"/>
      <c r="DS125" s="447"/>
      <c r="DT125" s="72"/>
      <c r="DW125" s="447"/>
      <c r="DX125" s="72"/>
    </row>
    <row r="126" spans="11:128">
      <c r="K126" s="828"/>
      <c r="L126" s="197"/>
      <c r="DS126" s="447"/>
      <c r="DT126" s="72"/>
      <c r="DW126" s="447"/>
      <c r="DX126" s="72"/>
    </row>
    <row r="127" spans="11:128">
      <c r="K127" s="828"/>
      <c r="L127" s="197"/>
      <c r="DS127" s="447"/>
      <c r="DT127" s="72"/>
      <c r="DW127" s="447"/>
      <c r="DX127" s="72"/>
    </row>
    <row r="128" spans="11:128">
      <c r="K128" s="828"/>
      <c r="L128" s="197"/>
      <c r="DS128" s="447"/>
      <c r="DT128" s="72"/>
      <c r="DW128" s="447"/>
      <c r="DX128" s="72"/>
    </row>
    <row r="129" spans="11:128">
      <c r="K129" s="828"/>
      <c r="L129" s="197"/>
      <c r="DS129" s="447"/>
      <c r="DT129" s="72"/>
      <c r="DW129" s="447"/>
      <c r="DX129" s="72"/>
    </row>
    <row r="130" spans="11:128">
      <c r="K130" s="828"/>
      <c r="L130" s="197"/>
      <c r="DS130" s="447"/>
      <c r="DT130" s="72"/>
      <c r="DW130" s="447"/>
      <c r="DX130" s="72"/>
    </row>
    <row r="131" spans="11:128">
      <c r="K131" s="828"/>
      <c r="L131" s="197"/>
      <c r="DS131" s="447"/>
      <c r="DT131" s="72"/>
      <c r="DW131" s="447"/>
      <c r="DX131" s="72"/>
    </row>
    <row r="132" spans="11:128">
      <c r="K132" s="828"/>
      <c r="L132" s="197"/>
      <c r="DS132" s="447"/>
      <c r="DT132" s="72"/>
      <c r="DW132" s="447"/>
      <c r="DX132" s="72"/>
    </row>
    <row r="133" spans="11:128">
      <c r="K133" s="828"/>
      <c r="L133" s="197"/>
      <c r="DS133" s="447"/>
      <c r="DT133" s="72"/>
      <c r="DW133" s="447"/>
      <c r="DX133" s="72"/>
    </row>
    <row r="134" spans="11:128">
      <c r="K134" s="828"/>
      <c r="L134" s="197"/>
      <c r="DS134" s="447"/>
      <c r="DT134" s="72"/>
      <c r="DW134" s="447"/>
      <c r="DX134" s="72"/>
    </row>
    <row r="135" spans="11:128">
      <c r="K135" s="828"/>
      <c r="L135" s="197"/>
      <c r="DS135" s="447"/>
      <c r="DT135" s="72"/>
      <c r="DW135" s="447"/>
      <c r="DX135" s="72"/>
    </row>
    <row r="136" spans="11:128">
      <c r="K136" s="828"/>
      <c r="L136" s="197"/>
      <c r="DS136" s="447"/>
      <c r="DT136" s="72"/>
      <c r="DW136" s="447"/>
      <c r="DX136" s="72"/>
    </row>
    <row r="137" spans="11:128">
      <c r="K137" s="828"/>
      <c r="L137" s="197"/>
      <c r="DS137" s="447"/>
      <c r="DT137" s="72"/>
      <c r="DW137" s="447"/>
      <c r="DX137" s="72"/>
    </row>
    <row r="138" spans="11:128">
      <c r="K138" s="828"/>
      <c r="L138" s="197"/>
      <c r="DS138" s="447"/>
      <c r="DT138" s="72"/>
      <c r="DW138" s="447"/>
      <c r="DX138" s="72"/>
    </row>
    <row r="139" spans="11:128">
      <c r="K139" s="828"/>
      <c r="L139" s="197"/>
      <c r="DS139" s="447"/>
      <c r="DT139" s="72"/>
      <c r="DW139" s="447"/>
      <c r="DX139" s="72"/>
    </row>
    <row r="140" spans="11:128">
      <c r="K140" s="828"/>
      <c r="L140" s="197"/>
      <c r="DS140" s="447"/>
      <c r="DT140" s="72"/>
      <c r="DW140" s="447"/>
      <c r="DX140" s="72"/>
    </row>
    <row r="141" spans="11:128">
      <c r="K141" s="828"/>
      <c r="L141" s="197"/>
      <c r="DS141" s="447"/>
      <c r="DT141" s="72"/>
      <c r="DW141" s="447"/>
      <c r="DX141" s="72"/>
    </row>
    <row r="142" spans="11:128">
      <c r="K142" s="828"/>
      <c r="L142" s="197"/>
      <c r="P142" s="502"/>
      <c r="DS142" s="447"/>
      <c r="DT142" s="72"/>
      <c r="DW142" s="447"/>
      <c r="DX142" s="72"/>
    </row>
    <row r="143" spans="11:128">
      <c r="K143" s="828"/>
      <c r="L143" s="197"/>
      <c r="P143" s="416"/>
      <c r="DS143" s="447"/>
      <c r="DT143" s="72"/>
      <c r="DW143" s="447"/>
      <c r="DX143" s="72"/>
    </row>
    <row r="144" spans="11:128">
      <c r="K144" s="828"/>
      <c r="L144" s="197"/>
      <c r="DS144" s="447"/>
      <c r="DT144" s="72"/>
      <c r="DW144" s="447"/>
      <c r="DX144" s="72"/>
    </row>
    <row r="145" spans="11:128">
      <c r="K145" s="828"/>
      <c r="L145" s="197"/>
      <c r="DS145" s="447"/>
      <c r="DT145" s="72"/>
      <c r="DW145" s="447"/>
      <c r="DX145" s="72"/>
    </row>
    <row r="146" spans="11:128">
      <c r="K146" s="828"/>
      <c r="L146" s="197"/>
      <c r="DS146" s="447"/>
      <c r="DT146" s="72"/>
      <c r="DW146" s="447"/>
      <c r="DX146" s="72"/>
    </row>
    <row r="147" spans="11:128">
      <c r="K147" s="828"/>
      <c r="L147" s="197"/>
      <c r="DS147" s="447"/>
      <c r="DT147" s="72"/>
      <c r="DW147" s="447"/>
      <c r="DX147" s="72"/>
    </row>
    <row r="148" spans="11:128">
      <c r="K148" s="828"/>
      <c r="L148" s="197"/>
      <c r="DS148" s="447"/>
      <c r="DT148" s="72"/>
      <c r="DW148" s="447"/>
      <c r="DX148" s="72"/>
    </row>
    <row r="149" spans="11:128">
      <c r="K149" s="828"/>
      <c r="L149" s="197"/>
      <c r="DS149" s="447"/>
      <c r="DT149" s="72"/>
      <c r="DW149" s="447"/>
      <c r="DX149" s="72"/>
    </row>
    <row r="150" spans="11:128">
      <c r="K150" s="828"/>
      <c r="L150" s="197"/>
      <c r="DS150" s="447"/>
      <c r="DT150" s="72"/>
      <c r="DW150" s="447"/>
      <c r="DX150" s="72"/>
    </row>
    <row r="151" spans="11:128">
      <c r="K151" s="828"/>
      <c r="L151" s="197"/>
      <c r="DS151" s="447"/>
      <c r="DT151" s="72"/>
      <c r="DW151" s="447"/>
      <c r="DX151" s="72"/>
    </row>
    <row r="152" spans="11:128">
      <c r="K152" s="828"/>
      <c r="L152" s="197"/>
      <c r="DS152" s="447"/>
      <c r="DT152" s="72"/>
      <c r="DW152" s="447"/>
      <c r="DX152" s="72"/>
    </row>
    <row r="153" spans="11:128">
      <c r="K153" s="828"/>
      <c r="L153" s="197"/>
      <c r="DS153" s="447"/>
      <c r="DT153" s="72"/>
      <c r="DW153" s="447"/>
      <c r="DX153" s="72"/>
    </row>
    <row r="154" spans="11:128">
      <c r="K154" s="828"/>
      <c r="L154" s="197"/>
      <c r="DS154" s="447"/>
      <c r="DT154" s="72"/>
      <c r="DW154" s="447"/>
      <c r="DX154" s="72"/>
    </row>
    <row r="155" spans="11:128">
      <c r="K155" s="828"/>
      <c r="L155" s="197"/>
      <c r="DS155" s="447"/>
      <c r="DT155" s="72"/>
      <c r="DW155" s="447"/>
      <c r="DX155" s="72"/>
    </row>
    <row r="156" spans="11:128">
      <c r="K156" s="828"/>
      <c r="L156" s="197"/>
      <c r="DS156" s="447"/>
      <c r="DT156" s="72"/>
      <c r="DW156" s="447"/>
      <c r="DX156" s="72"/>
    </row>
    <row r="157" spans="11:128">
      <c r="K157" s="828"/>
      <c r="L157" s="197"/>
      <c r="DS157" s="447"/>
      <c r="DT157" s="72"/>
      <c r="DW157" s="447"/>
      <c r="DX157" s="72"/>
    </row>
    <row r="158" spans="11:128">
      <c r="K158" s="828"/>
      <c r="L158" s="197"/>
      <c r="DS158" s="447"/>
      <c r="DT158" s="72"/>
      <c r="DW158" s="447"/>
      <c r="DX158" s="72"/>
    </row>
    <row r="159" spans="11:128">
      <c r="K159" s="828"/>
      <c r="L159" s="197"/>
      <c r="DS159" s="447"/>
      <c r="DT159" s="72"/>
      <c r="DW159" s="447"/>
      <c r="DX159" s="72"/>
    </row>
    <row r="160" spans="11:128">
      <c r="K160" s="828"/>
      <c r="L160" s="197"/>
      <c r="DS160" s="447"/>
      <c r="DT160" s="72"/>
      <c r="DW160" s="447"/>
      <c r="DX160" s="72"/>
    </row>
    <row r="161" spans="11:128">
      <c r="K161" s="828"/>
      <c r="L161" s="197"/>
      <c r="DS161" s="447"/>
      <c r="DT161" s="72"/>
      <c r="DW161" s="447"/>
      <c r="DX161" s="72"/>
    </row>
    <row r="162" spans="11:128">
      <c r="K162" s="828"/>
      <c r="L162" s="197"/>
      <c r="DS162" s="447"/>
      <c r="DT162" s="72"/>
      <c r="DW162" s="447"/>
      <c r="DX162" s="72"/>
    </row>
    <row r="163" spans="11:128">
      <c r="DS163" s="447"/>
      <c r="DT163" s="72"/>
      <c r="DW163" s="447"/>
      <c r="DX163" s="72"/>
    </row>
    <row r="164" spans="11:128">
      <c r="DS164" s="447"/>
      <c r="DT164" s="72"/>
      <c r="DW164" s="447"/>
      <c r="DX164" s="72"/>
    </row>
    <row r="165" spans="11:128">
      <c r="DS165" s="447"/>
      <c r="DT165" s="72"/>
      <c r="DW165" s="447"/>
      <c r="DX165" s="72"/>
    </row>
    <row r="166" spans="11:128">
      <c r="DS166" s="447"/>
      <c r="DT166" s="72"/>
      <c r="DW166" s="447"/>
      <c r="DX166" s="72"/>
    </row>
    <row r="167" spans="11:128">
      <c r="DS167" s="447"/>
      <c r="DT167" s="72"/>
      <c r="DW167" s="447"/>
      <c r="DX167" s="72"/>
    </row>
    <row r="168" spans="11:128">
      <c r="DS168" s="447"/>
      <c r="DT168" s="72"/>
      <c r="DW168" s="447"/>
      <c r="DX168" s="72"/>
    </row>
    <row r="169" spans="11:128">
      <c r="DS169" s="447"/>
      <c r="DT169" s="72"/>
      <c r="DW169" s="447"/>
      <c r="DX169" s="72"/>
    </row>
    <row r="170" spans="11:128">
      <c r="DS170" s="447"/>
      <c r="DT170" s="72"/>
      <c r="DW170" s="447"/>
      <c r="DX170" s="72"/>
    </row>
    <row r="171" spans="11:128">
      <c r="DS171" s="447"/>
      <c r="DT171" s="72"/>
      <c r="DW171" s="447"/>
      <c r="DX171" s="72"/>
    </row>
    <row r="172" spans="11:128">
      <c r="DS172" s="447"/>
      <c r="DT172" s="72"/>
      <c r="DW172" s="447"/>
      <c r="DX172" s="72"/>
    </row>
    <row r="173" spans="11:128">
      <c r="DS173" s="447"/>
      <c r="DT173" s="72"/>
      <c r="DW173" s="447"/>
      <c r="DX173" s="72"/>
    </row>
    <row r="174" spans="11:128">
      <c r="DS174" s="447"/>
      <c r="DT174" s="72"/>
      <c r="DW174" s="447"/>
      <c r="DX174" s="72"/>
    </row>
    <row r="175" spans="11:128">
      <c r="DS175" s="447"/>
      <c r="DT175" s="72"/>
      <c r="DW175" s="447"/>
      <c r="DX175" s="72"/>
    </row>
    <row r="176" spans="11:128">
      <c r="DS176" s="447"/>
      <c r="DT176" s="72"/>
      <c r="DW176" s="447"/>
      <c r="DX176" s="72"/>
    </row>
    <row r="177" spans="123:128">
      <c r="DS177" s="447"/>
      <c r="DT177" s="72"/>
      <c r="DW177" s="447"/>
      <c r="DX177" s="72"/>
    </row>
    <row r="178" spans="123:128">
      <c r="DS178" s="447"/>
      <c r="DT178" s="72"/>
      <c r="DW178" s="447"/>
      <c r="DX178" s="72"/>
    </row>
    <row r="179" spans="123:128">
      <c r="DS179" s="447"/>
      <c r="DT179" s="72"/>
      <c r="DW179" s="447"/>
      <c r="DX179" s="72"/>
    </row>
    <row r="180" spans="123:128">
      <c r="DS180" s="447"/>
      <c r="DT180" s="72"/>
      <c r="DW180" s="447"/>
      <c r="DX180" s="72"/>
    </row>
    <row r="181" spans="123:128">
      <c r="DS181" s="447"/>
      <c r="DT181" s="72"/>
      <c r="DW181" s="447"/>
      <c r="DX181" s="72"/>
    </row>
    <row r="182" spans="123:128">
      <c r="DS182" s="447"/>
      <c r="DT182" s="72"/>
      <c r="DW182" s="447"/>
      <c r="DX182" s="72"/>
    </row>
    <row r="183" spans="123:128">
      <c r="DS183" s="447"/>
      <c r="DT183" s="72"/>
      <c r="DW183" s="447"/>
      <c r="DX183" s="72"/>
    </row>
    <row r="184" spans="123:128">
      <c r="DS184" s="447"/>
      <c r="DT184" s="72"/>
      <c r="DW184" s="447"/>
      <c r="DX184" s="72"/>
    </row>
    <row r="185" spans="123:128">
      <c r="DS185" s="447"/>
      <c r="DT185" s="72"/>
      <c r="DW185" s="447"/>
      <c r="DX185" s="72"/>
    </row>
    <row r="186" spans="123:128">
      <c r="DS186" s="447"/>
      <c r="DT186" s="72"/>
      <c r="DW186" s="447"/>
      <c r="DX186" s="72"/>
    </row>
    <row r="187" spans="123:128">
      <c r="DS187" s="447"/>
      <c r="DT187" s="72"/>
      <c r="DW187" s="447"/>
      <c r="DX187" s="72"/>
    </row>
    <row r="188" spans="123:128">
      <c r="DS188" s="447"/>
      <c r="DT188" s="72"/>
      <c r="DW188" s="447"/>
      <c r="DX188" s="72"/>
    </row>
    <row r="189" spans="123:128">
      <c r="DS189" s="447"/>
      <c r="DT189" s="72"/>
      <c r="DW189" s="447"/>
      <c r="DX189" s="72"/>
    </row>
    <row r="190" spans="123:128">
      <c r="DS190" s="447"/>
      <c r="DT190" s="72"/>
      <c r="DW190" s="447"/>
      <c r="DX190" s="72"/>
    </row>
  </sheetData>
  <mergeCells count="345">
    <mergeCell ref="H65:I65"/>
    <mergeCell ref="DU6:DV6"/>
    <mergeCell ref="DW6:DX6"/>
    <mergeCell ref="DU3:DX3"/>
    <mergeCell ref="DU4:DX4"/>
    <mergeCell ref="DU5:DV5"/>
    <mergeCell ref="DW5:DX5"/>
    <mergeCell ref="DO6:DP6"/>
    <mergeCell ref="H12:I12"/>
    <mergeCell ref="H13:I13"/>
    <mergeCell ref="H14:I14"/>
    <mergeCell ref="H23:I23"/>
    <mergeCell ref="H24:I24"/>
    <mergeCell ref="H25:I25"/>
    <mergeCell ref="H26:I26"/>
    <mergeCell ref="H19:I19"/>
    <mergeCell ref="H20:I20"/>
    <mergeCell ref="CS6:CT6"/>
    <mergeCell ref="CU6:CV6"/>
    <mergeCell ref="CW6:CX6"/>
    <mergeCell ref="CY6:CZ6"/>
    <mergeCell ref="H61:I61"/>
    <mergeCell ref="H62:I62"/>
    <mergeCell ref="H59:I59"/>
    <mergeCell ref="C71:G71"/>
    <mergeCell ref="C72:G72"/>
    <mergeCell ref="H67:I67"/>
    <mergeCell ref="H69:I69"/>
    <mergeCell ref="H70:I70"/>
    <mergeCell ref="C67:G67"/>
    <mergeCell ref="C70:G70"/>
    <mergeCell ref="C68:G68"/>
    <mergeCell ref="H68:I68"/>
    <mergeCell ref="BO6:BP6"/>
    <mergeCell ref="BY5:BZ5"/>
    <mergeCell ref="BM6:BN6"/>
    <mergeCell ref="H1:I1"/>
    <mergeCell ref="H4:I4"/>
    <mergeCell ref="H5:I5"/>
    <mergeCell ref="H45:I45"/>
    <mergeCell ref="H36:I36"/>
    <mergeCell ref="H46:I46"/>
    <mergeCell ref="H32:I32"/>
    <mergeCell ref="H35:I35"/>
    <mergeCell ref="H58:I58"/>
    <mergeCell ref="H55:I55"/>
    <mergeCell ref="H48:I48"/>
    <mergeCell ref="H49:I49"/>
    <mergeCell ref="H50:I50"/>
    <mergeCell ref="H37:I37"/>
    <mergeCell ref="H38:I38"/>
    <mergeCell ref="H54:I54"/>
    <mergeCell ref="H56:I56"/>
    <mergeCell ref="H57:I57"/>
    <mergeCell ref="H47:I47"/>
    <mergeCell ref="H52:I52"/>
    <mergeCell ref="H53:I53"/>
    <mergeCell ref="DQ3:DT3"/>
    <mergeCell ref="DA3:DD3"/>
    <mergeCell ref="DE3:DH3"/>
    <mergeCell ref="DI3:DL3"/>
    <mergeCell ref="DM3:DP3"/>
    <mergeCell ref="DG5:DH5"/>
    <mergeCell ref="DI5:DJ5"/>
    <mergeCell ref="DK5:DL5"/>
    <mergeCell ref="DA5:DB5"/>
    <mergeCell ref="DC5:DD5"/>
    <mergeCell ref="DE5:DF5"/>
    <mergeCell ref="DI4:DL4"/>
    <mergeCell ref="DM4:DP4"/>
    <mergeCell ref="DQ4:DT4"/>
    <mergeCell ref="DQ5:DR5"/>
    <mergeCell ref="DS5:DT5"/>
    <mergeCell ref="DM5:DN5"/>
    <mergeCell ref="DO5:DP5"/>
    <mergeCell ref="DA4:DD4"/>
    <mergeCell ref="DE4:DH4"/>
    <mergeCell ref="DQ6:DR6"/>
    <mergeCell ref="DS6:DT6"/>
    <mergeCell ref="DM6:DN6"/>
    <mergeCell ref="CU5:CV5"/>
    <mergeCell ref="CW5:CX5"/>
    <mergeCell ref="CY5:CZ5"/>
    <mergeCell ref="CO5:CP5"/>
    <mergeCell ref="CQ5:CR5"/>
    <mergeCell ref="CS5:CT5"/>
    <mergeCell ref="CO6:CP6"/>
    <mergeCell ref="CQ6:CR6"/>
    <mergeCell ref="BU3:BX3"/>
    <mergeCell ref="BW5:BX5"/>
    <mergeCell ref="DI6:DJ6"/>
    <mergeCell ref="DE6:DF6"/>
    <mergeCell ref="DG6:DH6"/>
    <mergeCell ref="DC6:DD6"/>
    <mergeCell ref="DK6:DL6"/>
    <mergeCell ref="DA6:DB6"/>
    <mergeCell ref="CM5:CN5"/>
    <mergeCell ref="CO3:CR3"/>
    <mergeCell ref="CS3:CV3"/>
    <mergeCell ref="CW3:CZ3"/>
    <mergeCell ref="CK5:CL5"/>
    <mergeCell ref="CK4:CN4"/>
    <mergeCell ref="CS4:CV4"/>
    <mergeCell ref="CW4:CZ4"/>
    <mergeCell ref="CO4:CR4"/>
    <mergeCell ref="BW6:BX6"/>
    <mergeCell ref="CK6:CL6"/>
    <mergeCell ref="CM6:CN6"/>
    <mergeCell ref="CK3:CN3"/>
    <mergeCell ref="CC6:CD6"/>
    <mergeCell ref="CE6:CF6"/>
    <mergeCell ref="BY3:CB3"/>
    <mergeCell ref="CC3:CF3"/>
    <mergeCell ref="CG5:CH5"/>
    <mergeCell ref="CG4:CJ4"/>
    <mergeCell ref="CA5:CB5"/>
    <mergeCell ref="CC5:CD5"/>
    <mergeCell ref="CE5:CF5"/>
    <mergeCell ref="CC4:CF4"/>
    <mergeCell ref="CG3:CJ3"/>
    <mergeCell ref="CI5:CJ5"/>
    <mergeCell ref="BM3:BP3"/>
    <mergeCell ref="BM5:BN5"/>
    <mergeCell ref="BO5:BP5"/>
    <mergeCell ref="BM4:BP4"/>
    <mergeCell ref="BI3:BL3"/>
    <mergeCell ref="BI5:BJ5"/>
    <mergeCell ref="BK5:BL5"/>
    <mergeCell ref="BI4:BL4"/>
    <mergeCell ref="BQ3:BT3"/>
    <mergeCell ref="BQ5:BR5"/>
    <mergeCell ref="BE6:BF6"/>
    <mergeCell ref="BG6:BH6"/>
    <mergeCell ref="BA6:BB6"/>
    <mergeCell ref="BC6:BD6"/>
    <mergeCell ref="AW5:AX5"/>
    <mergeCell ref="AY5:AZ5"/>
    <mergeCell ref="AW6:AX6"/>
    <mergeCell ref="AY6:AZ6"/>
    <mergeCell ref="BE5:BF5"/>
    <mergeCell ref="BG5:BH5"/>
    <mergeCell ref="BA5:BB5"/>
    <mergeCell ref="BC5:BD5"/>
    <mergeCell ref="AS5:AT5"/>
    <mergeCell ref="AU5:AV5"/>
    <mergeCell ref="AS6:AT6"/>
    <mergeCell ref="AU6:AV6"/>
    <mergeCell ref="AK6:AL6"/>
    <mergeCell ref="AM6:AN6"/>
    <mergeCell ref="C69:G69"/>
    <mergeCell ref="H9:I9"/>
    <mergeCell ref="H10:I10"/>
    <mergeCell ref="H11:I11"/>
    <mergeCell ref="AI5:AJ5"/>
    <mergeCell ref="AK5:AL5"/>
    <mergeCell ref="AQ5:AR5"/>
    <mergeCell ref="AO6:AP6"/>
    <mergeCell ref="AQ6:AR6"/>
    <mergeCell ref="AO5:AP5"/>
    <mergeCell ref="AM5:AN5"/>
    <mergeCell ref="H15:I15"/>
    <mergeCell ref="H16:I16"/>
    <mergeCell ref="H17:I17"/>
    <mergeCell ref="H18:I18"/>
    <mergeCell ref="H31:I31"/>
    <mergeCell ref="H33:I33"/>
    <mergeCell ref="H21:I21"/>
    <mergeCell ref="A76:C76"/>
    <mergeCell ref="B2:G2"/>
    <mergeCell ref="K2:L2"/>
    <mergeCell ref="K4:L4"/>
    <mergeCell ref="B3:G3"/>
    <mergeCell ref="K3:L3"/>
    <mergeCell ref="H6:I6"/>
    <mergeCell ref="H7:I7"/>
    <mergeCell ref="H8:I8"/>
    <mergeCell ref="C7:G7"/>
    <mergeCell ref="A75:C75"/>
    <mergeCell ref="H30:I30"/>
    <mergeCell ref="H34:I34"/>
    <mergeCell ref="H39:I39"/>
    <mergeCell ref="A73:L74"/>
    <mergeCell ref="C65:G65"/>
    <mergeCell ref="C42:G42"/>
    <mergeCell ref="C34:G34"/>
    <mergeCell ref="H22:I22"/>
    <mergeCell ref="H64:I64"/>
    <mergeCell ref="C66:G66"/>
    <mergeCell ref="H66:I66"/>
    <mergeCell ref="C47:G47"/>
    <mergeCell ref="C62:G62"/>
    <mergeCell ref="AC5:AD5"/>
    <mergeCell ref="AG6:AH6"/>
    <mergeCell ref="AI6:AJ6"/>
    <mergeCell ref="Y6:Z6"/>
    <mergeCell ref="AA6:AB6"/>
    <mergeCell ref="AC6:AD6"/>
    <mergeCell ref="K6:L6"/>
    <mergeCell ref="M6:N6"/>
    <mergeCell ref="O6:P6"/>
    <mergeCell ref="Q6:R6"/>
    <mergeCell ref="S6:T6"/>
    <mergeCell ref="U6:V6"/>
    <mergeCell ref="W6:X6"/>
    <mergeCell ref="C59:G59"/>
    <mergeCell ref="B1:G1"/>
    <mergeCell ref="C8:G8"/>
    <mergeCell ref="C9:G9"/>
    <mergeCell ref="C10:G10"/>
    <mergeCell ref="B4:G4"/>
    <mergeCell ref="AS2:AZ2"/>
    <mergeCell ref="M4:P4"/>
    <mergeCell ref="K1:L1"/>
    <mergeCell ref="M2:P2"/>
    <mergeCell ref="M3:P3"/>
    <mergeCell ref="Q2:X2"/>
    <mergeCell ref="Q3:T3"/>
    <mergeCell ref="U3:X3"/>
    <mergeCell ref="AG2:AJ2"/>
    <mergeCell ref="AG3:AJ3"/>
    <mergeCell ref="O5:P5"/>
    <mergeCell ref="Q5:R5"/>
    <mergeCell ref="S5:T5"/>
    <mergeCell ref="H2:I2"/>
    <mergeCell ref="H3:I3"/>
    <mergeCell ref="U5:V5"/>
    <mergeCell ref="AA5:AB5"/>
    <mergeCell ref="Q4:T4"/>
    <mergeCell ref="C28:G28"/>
    <mergeCell ref="C64:G64"/>
    <mergeCell ref="C57:G57"/>
    <mergeCell ref="C58:G58"/>
    <mergeCell ref="C39:G39"/>
    <mergeCell ref="C40:G40"/>
    <mergeCell ref="C41:G41"/>
    <mergeCell ref="C56:G56"/>
    <mergeCell ref="C54:G54"/>
    <mergeCell ref="C30:G30"/>
    <mergeCell ref="C31:G31"/>
    <mergeCell ref="C63:G63"/>
    <mergeCell ref="C48:G48"/>
    <mergeCell ref="C49:G49"/>
    <mergeCell ref="C61:G61"/>
    <mergeCell ref="C50:G50"/>
    <mergeCell ref="C51:G51"/>
    <mergeCell ref="C52:G52"/>
    <mergeCell ref="C60:G60"/>
    <mergeCell ref="C53:G53"/>
    <mergeCell ref="C36:G36"/>
    <mergeCell ref="C37:G37"/>
    <mergeCell ref="C38:G38"/>
    <mergeCell ref="C33:G33"/>
    <mergeCell ref="H63:I63"/>
    <mergeCell ref="C35:G35"/>
    <mergeCell ref="C18:G18"/>
    <mergeCell ref="C19:G19"/>
    <mergeCell ref="C20:G20"/>
    <mergeCell ref="C21:G21"/>
    <mergeCell ref="C22:G22"/>
    <mergeCell ref="K5:L5"/>
    <mergeCell ref="M5:N5"/>
    <mergeCell ref="C24:G24"/>
    <mergeCell ref="C26:G26"/>
    <mergeCell ref="C25:G25"/>
    <mergeCell ref="C12:G12"/>
    <mergeCell ref="B6:G6"/>
    <mergeCell ref="B5:G5"/>
    <mergeCell ref="C15:G15"/>
    <mergeCell ref="C23:G23"/>
    <mergeCell ref="M14:P70"/>
    <mergeCell ref="H51:I51"/>
    <mergeCell ref="H40:I40"/>
    <mergeCell ref="H41:I41"/>
    <mergeCell ref="H42:I42"/>
    <mergeCell ref="H43:I43"/>
    <mergeCell ref="H44:I44"/>
    <mergeCell ref="C43:G43"/>
    <mergeCell ref="C44:G44"/>
    <mergeCell ref="C45:G45"/>
    <mergeCell ref="C46:G46"/>
    <mergeCell ref="C55:G55"/>
    <mergeCell ref="C29:G29"/>
    <mergeCell ref="H60:I60"/>
    <mergeCell ref="Q7:BH13"/>
    <mergeCell ref="BA2:BH2"/>
    <mergeCell ref="AE5:AF5"/>
    <mergeCell ref="AE6:AF6"/>
    <mergeCell ref="AG5:AH5"/>
    <mergeCell ref="W5:X5"/>
    <mergeCell ref="Y5:Z5"/>
    <mergeCell ref="C11:G11"/>
    <mergeCell ref="C13:G13"/>
    <mergeCell ref="C14:G14"/>
    <mergeCell ref="C16:G16"/>
    <mergeCell ref="C17:G17"/>
    <mergeCell ref="H27:I27"/>
    <mergeCell ref="H28:I28"/>
    <mergeCell ref="H29:I29"/>
    <mergeCell ref="C32:G32"/>
    <mergeCell ref="C27:G27"/>
    <mergeCell ref="M1:BH1"/>
    <mergeCell ref="U4:X4"/>
    <mergeCell ref="Y4:AB4"/>
    <mergeCell ref="AS3:AV3"/>
    <mergeCell ref="AW3:AZ3"/>
    <mergeCell ref="AS4:AV4"/>
    <mergeCell ref="Y2:AF2"/>
    <mergeCell ref="Y3:AB3"/>
    <mergeCell ref="AC3:AF3"/>
    <mergeCell ref="AC4:AF4"/>
    <mergeCell ref="AK4:AN4"/>
    <mergeCell ref="AK2:AR2"/>
    <mergeCell ref="AK3:AN3"/>
    <mergeCell ref="AO3:AR3"/>
    <mergeCell ref="AO4:AR4"/>
    <mergeCell ref="AW4:AZ4"/>
    <mergeCell ref="AG4:AJ4"/>
    <mergeCell ref="BA3:BD3"/>
    <mergeCell ref="BE3:BH3"/>
    <mergeCell ref="BA4:BD4"/>
    <mergeCell ref="BE4:BH4"/>
    <mergeCell ref="BU2:CF2"/>
    <mergeCell ref="CG2:CR2"/>
    <mergeCell ref="CS2:CZ2"/>
    <mergeCell ref="DA2:DL2"/>
    <mergeCell ref="DM2:DX2"/>
    <mergeCell ref="BI7:CR13"/>
    <mergeCell ref="CS7:DX13"/>
    <mergeCell ref="BI1:CR1"/>
    <mergeCell ref="CS1:DX1"/>
    <mergeCell ref="BI2:BT2"/>
    <mergeCell ref="BS5:BT5"/>
    <mergeCell ref="BU5:BV5"/>
    <mergeCell ref="CG6:CH6"/>
    <mergeCell ref="CI6:CJ6"/>
    <mergeCell ref="BQ6:BR6"/>
    <mergeCell ref="BS6:BT6"/>
    <mergeCell ref="BU6:BV6"/>
    <mergeCell ref="BQ4:BT4"/>
    <mergeCell ref="BU4:BX4"/>
    <mergeCell ref="BI6:BJ6"/>
    <mergeCell ref="BK6:BL6"/>
    <mergeCell ref="BY4:CB4"/>
    <mergeCell ref="BY6:BZ6"/>
    <mergeCell ref="CA6:CB6"/>
  </mergeCells>
  <phoneticPr fontId="2"/>
  <pageMargins left="0.19685039370078741" right="0.19685039370078741" top="0.98425196850393704" bottom="0" header="0.78740157480314965" footer="0.19685039370078741"/>
  <pageSetup paperSize="9" fitToWidth="3" orientation="landscape" horizontalDpi="300" verticalDpi="300" r:id="rId1"/>
  <headerFooter alignWithMargins="0">
    <oddHeader>&amp;R&amp;"Arial,太字"&amp;8 &amp;U3.2  Survey Cost by Survey Packages</oddHeader>
    <oddFooter>&amp;R&amp;"Arial,太字"&amp;8&amp;P/&amp;N</oddFooter>
  </headerFooter>
  <colBreaks count="2" manualBreakCount="2">
    <brk id="60" max="75" man="1"/>
    <brk id="96" max="75" man="1"/>
  </colBreaks>
  <ignoredErrors>
    <ignoredError sqref="O1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2"/>
  </sheetPr>
  <dimension ref="A1:DB1778"/>
  <sheetViews>
    <sheetView tabSelected="1" view="pageBreakPreview" zoomScale="190" zoomScaleNormal="100" zoomScaleSheetLayoutView="190" workbookViewId="0">
      <selection activeCell="N27" sqref="N27"/>
    </sheetView>
  </sheetViews>
  <sheetFormatPr defaultRowHeight="7.5"/>
  <cols>
    <col min="1" max="1" width="0.375" style="2" customWidth="1"/>
    <col min="2" max="2" width="4.875" style="72" bestFit="1" customWidth="1"/>
    <col min="3" max="3" width="4.75" style="72" bestFit="1" customWidth="1"/>
    <col min="4" max="26" width="3.375" style="72" customWidth="1"/>
    <col min="27" max="27" width="4.375" style="72" customWidth="1"/>
    <col min="28" max="28" width="6.125" style="2" bestFit="1" customWidth="1"/>
    <col min="29" max="29" width="1" style="197" customWidth="1"/>
    <col min="30" max="30" width="4.5" style="199" customWidth="1"/>
    <col min="31" max="31" width="0.375" style="199" customWidth="1"/>
    <col min="32" max="32" width="4.125" style="198" customWidth="1"/>
    <col min="33" max="33" width="0.375" style="198" customWidth="1"/>
    <col min="34" max="34" width="4.375" style="196" customWidth="1"/>
    <col min="35" max="36" width="0.375" style="2" customWidth="1"/>
    <col min="37" max="37" width="33.375" style="416" customWidth="1"/>
    <col min="38" max="16384" width="9" style="2"/>
  </cols>
  <sheetData>
    <row r="1" spans="1:55" ht="7.35" customHeight="1">
      <c r="A1" s="2050" t="s">
        <v>20</v>
      </c>
      <c r="B1" s="2052"/>
      <c r="C1" s="1" t="s">
        <v>33</v>
      </c>
      <c r="D1" s="2164" t="s">
        <v>17</v>
      </c>
      <c r="E1" s="2165"/>
      <c r="F1" s="2165"/>
      <c r="G1" s="2165"/>
      <c r="H1" s="2165"/>
      <c r="I1" s="2165"/>
      <c r="J1" s="2165"/>
      <c r="K1" s="2165"/>
      <c r="L1" s="2165"/>
      <c r="M1" s="2165"/>
      <c r="N1" s="2165"/>
      <c r="O1" s="2165"/>
      <c r="P1" s="2165"/>
      <c r="Q1" s="2165"/>
      <c r="R1" s="2165"/>
      <c r="S1" s="2165"/>
      <c r="T1" s="2165"/>
      <c r="U1" s="2165"/>
      <c r="V1" s="2165"/>
      <c r="W1" s="2165"/>
      <c r="X1" s="2165"/>
      <c r="Y1" s="2165"/>
      <c r="Z1" s="2165"/>
      <c r="AA1" s="2166"/>
      <c r="AB1" s="2170" t="s">
        <v>91</v>
      </c>
      <c r="AC1" s="2171"/>
      <c r="AD1" s="2171"/>
      <c r="AE1" s="2172"/>
      <c r="AF1" s="2217" t="s">
        <v>321</v>
      </c>
      <c r="AG1" s="2218"/>
      <c r="AH1" s="2167" t="s">
        <v>21</v>
      </c>
      <c r="AI1" s="2169"/>
      <c r="AJ1" s="2167" t="s">
        <v>24</v>
      </c>
      <c r="AK1" s="2169"/>
    </row>
    <row r="2" spans="1:55" ht="7.35" customHeight="1">
      <c r="A2" s="2042"/>
      <c r="B2" s="2043"/>
      <c r="C2" s="3" t="s">
        <v>34</v>
      </c>
      <c r="D2" s="2161" t="s">
        <v>32</v>
      </c>
      <c r="E2" s="2162"/>
      <c r="F2" s="2162"/>
      <c r="G2" s="2162"/>
      <c r="H2" s="2162"/>
      <c r="I2" s="2162"/>
      <c r="J2" s="2162"/>
      <c r="K2" s="2162"/>
      <c r="L2" s="2162"/>
      <c r="M2" s="2162"/>
      <c r="N2" s="2162"/>
      <c r="O2" s="2162"/>
      <c r="P2" s="2162"/>
      <c r="Q2" s="2162"/>
      <c r="R2" s="2162"/>
      <c r="S2" s="2162"/>
      <c r="T2" s="2162"/>
      <c r="U2" s="2163"/>
      <c r="V2" s="2161" t="s">
        <v>107</v>
      </c>
      <c r="W2" s="2162"/>
      <c r="X2" s="2162"/>
      <c r="Y2" s="2162"/>
      <c r="Z2" s="2162"/>
      <c r="AA2" s="2163"/>
      <c r="AB2" s="2167" t="s">
        <v>368</v>
      </c>
      <c r="AC2" s="2168"/>
      <c r="AD2" s="2168"/>
      <c r="AE2" s="2169"/>
      <c r="AF2" s="2212"/>
      <c r="AG2" s="2213"/>
      <c r="AH2" s="2177" t="s">
        <v>28</v>
      </c>
      <c r="AI2" s="2179"/>
      <c r="AJ2" s="2177"/>
      <c r="AK2" s="2179"/>
    </row>
    <row r="3" spans="1:55" ht="7.35" customHeight="1">
      <c r="A3" s="2042"/>
      <c r="B3" s="2043"/>
      <c r="C3" s="3"/>
      <c r="D3" s="2161" t="s">
        <v>381</v>
      </c>
      <c r="E3" s="2162"/>
      <c r="F3" s="2162"/>
      <c r="G3" s="2162"/>
      <c r="H3" s="2162"/>
      <c r="I3" s="2162"/>
      <c r="J3" s="2162"/>
      <c r="K3" s="2162"/>
      <c r="L3" s="2162"/>
      <c r="M3" s="2162"/>
      <c r="N3" s="2162"/>
      <c r="O3" s="1244" t="s">
        <v>938</v>
      </c>
      <c r="P3" s="202" t="s">
        <v>382</v>
      </c>
      <c r="Q3" s="2175" t="s">
        <v>383</v>
      </c>
      <c r="R3" s="2175"/>
      <c r="S3" s="2175"/>
      <c r="T3" s="2175"/>
      <c r="U3" s="203" t="s">
        <v>384</v>
      </c>
      <c r="V3" s="2176" t="s">
        <v>381</v>
      </c>
      <c r="W3" s="2175"/>
      <c r="X3" s="2175"/>
      <c r="Y3" s="2175"/>
      <c r="Z3" s="2175"/>
      <c r="AA3" s="238" t="s">
        <v>385</v>
      </c>
      <c r="AB3" s="2177"/>
      <c r="AC3" s="2178"/>
      <c r="AD3" s="2178"/>
      <c r="AE3" s="2179"/>
      <c r="AF3" s="2212"/>
      <c r="AG3" s="2213"/>
      <c r="AH3" s="2177"/>
      <c r="AI3" s="2179"/>
      <c r="AJ3" s="2177"/>
      <c r="AK3" s="2179"/>
    </row>
    <row r="4" spans="1:55" ht="7.35" customHeight="1">
      <c r="A4" s="2042"/>
      <c r="B4" s="2043"/>
      <c r="C4" s="3"/>
      <c r="D4" s="4" t="s">
        <v>386</v>
      </c>
      <c r="E4" s="5" t="s">
        <v>387</v>
      </c>
      <c r="F4" s="2173" t="s">
        <v>388</v>
      </c>
      <c r="G4" s="2180"/>
      <c r="H4" s="2180"/>
      <c r="I4" s="2180"/>
      <c r="J4" s="2180"/>
      <c r="K4" s="2180"/>
      <c r="L4" s="2173" t="s">
        <v>389</v>
      </c>
      <c r="M4" s="2174"/>
      <c r="N4" s="6" t="s">
        <v>390</v>
      </c>
      <c r="O4" s="204" t="s">
        <v>939</v>
      </c>
      <c r="P4" s="204" t="s">
        <v>388</v>
      </c>
      <c r="Q4" s="204" t="s">
        <v>391</v>
      </c>
      <c r="R4" s="205" t="s">
        <v>388</v>
      </c>
      <c r="S4" s="205" t="s">
        <v>389</v>
      </c>
      <c r="T4" s="204" t="s">
        <v>390</v>
      </c>
      <c r="U4" s="206" t="s">
        <v>392</v>
      </c>
      <c r="V4" s="239" t="s">
        <v>373</v>
      </c>
      <c r="W4" s="2211" t="s">
        <v>388</v>
      </c>
      <c r="X4" s="2211"/>
      <c r="Y4" s="240" t="s">
        <v>389</v>
      </c>
      <c r="Z4" s="241" t="s">
        <v>390</v>
      </c>
      <c r="AA4" s="7" t="s">
        <v>393</v>
      </c>
      <c r="AB4" s="2177"/>
      <c r="AC4" s="2178"/>
      <c r="AD4" s="2178"/>
      <c r="AE4" s="2179"/>
      <c r="AF4" s="2212"/>
      <c r="AG4" s="2213"/>
      <c r="AH4" s="2177"/>
      <c r="AI4" s="2179"/>
      <c r="AJ4" s="2177"/>
      <c r="AK4" s="2179"/>
    </row>
    <row r="5" spans="1:55" ht="7.35" customHeight="1">
      <c r="A5" s="2042"/>
      <c r="B5" s="2043"/>
      <c r="C5" s="3"/>
      <c r="D5" s="8"/>
      <c r="E5" s="9"/>
      <c r="F5" s="10" t="s">
        <v>394</v>
      </c>
      <c r="G5" s="10" t="s">
        <v>395</v>
      </c>
      <c r="H5" s="10" t="s">
        <v>396</v>
      </c>
      <c r="I5" s="10" t="s">
        <v>389</v>
      </c>
      <c r="J5" s="10" t="s">
        <v>397</v>
      </c>
      <c r="K5" s="10" t="s">
        <v>398</v>
      </c>
      <c r="L5" s="10" t="s">
        <v>399</v>
      </c>
      <c r="M5" s="10" t="s">
        <v>400</v>
      </c>
      <c r="N5" s="11"/>
      <c r="O5" s="207"/>
      <c r="P5" s="208" t="s">
        <v>401</v>
      </c>
      <c r="Q5" s="207"/>
      <c r="R5" s="208" t="s">
        <v>402</v>
      </c>
      <c r="S5" s="208" t="s">
        <v>399</v>
      </c>
      <c r="T5" s="207"/>
      <c r="U5" s="12"/>
      <c r="V5" s="242"/>
      <c r="W5" s="244" t="s">
        <v>395</v>
      </c>
      <c r="X5" s="244" t="s">
        <v>397</v>
      </c>
      <c r="Y5" s="244" t="s">
        <v>399</v>
      </c>
      <c r="Z5" s="207"/>
      <c r="AA5" s="12"/>
      <c r="AB5" s="2177"/>
      <c r="AC5" s="2178"/>
      <c r="AD5" s="2178"/>
      <c r="AE5" s="2179"/>
      <c r="AF5" s="2212"/>
      <c r="AG5" s="2213"/>
      <c r="AH5" s="2177"/>
      <c r="AI5" s="2179"/>
      <c r="AJ5" s="2177"/>
      <c r="AK5" s="2179"/>
    </row>
    <row r="6" spans="1:55" ht="7.35" customHeight="1">
      <c r="A6" s="13"/>
      <c r="B6" s="14" t="s">
        <v>403</v>
      </c>
      <c r="C6" s="446" t="s">
        <v>0</v>
      </c>
      <c r="D6" s="15" t="s">
        <v>404</v>
      </c>
      <c r="E6" s="16"/>
      <c r="F6" s="16"/>
      <c r="G6" s="16"/>
      <c r="H6" s="16"/>
      <c r="I6" s="16"/>
      <c r="J6" s="16"/>
      <c r="K6" s="245"/>
      <c r="L6" s="246"/>
      <c r="M6" s="16"/>
      <c r="N6" s="17"/>
      <c r="O6" s="81"/>
      <c r="P6" s="81"/>
      <c r="Q6" s="81"/>
      <c r="R6" s="81"/>
      <c r="S6" s="81"/>
      <c r="T6" s="81"/>
      <c r="U6" s="18"/>
      <c r="V6" s="80"/>
      <c r="W6" s="81"/>
      <c r="X6" s="81"/>
      <c r="Y6" s="81"/>
      <c r="Z6" s="81"/>
      <c r="AA6" s="18"/>
      <c r="AB6" s="19">
        <v>-800</v>
      </c>
      <c r="AC6" s="20" t="s">
        <v>405</v>
      </c>
      <c r="AD6" s="21">
        <v>4000</v>
      </c>
      <c r="AE6" s="22"/>
      <c r="AF6" s="23"/>
      <c r="AG6" s="23"/>
      <c r="AH6" s="24">
        <f>(AD6-AB6)-AF6</f>
        <v>4800</v>
      </c>
      <c r="AI6" s="25"/>
      <c r="AJ6" s="26"/>
      <c r="AK6" s="153"/>
    </row>
    <row r="7" spans="1:55" s="43" customFormat="1" ht="7.35" customHeight="1">
      <c r="A7" s="27"/>
      <c r="B7" s="28"/>
      <c r="C7" s="29"/>
      <c r="D7" s="30" t="s">
        <v>374</v>
      </c>
      <c r="E7" s="31"/>
      <c r="F7" s="31"/>
      <c r="G7" s="31"/>
      <c r="H7" s="31"/>
      <c r="I7" s="31"/>
      <c r="J7" s="31"/>
      <c r="K7" s="247"/>
      <c r="L7" s="248"/>
      <c r="M7" s="31"/>
      <c r="N7" s="32"/>
      <c r="O7" s="85"/>
      <c r="P7" s="85"/>
      <c r="Q7" s="85"/>
      <c r="R7" s="85"/>
      <c r="S7" s="85"/>
      <c r="T7" s="85"/>
      <c r="U7" s="33"/>
      <c r="V7" s="84"/>
      <c r="W7" s="85"/>
      <c r="X7" s="85"/>
      <c r="Y7" s="85"/>
      <c r="Z7" s="85"/>
      <c r="AA7" s="33"/>
      <c r="AB7" s="34">
        <f>AB6</f>
        <v>-800</v>
      </c>
      <c r="AC7" s="35" t="s">
        <v>405</v>
      </c>
      <c r="AD7" s="36">
        <f>AB8</f>
        <v>-174.55</v>
      </c>
      <c r="AE7" s="37"/>
      <c r="AF7" s="38"/>
      <c r="AG7" s="38"/>
      <c r="AH7" s="39">
        <f>(AD7-AB7)</f>
        <v>625.45000000000005</v>
      </c>
      <c r="AI7" s="40"/>
      <c r="AJ7" s="41"/>
      <c r="AK7" s="42"/>
    </row>
    <row r="8" spans="1:55" s="43" customFormat="1" ht="7.35" customHeight="1">
      <c r="A8" s="27"/>
      <c r="B8" s="28"/>
      <c r="C8" s="29"/>
      <c r="D8" s="44"/>
      <c r="E8" s="45"/>
      <c r="F8" s="45"/>
      <c r="G8" s="45"/>
      <c r="H8" s="45"/>
      <c r="I8" s="45"/>
      <c r="J8" s="45" t="str">
        <f>'4.2.3BR'!U23</f>
        <v>VD01</v>
      </c>
      <c r="K8" s="249"/>
      <c r="L8" s="250"/>
      <c r="M8" s="45"/>
      <c r="N8" s="46"/>
      <c r="O8" s="91"/>
      <c r="P8" s="91"/>
      <c r="Q8" s="91"/>
      <c r="R8" s="91"/>
      <c r="S8" s="91"/>
      <c r="T8" s="91"/>
      <c r="U8" s="47"/>
      <c r="V8" s="90"/>
      <c r="W8" s="91"/>
      <c r="X8" s="91"/>
      <c r="Y8" s="91"/>
      <c r="Z8" s="91"/>
      <c r="AA8" s="47"/>
      <c r="AB8" s="48">
        <f>'4.2.3BR'!W23</f>
        <v>-174.55</v>
      </c>
      <c r="AC8" s="49" t="s">
        <v>405</v>
      </c>
      <c r="AD8" s="50">
        <f>'4.2.3BR'!AA23</f>
        <v>-65.45</v>
      </c>
      <c r="AE8" s="1500"/>
      <c r="AF8" s="52"/>
      <c r="AG8" s="52"/>
      <c r="AH8" s="39">
        <f>'4.2.3BR'!AF23</f>
        <v>109.10000000000001</v>
      </c>
      <c r="AI8" s="53"/>
      <c r="AJ8" s="54"/>
      <c r="AK8" s="55" t="s">
        <v>734</v>
      </c>
    </row>
    <row r="9" spans="1:55" s="43" customFormat="1" ht="7.35" customHeight="1">
      <c r="A9" s="27"/>
      <c r="B9" s="28"/>
      <c r="C9" s="29"/>
      <c r="D9" s="44" t="s">
        <v>375</v>
      </c>
      <c r="E9" s="45"/>
      <c r="F9" s="45"/>
      <c r="G9" s="45"/>
      <c r="H9" s="45"/>
      <c r="I9" s="45"/>
      <c r="J9" s="45"/>
      <c r="K9" s="249"/>
      <c r="L9" s="250"/>
      <c r="M9" s="45"/>
      <c r="N9" s="46"/>
      <c r="O9" s="91"/>
      <c r="P9" s="91"/>
      <c r="Q9" s="91"/>
      <c r="R9" s="91"/>
      <c r="S9" s="91"/>
      <c r="T9" s="91"/>
      <c r="U9" s="47"/>
      <c r="V9" s="90"/>
      <c r="W9" s="91"/>
      <c r="X9" s="91"/>
      <c r="Y9" s="91"/>
      <c r="Z9" s="91"/>
      <c r="AA9" s="47"/>
      <c r="AB9" s="48">
        <f>AD8</f>
        <v>-65.45</v>
      </c>
      <c r="AC9" s="49" t="s">
        <v>405</v>
      </c>
      <c r="AD9" s="50">
        <f>AB10</f>
        <v>1047.425</v>
      </c>
      <c r="AE9" s="1500"/>
      <c r="AF9" s="52"/>
      <c r="AG9" s="52"/>
      <c r="AH9" s="39">
        <f>(AD9-AB9)</f>
        <v>1112.875</v>
      </c>
      <c r="AI9" s="53"/>
      <c r="AJ9" s="54"/>
      <c r="AK9" s="55"/>
    </row>
    <row r="10" spans="1:55" s="43" customFormat="1" ht="7.35" customHeight="1">
      <c r="A10" s="27"/>
      <c r="B10" s="28"/>
      <c r="C10" s="29"/>
      <c r="D10" s="44"/>
      <c r="E10" s="45"/>
      <c r="F10" s="45" t="str">
        <f>'4.2.3BR'!U24</f>
        <v>LRB01</v>
      </c>
      <c r="G10" s="45"/>
      <c r="H10" s="45"/>
      <c r="I10" s="45"/>
      <c r="J10" s="45"/>
      <c r="K10" s="249"/>
      <c r="L10" s="250"/>
      <c r="M10" s="45"/>
      <c r="N10" s="46"/>
      <c r="O10" s="91"/>
      <c r="P10" s="91"/>
      <c r="Q10" s="91"/>
      <c r="R10" s="91"/>
      <c r="S10" s="91"/>
      <c r="T10" s="91"/>
      <c r="U10" s="47"/>
      <c r="V10" s="90"/>
      <c r="W10" s="91"/>
      <c r="X10" s="91"/>
      <c r="Y10" s="91"/>
      <c r="Z10" s="91"/>
      <c r="AA10" s="47"/>
      <c r="AB10" s="48">
        <f>'4.2.3BR'!W24</f>
        <v>1047.425</v>
      </c>
      <c r="AC10" s="49" t="s">
        <v>405</v>
      </c>
      <c r="AD10" s="50">
        <f>'4.2.3BR'!AA24</f>
        <v>2190.5749999999998</v>
      </c>
      <c r="AE10" s="1500"/>
      <c r="AF10" s="52"/>
      <c r="AG10" s="52"/>
      <c r="AH10" s="39">
        <f>'4.2.3BR'!AF24</f>
        <v>1143.1499999999999</v>
      </c>
      <c r="AI10" s="53"/>
      <c r="AJ10" s="54"/>
      <c r="AK10" s="55"/>
    </row>
    <row r="11" spans="1:55" s="43" customFormat="1" ht="7.35" customHeight="1">
      <c r="A11" s="27"/>
      <c r="B11" s="28"/>
      <c r="C11" s="29"/>
      <c r="D11" s="56" t="s">
        <v>376</v>
      </c>
      <c r="E11" s="57"/>
      <c r="F11" s="57"/>
      <c r="G11" s="57"/>
      <c r="H11" s="57"/>
      <c r="I11" s="57"/>
      <c r="J11" s="57"/>
      <c r="K11" s="251"/>
      <c r="L11" s="252"/>
      <c r="M11" s="57"/>
      <c r="N11" s="58"/>
      <c r="O11" s="102"/>
      <c r="P11" s="102"/>
      <c r="Q11" s="102"/>
      <c r="R11" s="102"/>
      <c r="S11" s="102"/>
      <c r="T11" s="102"/>
      <c r="U11" s="59"/>
      <c r="V11" s="101"/>
      <c r="W11" s="102"/>
      <c r="X11" s="102"/>
      <c r="Y11" s="102"/>
      <c r="Z11" s="102"/>
      <c r="AA11" s="59"/>
      <c r="AB11" s="60">
        <f>AD10</f>
        <v>2190.5749999999998</v>
      </c>
      <c r="AC11" s="61" t="s">
        <v>405</v>
      </c>
      <c r="AD11" s="62">
        <f>AB12</f>
        <v>2319.35</v>
      </c>
      <c r="AE11" s="63"/>
      <c r="AF11" s="64"/>
      <c r="AG11" s="64"/>
      <c r="AH11" s="39">
        <f>(AD11-AB11)</f>
        <v>128.77500000000009</v>
      </c>
      <c r="AI11" s="65"/>
      <c r="AJ11" s="66"/>
      <c r="AK11" s="67"/>
    </row>
    <row r="12" spans="1:55" s="43" customFormat="1" ht="7.35" customHeight="1">
      <c r="A12" s="27"/>
      <c r="B12" s="28"/>
      <c r="C12" s="29"/>
      <c r="D12" s="44"/>
      <c r="E12" s="45"/>
      <c r="F12" s="45" t="str">
        <f>'4.2.3BR'!U25</f>
        <v>LRB02</v>
      </c>
      <c r="G12" s="45"/>
      <c r="H12" s="45"/>
      <c r="I12" s="45"/>
      <c r="J12" s="45"/>
      <c r="K12" s="249"/>
      <c r="L12" s="250"/>
      <c r="M12" s="45"/>
      <c r="N12" s="46"/>
      <c r="O12" s="91"/>
      <c r="P12" s="91"/>
      <c r="Q12" s="91"/>
      <c r="R12" s="91"/>
      <c r="S12" s="91"/>
      <c r="T12" s="91"/>
      <c r="U12" s="47"/>
      <c r="V12" s="90"/>
      <c r="W12" s="91"/>
      <c r="X12" s="91"/>
      <c r="Y12" s="91"/>
      <c r="Z12" s="91"/>
      <c r="AA12" s="47"/>
      <c r="AB12" s="48">
        <f>'4.2.3BR'!W25</f>
        <v>2319.35</v>
      </c>
      <c r="AC12" s="49" t="s">
        <v>405</v>
      </c>
      <c r="AD12" s="50">
        <f>'4.2.3BR'!AA25</f>
        <v>2700.65</v>
      </c>
      <c r="AE12" s="1500"/>
      <c r="AF12" s="52"/>
      <c r="AG12" s="52"/>
      <c r="AH12" s="39">
        <f>'4.2.3BR'!AF25</f>
        <v>381.30000000000018</v>
      </c>
      <c r="AI12" s="53"/>
      <c r="AJ12" s="54"/>
      <c r="AK12" s="55"/>
    </row>
    <row r="13" spans="1:55" s="43" customFormat="1" ht="7.35" customHeight="1">
      <c r="A13" s="27"/>
      <c r="B13" s="28"/>
      <c r="C13" s="29"/>
      <c r="D13" s="214" t="s">
        <v>377</v>
      </c>
      <c r="E13" s="215"/>
      <c r="F13" s="215"/>
      <c r="G13" s="215"/>
      <c r="H13" s="215"/>
      <c r="I13" s="215"/>
      <c r="J13" s="215"/>
      <c r="K13" s="295"/>
      <c r="L13" s="296"/>
      <c r="M13" s="215"/>
      <c r="N13" s="216"/>
      <c r="O13" s="217"/>
      <c r="P13" s="217"/>
      <c r="Q13" s="217"/>
      <c r="R13" s="217"/>
      <c r="S13" s="217"/>
      <c r="T13" s="217"/>
      <c r="U13" s="218"/>
      <c r="V13" s="228"/>
      <c r="W13" s="217"/>
      <c r="X13" s="217"/>
      <c r="Y13" s="217"/>
      <c r="Z13" s="217"/>
      <c r="AA13" s="218"/>
      <c r="AB13" s="219">
        <f>AD12</f>
        <v>2700.65</v>
      </c>
      <c r="AC13" s="220" t="s">
        <v>405</v>
      </c>
      <c r="AD13" s="221">
        <f>AD6</f>
        <v>4000</v>
      </c>
      <c r="AE13" s="222"/>
      <c r="AF13" s="223"/>
      <c r="AG13" s="223"/>
      <c r="AH13" s="224">
        <f>(AD13-AB13)</f>
        <v>1299.3499999999999</v>
      </c>
      <c r="AI13" s="225"/>
      <c r="AJ13" s="226"/>
      <c r="AK13" s="227"/>
      <c r="AL13" s="1777">
        <f>SUM(AH7:AH13)</f>
        <v>4800</v>
      </c>
    </row>
    <row r="14" spans="1:55" ht="7.35" customHeight="1">
      <c r="A14" s="68"/>
      <c r="B14" s="69"/>
      <c r="C14" s="70"/>
      <c r="D14" s="1678"/>
      <c r="E14" s="1679"/>
      <c r="F14" s="1679"/>
      <c r="G14" s="1679"/>
      <c r="H14" s="1679"/>
      <c r="I14" s="1679"/>
      <c r="J14" s="1679"/>
      <c r="K14" s="1680"/>
      <c r="L14" s="1681" t="str">
        <f>'4.2.4CB'!G13</f>
        <v>WT001</v>
      </c>
      <c r="M14" s="1679"/>
      <c r="N14" s="1682"/>
      <c r="O14" s="1232"/>
      <c r="P14" s="1232"/>
      <c r="Q14" s="1232"/>
      <c r="R14" s="1232"/>
      <c r="S14" s="1232"/>
      <c r="T14" s="1232"/>
      <c r="U14" s="1233"/>
      <c r="V14" s="84"/>
      <c r="W14" s="85"/>
      <c r="X14" s="85"/>
      <c r="Y14" s="85"/>
      <c r="Z14" s="85"/>
      <c r="AA14" s="33"/>
      <c r="AB14" s="2190">
        <f>'4.2.4CB'!I13</f>
        <v>-155</v>
      </c>
      <c r="AC14" s="2191"/>
      <c r="AD14" s="2191"/>
      <c r="AE14" s="2192"/>
      <c r="AF14" s="38"/>
      <c r="AG14" s="38"/>
      <c r="AH14" s="71"/>
      <c r="AI14" s="40"/>
      <c r="AJ14" s="41"/>
      <c r="AK14" s="42" t="str">
        <f>'4.2.4CB'!AF13</f>
        <v>Widening (Existing CB(WT) on Danang Bypass)</v>
      </c>
    </row>
    <row r="15" spans="1:55" ht="7.35" customHeight="1">
      <c r="A15" s="68"/>
      <c r="B15" s="69"/>
      <c r="C15" s="70"/>
      <c r="D15" s="44"/>
      <c r="E15" s="45"/>
      <c r="F15" s="45"/>
      <c r="G15" s="45"/>
      <c r="H15" s="45"/>
      <c r="I15" s="45"/>
      <c r="J15" s="45"/>
      <c r="K15" s="249"/>
      <c r="L15" s="250"/>
      <c r="M15" s="45"/>
      <c r="N15" s="46"/>
      <c r="O15" s="91"/>
      <c r="P15" s="91"/>
      <c r="Q15" s="91" t="str">
        <f>'4.2.6IC'!G11</f>
        <v>IC01</v>
      </c>
      <c r="R15" s="91"/>
      <c r="S15" s="91"/>
      <c r="T15" s="91"/>
      <c r="U15" s="47"/>
      <c r="V15" s="90"/>
      <c r="W15" s="91"/>
      <c r="X15" s="91"/>
      <c r="Y15" s="91"/>
      <c r="Z15" s="91"/>
      <c r="AA15" s="47"/>
      <c r="AB15" s="2158">
        <f>'4.2.6IC'!H11</f>
        <v>0</v>
      </c>
      <c r="AC15" s="2159"/>
      <c r="AD15" s="2159"/>
      <c r="AE15" s="2160"/>
      <c r="AF15" s="52"/>
      <c r="AG15" s="52"/>
      <c r="AH15" s="39"/>
      <c r="AI15" s="53"/>
      <c r="AJ15" s="54"/>
      <c r="AK15" s="55" t="str">
        <f>'4.2.6IC'!AN11</f>
        <v>Tuy Loan IC</v>
      </c>
      <c r="AY15" s="72"/>
      <c r="AZ15" s="72"/>
      <c r="BA15" s="72"/>
      <c r="BB15" s="72"/>
      <c r="BC15" s="72"/>
    </row>
    <row r="16" spans="1:55" s="72" customFormat="1" ht="7.35" customHeight="1">
      <c r="A16" s="73"/>
      <c r="B16" s="69"/>
      <c r="C16" s="70"/>
      <c r="D16" s="44"/>
      <c r="E16" s="45"/>
      <c r="F16" s="45"/>
      <c r="G16" s="45"/>
      <c r="H16" s="45"/>
      <c r="I16" s="45"/>
      <c r="J16" s="45"/>
      <c r="K16" s="249"/>
      <c r="L16" s="250"/>
      <c r="M16" s="45"/>
      <c r="N16" s="46"/>
      <c r="O16" s="91"/>
      <c r="P16" s="91"/>
      <c r="Q16" s="91"/>
      <c r="R16" s="91" t="str">
        <f>'4.2.3BR'!U178</f>
        <v>IRB01</v>
      </c>
      <c r="S16" s="91"/>
      <c r="T16" s="91"/>
      <c r="U16" s="47"/>
      <c r="V16" s="90"/>
      <c r="W16" s="91"/>
      <c r="X16" s="91"/>
      <c r="Y16" s="91"/>
      <c r="Z16" s="91"/>
      <c r="AA16" s="47"/>
      <c r="AB16" s="2158">
        <f>'4.2.3BR'!W178</f>
        <v>0</v>
      </c>
      <c r="AC16" s="2159"/>
      <c r="AD16" s="2159"/>
      <c r="AE16" s="2160"/>
      <c r="AF16" s="52"/>
      <c r="AG16" s="52"/>
      <c r="AH16" s="39"/>
      <c r="AI16" s="53"/>
      <c r="AJ16" s="54"/>
      <c r="AK16" s="67" t="s">
        <v>406</v>
      </c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5" s="72" customFormat="1" ht="7.35" customHeight="1">
      <c r="A17" s="73"/>
      <c r="B17" s="69"/>
      <c r="C17" s="70"/>
      <c r="D17" s="44"/>
      <c r="E17" s="45"/>
      <c r="F17" s="45"/>
      <c r="G17" s="45"/>
      <c r="H17" s="45"/>
      <c r="I17" s="45"/>
      <c r="J17" s="45"/>
      <c r="K17" s="249"/>
      <c r="L17" s="250"/>
      <c r="M17" s="45"/>
      <c r="N17" s="46"/>
      <c r="O17" s="91"/>
      <c r="P17" s="91"/>
      <c r="Q17" s="91"/>
      <c r="R17" s="91" t="str">
        <f>'4.2.3BR'!U179</f>
        <v>IRB02</v>
      </c>
      <c r="S17" s="91"/>
      <c r="T17" s="91"/>
      <c r="U17" s="47"/>
      <c r="V17" s="90"/>
      <c r="W17" s="91"/>
      <c r="X17" s="91"/>
      <c r="Y17" s="91"/>
      <c r="Z17" s="91"/>
      <c r="AA17" s="47"/>
      <c r="AB17" s="2158">
        <f>'4.2.3BR'!W179</f>
        <v>0</v>
      </c>
      <c r="AC17" s="2159"/>
      <c r="AD17" s="2159"/>
      <c r="AE17" s="2160"/>
      <c r="AF17" s="52"/>
      <c r="AG17" s="52"/>
      <c r="AH17" s="39"/>
      <c r="AI17" s="53"/>
      <c r="AJ17" s="54"/>
      <c r="AK17" s="67" t="s">
        <v>406</v>
      </c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5" s="72" customFormat="1" ht="7.35" customHeight="1">
      <c r="A18" s="73"/>
      <c r="B18" s="69"/>
      <c r="C18" s="70"/>
      <c r="D18" s="44"/>
      <c r="E18" s="45"/>
      <c r="F18" s="45"/>
      <c r="G18" s="45"/>
      <c r="H18" s="45"/>
      <c r="I18" s="45"/>
      <c r="J18" s="45"/>
      <c r="K18" s="249"/>
      <c r="L18" s="250"/>
      <c r="M18" s="45"/>
      <c r="N18" s="46"/>
      <c r="O18" s="91"/>
      <c r="P18" s="91"/>
      <c r="Q18" s="91"/>
      <c r="R18" s="91"/>
      <c r="S18" s="91"/>
      <c r="T18" s="91" t="str">
        <f>'4.2.5CP'!G194</f>
        <v>CP159</v>
      </c>
      <c r="U18" s="47"/>
      <c r="V18" s="90"/>
      <c r="W18" s="91"/>
      <c r="X18" s="91"/>
      <c r="Y18" s="91"/>
      <c r="Z18" s="91"/>
      <c r="AA18" s="47"/>
      <c r="AB18" s="2158">
        <f>'4.2.5CP'!I194</f>
        <v>0</v>
      </c>
      <c r="AC18" s="2159"/>
      <c r="AD18" s="2159"/>
      <c r="AE18" s="2160"/>
      <c r="AF18" s="64"/>
      <c r="AG18" s="64"/>
      <c r="AH18" s="74"/>
      <c r="AI18" s="65"/>
      <c r="AJ18" s="66"/>
      <c r="AK18" s="67" t="str">
        <f>'4.2.5CP'!S194</f>
        <v>IR (Tuy Loan IC)</v>
      </c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5" s="72" customFormat="1" ht="7.35" customHeight="1">
      <c r="A19" s="73"/>
      <c r="B19" s="69"/>
      <c r="C19" s="70"/>
      <c r="D19" s="44"/>
      <c r="E19" s="45"/>
      <c r="F19" s="45"/>
      <c r="G19" s="45"/>
      <c r="H19" s="45"/>
      <c r="I19" s="45"/>
      <c r="J19" s="45"/>
      <c r="K19" s="249"/>
      <c r="L19" s="250"/>
      <c r="M19" s="45"/>
      <c r="N19" s="46"/>
      <c r="O19" s="91"/>
      <c r="P19" s="91"/>
      <c r="Q19" s="91"/>
      <c r="R19" s="91"/>
      <c r="S19" s="91"/>
      <c r="T19" s="91"/>
      <c r="U19" s="47"/>
      <c r="V19" s="90"/>
      <c r="W19" s="91"/>
      <c r="X19" s="91"/>
      <c r="Y19" s="91"/>
      <c r="Z19" s="91"/>
      <c r="AA19" s="47" t="str">
        <f>'4.2.8IS'!F12</f>
        <v>IS01</v>
      </c>
      <c r="AB19" s="2158">
        <f>'4.2.8IS'!H12</f>
        <v>0</v>
      </c>
      <c r="AC19" s="2159"/>
      <c r="AD19" s="2159"/>
      <c r="AE19" s="2160"/>
      <c r="AF19" s="64"/>
      <c r="AG19" s="64"/>
      <c r="AH19" s="74"/>
      <c r="AI19" s="65"/>
      <c r="AJ19" s="66"/>
      <c r="AK19" s="67" t="str">
        <f>'4.2.8IS'!AC12</f>
        <v>NH14B (Tuy Loan IC)</v>
      </c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5" s="72" customFormat="1" ht="7.35" customHeight="1">
      <c r="A20" s="73"/>
      <c r="B20" s="69"/>
      <c r="C20" s="70"/>
      <c r="D20" s="44"/>
      <c r="E20" s="45"/>
      <c r="F20" s="45"/>
      <c r="G20" s="45"/>
      <c r="H20" s="45"/>
      <c r="I20" s="45"/>
      <c r="J20" s="45"/>
      <c r="K20" s="249"/>
      <c r="L20" s="250"/>
      <c r="M20" s="45"/>
      <c r="N20" s="46"/>
      <c r="O20" s="91"/>
      <c r="P20" s="91" t="str">
        <f>'4.2.3BR'!U146</f>
        <v>FO01</v>
      </c>
      <c r="Q20" s="91"/>
      <c r="R20" s="91"/>
      <c r="S20" s="91"/>
      <c r="T20" s="91"/>
      <c r="U20" s="47"/>
      <c r="V20" s="90"/>
      <c r="W20" s="91"/>
      <c r="X20" s="91"/>
      <c r="Y20" s="91"/>
      <c r="Z20" s="91"/>
      <c r="AA20" s="47"/>
      <c r="AB20" s="2158">
        <f>'4.2.3BR'!W146</f>
        <v>0</v>
      </c>
      <c r="AC20" s="2159"/>
      <c r="AD20" s="2159"/>
      <c r="AE20" s="2160"/>
      <c r="AF20" s="52"/>
      <c r="AG20" s="52"/>
      <c r="AH20" s="39"/>
      <c r="AI20" s="53"/>
      <c r="AJ20" s="75"/>
      <c r="AK20" s="67" t="s">
        <v>407</v>
      </c>
    </row>
    <row r="21" spans="1:55" s="72" customFormat="1" ht="7.35" customHeight="1">
      <c r="A21" s="73"/>
      <c r="B21" s="69"/>
      <c r="C21" s="70"/>
      <c r="D21" s="44"/>
      <c r="E21" s="45"/>
      <c r="F21" s="45"/>
      <c r="G21" s="45"/>
      <c r="H21" s="45"/>
      <c r="I21" s="45"/>
      <c r="J21" s="45"/>
      <c r="K21" s="249"/>
      <c r="L21" s="250"/>
      <c r="M21" s="45"/>
      <c r="N21" s="46" t="str">
        <f>'4.2.5CP'!G10</f>
        <v>CP001</v>
      </c>
      <c r="O21" s="91"/>
      <c r="P21" s="91"/>
      <c r="Q21" s="91"/>
      <c r="R21" s="91"/>
      <c r="S21" s="91"/>
      <c r="T21" s="91"/>
      <c r="U21" s="47"/>
      <c r="V21" s="90"/>
      <c r="W21" s="91"/>
      <c r="X21" s="91"/>
      <c r="Y21" s="91"/>
      <c r="Z21" s="91"/>
      <c r="AA21" s="47"/>
      <c r="AB21" s="2158">
        <f>'4.2.5CP'!I10</f>
        <v>62</v>
      </c>
      <c r="AC21" s="2159"/>
      <c r="AD21" s="2159"/>
      <c r="AE21" s="2160"/>
      <c r="AF21" s="64"/>
      <c r="AG21" s="64"/>
      <c r="AH21" s="74"/>
      <c r="AI21" s="65"/>
      <c r="AJ21" s="66"/>
      <c r="AK21" s="67"/>
      <c r="AL21" s="2"/>
      <c r="AM21" s="2"/>
      <c r="AN21" s="2"/>
      <c r="AO21" s="2"/>
      <c r="AP21" s="2"/>
      <c r="AQ21" s="2"/>
      <c r="AR21" s="76"/>
      <c r="AS21" s="76"/>
      <c r="AT21" s="76"/>
      <c r="AU21" s="76"/>
      <c r="AV21" s="76"/>
      <c r="AW21" s="76"/>
      <c r="AX21" s="76"/>
    </row>
    <row r="22" spans="1:55" s="72" customFormat="1" ht="7.35" customHeight="1">
      <c r="A22" s="73"/>
      <c r="B22" s="69"/>
      <c r="C22" s="70"/>
      <c r="D22" s="44"/>
      <c r="E22" s="45"/>
      <c r="F22" s="45"/>
      <c r="G22" s="45"/>
      <c r="H22" s="45"/>
      <c r="I22" s="45"/>
      <c r="J22" s="45"/>
      <c r="K22" s="249"/>
      <c r="L22" s="250"/>
      <c r="M22" s="45"/>
      <c r="N22" s="46" t="str">
        <f>'4.2.5CP'!G11</f>
        <v>CP002</v>
      </c>
      <c r="O22" s="91"/>
      <c r="P22" s="91"/>
      <c r="Q22" s="91"/>
      <c r="R22" s="91"/>
      <c r="S22" s="91"/>
      <c r="T22" s="91"/>
      <c r="U22" s="47"/>
      <c r="V22" s="90"/>
      <c r="W22" s="91"/>
      <c r="X22" s="91"/>
      <c r="Y22" s="91"/>
      <c r="Z22" s="91"/>
      <c r="AA22" s="47"/>
      <c r="AB22" s="2158">
        <f>'4.2.5CP'!I11</f>
        <v>431</v>
      </c>
      <c r="AC22" s="2159"/>
      <c r="AD22" s="2159"/>
      <c r="AE22" s="2160"/>
      <c r="AF22" s="64"/>
      <c r="AG22" s="64"/>
      <c r="AH22" s="74"/>
      <c r="AI22" s="65"/>
      <c r="AJ22" s="66"/>
      <c r="AK22" s="67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</row>
    <row r="23" spans="1:55" s="72" customFormat="1" ht="7.35" customHeight="1">
      <c r="A23" s="73"/>
      <c r="B23" s="69"/>
      <c r="C23" s="70"/>
      <c r="D23" s="44"/>
      <c r="E23" s="45"/>
      <c r="F23" s="45"/>
      <c r="G23" s="45"/>
      <c r="H23" s="45"/>
      <c r="I23" s="45"/>
      <c r="J23" s="45"/>
      <c r="K23" s="249"/>
      <c r="L23" s="250"/>
      <c r="M23" s="45"/>
      <c r="N23" s="46"/>
      <c r="O23" s="91"/>
      <c r="P23" s="91" t="str">
        <f>'4.2.3BR'!U147</f>
        <v>FO02</v>
      </c>
      <c r="Q23" s="91"/>
      <c r="R23" s="91"/>
      <c r="S23" s="91"/>
      <c r="T23" s="91"/>
      <c r="U23" s="47"/>
      <c r="V23" s="90"/>
      <c r="W23" s="91"/>
      <c r="X23" s="91"/>
      <c r="Y23" s="91"/>
      <c r="Z23" s="91"/>
      <c r="AA23" s="47"/>
      <c r="AB23" s="2158">
        <f>'4.2.3BR'!W147</f>
        <v>590</v>
      </c>
      <c r="AC23" s="2159"/>
      <c r="AD23" s="2159"/>
      <c r="AE23" s="2160"/>
      <c r="AF23" s="52"/>
      <c r="AG23" s="52"/>
      <c r="AH23" s="39"/>
      <c r="AI23" s="53"/>
      <c r="AJ23" s="75"/>
      <c r="AK23" s="77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2"/>
      <c r="AZ23" s="2"/>
      <c r="BA23" s="2"/>
      <c r="BB23" s="2"/>
      <c r="BC23" s="2"/>
    </row>
    <row r="24" spans="1:55" s="72" customFormat="1" ht="7.35" customHeight="1">
      <c r="A24" s="73"/>
      <c r="B24" s="69"/>
      <c r="C24" s="70"/>
      <c r="D24" s="44"/>
      <c r="E24" s="45"/>
      <c r="F24" s="45"/>
      <c r="G24" s="45"/>
      <c r="H24" s="45"/>
      <c r="I24" s="45"/>
      <c r="J24" s="45"/>
      <c r="K24" s="249"/>
      <c r="L24" s="250"/>
      <c r="M24" s="45"/>
      <c r="N24" s="46" t="str">
        <f>'4.2.5CP'!G12</f>
        <v>CP003</v>
      </c>
      <c r="O24" s="91"/>
      <c r="P24" s="91"/>
      <c r="Q24" s="91"/>
      <c r="R24" s="91"/>
      <c r="S24" s="91"/>
      <c r="T24" s="91"/>
      <c r="U24" s="47"/>
      <c r="V24" s="90"/>
      <c r="W24" s="91"/>
      <c r="X24" s="91"/>
      <c r="Y24" s="91"/>
      <c r="Z24" s="91"/>
      <c r="AA24" s="47"/>
      <c r="AB24" s="2158">
        <f>'4.2.5CP'!I12</f>
        <v>885</v>
      </c>
      <c r="AC24" s="2159"/>
      <c r="AD24" s="2159"/>
      <c r="AE24" s="2160"/>
      <c r="AF24" s="64"/>
      <c r="AG24" s="64"/>
      <c r="AH24" s="74"/>
      <c r="AI24" s="65"/>
      <c r="AJ24" s="66"/>
      <c r="AK24" s="67"/>
      <c r="AL24" s="76"/>
      <c r="AM24" s="76"/>
      <c r="AN24" s="76"/>
      <c r="AO24" s="76"/>
      <c r="AP24" s="2"/>
      <c r="AQ24" s="2"/>
      <c r="AR24" s="76"/>
      <c r="AS24" s="76"/>
      <c r="AT24" s="76"/>
      <c r="AU24" s="76"/>
      <c r="AV24" s="76"/>
      <c r="AW24" s="76"/>
      <c r="AX24" s="76"/>
      <c r="AY24" s="2"/>
      <c r="AZ24" s="2"/>
      <c r="BA24" s="2"/>
      <c r="BB24" s="2"/>
      <c r="BC24" s="2"/>
    </row>
    <row r="25" spans="1:55" s="72" customFormat="1" ht="7.35" customHeight="1">
      <c r="A25" s="73"/>
      <c r="B25" s="69"/>
      <c r="C25" s="70"/>
      <c r="D25" s="44"/>
      <c r="E25" s="45"/>
      <c r="F25" s="45"/>
      <c r="G25" s="45"/>
      <c r="H25" s="45"/>
      <c r="I25" s="45"/>
      <c r="J25" s="45"/>
      <c r="K25" s="249"/>
      <c r="L25" s="250"/>
      <c r="M25" s="45"/>
      <c r="N25" s="46"/>
      <c r="O25" s="91"/>
      <c r="P25" s="91"/>
      <c r="Q25" s="91"/>
      <c r="R25" s="91"/>
      <c r="S25" s="91"/>
      <c r="T25" s="91"/>
      <c r="U25" s="47" t="str">
        <f>'4.2.7BL'!F6</f>
        <v>BL01</v>
      </c>
      <c r="V25" s="90"/>
      <c r="W25" s="91"/>
      <c r="X25" s="91"/>
      <c r="Y25" s="91"/>
      <c r="Z25" s="91"/>
      <c r="AA25" s="47"/>
      <c r="AB25" s="2158">
        <f>'4.2.7BL'!G6</f>
        <v>950</v>
      </c>
      <c r="AC25" s="2159"/>
      <c r="AD25" s="2159"/>
      <c r="AE25" s="2160"/>
      <c r="AF25" s="52"/>
      <c r="AG25" s="52"/>
      <c r="AH25" s="39"/>
      <c r="AI25" s="53"/>
      <c r="AJ25" s="54"/>
      <c r="AK25" s="55" t="str">
        <f>'4.2.7BL'!O6</f>
        <v>TMC</v>
      </c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2"/>
      <c r="AZ25" s="2"/>
      <c r="BA25" s="2"/>
      <c r="BB25" s="2"/>
      <c r="BC25" s="2"/>
    </row>
    <row r="26" spans="1:55" s="72" customFormat="1" ht="7.35" customHeight="1">
      <c r="A26" s="73"/>
      <c r="B26" s="69"/>
      <c r="C26" s="70"/>
      <c r="D26" s="44"/>
      <c r="E26" s="45"/>
      <c r="F26" s="45"/>
      <c r="G26" s="45"/>
      <c r="H26" s="45"/>
      <c r="I26" s="45"/>
      <c r="J26" s="45"/>
      <c r="K26" s="249"/>
      <c r="L26" s="250" t="str">
        <f>'4.2.4CB'!G14</f>
        <v>WT002</v>
      </c>
      <c r="M26" s="45"/>
      <c r="N26" s="46"/>
      <c r="O26" s="91"/>
      <c r="P26" s="91"/>
      <c r="Q26" s="91"/>
      <c r="R26" s="91"/>
      <c r="S26" s="91"/>
      <c r="T26" s="91"/>
      <c r="U26" s="47"/>
      <c r="V26" s="90"/>
      <c r="W26" s="91"/>
      <c r="X26" s="91"/>
      <c r="Y26" s="91"/>
      <c r="Z26" s="91"/>
      <c r="AA26" s="47"/>
      <c r="AB26" s="2158">
        <f>'4.2.4CB'!I14</f>
        <v>1160</v>
      </c>
      <c r="AC26" s="2159"/>
      <c r="AD26" s="2159"/>
      <c r="AE26" s="2160"/>
      <c r="AF26" s="64"/>
      <c r="AG26" s="64"/>
      <c r="AH26" s="74"/>
      <c r="AI26" s="65"/>
      <c r="AJ26" s="66"/>
      <c r="AK26" s="67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2"/>
      <c r="AZ26" s="2"/>
      <c r="BA26" s="2"/>
      <c r="BB26" s="2"/>
      <c r="BC26" s="2"/>
    </row>
    <row r="27" spans="1:55" s="72" customFormat="1" ht="7.35" customHeight="1">
      <c r="A27" s="73"/>
      <c r="B27" s="69"/>
      <c r="C27" s="70"/>
      <c r="D27" s="44"/>
      <c r="E27" s="45"/>
      <c r="F27" s="45"/>
      <c r="G27" s="45"/>
      <c r="H27" s="45"/>
      <c r="I27" s="45"/>
      <c r="J27" s="45"/>
      <c r="K27" s="249"/>
      <c r="L27" s="250"/>
      <c r="M27" s="45" t="str">
        <f>'4.2.4CB'!G15</f>
        <v>RD001</v>
      </c>
      <c r="N27" s="46"/>
      <c r="O27" s="91"/>
      <c r="P27" s="91"/>
      <c r="Q27" s="91"/>
      <c r="R27" s="91"/>
      <c r="S27" s="91"/>
      <c r="T27" s="91"/>
      <c r="U27" s="47"/>
      <c r="V27" s="90"/>
      <c r="W27" s="91"/>
      <c r="X27" s="91"/>
      <c r="Y27" s="91"/>
      <c r="Z27" s="91"/>
      <c r="AA27" s="47"/>
      <c r="AB27" s="2158">
        <f>'4.2.4CB'!I15</f>
        <v>1162</v>
      </c>
      <c r="AC27" s="2159"/>
      <c r="AD27" s="2159"/>
      <c r="AE27" s="2160"/>
      <c r="AF27" s="64"/>
      <c r="AG27" s="64"/>
      <c r="AH27" s="74"/>
      <c r="AI27" s="65"/>
      <c r="AJ27" s="66"/>
      <c r="AK27" s="67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</row>
    <row r="28" spans="1:55" s="72" customFormat="1" ht="7.35" customHeight="1">
      <c r="A28" s="73"/>
      <c r="B28" s="69"/>
      <c r="C28" s="70"/>
      <c r="D28" s="44"/>
      <c r="E28" s="45"/>
      <c r="F28" s="45"/>
      <c r="G28" s="45"/>
      <c r="H28" s="45"/>
      <c r="I28" s="45"/>
      <c r="J28" s="45"/>
      <c r="K28" s="249"/>
      <c r="L28" s="250"/>
      <c r="M28" s="45" t="str">
        <f>'4.2.4CB'!G16</f>
        <v>RD002</v>
      </c>
      <c r="N28" s="46"/>
      <c r="O28" s="91"/>
      <c r="P28" s="91"/>
      <c r="Q28" s="91"/>
      <c r="R28" s="91"/>
      <c r="S28" s="91"/>
      <c r="T28" s="91"/>
      <c r="U28" s="47"/>
      <c r="V28" s="84"/>
      <c r="W28" s="85"/>
      <c r="X28" s="1594"/>
      <c r="Y28" s="1594"/>
      <c r="Z28" s="1594"/>
      <c r="AA28" s="1595"/>
      <c r="AB28" s="2205">
        <f>'4.2.4CB'!I16</f>
        <v>3049</v>
      </c>
      <c r="AC28" s="2206"/>
      <c r="AD28" s="2206"/>
      <c r="AE28" s="2207"/>
      <c r="AF28" s="1596"/>
      <c r="AG28" s="1596"/>
      <c r="AH28" s="1597"/>
      <c r="AI28" s="1598"/>
      <c r="AJ28" s="1599"/>
      <c r="AK28" s="1600"/>
    </row>
    <row r="29" spans="1:55" s="72" customFormat="1" ht="7.35" customHeight="1">
      <c r="A29" s="73"/>
      <c r="B29" s="69"/>
      <c r="C29" s="70"/>
      <c r="D29" s="44"/>
      <c r="E29" s="45"/>
      <c r="F29" s="45"/>
      <c r="G29" s="45"/>
      <c r="H29" s="45"/>
      <c r="I29" s="45"/>
      <c r="J29" s="45"/>
      <c r="K29" s="249"/>
      <c r="L29" s="250"/>
      <c r="M29" s="45"/>
      <c r="N29" s="46" t="str">
        <f>'4.2.5CP'!G13</f>
        <v>CP004</v>
      </c>
      <c r="O29" s="91"/>
      <c r="P29" s="91"/>
      <c r="Q29" s="91"/>
      <c r="R29" s="91"/>
      <c r="S29" s="91"/>
      <c r="T29" s="91"/>
      <c r="U29" s="47"/>
      <c r="V29" s="90"/>
      <c r="W29" s="91"/>
      <c r="X29" s="1601"/>
      <c r="Y29" s="1601"/>
      <c r="Z29" s="1601"/>
      <c r="AA29" s="1602"/>
      <c r="AB29" s="2208">
        <f>'4.2.5CP'!I13</f>
        <v>3211</v>
      </c>
      <c r="AC29" s="2209"/>
      <c r="AD29" s="2209"/>
      <c r="AE29" s="2210"/>
      <c r="AF29" s="1603"/>
      <c r="AG29" s="1603"/>
      <c r="AH29" s="1604"/>
      <c r="AI29" s="1605"/>
      <c r="AJ29" s="1606"/>
      <c r="AK29" s="1607" t="str">
        <f>'4.2.5CP'!S13</f>
        <v>Connect to/from CN01</v>
      </c>
    </row>
    <row r="30" spans="1:55" s="72" customFormat="1" ht="7.35" customHeight="1">
      <c r="A30" s="73"/>
      <c r="B30" s="69"/>
      <c r="C30" s="70"/>
      <c r="D30" s="44"/>
      <c r="E30" s="45"/>
      <c r="F30" s="45"/>
      <c r="G30" s="45"/>
      <c r="H30" s="45"/>
      <c r="I30" s="45"/>
      <c r="J30" s="45"/>
      <c r="K30" s="249"/>
      <c r="L30" s="250"/>
      <c r="M30" s="45"/>
      <c r="N30" s="46"/>
      <c r="O30" s="91" t="str">
        <f>'4.2.9CN'!G10</f>
        <v>CN01</v>
      </c>
      <c r="P30" s="91"/>
      <c r="Q30" s="91"/>
      <c r="R30" s="91"/>
      <c r="S30" s="91"/>
      <c r="T30" s="91"/>
      <c r="U30" s="47"/>
      <c r="V30" s="90"/>
      <c r="W30" s="91"/>
      <c r="X30" s="1601"/>
      <c r="Y30" s="1601"/>
      <c r="Z30" s="1601"/>
      <c r="AA30" s="1602"/>
      <c r="AB30" s="2208">
        <f>'4.2.9CN'!H10</f>
        <v>3211</v>
      </c>
      <c r="AC30" s="2209"/>
      <c r="AD30" s="2209"/>
      <c r="AE30" s="2210"/>
      <c r="AF30" s="1603"/>
      <c r="AG30" s="1603"/>
      <c r="AH30" s="1604"/>
      <c r="AI30" s="1605"/>
      <c r="AJ30" s="1606"/>
      <c r="AK30" s="1607" t="str">
        <f>'4.2.9CN'!V10</f>
        <v>Connect to/from CP004</v>
      </c>
    </row>
    <row r="31" spans="1:55" s="72" customFormat="1" ht="7.35" customHeight="1">
      <c r="A31" s="73"/>
      <c r="B31" s="69"/>
      <c r="C31" s="70"/>
      <c r="D31" s="44"/>
      <c r="E31" s="45"/>
      <c r="F31" s="45"/>
      <c r="G31" s="45"/>
      <c r="H31" s="45"/>
      <c r="I31" s="45"/>
      <c r="J31" s="45"/>
      <c r="K31" s="249"/>
      <c r="L31" s="250"/>
      <c r="M31" s="45"/>
      <c r="N31" s="46" t="str">
        <f>'4.2.5CP'!G14</f>
        <v>CP005</v>
      </c>
      <c r="O31" s="91"/>
      <c r="P31" s="91"/>
      <c r="Q31" s="91"/>
      <c r="R31" s="91"/>
      <c r="S31" s="91"/>
      <c r="T31" s="91"/>
      <c r="U31" s="47"/>
      <c r="V31" s="90"/>
      <c r="W31" s="91"/>
      <c r="X31" s="1601"/>
      <c r="Y31" s="1601"/>
      <c r="Z31" s="1601"/>
      <c r="AA31" s="1602"/>
      <c r="AB31" s="2208">
        <f>'4.2.5CP'!I14</f>
        <v>3512</v>
      </c>
      <c r="AC31" s="2209"/>
      <c r="AD31" s="2209"/>
      <c r="AE31" s="2210"/>
      <c r="AF31" s="1603"/>
      <c r="AG31" s="1603"/>
      <c r="AH31" s="1604"/>
      <c r="AI31" s="1605"/>
      <c r="AJ31" s="1606"/>
      <c r="AK31" s="1607"/>
    </row>
    <row r="32" spans="1:55" s="72" customFormat="1" ht="7.35" customHeight="1">
      <c r="A32" s="73"/>
      <c r="B32" s="69"/>
      <c r="C32" s="70"/>
      <c r="D32" s="1683"/>
      <c r="E32" s="78"/>
      <c r="F32" s="78"/>
      <c r="G32" s="78"/>
      <c r="H32" s="78"/>
      <c r="I32" s="78"/>
      <c r="J32" s="78"/>
      <c r="K32" s="1684"/>
      <c r="L32" s="253"/>
      <c r="M32" s="78" t="str">
        <f>'4.2.4CB'!G17</f>
        <v>RD003</v>
      </c>
      <c r="N32" s="79"/>
      <c r="O32" s="109"/>
      <c r="P32" s="109"/>
      <c r="Q32" s="109"/>
      <c r="R32" s="109"/>
      <c r="S32" s="109"/>
      <c r="T32" s="109"/>
      <c r="U32" s="110"/>
      <c r="V32" s="90"/>
      <c r="W32" s="91"/>
      <c r="X32" s="1601"/>
      <c r="Y32" s="1601"/>
      <c r="Z32" s="1601"/>
      <c r="AA32" s="1602"/>
      <c r="AB32" s="2208">
        <f>'4.2.4CB'!I17</f>
        <v>3692</v>
      </c>
      <c r="AC32" s="2209"/>
      <c r="AD32" s="2209"/>
      <c r="AE32" s="2210"/>
      <c r="AF32" s="1608"/>
      <c r="AG32" s="1608"/>
      <c r="AH32" s="1609"/>
      <c r="AI32" s="1610"/>
      <c r="AJ32" s="1611"/>
      <c r="AK32" s="1612"/>
    </row>
    <row r="33" spans="1:74" ht="7.35" customHeight="1">
      <c r="A33" s="68"/>
      <c r="B33" s="69"/>
      <c r="C33" s="70"/>
      <c r="D33" s="80" t="s">
        <v>378</v>
      </c>
      <c r="E33" s="81"/>
      <c r="F33" s="81"/>
      <c r="G33" s="81"/>
      <c r="H33" s="81"/>
      <c r="I33" s="81"/>
      <c r="J33" s="81"/>
      <c r="K33" s="254"/>
      <c r="L33" s="255"/>
      <c r="M33" s="81"/>
      <c r="N33" s="82"/>
      <c r="O33" s="81"/>
      <c r="P33" s="81"/>
      <c r="Q33" s="81"/>
      <c r="R33" s="81"/>
      <c r="S33" s="81"/>
      <c r="T33" s="81"/>
      <c r="U33" s="18"/>
      <c r="V33" s="80"/>
      <c r="W33" s="81"/>
      <c r="X33" s="81"/>
      <c r="Y33" s="81"/>
      <c r="Z33" s="81"/>
      <c r="AA33" s="18"/>
      <c r="AB33" s="19">
        <v>4000</v>
      </c>
      <c r="AC33" s="83" t="s">
        <v>405</v>
      </c>
      <c r="AD33" s="21">
        <v>8000</v>
      </c>
      <c r="AE33" s="22"/>
      <c r="AF33" s="23"/>
      <c r="AG33" s="23"/>
      <c r="AH33" s="24">
        <f>(AD33-AB33)-AF33</f>
        <v>4000</v>
      </c>
      <c r="AI33" s="25"/>
      <c r="AJ33" s="26"/>
      <c r="AK33" s="153"/>
      <c r="AL33" s="434"/>
      <c r="AM33" s="434"/>
      <c r="AN33" s="434"/>
      <c r="AO33" s="434"/>
      <c r="AP33" s="434"/>
      <c r="AQ33" s="434"/>
      <c r="AR33" s="586"/>
      <c r="AS33" s="586"/>
      <c r="AT33" s="586"/>
      <c r="AU33" s="586"/>
      <c r="AV33" s="586"/>
      <c r="AW33" s="586"/>
      <c r="AX33" s="586"/>
      <c r="AY33" s="434"/>
      <c r="AZ33" s="434"/>
      <c r="BA33" s="434"/>
      <c r="BB33" s="434"/>
      <c r="BC33" s="434"/>
      <c r="BD33" s="434"/>
      <c r="BE33" s="434"/>
    </row>
    <row r="34" spans="1:74" s="43" customFormat="1" ht="7.35" customHeight="1">
      <c r="A34" s="27"/>
      <c r="B34" s="28"/>
      <c r="C34" s="29"/>
      <c r="D34" s="90" t="s">
        <v>379</v>
      </c>
      <c r="E34" s="91"/>
      <c r="F34" s="91"/>
      <c r="G34" s="91"/>
      <c r="H34" s="91"/>
      <c r="I34" s="91"/>
      <c r="J34" s="91"/>
      <c r="K34" s="258"/>
      <c r="L34" s="259"/>
      <c r="M34" s="91"/>
      <c r="N34" s="92"/>
      <c r="O34" s="91"/>
      <c r="P34" s="91"/>
      <c r="Q34" s="91"/>
      <c r="R34" s="91"/>
      <c r="S34" s="91"/>
      <c r="T34" s="91"/>
      <c r="U34" s="47"/>
      <c r="V34" s="90"/>
      <c r="W34" s="91"/>
      <c r="X34" s="91"/>
      <c r="Y34" s="91"/>
      <c r="Z34" s="91"/>
      <c r="AA34" s="47"/>
      <c r="AB34" s="48">
        <f>AB33</f>
        <v>4000</v>
      </c>
      <c r="AC34" s="1544" t="s">
        <v>405</v>
      </c>
      <c r="AD34" s="50">
        <f>AB35</f>
        <v>5466.4</v>
      </c>
      <c r="AE34" s="1667"/>
      <c r="AF34" s="52"/>
      <c r="AG34" s="52"/>
      <c r="AH34" s="39">
        <f>(AD34-AB34)</f>
        <v>1466.3999999999996</v>
      </c>
      <c r="AI34" s="53"/>
      <c r="AJ34" s="54"/>
      <c r="AK34" s="55"/>
      <c r="AL34" s="434"/>
      <c r="AM34" s="434"/>
      <c r="AN34" s="434"/>
      <c r="AO34" s="434"/>
      <c r="AP34" s="434"/>
      <c r="AQ34" s="434"/>
      <c r="AR34" s="586"/>
      <c r="AS34" s="586"/>
      <c r="AT34" s="586"/>
      <c r="AU34" s="586"/>
      <c r="AV34" s="586"/>
      <c r="AW34" s="586"/>
      <c r="AX34" s="586"/>
      <c r="AY34" s="586"/>
      <c r="AZ34" s="586"/>
      <c r="BA34" s="586"/>
      <c r="BB34" s="586"/>
      <c r="BC34" s="586"/>
      <c r="BD34" s="434"/>
      <c r="BE34" s="434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</row>
    <row r="35" spans="1:74" ht="7.35" customHeight="1">
      <c r="A35" s="68"/>
      <c r="B35" s="69"/>
      <c r="C35" s="70"/>
      <c r="D35" s="90"/>
      <c r="E35" s="91"/>
      <c r="F35" s="91" t="str">
        <f>'4.2.3BR'!U27</f>
        <v>LRB03</v>
      </c>
      <c r="G35" s="91"/>
      <c r="H35" s="91"/>
      <c r="I35" s="91"/>
      <c r="J35" s="91"/>
      <c r="K35" s="258"/>
      <c r="L35" s="259"/>
      <c r="M35" s="91"/>
      <c r="N35" s="92"/>
      <c r="O35" s="91"/>
      <c r="P35" s="91"/>
      <c r="Q35" s="91"/>
      <c r="R35" s="91"/>
      <c r="S35" s="91"/>
      <c r="T35" s="91"/>
      <c r="U35" s="47"/>
      <c r="V35" s="128"/>
      <c r="W35" s="93"/>
      <c r="X35" s="93"/>
      <c r="Y35" s="93"/>
      <c r="Z35" s="93"/>
      <c r="AA35" s="94"/>
      <c r="AB35" s="48">
        <f>'4.2.3BR'!W27</f>
        <v>5466.4</v>
      </c>
      <c r="AC35" s="1666" t="s">
        <v>405</v>
      </c>
      <c r="AD35" s="1252">
        <f>'4.2.3BR'!AA27</f>
        <v>5708.2749999999996</v>
      </c>
      <c r="AE35" s="1667"/>
      <c r="AF35" s="52"/>
      <c r="AG35" s="52"/>
      <c r="AH35" s="39">
        <f>'4.2.3BR'!AF27</f>
        <v>241.875</v>
      </c>
      <c r="AI35" s="53"/>
      <c r="AJ35" s="54"/>
      <c r="AK35" s="1692" t="s">
        <v>421</v>
      </c>
      <c r="AL35" s="586"/>
      <c r="AM35" s="586"/>
      <c r="AN35" s="586"/>
      <c r="AO35" s="586"/>
      <c r="AP35" s="586"/>
      <c r="AQ35" s="586"/>
      <c r="AR35" s="586"/>
      <c r="AS35" s="586"/>
      <c r="AT35" s="586"/>
      <c r="AU35" s="586"/>
      <c r="AV35" s="586"/>
      <c r="AW35" s="586"/>
      <c r="AX35" s="586"/>
      <c r="AY35" s="434"/>
      <c r="AZ35" s="434"/>
      <c r="BA35" s="434"/>
      <c r="BB35" s="434"/>
      <c r="BC35" s="434"/>
      <c r="BD35" s="434"/>
      <c r="BE35" s="434"/>
    </row>
    <row r="36" spans="1:74" ht="7.35" customHeight="1">
      <c r="A36" s="68"/>
      <c r="B36" s="69"/>
      <c r="C36" s="70"/>
      <c r="D36" s="90"/>
      <c r="E36" s="91"/>
      <c r="F36" s="91"/>
      <c r="G36" s="91"/>
      <c r="H36" s="91"/>
      <c r="I36" s="91"/>
      <c r="J36" s="91"/>
      <c r="K36" s="258" t="str">
        <f>'4.2.3BR'!U28</f>
        <v>OP01</v>
      </c>
      <c r="L36" s="259"/>
      <c r="M36" s="91"/>
      <c r="N36" s="92"/>
      <c r="O36" s="91"/>
      <c r="P36" s="91"/>
      <c r="Q36" s="91"/>
      <c r="R36" s="91"/>
      <c r="S36" s="91"/>
      <c r="T36" s="91"/>
      <c r="U36" s="47"/>
      <c r="V36" s="128"/>
      <c r="W36" s="93"/>
      <c r="X36" s="93"/>
      <c r="Y36" s="93"/>
      <c r="Z36" s="93"/>
      <c r="AA36" s="94"/>
      <c r="AB36" s="1253">
        <f>'4.2.3BR'!W28</f>
        <v>5708.2749999999996</v>
      </c>
      <c r="AC36" s="1666" t="s">
        <v>405</v>
      </c>
      <c r="AD36" s="50">
        <f>'4.2.3BR'!AA28</f>
        <v>5793.05</v>
      </c>
      <c r="AE36" s="1667"/>
      <c r="AF36" s="52"/>
      <c r="AG36" s="52"/>
      <c r="AH36" s="39">
        <f>'4.2.3BR'!AF28</f>
        <v>84.775000000000546</v>
      </c>
      <c r="AI36" s="53"/>
      <c r="AJ36" s="54"/>
      <c r="AK36" s="97"/>
      <c r="AL36" s="586"/>
      <c r="AM36" s="586"/>
      <c r="AN36" s="586"/>
      <c r="AO36" s="586"/>
      <c r="AP36" s="586"/>
      <c r="AQ36" s="586"/>
      <c r="AR36" s="586"/>
      <c r="AS36" s="586"/>
      <c r="AT36" s="586"/>
      <c r="AU36" s="586"/>
      <c r="AV36" s="586"/>
      <c r="AW36" s="586"/>
      <c r="AX36" s="586"/>
      <c r="AY36" s="586"/>
      <c r="AZ36" s="586"/>
      <c r="BA36" s="586"/>
      <c r="BB36" s="586"/>
      <c r="BC36" s="586"/>
      <c r="BD36" s="434"/>
      <c r="BE36" s="434"/>
    </row>
    <row r="37" spans="1:74" ht="7.35" customHeight="1">
      <c r="A37" s="68"/>
      <c r="B37" s="69"/>
      <c r="C37" s="70"/>
      <c r="D37" s="90" t="s">
        <v>380</v>
      </c>
      <c r="E37" s="91"/>
      <c r="F37" s="91"/>
      <c r="G37" s="91"/>
      <c r="H37" s="91"/>
      <c r="I37" s="91"/>
      <c r="J37" s="91"/>
      <c r="K37" s="258"/>
      <c r="L37" s="259"/>
      <c r="M37" s="91"/>
      <c r="N37" s="92"/>
      <c r="O37" s="91"/>
      <c r="P37" s="91"/>
      <c r="Q37" s="91"/>
      <c r="R37" s="91"/>
      <c r="S37" s="91"/>
      <c r="T37" s="91"/>
      <c r="U37" s="47"/>
      <c r="V37" s="128"/>
      <c r="W37" s="93"/>
      <c r="X37" s="93"/>
      <c r="Y37" s="93"/>
      <c r="Z37" s="93"/>
      <c r="AA37" s="94"/>
      <c r="AB37" s="48">
        <f>AD36</f>
        <v>5793.05</v>
      </c>
      <c r="AC37" s="1666" t="s">
        <v>405</v>
      </c>
      <c r="AD37" s="50">
        <f>AB38</f>
        <v>7884.45</v>
      </c>
      <c r="AE37" s="1667"/>
      <c r="AF37" s="39"/>
      <c r="AG37" s="52"/>
      <c r="AH37" s="39">
        <f>(AD37-AB37)</f>
        <v>2091.3999999999996</v>
      </c>
      <c r="AI37" s="53"/>
      <c r="AJ37" s="54"/>
      <c r="AK37" s="97"/>
      <c r="AL37" s="586"/>
      <c r="AM37" s="586"/>
      <c r="AN37" s="586"/>
      <c r="AO37" s="586"/>
      <c r="AP37" s="586"/>
      <c r="AQ37" s="586"/>
      <c r="AR37" s="586"/>
      <c r="AS37" s="586"/>
      <c r="AT37" s="586"/>
      <c r="AU37" s="586"/>
      <c r="AV37" s="586"/>
      <c r="AW37" s="586"/>
      <c r="AX37" s="586"/>
      <c r="AY37" s="586"/>
      <c r="AZ37" s="586"/>
      <c r="BA37" s="586"/>
      <c r="BB37" s="586"/>
      <c r="BC37" s="586"/>
      <c r="BD37" s="434"/>
      <c r="BE37" s="434"/>
    </row>
    <row r="38" spans="1:74" ht="7.35" customHeight="1">
      <c r="A38" s="73"/>
      <c r="B38" s="116"/>
      <c r="C38" s="70"/>
      <c r="D38" s="128"/>
      <c r="E38" s="93"/>
      <c r="F38" s="93"/>
      <c r="G38" s="93"/>
      <c r="H38" s="93"/>
      <c r="I38" s="93"/>
      <c r="J38" s="93"/>
      <c r="K38" s="262" t="str">
        <f>'4.2.3BR'!U29</f>
        <v>OP02</v>
      </c>
      <c r="L38" s="263"/>
      <c r="M38" s="93"/>
      <c r="N38" s="129"/>
      <c r="O38" s="93"/>
      <c r="P38" s="93"/>
      <c r="Q38" s="93"/>
      <c r="R38" s="93"/>
      <c r="S38" s="93"/>
      <c r="T38" s="93"/>
      <c r="U38" s="94"/>
      <c r="V38" s="128"/>
      <c r="W38" s="93"/>
      <c r="X38" s="93"/>
      <c r="Y38" s="93"/>
      <c r="Z38" s="93"/>
      <c r="AA38" s="94"/>
      <c r="AB38" s="130">
        <f>'4.2.3BR'!W29</f>
        <v>7884.45</v>
      </c>
      <c r="AC38" s="1666" t="s">
        <v>405</v>
      </c>
      <c r="AD38" s="131">
        <f>'4.2.3BR'!AA29</f>
        <v>7967.55</v>
      </c>
      <c r="AE38" s="1667"/>
      <c r="AF38" s="52"/>
      <c r="AG38" s="132"/>
      <c r="AH38" s="39">
        <f>'4.2.3BR'!AF29</f>
        <v>83.100000000000364</v>
      </c>
      <c r="AI38" s="53"/>
      <c r="AJ38" s="133"/>
      <c r="AK38" s="155"/>
    </row>
    <row r="39" spans="1:74" ht="7.35" customHeight="1">
      <c r="A39" s="73"/>
      <c r="B39" s="116"/>
      <c r="C39" s="70"/>
      <c r="D39" s="1693" t="s">
        <v>1111</v>
      </c>
      <c r="E39" s="1694"/>
      <c r="F39" s="1694"/>
      <c r="G39" s="1694"/>
      <c r="H39" s="1694"/>
      <c r="I39" s="1694"/>
      <c r="J39" s="1694"/>
      <c r="K39" s="1695"/>
      <c r="L39" s="1696"/>
      <c r="M39" s="1694"/>
      <c r="N39" s="1697"/>
      <c r="O39" s="1694"/>
      <c r="P39" s="1694"/>
      <c r="Q39" s="1694"/>
      <c r="R39" s="1694"/>
      <c r="S39" s="1694"/>
      <c r="T39" s="1694"/>
      <c r="U39" s="1698"/>
      <c r="V39" s="1693"/>
      <c r="W39" s="1694"/>
      <c r="X39" s="1694"/>
      <c r="Y39" s="1694"/>
      <c r="Z39" s="1694"/>
      <c r="AA39" s="1698"/>
      <c r="AB39" s="1699">
        <f>AD38</f>
        <v>7967.55</v>
      </c>
      <c r="AC39" s="1700" t="s">
        <v>405</v>
      </c>
      <c r="AD39" s="1701">
        <f>AD33</f>
        <v>8000</v>
      </c>
      <c r="AE39" s="1702"/>
      <c r="AF39" s="1703"/>
      <c r="AG39" s="1704"/>
      <c r="AH39" s="1556">
        <f>(AD39-AB39)</f>
        <v>32.449999999999818</v>
      </c>
      <c r="AI39" s="1557"/>
      <c r="AJ39" s="1558"/>
      <c r="AK39" s="1559"/>
      <c r="AL39" s="196">
        <f>SUM(AH34:AH39)</f>
        <v>4000</v>
      </c>
    </row>
    <row r="40" spans="1:74" ht="7.35" customHeight="1">
      <c r="A40" s="68"/>
      <c r="B40" s="69"/>
      <c r="C40" s="70"/>
      <c r="D40" s="84"/>
      <c r="E40" s="85"/>
      <c r="F40" s="85"/>
      <c r="G40" s="85"/>
      <c r="H40" s="85"/>
      <c r="I40" s="85"/>
      <c r="J40" s="85"/>
      <c r="K40" s="256"/>
      <c r="L40" s="257"/>
      <c r="M40" s="31" t="str">
        <f>'4.2.4CB'!G19</f>
        <v>RD004</v>
      </c>
      <c r="N40" s="86"/>
      <c r="O40" s="85"/>
      <c r="P40" s="85"/>
      <c r="Q40" s="85"/>
      <c r="R40" s="85"/>
      <c r="S40" s="85"/>
      <c r="T40" s="85"/>
      <c r="U40" s="33"/>
      <c r="V40" s="139"/>
      <c r="W40" s="140"/>
      <c r="X40" s="1685"/>
      <c r="Y40" s="1685"/>
      <c r="Z40" s="1685"/>
      <c r="AA40" s="1686"/>
      <c r="AB40" s="2205">
        <f>'4.2.4CB'!I19</f>
        <v>4281</v>
      </c>
      <c r="AC40" s="2206"/>
      <c r="AD40" s="2206"/>
      <c r="AE40" s="2207"/>
      <c r="AF40" s="1687"/>
      <c r="AG40" s="1687"/>
      <c r="AH40" s="1688"/>
      <c r="AI40" s="1689"/>
      <c r="AJ40" s="1690"/>
      <c r="AK40" s="1691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</row>
    <row r="41" spans="1:74" ht="7.35" customHeight="1">
      <c r="A41" s="68"/>
      <c r="B41" s="69"/>
      <c r="C41" s="70"/>
      <c r="D41" s="101"/>
      <c r="E41" s="102"/>
      <c r="F41" s="102"/>
      <c r="G41" s="102"/>
      <c r="H41" s="102"/>
      <c r="I41" s="102"/>
      <c r="J41" s="102"/>
      <c r="K41" s="260"/>
      <c r="L41" s="261"/>
      <c r="M41" s="45" t="str">
        <f>'4.2.4CB'!G20</f>
        <v>RD005</v>
      </c>
      <c r="N41" s="103"/>
      <c r="O41" s="102"/>
      <c r="P41" s="102"/>
      <c r="Q41" s="102"/>
      <c r="R41" s="102"/>
      <c r="S41" s="102"/>
      <c r="T41" s="102"/>
      <c r="U41" s="59"/>
      <c r="V41" s="134"/>
      <c r="W41" s="104"/>
      <c r="X41" s="1620"/>
      <c r="Y41" s="1620"/>
      <c r="Z41" s="1620"/>
      <c r="AA41" s="1621"/>
      <c r="AB41" s="2208">
        <f>'4.2.4CB'!I20</f>
        <v>4528</v>
      </c>
      <c r="AC41" s="2209"/>
      <c r="AD41" s="2209"/>
      <c r="AE41" s="2210"/>
      <c r="AF41" s="1622"/>
      <c r="AG41" s="1622"/>
      <c r="AH41" s="1623"/>
      <c r="AI41" s="1624"/>
      <c r="AJ41" s="1625"/>
      <c r="AK41" s="162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</row>
    <row r="42" spans="1:74" ht="7.35" customHeight="1">
      <c r="A42" s="68"/>
      <c r="B42" s="69"/>
      <c r="C42" s="70"/>
      <c r="D42" s="90"/>
      <c r="E42" s="91"/>
      <c r="F42" s="91"/>
      <c r="G42" s="91"/>
      <c r="H42" s="91"/>
      <c r="I42" s="91"/>
      <c r="J42" s="91"/>
      <c r="K42" s="258"/>
      <c r="L42" s="259"/>
      <c r="M42" s="91"/>
      <c r="N42" s="92"/>
      <c r="O42" s="91"/>
      <c r="P42" s="91"/>
      <c r="Q42" s="91"/>
      <c r="R42" s="91"/>
      <c r="S42" s="91"/>
      <c r="T42" s="91"/>
      <c r="U42" s="47" t="str">
        <f>'4.2.7BL'!F8</f>
        <v>BL02</v>
      </c>
      <c r="V42" s="128"/>
      <c r="W42" s="93"/>
      <c r="X42" s="1613"/>
      <c r="Y42" s="1613"/>
      <c r="Z42" s="1613"/>
      <c r="AA42" s="1614"/>
      <c r="AB42" s="2208">
        <f>'4.2.7BL'!G8</f>
        <v>4750</v>
      </c>
      <c r="AC42" s="2209"/>
      <c r="AD42" s="2209"/>
      <c r="AE42" s="2210"/>
      <c r="AF42" s="1608"/>
      <c r="AG42" s="1608"/>
      <c r="AH42" s="1616"/>
      <c r="AI42" s="1617"/>
      <c r="AJ42" s="1618"/>
      <c r="AK42" s="1619" t="str">
        <f>'4.2.7BL'!O8</f>
        <v>TB including TP and TPO</v>
      </c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</row>
    <row r="43" spans="1:74" ht="7.35" customHeight="1">
      <c r="A43" s="68"/>
      <c r="B43" s="69"/>
      <c r="C43" s="70"/>
      <c r="D43" s="90"/>
      <c r="E43" s="91"/>
      <c r="F43" s="91"/>
      <c r="G43" s="91"/>
      <c r="H43" s="91"/>
      <c r="I43" s="91"/>
      <c r="J43" s="91"/>
      <c r="K43" s="258"/>
      <c r="L43" s="259"/>
      <c r="M43" s="91"/>
      <c r="N43" s="92" t="str">
        <f>'4.2.5CP'!G16</f>
        <v>CP006</v>
      </c>
      <c r="O43" s="91"/>
      <c r="P43" s="91"/>
      <c r="Q43" s="91"/>
      <c r="R43" s="91"/>
      <c r="S43" s="91"/>
      <c r="T43" s="91"/>
      <c r="U43" s="47"/>
      <c r="V43" s="128"/>
      <c r="W43" s="93"/>
      <c r="X43" s="1613"/>
      <c r="Y43" s="1613"/>
      <c r="Z43" s="1613"/>
      <c r="AA43" s="1614"/>
      <c r="AB43" s="2199">
        <f>'4.2.5CP'!I16</f>
        <v>4926</v>
      </c>
      <c r="AC43" s="2200"/>
      <c r="AD43" s="2200"/>
      <c r="AE43" s="2201"/>
      <c r="AF43" s="1615"/>
      <c r="AG43" s="1615"/>
      <c r="AH43" s="1616"/>
      <c r="AI43" s="1617"/>
      <c r="AJ43" s="1618"/>
      <c r="AK43" s="1619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</row>
    <row r="44" spans="1:74" ht="7.35" customHeight="1">
      <c r="A44" s="68"/>
      <c r="B44" s="69"/>
      <c r="C44" s="70"/>
      <c r="D44" s="101"/>
      <c r="E44" s="102"/>
      <c r="F44" s="102"/>
      <c r="G44" s="102"/>
      <c r="H44" s="102"/>
      <c r="I44" s="102"/>
      <c r="J44" s="102"/>
      <c r="K44" s="260"/>
      <c r="L44" s="261"/>
      <c r="M44" s="102" t="str">
        <f>'4.2.4CB'!G21</f>
        <v>RD006</v>
      </c>
      <c r="N44" s="103"/>
      <c r="O44" s="102"/>
      <c r="P44" s="102"/>
      <c r="Q44" s="102"/>
      <c r="R44" s="102"/>
      <c r="S44" s="102"/>
      <c r="T44" s="102"/>
      <c r="U44" s="59"/>
      <c r="V44" s="134"/>
      <c r="W44" s="104"/>
      <c r="X44" s="1620"/>
      <c r="Y44" s="1620"/>
      <c r="Z44" s="1620"/>
      <c r="AA44" s="1621"/>
      <c r="AB44" s="2199">
        <f>'4.2.4CB'!I21</f>
        <v>4929</v>
      </c>
      <c r="AC44" s="2200"/>
      <c r="AD44" s="2200"/>
      <c r="AE44" s="2201"/>
      <c r="AF44" s="1622"/>
      <c r="AG44" s="1622"/>
      <c r="AH44" s="1623"/>
      <c r="AI44" s="1624"/>
      <c r="AJ44" s="1625"/>
      <c r="AK44" s="162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</row>
    <row r="45" spans="1:74" ht="7.35" customHeight="1">
      <c r="A45" s="68"/>
      <c r="B45" s="69"/>
      <c r="C45" s="70"/>
      <c r="D45" s="101"/>
      <c r="E45" s="102"/>
      <c r="F45" s="102"/>
      <c r="G45" s="102"/>
      <c r="H45" s="102"/>
      <c r="I45" s="102"/>
      <c r="J45" s="102"/>
      <c r="K45" s="260"/>
      <c r="L45" s="261"/>
      <c r="M45" s="102" t="str">
        <f>'4.2.4CB'!G22</f>
        <v>RD007</v>
      </c>
      <c r="N45" s="103"/>
      <c r="O45" s="102"/>
      <c r="P45" s="102"/>
      <c r="Q45" s="102"/>
      <c r="R45" s="102"/>
      <c r="S45" s="102"/>
      <c r="T45" s="102"/>
      <c r="U45" s="59"/>
      <c r="V45" s="134"/>
      <c r="W45" s="104"/>
      <c r="X45" s="1620"/>
      <c r="Y45" s="1620"/>
      <c r="Z45" s="1620"/>
      <c r="AA45" s="1621"/>
      <c r="AB45" s="2199">
        <f>'4.2.4CB'!I22</f>
        <v>5239</v>
      </c>
      <c r="AC45" s="2200"/>
      <c r="AD45" s="2200"/>
      <c r="AE45" s="2201"/>
      <c r="AF45" s="1622"/>
      <c r="AG45" s="1622"/>
      <c r="AH45" s="1623"/>
      <c r="AI45" s="1624"/>
      <c r="AJ45" s="1625"/>
      <c r="AK45" s="162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</row>
    <row r="46" spans="1:74" ht="7.35" customHeight="1">
      <c r="A46" s="68"/>
      <c r="B46" s="69"/>
      <c r="C46" s="70"/>
      <c r="D46" s="101"/>
      <c r="E46" s="102"/>
      <c r="F46" s="102"/>
      <c r="G46" s="102"/>
      <c r="H46" s="102"/>
      <c r="I46" s="102"/>
      <c r="J46" s="102"/>
      <c r="K46" s="260"/>
      <c r="L46" s="261"/>
      <c r="M46" s="102" t="str">
        <f>'4.2.4CB'!G23</f>
        <v>RD008</v>
      </c>
      <c r="N46" s="103"/>
      <c r="O46" s="102"/>
      <c r="P46" s="102"/>
      <c r="Q46" s="102"/>
      <c r="R46" s="102"/>
      <c r="S46" s="102"/>
      <c r="T46" s="102"/>
      <c r="U46" s="59"/>
      <c r="V46" s="134"/>
      <c r="W46" s="104"/>
      <c r="X46" s="1620"/>
      <c r="Y46" s="1620"/>
      <c r="Z46" s="1620"/>
      <c r="AA46" s="1621"/>
      <c r="AB46" s="2199">
        <f>'4.2.4CB'!I23</f>
        <v>5517</v>
      </c>
      <c r="AC46" s="2200"/>
      <c r="AD46" s="2200"/>
      <c r="AE46" s="2201"/>
      <c r="AF46" s="1622"/>
      <c r="AG46" s="1622"/>
      <c r="AH46" s="1623"/>
      <c r="AI46" s="1624"/>
      <c r="AJ46" s="1625"/>
      <c r="AK46" s="162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</row>
    <row r="47" spans="1:74" ht="7.35" customHeight="1">
      <c r="A47" s="68"/>
      <c r="B47" s="69"/>
      <c r="C47" s="70"/>
      <c r="D47" s="101"/>
      <c r="E47" s="102"/>
      <c r="F47" s="102"/>
      <c r="G47" s="102"/>
      <c r="H47" s="102"/>
      <c r="I47" s="102"/>
      <c r="J47" s="102"/>
      <c r="K47" s="260"/>
      <c r="L47" s="261"/>
      <c r="M47" s="102"/>
      <c r="N47" s="103" t="str">
        <f>'4.2.5CP'!G17</f>
        <v>CP007</v>
      </c>
      <c r="O47" s="102"/>
      <c r="P47" s="102"/>
      <c r="Q47" s="102"/>
      <c r="R47" s="102"/>
      <c r="S47" s="102"/>
      <c r="T47" s="102"/>
      <c r="U47" s="59"/>
      <c r="V47" s="134"/>
      <c r="W47" s="104"/>
      <c r="X47" s="1620"/>
      <c r="Y47" s="1620"/>
      <c r="Z47" s="1620"/>
      <c r="AA47" s="1621"/>
      <c r="AB47" s="2199">
        <f>'4.2.5CP'!I17</f>
        <v>5520</v>
      </c>
      <c r="AC47" s="2200"/>
      <c r="AD47" s="2200"/>
      <c r="AE47" s="2201"/>
      <c r="AF47" s="1622"/>
      <c r="AG47" s="1622"/>
      <c r="AH47" s="1623"/>
      <c r="AI47" s="1624"/>
      <c r="AJ47" s="1625"/>
      <c r="AK47" s="162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</row>
    <row r="48" spans="1:74" ht="7.35" customHeight="1">
      <c r="A48" s="68"/>
      <c r="B48" s="69"/>
      <c r="C48" s="70"/>
      <c r="D48" s="101"/>
      <c r="E48" s="102"/>
      <c r="F48" s="102"/>
      <c r="G48" s="102"/>
      <c r="H48" s="102"/>
      <c r="I48" s="102"/>
      <c r="J48" s="102"/>
      <c r="K48" s="260"/>
      <c r="L48" s="261"/>
      <c r="M48" s="102" t="str">
        <f>'4.2.4CB'!G24</f>
        <v>RD009</v>
      </c>
      <c r="N48" s="103"/>
      <c r="O48" s="102"/>
      <c r="P48" s="102"/>
      <c r="Q48" s="102"/>
      <c r="R48" s="102"/>
      <c r="S48" s="102"/>
      <c r="T48" s="102"/>
      <c r="U48" s="59"/>
      <c r="V48" s="134"/>
      <c r="W48" s="104"/>
      <c r="X48" s="1620"/>
      <c r="Y48" s="1620"/>
      <c r="Z48" s="1620"/>
      <c r="AA48" s="1621"/>
      <c r="AB48" s="2199">
        <f>'4.2.4CB'!I24</f>
        <v>5678</v>
      </c>
      <c r="AC48" s="2200"/>
      <c r="AD48" s="2200"/>
      <c r="AE48" s="2201"/>
      <c r="AF48" s="1622"/>
      <c r="AG48" s="1622"/>
      <c r="AH48" s="1623"/>
      <c r="AI48" s="1624"/>
      <c r="AJ48" s="1625"/>
      <c r="AK48" s="162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</row>
    <row r="49" spans="1:74" ht="7.35" customHeight="1">
      <c r="A49" s="68"/>
      <c r="B49" s="69"/>
      <c r="C49" s="70"/>
      <c r="D49" s="101"/>
      <c r="E49" s="102"/>
      <c r="F49" s="102"/>
      <c r="G49" s="102"/>
      <c r="H49" s="102"/>
      <c r="I49" s="102"/>
      <c r="J49" s="102"/>
      <c r="K49" s="260"/>
      <c r="L49" s="261"/>
      <c r="M49" s="102"/>
      <c r="N49" s="103" t="str">
        <f>'4.2.5CP'!G18</f>
        <v>CP008</v>
      </c>
      <c r="O49" s="102"/>
      <c r="P49" s="102"/>
      <c r="Q49" s="102"/>
      <c r="R49" s="102"/>
      <c r="S49" s="102"/>
      <c r="T49" s="102"/>
      <c r="U49" s="59"/>
      <c r="V49" s="134"/>
      <c r="W49" s="104"/>
      <c r="X49" s="1620"/>
      <c r="Y49" s="1620"/>
      <c r="Z49" s="1620"/>
      <c r="AA49" s="1621"/>
      <c r="AB49" s="2199">
        <f>'4.2.5CP'!I18</f>
        <v>5681</v>
      </c>
      <c r="AC49" s="2200"/>
      <c r="AD49" s="2200"/>
      <c r="AE49" s="2201"/>
      <c r="AF49" s="1622"/>
      <c r="AG49" s="1622"/>
      <c r="AH49" s="1623"/>
      <c r="AI49" s="1624"/>
      <c r="AJ49" s="1625"/>
      <c r="AK49" s="162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</row>
    <row r="50" spans="1:74" ht="7.35" customHeight="1">
      <c r="A50" s="68"/>
      <c r="B50" s="69"/>
      <c r="C50" s="70"/>
      <c r="D50" s="101"/>
      <c r="E50" s="102"/>
      <c r="F50" s="102"/>
      <c r="G50" s="102"/>
      <c r="H50" s="102"/>
      <c r="I50" s="102"/>
      <c r="J50" s="102"/>
      <c r="K50" s="260"/>
      <c r="L50" s="261"/>
      <c r="M50" s="102"/>
      <c r="N50" s="103" t="str">
        <f>'4.2.5CP'!G19</f>
        <v>CP009</v>
      </c>
      <c r="O50" s="102"/>
      <c r="P50" s="102"/>
      <c r="Q50" s="102"/>
      <c r="R50" s="102"/>
      <c r="S50" s="102"/>
      <c r="T50" s="102"/>
      <c r="U50" s="59"/>
      <c r="V50" s="134"/>
      <c r="W50" s="104"/>
      <c r="X50" s="1620"/>
      <c r="Y50" s="1620"/>
      <c r="Z50" s="1620"/>
      <c r="AA50" s="1621"/>
      <c r="AB50" s="2199">
        <f>'4.2.5CP'!I19</f>
        <v>5761</v>
      </c>
      <c r="AC50" s="2200"/>
      <c r="AD50" s="2200"/>
      <c r="AE50" s="2201"/>
      <c r="AF50" s="1622"/>
      <c r="AG50" s="1622"/>
      <c r="AH50" s="1623"/>
      <c r="AI50" s="1624"/>
      <c r="AJ50" s="1625"/>
      <c r="AK50" s="162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</row>
    <row r="51" spans="1:74" ht="7.35" customHeight="1">
      <c r="A51" s="68"/>
      <c r="B51" s="69"/>
      <c r="C51" s="1542"/>
      <c r="D51" s="90"/>
      <c r="E51" s="91"/>
      <c r="F51" s="91"/>
      <c r="G51" s="91"/>
      <c r="H51" s="91"/>
      <c r="I51" s="91"/>
      <c r="J51" s="91"/>
      <c r="K51" s="258"/>
      <c r="L51" s="259"/>
      <c r="M51" s="91" t="str">
        <f>'4.2.4CB'!G25</f>
        <v>RD010</v>
      </c>
      <c r="N51" s="92"/>
      <c r="O51" s="91"/>
      <c r="P51" s="91"/>
      <c r="Q51" s="91"/>
      <c r="R51" s="91"/>
      <c r="S51" s="91"/>
      <c r="T51" s="91"/>
      <c r="U51" s="47"/>
      <c r="V51" s="128"/>
      <c r="W51" s="93"/>
      <c r="X51" s="1613"/>
      <c r="Y51" s="1613"/>
      <c r="Z51" s="1613"/>
      <c r="AA51" s="1614"/>
      <c r="AB51" s="2199">
        <f>'4.2.4CB'!I25</f>
        <v>6031</v>
      </c>
      <c r="AC51" s="2200"/>
      <c r="AD51" s="2200"/>
      <c r="AE51" s="2201"/>
      <c r="AF51" s="1615"/>
      <c r="AG51" s="1615"/>
      <c r="AH51" s="1616"/>
      <c r="AI51" s="1617"/>
      <c r="AJ51" s="1618"/>
      <c r="AK51" s="1619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</row>
    <row r="52" spans="1:74" ht="7.35" customHeight="1">
      <c r="A52" s="120"/>
      <c r="B52" s="121"/>
      <c r="C52" s="1543"/>
      <c r="D52" s="149"/>
      <c r="E52" s="111"/>
      <c r="F52" s="111"/>
      <c r="G52" s="111"/>
      <c r="H52" s="111"/>
      <c r="I52" s="111"/>
      <c r="J52" s="111"/>
      <c r="K52" s="268"/>
      <c r="L52" s="269"/>
      <c r="M52" s="111" t="str">
        <f>'4.2.4CB'!G26</f>
        <v>RD011</v>
      </c>
      <c r="N52" s="150"/>
      <c r="O52" s="111"/>
      <c r="P52" s="111"/>
      <c r="Q52" s="111"/>
      <c r="R52" s="111"/>
      <c r="S52" s="111"/>
      <c r="T52" s="111"/>
      <c r="U52" s="112"/>
      <c r="V52" s="149"/>
      <c r="W52" s="111"/>
      <c r="X52" s="1627"/>
      <c r="Y52" s="1627"/>
      <c r="Z52" s="1627"/>
      <c r="AA52" s="1628"/>
      <c r="AB52" s="2202">
        <f>'4.2.4CB'!I26</f>
        <v>7364</v>
      </c>
      <c r="AC52" s="2203"/>
      <c r="AD52" s="2203"/>
      <c r="AE52" s="2204"/>
      <c r="AF52" s="1629"/>
      <c r="AG52" s="1629"/>
      <c r="AH52" s="1630"/>
      <c r="AI52" s="1631"/>
      <c r="AJ52" s="1632"/>
      <c r="AK52" s="1633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</row>
    <row r="53" spans="1:74" s="76" customFormat="1" ht="7.35" customHeight="1">
      <c r="A53" s="172"/>
      <c r="B53" s="173" t="s">
        <v>408</v>
      </c>
      <c r="C53" s="446" t="s">
        <v>999</v>
      </c>
      <c r="D53" s="80" t="s">
        <v>1000</v>
      </c>
      <c r="E53" s="81"/>
      <c r="F53" s="81"/>
      <c r="G53" s="81"/>
      <c r="H53" s="81"/>
      <c r="I53" s="81"/>
      <c r="J53" s="81"/>
      <c r="K53" s="254"/>
      <c r="L53" s="255"/>
      <c r="M53" s="81"/>
      <c r="N53" s="82"/>
      <c r="O53" s="81"/>
      <c r="P53" s="81"/>
      <c r="Q53" s="81"/>
      <c r="R53" s="81"/>
      <c r="S53" s="81"/>
      <c r="T53" s="81"/>
      <c r="U53" s="18"/>
      <c r="V53" s="80"/>
      <c r="W53" s="81"/>
      <c r="X53" s="81"/>
      <c r="Y53" s="81"/>
      <c r="Z53" s="81"/>
      <c r="AA53" s="18"/>
      <c r="AB53" s="19">
        <v>8000</v>
      </c>
      <c r="AC53" s="83" t="s">
        <v>405</v>
      </c>
      <c r="AD53" s="21">
        <v>13000</v>
      </c>
      <c r="AE53" s="22"/>
      <c r="AF53" s="23"/>
      <c r="AG53" s="124"/>
      <c r="AH53" s="24">
        <f>(AD53-AB53)-AF53</f>
        <v>5000</v>
      </c>
      <c r="AI53" s="25"/>
      <c r="AJ53" s="117"/>
      <c r="AK53" s="153"/>
    </row>
    <row r="54" spans="1:74" s="76" customFormat="1" ht="7.35" customHeight="1">
      <c r="A54" s="73"/>
      <c r="B54" s="116"/>
      <c r="C54" s="70"/>
      <c r="D54" s="128" t="s">
        <v>1001</v>
      </c>
      <c r="E54" s="93"/>
      <c r="F54" s="93"/>
      <c r="G54" s="93"/>
      <c r="H54" s="93"/>
      <c r="I54" s="93"/>
      <c r="J54" s="93"/>
      <c r="K54" s="262"/>
      <c r="L54" s="263"/>
      <c r="M54" s="93"/>
      <c r="N54" s="129"/>
      <c r="O54" s="93"/>
      <c r="P54" s="93"/>
      <c r="Q54" s="93"/>
      <c r="R54" s="93"/>
      <c r="S54" s="93"/>
      <c r="T54" s="93"/>
      <c r="U54" s="94"/>
      <c r="V54" s="128"/>
      <c r="W54" s="93"/>
      <c r="X54" s="93"/>
      <c r="Y54" s="93"/>
      <c r="Z54" s="93"/>
      <c r="AA54" s="94"/>
      <c r="AB54" s="130">
        <f>AB53</f>
        <v>8000</v>
      </c>
      <c r="AC54" s="1666" t="s">
        <v>405</v>
      </c>
      <c r="AD54" s="131">
        <f>AB55</f>
        <v>9678.35</v>
      </c>
      <c r="AE54" s="1667"/>
      <c r="AF54" s="52"/>
      <c r="AG54" s="132"/>
      <c r="AH54" s="39">
        <f>(AD54-AB54)</f>
        <v>1678.3500000000004</v>
      </c>
      <c r="AI54" s="53"/>
      <c r="AJ54" s="133"/>
      <c r="AK54" s="155"/>
    </row>
    <row r="55" spans="1:74" s="76" customFormat="1" ht="7.35" customHeight="1">
      <c r="A55" s="73"/>
      <c r="B55" s="123"/>
      <c r="C55" s="70"/>
      <c r="D55" s="128"/>
      <c r="E55" s="93"/>
      <c r="F55" s="93" t="str">
        <f>'4.2.3BR'!U31</f>
        <v>LRB04</v>
      </c>
      <c r="G55" s="93"/>
      <c r="H55" s="93"/>
      <c r="I55" s="93"/>
      <c r="J55" s="93"/>
      <c r="K55" s="262"/>
      <c r="L55" s="263"/>
      <c r="M55" s="93"/>
      <c r="N55" s="129"/>
      <c r="O55" s="93"/>
      <c r="P55" s="93"/>
      <c r="Q55" s="93"/>
      <c r="R55" s="93"/>
      <c r="S55" s="93"/>
      <c r="T55" s="93"/>
      <c r="U55" s="94"/>
      <c r="V55" s="128"/>
      <c r="W55" s="93"/>
      <c r="X55" s="93"/>
      <c r="Y55" s="93"/>
      <c r="Z55" s="93"/>
      <c r="AA55" s="94"/>
      <c r="AB55" s="130">
        <f>'4.2.3BR'!W31</f>
        <v>9678.35</v>
      </c>
      <c r="AC55" s="49" t="s">
        <v>405</v>
      </c>
      <c r="AD55" s="131">
        <f>'4.2.3BR'!AA31</f>
        <v>10061.65</v>
      </c>
      <c r="AE55" s="1500"/>
      <c r="AF55" s="52"/>
      <c r="AG55" s="132"/>
      <c r="AH55" s="39">
        <f>'4.2.3BR'!AF31</f>
        <v>383.29999999999927</v>
      </c>
      <c r="AI55" s="53"/>
      <c r="AJ55" s="54"/>
      <c r="AK55" s="155"/>
    </row>
    <row r="56" spans="1:74" s="76" customFormat="1" ht="7.35" customHeight="1">
      <c r="A56" s="73"/>
      <c r="B56" s="123"/>
      <c r="C56" s="70"/>
      <c r="D56" s="128" t="s">
        <v>1002</v>
      </c>
      <c r="E56" s="93"/>
      <c r="F56" s="93"/>
      <c r="G56" s="93"/>
      <c r="H56" s="93"/>
      <c r="I56" s="93"/>
      <c r="J56" s="93"/>
      <c r="K56" s="262"/>
      <c r="L56" s="263"/>
      <c r="M56" s="93"/>
      <c r="N56" s="129"/>
      <c r="O56" s="93"/>
      <c r="P56" s="93"/>
      <c r="Q56" s="93"/>
      <c r="R56" s="93"/>
      <c r="S56" s="93"/>
      <c r="T56" s="93"/>
      <c r="U56" s="94"/>
      <c r="V56" s="128"/>
      <c r="W56" s="93"/>
      <c r="X56" s="93"/>
      <c r="Y56" s="93"/>
      <c r="Z56" s="93"/>
      <c r="AA56" s="94"/>
      <c r="AB56" s="130">
        <f>AD55</f>
        <v>10061.65</v>
      </c>
      <c r="AC56" s="49" t="s">
        <v>405</v>
      </c>
      <c r="AD56" s="131">
        <f>AB57</f>
        <v>10175.9</v>
      </c>
      <c r="AE56" s="1500"/>
      <c r="AF56" s="52"/>
      <c r="AG56" s="132"/>
      <c r="AH56" s="39">
        <f>(AD56-AB56)</f>
        <v>114.25</v>
      </c>
      <c r="AI56" s="53"/>
      <c r="AJ56" s="54"/>
      <c r="AK56" s="155"/>
    </row>
    <row r="57" spans="1:74" s="76" customFormat="1" ht="7.35" customHeight="1">
      <c r="A57" s="73"/>
      <c r="B57" s="123"/>
      <c r="C57" s="70"/>
      <c r="D57" s="128"/>
      <c r="E57" s="93"/>
      <c r="F57" s="93"/>
      <c r="G57" s="93"/>
      <c r="H57" s="93"/>
      <c r="I57" s="93"/>
      <c r="J57" s="93" t="str">
        <f>'4.2.3BR'!U32</f>
        <v>VD02</v>
      </c>
      <c r="K57" s="262"/>
      <c r="L57" s="263"/>
      <c r="M57" s="93"/>
      <c r="N57" s="129"/>
      <c r="O57" s="93"/>
      <c r="P57" s="93"/>
      <c r="Q57" s="93"/>
      <c r="R57" s="93"/>
      <c r="S57" s="93"/>
      <c r="T57" s="93"/>
      <c r="U57" s="94"/>
      <c r="V57" s="128"/>
      <c r="W57" s="93"/>
      <c r="X57" s="93"/>
      <c r="Y57" s="93"/>
      <c r="Z57" s="93"/>
      <c r="AA57" s="94"/>
      <c r="AB57" s="130">
        <f>'4.2.3BR'!W32</f>
        <v>10175.9</v>
      </c>
      <c r="AC57" s="49" t="s">
        <v>405</v>
      </c>
      <c r="AD57" s="131">
        <f>'4.2.3BR'!AA32</f>
        <v>10366.1</v>
      </c>
      <c r="AE57" s="1500"/>
      <c r="AF57" s="52"/>
      <c r="AG57" s="132"/>
      <c r="AH57" s="39">
        <f>'4.2.3BR'!AF32</f>
        <v>190.20000000000073</v>
      </c>
      <c r="AI57" s="53"/>
      <c r="AJ57" s="54"/>
      <c r="AK57" s="155"/>
    </row>
    <row r="58" spans="1:74" s="76" customFormat="1" ht="7.35" customHeight="1">
      <c r="A58" s="73"/>
      <c r="B58" s="123"/>
      <c r="C58" s="70"/>
      <c r="D58" s="128" t="s">
        <v>1003</v>
      </c>
      <c r="E58" s="93"/>
      <c r="F58" s="93"/>
      <c r="G58" s="93"/>
      <c r="H58" s="93"/>
      <c r="I58" s="93"/>
      <c r="J58" s="93"/>
      <c r="K58" s="262"/>
      <c r="L58" s="263"/>
      <c r="M58" s="93"/>
      <c r="N58" s="129"/>
      <c r="O58" s="93"/>
      <c r="P58" s="93"/>
      <c r="Q58" s="93"/>
      <c r="R58" s="93"/>
      <c r="S58" s="93"/>
      <c r="T58" s="93"/>
      <c r="U58" s="94"/>
      <c r="V58" s="128"/>
      <c r="W58" s="93"/>
      <c r="X58" s="93"/>
      <c r="Y58" s="93"/>
      <c r="Z58" s="93"/>
      <c r="AA58" s="94"/>
      <c r="AB58" s="130">
        <f>AD57</f>
        <v>10366.1</v>
      </c>
      <c r="AC58" s="49" t="s">
        <v>405</v>
      </c>
      <c r="AD58" s="131">
        <f>AB59</f>
        <v>10723.4</v>
      </c>
      <c r="AE58" s="1500"/>
      <c r="AF58" s="52"/>
      <c r="AG58" s="132"/>
      <c r="AH58" s="39">
        <f>(AD58-AB58)</f>
        <v>357.29999999999927</v>
      </c>
      <c r="AI58" s="53"/>
      <c r="AJ58" s="54"/>
      <c r="AK58" s="155"/>
    </row>
    <row r="59" spans="1:74" s="76" customFormat="1" ht="7.35" customHeight="1">
      <c r="A59" s="73"/>
      <c r="B59" s="123"/>
      <c r="C59" s="70"/>
      <c r="D59" s="128"/>
      <c r="E59" s="93"/>
      <c r="F59" s="93" t="str">
        <f>'4.2.3BR'!U33</f>
        <v>LRB05</v>
      </c>
      <c r="G59" s="93"/>
      <c r="H59" s="93"/>
      <c r="I59" s="93"/>
      <c r="J59" s="93"/>
      <c r="K59" s="262"/>
      <c r="L59" s="263"/>
      <c r="M59" s="93"/>
      <c r="N59" s="129"/>
      <c r="O59" s="93"/>
      <c r="P59" s="93"/>
      <c r="Q59" s="93"/>
      <c r="R59" s="93"/>
      <c r="S59" s="93"/>
      <c r="T59" s="93"/>
      <c r="U59" s="94"/>
      <c r="V59" s="128"/>
      <c r="W59" s="93"/>
      <c r="X59" s="93"/>
      <c r="Y59" s="93"/>
      <c r="Z59" s="93"/>
      <c r="AA59" s="94"/>
      <c r="AB59" s="130">
        <f>'4.2.3BR'!W33</f>
        <v>10723.4</v>
      </c>
      <c r="AC59" s="49" t="s">
        <v>405</v>
      </c>
      <c r="AD59" s="131">
        <f>'4.2.3BR'!AA33</f>
        <v>11040.6</v>
      </c>
      <c r="AE59" s="1500"/>
      <c r="AF59" s="52"/>
      <c r="AG59" s="132"/>
      <c r="AH59" s="39">
        <f>'4.2.3BR'!AF33</f>
        <v>317.20000000000073</v>
      </c>
      <c r="AI59" s="53"/>
      <c r="AJ59" s="54"/>
      <c r="AK59" s="155"/>
    </row>
    <row r="60" spans="1:74" s="76" customFormat="1" ht="7.35" customHeight="1">
      <c r="A60" s="73"/>
      <c r="B60" s="123"/>
      <c r="C60" s="70"/>
      <c r="D60" s="128" t="s">
        <v>1004</v>
      </c>
      <c r="E60" s="93"/>
      <c r="F60" s="93"/>
      <c r="G60" s="93"/>
      <c r="H60" s="93"/>
      <c r="I60" s="93"/>
      <c r="J60" s="93"/>
      <c r="K60" s="262"/>
      <c r="L60" s="263"/>
      <c r="M60" s="93"/>
      <c r="N60" s="129"/>
      <c r="O60" s="93"/>
      <c r="P60" s="93"/>
      <c r="Q60" s="93"/>
      <c r="R60" s="93"/>
      <c r="S60" s="93"/>
      <c r="T60" s="93"/>
      <c r="U60" s="94"/>
      <c r="V60" s="128"/>
      <c r="W60" s="93"/>
      <c r="X60" s="93"/>
      <c r="Y60" s="93"/>
      <c r="Z60" s="93"/>
      <c r="AA60" s="94"/>
      <c r="AB60" s="130">
        <f>AD59</f>
        <v>11040.6</v>
      </c>
      <c r="AC60" s="49" t="s">
        <v>405</v>
      </c>
      <c r="AD60" s="131">
        <f>AB61</f>
        <v>11728.875</v>
      </c>
      <c r="AE60" s="1500"/>
      <c r="AF60" s="52"/>
      <c r="AG60" s="132"/>
      <c r="AH60" s="39">
        <f>(AD60-AB60)</f>
        <v>688.27499999999964</v>
      </c>
      <c r="AI60" s="53"/>
      <c r="AJ60" s="54"/>
      <c r="AK60" s="155"/>
    </row>
    <row r="61" spans="1:74" s="76" customFormat="1" ht="7.35" customHeight="1">
      <c r="A61" s="73"/>
      <c r="B61" s="123"/>
      <c r="C61" s="70"/>
      <c r="D61" s="128"/>
      <c r="E61" s="93"/>
      <c r="F61" s="93"/>
      <c r="G61" s="93"/>
      <c r="H61" s="93"/>
      <c r="I61" s="93"/>
      <c r="J61" s="93" t="str">
        <f>'4.2.3BR'!U34</f>
        <v>VD03</v>
      </c>
      <c r="K61" s="262"/>
      <c r="L61" s="263"/>
      <c r="M61" s="93"/>
      <c r="N61" s="129"/>
      <c r="O61" s="93"/>
      <c r="P61" s="93"/>
      <c r="Q61" s="93"/>
      <c r="R61" s="93"/>
      <c r="S61" s="93"/>
      <c r="T61" s="93"/>
      <c r="U61" s="94"/>
      <c r="V61" s="128"/>
      <c r="W61" s="93"/>
      <c r="X61" s="93"/>
      <c r="Y61" s="93"/>
      <c r="Z61" s="93"/>
      <c r="AA61" s="94"/>
      <c r="AB61" s="130">
        <f>'4.2.3BR'!W34</f>
        <v>11728.875</v>
      </c>
      <c r="AC61" s="49" t="s">
        <v>405</v>
      </c>
      <c r="AD61" s="131">
        <f>'4.2.3BR'!AA34</f>
        <v>12079.125</v>
      </c>
      <c r="AE61" s="1500"/>
      <c r="AF61" s="52"/>
      <c r="AG61" s="132"/>
      <c r="AH61" s="39">
        <f>'4.2.3BR'!AF34</f>
        <v>350.25</v>
      </c>
      <c r="AI61" s="53"/>
      <c r="AJ61" s="54"/>
      <c r="AK61" s="155"/>
    </row>
    <row r="62" spans="1:74" s="76" customFormat="1" ht="7.35" customHeight="1">
      <c r="A62" s="73"/>
      <c r="B62" s="123"/>
      <c r="C62" s="70"/>
      <c r="D62" s="134" t="s">
        <v>1005</v>
      </c>
      <c r="E62" s="104"/>
      <c r="F62" s="104"/>
      <c r="G62" s="104"/>
      <c r="H62" s="104"/>
      <c r="I62" s="104"/>
      <c r="J62" s="104"/>
      <c r="K62" s="264"/>
      <c r="L62" s="265"/>
      <c r="M62" s="104"/>
      <c r="N62" s="135"/>
      <c r="O62" s="104"/>
      <c r="P62" s="104"/>
      <c r="Q62" s="104"/>
      <c r="R62" s="104"/>
      <c r="S62" s="104"/>
      <c r="T62" s="104"/>
      <c r="U62" s="105"/>
      <c r="V62" s="134"/>
      <c r="W62" s="104"/>
      <c r="X62" s="104"/>
      <c r="Y62" s="104"/>
      <c r="Z62" s="104"/>
      <c r="AA62" s="105"/>
      <c r="AB62" s="136">
        <f>AD61</f>
        <v>12079.125</v>
      </c>
      <c r="AC62" s="49" t="s">
        <v>405</v>
      </c>
      <c r="AD62" s="137">
        <f>AB63</f>
        <v>12545.9</v>
      </c>
      <c r="AE62" s="63"/>
      <c r="AF62" s="64"/>
      <c r="AG62" s="138"/>
      <c r="AH62" s="39">
        <f>(AD62-AB62)</f>
        <v>466.77499999999964</v>
      </c>
      <c r="AI62" s="65"/>
      <c r="AJ62" s="66"/>
      <c r="AK62" s="158"/>
    </row>
    <row r="63" spans="1:74" s="76" customFormat="1" ht="7.35" customHeight="1">
      <c r="A63" s="73"/>
      <c r="B63" s="123"/>
      <c r="C63" s="70"/>
      <c r="D63" s="128"/>
      <c r="E63" s="93"/>
      <c r="F63" s="93"/>
      <c r="G63" s="93" t="str">
        <f>'4.2.3BR'!U35</f>
        <v>ORB01</v>
      </c>
      <c r="H63" s="93"/>
      <c r="I63" s="93"/>
      <c r="J63" s="93"/>
      <c r="K63" s="262"/>
      <c r="L63" s="263"/>
      <c r="M63" s="93"/>
      <c r="N63" s="129"/>
      <c r="O63" s="93"/>
      <c r="P63" s="93"/>
      <c r="Q63" s="93"/>
      <c r="R63" s="93"/>
      <c r="S63" s="93"/>
      <c r="T63" s="93"/>
      <c r="U63" s="94"/>
      <c r="V63" s="128"/>
      <c r="W63" s="93"/>
      <c r="X63" s="93"/>
      <c r="Y63" s="93"/>
      <c r="Z63" s="93"/>
      <c r="AA63" s="94"/>
      <c r="AB63" s="130">
        <f>'4.2.3BR'!W35</f>
        <v>12545.9</v>
      </c>
      <c r="AC63" s="49" t="s">
        <v>405</v>
      </c>
      <c r="AD63" s="131">
        <f>'4.2.3BR'!AA35</f>
        <v>12732.1</v>
      </c>
      <c r="AE63" s="1500"/>
      <c r="AF63" s="52"/>
      <c r="AG63" s="132"/>
      <c r="AH63" s="39">
        <f>'4.2.3BR'!AF35</f>
        <v>186.20000000000073</v>
      </c>
      <c r="AI63" s="53"/>
      <c r="AJ63" s="54"/>
      <c r="AK63" s="155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88"/>
      <c r="BB63" s="88"/>
      <c r="BC63" s="88"/>
      <c r="BD63" s="88"/>
      <c r="BE63" s="88"/>
      <c r="BF63" s="88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</row>
    <row r="64" spans="1:74" s="76" customFormat="1" ht="7.35" customHeight="1">
      <c r="A64" s="73"/>
      <c r="B64" s="123"/>
      <c r="C64" s="70"/>
      <c r="D64" s="231" t="s">
        <v>1006</v>
      </c>
      <c r="E64" s="229"/>
      <c r="F64" s="229"/>
      <c r="G64" s="229"/>
      <c r="H64" s="229"/>
      <c r="I64" s="229"/>
      <c r="J64" s="229"/>
      <c r="K64" s="293"/>
      <c r="L64" s="294"/>
      <c r="M64" s="229"/>
      <c r="N64" s="232"/>
      <c r="O64" s="229"/>
      <c r="P64" s="229"/>
      <c r="Q64" s="229"/>
      <c r="R64" s="229"/>
      <c r="S64" s="229"/>
      <c r="T64" s="229"/>
      <c r="U64" s="230"/>
      <c r="V64" s="231"/>
      <c r="W64" s="229"/>
      <c r="X64" s="229"/>
      <c r="Y64" s="229"/>
      <c r="Z64" s="229"/>
      <c r="AA64" s="230"/>
      <c r="AB64" s="233">
        <f>AD63</f>
        <v>12732.1</v>
      </c>
      <c r="AC64" s="220" t="s">
        <v>405</v>
      </c>
      <c r="AD64" s="234">
        <f>AD53</f>
        <v>13000</v>
      </c>
      <c r="AE64" s="222"/>
      <c r="AF64" s="224"/>
      <c r="AG64" s="235"/>
      <c r="AH64" s="224">
        <f>(AD64-AB64)</f>
        <v>267.89999999999964</v>
      </c>
      <c r="AI64" s="225"/>
      <c r="AJ64" s="226"/>
      <c r="AK64" s="237"/>
      <c r="AL64" s="1778">
        <f>SUM(AH54:AH64)</f>
        <v>5000</v>
      </c>
    </row>
    <row r="65" spans="1:46" s="76" customFormat="1" ht="7.35" customHeight="1">
      <c r="A65" s="73"/>
      <c r="B65" s="123"/>
      <c r="C65" s="70"/>
      <c r="D65" s="139"/>
      <c r="E65" s="140"/>
      <c r="F65" s="140"/>
      <c r="G65" s="140"/>
      <c r="H65" s="140"/>
      <c r="I65" s="140"/>
      <c r="J65" s="140"/>
      <c r="K65" s="266"/>
      <c r="L65" s="267"/>
      <c r="M65" s="140"/>
      <c r="N65" s="141" t="str">
        <f>'4.2.5CP'!G21</f>
        <v>CP010</v>
      </c>
      <c r="O65" s="140"/>
      <c r="P65" s="140"/>
      <c r="Q65" s="140"/>
      <c r="R65" s="140"/>
      <c r="S65" s="140"/>
      <c r="T65" s="140"/>
      <c r="U65" s="142"/>
      <c r="V65" s="139"/>
      <c r="W65" s="140"/>
      <c r="X65" s="140"/>
      <c r="Y65" s="140"/>
      <c r="Z65" s="140"/>
      <c r="AA65" s="142"/>
      <c r="AB65" s="2193">
        <f>'4.2.5CP'!I21</f>
        <v>8220</v>
      </c>
      <c r="AC65" s="2194"/>
      <c r="AD65" s="2194"/>
      <c r="AE65" s="2195"/>
      <c r="AF65" s="143"/>
      <c r="AG65" s="144"/>
      <c r="AH65" s="145"/>
      <c r="AI65" s="146"/>
      <c r="AJ65" s="147"/>
      <c r="AK65" s="167" t="str">
        <f>'4.2.5CP'!S21</f>
        <v>Connect to/from CN02</v>
      </c>
    </row>
    <row r="66" spans="1:46" s="76" customFormat="1" ht="7.35" customHeight="1">
      <c r="A66" s="73"/>
      <c r="B66" s="123"/>
      <c r="C66" s="70"/>
      <c r="D66" s="139"/>
      <c r="E66" s="140"/>
      <c r="F66" s="140"/>
      <c r="G66" s="140"/>
      <c r="H66" s="140"/>
      <c r="I66" s="140"/>
      <c r="J66" s="140"/>
      <c r="K66" s="266"/>
      <c r="L66" s="267"/>
      <c r="M66" s="140"/>
      <c r="N66" s="141"/>
      <c r="O66" s="140" t="str">
        <f>'4.2.9CN'!G12</f>
        <v>CN02</v>
      </c>
      <c r="P66" s="140"/>
      <c r="Q66" s="140"/>
      <c r="R66" s="140"/>
      <c r="S66" s="140"/>
      <c r="T66" s="140"/>
      <c r="U66" s="142"/>
      <c r="V66" s="139"/>
      <c r="W66" s="140"/>
      <c r="X66" s="140"/>
      <c r="Y66" s="140"/>
      <c r="Z66" s="140"/>
      <c r="AA66" s="142"/>
      <c r="AB66" s="2155">
        <f>'4.2.9CN'!H12</f>
        <v>8220</v>
      </c>
      <c r="AC66" s="2156"/>
      <c r="AD66" s="2156"/>
      <c r="AE66" s="2157"/>
      <c r="AF66" s="143"/>
      <c r="AG66" s="144"/>
      <c r="AH66" s="145"/>
      <c r="AI66" s="146"/>
      <c r="AJ66" s="147"/>
      <c r="AK66" s="167" t="str">
        <f>'4.2.9CN'!V12</f>
        <v>Connect to/from CP010</v>
      </c>
    </row>
    <row r="67" spans="1:46" s="76" customFormat="1" ht="7.35" customHeight="1">
      <c r="A67" s="73"/>
      <c r="B67" s="123"/>
      <c r="C67" s="70"/>
      <c r="D67" s="128"/>
      <c r="E67" s="93"/>
      <c r="F67" s="93"/>
      <c r="G67" s="93"/>
      <c r="H67" s="93"/>
      <c r="I67" s="93"/>
      <c r="J67" s="93"/>
      <c r="K67" s="262"/>
      <c r="L67" s="263"/>
      <c r="M67" s="93"/>
      <c r="N67" s="129" t="str">
        <f>'4.2.5CP'!G22</f>
        <v>CP011</v>
      </c>
      <c r="O67" s="93"/>
      <c r="P67" s="93"/>
      <c r="Q67" s="93"/>
      <c r="R67" s="93"/>
      <c r="S67" s="93"/>
      <c r="T67" s="93"/>
      <c r="U67" s="94"/>
      <c r="V67" s="128"/>
      <c r="W67" s="93"/>
      <c r="X67" s="93"/>
      <c r="Y67" s="93"/>
      <c r="Z67" s="93"/>
      <c r="AA67" s="94"/>
      <c r="AB67" s="2155">
        <f>'4.2.5CP'!I22</f>
        <v>8738</v>
      </c>
      <c r="AC67" s="2156"/>
      <c r="AD67" s="2156"/>
      <c r="AE67" s="2157"/>
      <c r="AF67" s="98"/>
      <c r="AG67" s="148"/>
      <c r="AH67" s="99"/>
      <c r="AI67" s="100"/>
      <c r="AJ67" s="133"/>
      <c r="AK67" s="155"/>
    </row>
    <row r="68" spans="1:46" s="76" customFormat="1" ht="7.35" customHeight="1">
      <c r="A68" s="73"/>
      <c r="B68" s="123"/>
      <c r="C68" s="70"/>
      <c r="D68" s="128"/>
      <c r="E68" s="93"/>
      <c r="F68" s="93"/>
      <c r="G68" s="93"/>
      <c r="H68" s="93"/>
      <c r="I68" s="93"/>
      <c r="J68" s="93"/>
      <c r="K68" s="262"/>
      <c r="L68" s="263"/>
      <c r="M68" s="93" t="str">
        <f>'4.2.4CB'!G28</f>
        <v>RD012</v>
      </c>
      <c r="N68" s="129"/>
      <c r="O68" s="93"/>
      <c r="P68" s="93"/>
      <c r="Q68" s="93"/>
      <c r="R68" s="93"/>
      <c r="S68" s="93"/>
      <c r="T68" s="93"/>
      <c r="U68" s="94"/>
      <c r="V68" s="128"/>
      <c r="W68" s="93"/>
      <c r="X68" s="93"/>
      <c r="Y68" s="93"/>
      <c r="Z68" s="93"/>
      <c r="AA68" s="94"/>
      <c r="AB68" s="2155">
        <f>'4.2.4CB'!I28</f>
        <v>9028</v>
      </c>
      <c r="AC68" s="2156"/>
      <c r="AD68" s="2156"/>
      <c r="AE68" s="2157"/>
      <c r="AF68" s="98"/>
      <c r="AG68" s="148"/>
      <c r="AH68" s="99"/>
      <c r="AI68" s="100"/>
      <c r="AJ68" s="133"/>
      <c r="AK68" s="155"/>
    </row>
    <row r="69" spans="1:46" s="76" customFormat="1" ht="7.35" customHeight="1">
      <c r="A69" s="73"/>
      <c r="B69" s="123"/>
      <c r="C69" s="70"/>
      <c r="D69" s="128"/>
      <c r="E69" s="93"/>
      <c r="F69" s="93"/>
      <c r="G69" s="93"/>
      <c r="H69" s="93"/>
      <c r="I69" s="93"/>
      <c r="J69" s="93"/>
      <c r="K69" s="262"/>
      <c r="L69" s="263"/>
      <c r="M69" s="93" t="str">
        <f>'4.2.4CB'!G29</f>
        <v>RD013</v>
      </c>
      <c r="N69" s="129"/>
      <c r="O69" s="93"/>
      <c r="P69" s="93"/>
      <c r="Q69" s="93"/>
      <c r="R69" s="93"/>
      <c r="S69" s="93"/>
      <c r="T69" s="93"/>
      <c r="U69" s="94"/>
      <c r="V69" s="128"/>
      <c r="W69" s="93"/>
      <c r="X69" s="93"/>
      <c r="Y69" s="93"/>
      <c r="Z69" s="93"/>
      <c r="AA69" s="94"/>
      <c r="AB69" s="2155">
        <f>'4.2.4CB'!I29</f>
        <v>9300</v>
      </c>
      <c r="AC69" s="2156"/>
      <c r="AD69" s="2156"/>
      <c r="AE69" s="2157"/>
      <c r="AF69" s="98"/>
      <c r="AG69" s="148"/>
      <c r="AH69" s="99"/>
      <c r="AI69" s="100"/>
      <c r="AJ69" s="133"/>
      <c r="AK69" s="155"/>
    </row>
    <row r="70" spans="1:46" s="76" customFormat="1" ht="7.35" customHeight="1">
      <c r="A70" s="73"/>
      <c r="B70" s="123"/>
      <c r="C70" s="70"/>
      <c r="D70" s="128"/>
      <c r="E70" s="93"/>
      <c r="F70" s="93"/>
      <c r="G70" s="93"/>
      <c r="H70" s="93"/>
      <c r="I70" s="93"/>
      <c r="J70" s="93"/>
      <c r="K70" s="262"/>
      <c r="L70" s="263" t="str">
        <f>'4.2.4CB'!G30</f>
        <v>WT003</v>
      </c>
      <c r="M70" s="93"/>
      <c r="N70" s="129"/>
      <c r="O70" s="93"/>
      <c r="P70" s="93"/>
      <c r="Q70" s="93"/>
      <c r="R70" s="93"/>
      <c r="S70" s="93"/>
      <c r="T70" s="93"/>
      <c r="U70" s="94"/>
      <c r="V70" s="128"/>
      <c r="W70" s="93"/>
      <c r="X70" s="93"/>
      <c r="Y70" s="93"/>
      <c r="Z70" s="93"/>
      <c r="AA70" s="94"/>
      <c r="AB70" s="2155">
        <f>'4.2.4CB'!I30</f>
        <v>9391</v>
      </c>
      <c r="AC70" s="2156"/>
      <c r="AD70" s="2156"/>
      <c r="AE70" s="2157"/>
      <c r="AF70" s="98"/>
      <c r="AG70" s="148"/>
      <c r="AH70" s="99"/>
      <c r="AI70" s="100"/>
      <c r="AJ70" s="133"/>
      <c r="AK70" s="155" t="str">
        <f>'4.2.4CB'!AF30</f>
        <v>Connect to/from CN03</v>
      </c>
    </row>
    <row r="71" spans="1:46" s="76" customFormat="1" ht="7.35" customHeight="1">
      <c r="A71" s="73"/>
      <c r="B71" s="123"/>
      <c r="C71" s="70"/>
      <c r="D71" s="128"/>
      <c r="E71" s="93"/>
      <c r="F71" s="93"/>
      <c r="G71" s="93"/>
      <c r="H71" s="93"/>
      <c r="I71" s="93"/>
      <c r="J71" s="93"/>
      <c r="K71" s="262"/>
      <c r="L71" s="263"/>
      <c r="M71" s="93"/>
      <c r="N71" s="129"/>
      <c r="O71" s="93" t="str">
        <f>'4.2.9CN'!G13</f>
        <v>CN03</v>
      </c>
      <c r="P71" s="93"/>
      <c r="Q71" s="93"/>
      <c r="R71" s="93"/>
      <c r="S71" s="93"/>
      <c r="T71" s="93"/>
      <c r="U71" s="94"/>
      <c r="V71" s="128"/>
      <c r="W71" s="93"/>
      <c r="X71" s="93"/>
      <c r="Y71" s="93"/>
      <c r="Z71" s="93"/>
      <c r="AA71" s="94"/>
      <c r="AB71" s="2155">
        <f>'4.2.9CN'!H13</f>
        <v>9391</v>
      </c>
      <c r="AC71" s="2156"/>
      <c r="AD71" s="2156"/>
      <c r="AE71" s="2157"/>
      <c r="AF71" s="98"/>
      <c r="AG71" s="148"/>
      <c r="AH71" s="99"/>
      <c r="AI71" s="100"/>
      <c r="AJ71" s="133"/>
      <c r="AK71" s="155" t="str">
        <f>'4.2.9CN'!V13</f>
        <v>Connect to/from WT003</v>
      </c>
    </row>
    <row r="72" spans="1:46" s="76" customFormat="1" ht="7.35" customHeight="1">
      <c r="A72" s="73"/>
      <c r="B72" s="123"/>
      <c r="C72" s="70"/>
      <c r="D72" s="128"/>
      <c r="E72" s="93"/>
      <c r="F72" s="93"/>
      <c r="G72" s="93"/>
      <c r="H72" s="93"/>
      <c r="I72" s="93"/>
      <c r="J72" s="93"/>
      <c r="K72" s="262"/>
      <c r="L72" s="263"/>
      <c r="M72" s="93" t="str">
        <f>'4.2.4CB'!G31</f>
        <v>RD014</v>
      </c>
      <c r="N72" s="129"/>
      <c r="O72" s="93"/>
      <c r="P72" s="93"/>
      <c r="Q72" s="93"/>
      <c r="R72" s="93"/>
      <c r="S72" s="93"/>
      <c r="T72" s="93"/>
      <c r="U72" s="94"/>
      <c r="V72" s="128"/>
      <c r="W72" s="93"/>
      <c r="X72" s="93"/>
      <c r="Y72" s="93"/>
      <c r="Z72" s="93"/>
      <c r="AA72" s="94"/>
      <c r="AB72" s="2155">
        <f>'4.2.4CB'!I31</f>
        <v>9434</v>
      </c>
      <c r="AC72" s="2156"/>
      <c r="AD72" s="2156"/>
      <c r="AE72" s="2157"/>
      <c r="AF72" s="98"/>
      <c r="AG72" s="148"/>
      <c r="AH72" s="99"/>
      <c r="AI72" s="100"/>
      <c r="AJ72" s="133"/>
      <c r="AK72" s="155"/>
    </row>
    <row r="73" spans="1:46" s="76" customFormat="1" ht="7.35" customHeight="1">
      <c r="A73" s="73"/>
      <c r="B73" s="123"/>
      <c r="C73" s="70"/>
      <c r="D73" s="128"/>
      <c r="E73" s="93"/>
      <c r="F73" s="93"/>
      <c r="G73" s="93"/>
      <c r="H73" s="93"/>
      <c r="I73" s="93"/>
      <c r="J73" s="93"/>
      <c r="K73" s="262"/>
      <c r="L73" s="263"/>
      <c r="M73" s="93"/>
      <c r="N73" s="129"/>
      <c r="O73" s="93"/>
      <c r="P73" s="93" t="str">
        <f>'4.2.3BR'!U149</f>
        <v>FO03</v>
      </c>
      <c r="Q73" s="93"/>
      <c r="R73" s="93"/>
      <c r="S73" s="93"/>
      <c r="T73" s="93"/>
      <c r="U73" s="94"/>
      <c r="V73" s="128"/>
      <c r="W73" s="93"/>
      <c r="X73" s="93"/>
      <c r="Y73" s="93"/>
      <c r="Z73" s="93"/>
      <c r="AA73" s="94"/>
      <c r="AB73" s="2158">
        <f>'4.2.3BR'!W149</f>
        <v>9585</v>
      </c>
      <c r="AC73" s="2159"/>
      <c r="AD73" s="2159"/>
      <c r="AE73" s="2160"/>
      <c r="AF73" s="52"/>
      <c r="AG73" s="132"/>
      <c r="AH73" s="39"/>
      <c r="AI73" s="53"/>
      <c r="AJ73" s="54"/>
      <c r="AK73" s="55"/>
    </row>
    <row r="74" spans="1:46" s="76" customFormat="1" ht="7.35" customHeight="1">
      <c r="A74" s="73"/>
      <c r="B74" s="123"/>
      <c r="C74" s="70"/>
      <c r="D74" s="128"/>
      <c r="E74" s="93"/>
      <c r="F74" s="93"/>
      <c r="G74" s="93"/>
      <c r="H74" s="93"/>
      <c r="I74" s="93"/>
      <c r="J74" s="93"/>
      <c r="K74" s="262"/>
      <c r="L74" s="263"/>
      <c r="M74" s="93" t="str">
        <f>'4.2.4CB'!G32</f>
        <v>RD015</v>
      </c>
      <c r="N74" s="129"/>
      <c r="O74" s="93"/>
      <c r="P74" s="93"/>
      <c r="Q74" s="93"/>
      <c r="R74" s="93"/>
      <c r="S74" s="93"/>
      <c r="T74" s="93"/>
      <c r="U74" s="94"/>
      <c r="V74" s="128"/>
      <c r="W74" s="93"/>
      <c r="X74" s="93"/>
      <c r="Y74" s="93"/>
      <c r="Z74" s="93"/>
      <c r="AA74" s="94"/>
      <c r="AB74" s="2155">
        <f>'4.2.4CB'!I32</f>
        <v>9772</v>
      </c>
      <c r="AC74" s="2156"/>
      <c r="AD74" s="2156"/>
      <c r="AE74" s="2157"/>
      <c r="AF74" s="98"/>
      <c r="AG74" s="148"/>
      <c r="AH74" s="99"/>
      <c r="AI74" s="100"/>
      <c r="AJ74" s="133"/>
      <c r="AK74" s="155"/>
    </row>
    <row r="75" spans="1:46" s="76" customFormat="1" ht="7.35" customHeight="1">
      <c r="A75" s="73"/>
      <c r="B75" s="123"/>
      <c r="C75" s="70"/>
      <c r="D75" s="128"/>
      <c r="E75" s="93"/>
      <c r="F75" s="93"/>
      <c r="G75" s="93"/>
      <c r="H75" s="93"/>
      <c r="I75" s="93"/>
      <c r="J75" s="93"/>
      <c r="K75" s="262"/>
      <c r="L75" s="263"/>
      <c r="M75" s="93"/>
      <c r="N75" s="129" t="str">
        <f>'4.2.5CP'!G23</f>
        <v>CP012</v>
      </c>
      <c r="O75" s="93"/>
      <c r="P75" s="93"/>
      <c r="Q75" s="93"/>
      <c r="R75" s="93"/>
      <c r="S75" s="93"/>
      <c r="T75" s="93"/>
      <c r="U75" s="94"/>
      <c r="V75" s="128"/>
      <c r="W75" s="93"/>
      <c r="X75" s="93"/>
      <c r="Y75" s="93"/>
      <c r="Z75" s="93"/>
      <c r="AA75" s="94"/>
      <c r="AB75" s="2155">
        <f>'4.2.5CP'!I23</f>
        <v>9774</v>
      </c>
      <c r="AC75" s="2156"/>
      <c r="AD75" s="2156"/>
      <c r="AE75" s="2157"/>
      <c r="AF75" s="98"/>
      <c r="AG75" s="148"/>
      <c r="AH75" s="99"/>
      <c r="AI75" s="100"/>
      <c r="AJ75" s="133"/>
      <c r="AK75" s="155"/>
    </row>
    <row r="76" spans="1:46" s="76" customFormat="1" ht="7.35" customHeight="1">
      <c r="A76" s="73"/>
      <c r="B76" s="123"/>
      <c r="C76" s="70"/>
      <c r="D76" s="128"/>
      <c r="E76" s="93"/>
      <c r="F76" s="93"/>
      <c r="G76" s="93"/>
      <c r="H76" s="93"/>
      <c r="I76" s="93"/>
      <c r="J76" s="93"/>
      <c r="K76" s="262"/>
      <c r="L76" s="263"/>
      <c r="M76" s="93"/>
      <c r="N76" s="129" t="str">
        <f>'4.2.5CP'!G24</f>
        <v>CP013</v>
      </c>
      <c r="O76" s="93"/>
      <c r="P76" s="93"/>
      <c r="Q76" s="93"/>
      <c r="R76" s="93"/>
      <c r="S76" s="93"/>
      <c r="T76" s="93"/>
      <c r="U76" s="94"/>
      <c r="V76" s="128"/>
      <c r="W76" s="93"/>
      <c r="X76" s="93"/>
      <c r="Y76" s="93"/>
      <c r="Z76" s="93"/>
      <c r="AA76" s="94"/>
      <c r="AB76" s="2155">
        <f>'4.2.5CP'!I24</f>
        <v>10763</v>
      </c>
      <c r="AC76" s="2156"/>
      <c r="AD76" s="2156"/>
      <c r="AE76" s="2157"/>
      <c r="AF76" s="98"/>
      <c r="AG76" s="148"/>
      <c r="AH76" s="99"/>
      <c r="AI76" s="100"/>
      <c r="AJ76" s="133"/>
      <c r="AK76" s="155"/>
    </row>
    <row r="77" spans="1:46" s="76" customFormat="1" ht="7.35" customHeight="1">
      <c r="A77" s="73"/>
      <c r="B77" s="123"/>
      <c r="C77" s="70"/>
      <c r="D77" s="128"/>
      <c r="E77" s="93"/>
      <c r="F77" s="93"/>
      <c r="G77" s="93"/>
      <c r="H77" s="93"/>
      <c r="I77" s="93"/>
      <c r="J77" s="93"/>
      <c r="K77" s="262"/>
      <c r="L77" s="263"/>
      <c r="M77" s="93" t="str">
        <f>'4.2.4CB'!G33</f>
        <v>RD016</v>
      </c>
      <c r="N77" s="129"/>
      <c r="O77" s="93"/>
      <c r="P77" s="93"/>
      <c r="Q77" s="93"/>
      <c r="R77" s="93"/>
      <c r="S77" s="93"/>
      <c r="T77" s="93"/>
      <c r="U77" s="94"/>
      <c r="V77" s="128"/>
      <c r="W77" s="93"/>
      <c r="X77" s="93"/>
      <c r="Y77" s="93"/>
      <c r="Z77" s="93"/>
      <c r="AA77" s="94"/>
      <c r="AB77" s="2155">
        <f>'4.2.4CB'!I33</f>
        <v>10766</v>
      </c>
      <c r="AC77" s="2156"/>
      <c r="AD77" s="2156"/>
      <c r="AE77" s="2157"/>
      <c r="AF77" s="98"/>
      <c r="AG77" s="148"/>
      <c r="AH77" s="99"/>
      <c r="AI77" s="100"/>
      <c r="AJ77" s="133"/>
      <c r="AK77" s="155"/>
    </row>
    <row r="78" spans="1:46" s="76" customFormat="1" ht="7.35" customHeight="1">
      <c r="A78" s="73"/>
      <c r="B78" s="123"/>
      <c r="C78" s="70"/>
      <c r="D78" s="128"/>
      <c r="E78" s="93"/>
      <c r="F78" s="93"/>
      <c r="G78" s="93"/>
      <c r="H78" s="93"/>
      <c r="I78" s="93"/>
      <c r="J78" s="93"/>
      <c r="K78" s="262"/>
      <c r="L78" s="263" t="str">
        <f>'4.2.4CB'!G34</f>
        <v>WT004</v>
      </c>
      <c r="M78" s="93"/>
      <c r="N78" s="129"/>
      <c r="O78" s="93"/>
      <c r="P78" s="93"/>
      <c r="Q78" s="93"/>
      <c r="R78" s="93"/>
      <c r="S78" s="93"/>
      <c r="T78" s="93"/>
      <c r="U78" s="94"/>
      <c r="V78" s="128"/>
      <c r="W78" s="93"/>
      <c r="X78" s="93"/>
      <c r="Y78" s="93"/>
      <c r="Z78" s="93"/>
      <c r="AA78" s="94"/>
      <c r="AB78" s="2155">
        <f>'4.2.4CB'!I34</f>
        <v>11088</v>
      </c>
      <c r="AC78" s="2156"/>
      <c r="AD78" s="2156"/>
      <c r="AE78" s="2157"/>
      <c r="AF78" s="98"/>
      <c r="AG78" s="148"/>
      <c r="AH78" s="99"/>
      <c r="AI78" s="100"/>
      <c r="AJ78" s="133"/>
      <c r="AK78" s="155" t="str">
        <f>'4.2.4CB'!AF34</f>
        <v>Connect to/from CN04</v>
      </c>
      <c r="AT78" s="2"/>
    </row>
    <row r="79" spans="1:46" s="76" customFormat="1" ht="7.35" customHeight="1">
      <c r="A79" s="73"/>
      <c r="B79" s="123"/>
      <c r="C79" s="70"/>
      <c r="D79" s="128"/>
      <c r="E79" s="93"/>
      <c r="F79" s="93"/>
      <c r="G79" s="93"/>
      <c r="H79" s="93"/>
      <c r="I79" s="93"/>
      <c r="J79" s="93"/>
      <c r="K79" s="262"/>
      <c r="L79" s="263"/>
      <c r="M79" s="93"/>
      <c r="N79" s="129"/>
      <c r="O79" s="93" t="str">
        <f>'4.2.9CN'!G14</f>
        <v>CN04</v>
      </c>
      <c r="P79" s="93"/>
      <c r="Q79" s="93"/>
      <c r="R79" s="93"/>
      <c r="S79" s="93"/>
      <c r="T79" s="93"/>
      <c r="U79" s="94"/>
      <c r="V79" s="128"/>
      <c r="W79" s="93"/>
      <c r="X79" s="93"/>
      <c r="Y79" s="93"/>
      <c r="Z79" s="93"/>
      <c r="AA79" s="94"/>
      <c r="AB79" s="2155">
        <f>'4.2.9CN'!H14</f>
        <v>11088</v>
      </c>
      <c r="AC79" s="2156"/>
      <c r="AD79" s="2156"/>
      <c r="AE79" s="2157"/>
      <c r="AF79" s="98"/>
      <c r="AG79" s="148"/>
      <c r="AH79" s="99"/>
      <c r="AI79" s="100"/>
      <c r="AJ79" s="133"/>
      <c r="AK79" s="155" t="str">
        <f>'4.2.9CN'!V14</f>
        <v>Connect to/from WT004</v>
      </c>
    </row>
    <row r="80" spans="1:46" s="76" customFormat="1" ht="7.35" customHeight="1">
      <c r="A80" s="73"/>
      <c r="B80" s="123"/>
      <c r="C80" s="70"/>
      <c r="D80" s="128"/>
      <c r="E80" s="93"/>
      <c r="F80" s="93"/>
      <c r="G80" s="93"/>
      <c r="H80" s="93"/>
      <c r="I80" s="93"/>
      <c r="J80" s="93"/>
      <c r="K80" s="262"/>
      <c r="L80" s="263"/>
      <c r="M80" s="93" t="str">
        <f>'4.2.4CB'!G35</f>
        <v>RD017</v>
      </c>
      <c r="N80" s="129"/>
      <c r="O80" s="93"/>
      <c r="P80" s="93"/>
      <c r="Q80" s="93"/>
      <c r="R80" s="93"/>
      <c r="S80" s="93"/>
      <c r="T80" s="93"/>
      <c r="U80" s="94"/>
      <c r="V80" s="128"/>
      <c r="W80" s="93"/>
      <c r="X80" s="93"/>
      <c r="Y80" s="93"/>
      <c r="Z80" s="93"/>
      <c r="AA80" s="94"/>
      <c r="AB80" s="2155">
        <f>'4.2.4CB'!I35</f>
        <v>11270</v>
      </c>
      <c r="AC80" s="2156"/>
      <c r="AD80" s="2156"/>
      <c r="AE80" s="2157"/>
      <c r="AF80" s="98"/>
      <c r="AG80" s="148"/>
      <c r="AH80" s="99"/>
      <c r="AI80" s="100"/>
      <c r="AJ80" s="133"/>
      <c r="AK80" s="155"/>
    </row>
    <row r="81" spans="1:74" s="76" customFormat="1" ht="7.35" customHeight="1">
      <c r="A81" s="73"/>
      <c r="B81" s="123"/>
      <c r="C81" s="70"/>
      <c r="D81" s="128"/>
      <c r="E81" s="93"/>
      <c r="F81" s="93"/>
      <c r="G81" s="93"/>
      <c r="H81" s="93"/>
      <c r="I81" s="93"/>
      <c r="J81" s="93"/>
      <c r="K81" s="262"/>
      <c r="L81" s="263"/>
      <c r="M81" s="93"/>
      <c r="N81" s="129" t="str">
        <f>'4.2.5CP'!G25</f>
        <v>CP014</v>
      </c>
      <c r="O81" s="93"/>
      <c r="P81" s="93"/>
      <c r="Q81" s="93"/>
      <c r="R81" s="93"/>
      <c r="S81" s="93"/>
      <c r="T81" s="93"/>
      <c r="U81" s="94"/>
      <c r="V81" s="128"/>
      <c r="W81" s="93"/>
      <c r="X81" s="93"/>
      <c r="Y81" s="93"/>
      <c r="Z81" s="93"/>
      <c r="AA81" s="94"/>
      <c r="AB81" s="2155">
        <f>'4.2.5CP'!I25</f>
        <v>11272</v>
      </c>
      <c r="AC81" s="2156"/>
      <c r="AD81" s="2156"/>
      <c r="AE81" s="2157"/>
      <c r="AF81" s="98"/>
      <c r="AG81" s="148"/>
      <c r="AH81" s="99"/>
      <c r="AI81" s="100"/>
      <c r="AJ81" s="133"/>
      <c r="AK81" s="155"/>
    </row>
    <row r="82" spans="1:74" s="76" customFormat="1" ht="7.35" customHeight="1">
      <c r="A82" s="73"/>
      <c r="B82" s="123"/>
      <c r="C82" s="70"/>
      <c r="D82" s="128"/>
      <c r="E82" s="93"/>
      <c r="F82" s="93"/>
      <c r="G82" s="93"/>
      <c r="H82" s="93"/>
      <c r="I82" s="93"/>
      <c r="J82" s="93"/>
      <c r="K82" s="262"/>
      <c r="L82" s="263"/>
      <c r="M82" s="93" t="str">
        <f>'4.2.4CB'!G36</f>
        <v>RD018</v>
      </c>
      <c r="N82" s="129"/>
      <c r="O82" s="93"/>
      <c r="P82" s="93"/>
      <c r="Q82" s="93"/>
      <c r="R82" s="93"/>
      <c r="S82" s="93"/>
      <c r="T82" s="93"/>
      <c r="U82" s="94"/>
      <c r="V82" s="128"/>
      <c r="W82" s="93"/>
      <c r="X82" s="93"/>
      <c r="Y82" s="93"/>
      <c r="Z82" s="93"/>
      <c r="AA82" s="94"/>
      <c r="AB82" s="2155">
        <f>'4.2.4CB'!I36</f>
        <v>11519</v>
      </c>
      <c r="AC82" s="2156"/>
      <c r="AD82" s="2156"/>
      <c r="AE82" s="2157"/>
      <c r="AF82" s="98"/>
      <c r="AG82" s="148"/>
      <c r="AH82" s="99"/>
      <c r="AI82" s="100"/>
      <c r="AJ82" s="133"/>
      <c r="AK82" s="155"/>
    </row>
    <row r="83" spans="1:74" s="76" customFormat="1" ht="7.35" customHeight="1">
      <c r="A83" s="73"/>
      <c r="B83" s="123"/>
      <c r="C83" s="70"/>
      <c r="D83" s="128"/>
      <c r="E83" s="93"/>
      <c r="F83" s="93"/>
      <c r="G83" s="93"/>
      <c r="H83" s="93"/>
      <c r="I83" s="93"/>
      <c r="J83" s="93"/>
      <c r="K83" s="262"/>
      <c r="L83" s="263"/>
      <c r="M83" s="93"/>
      <c r="N83" s="129" t="str">
        <f>'4.2.5CP'!G26</f>
        <v>CP015</v>
      </c>
      <c r="O83" s="93"/>
      <c r="P83" s="93"/>
      <c r="Q83" s="93"/>
      <c r="R83" s="93"/>
      <c r="S83" s="93"/>
      <c r="T83" s="93"/>
      <c r="U83" s="94"/>
      <c r="V83" s="128"/>
      <c r="W83" s="93"/>
      <c r="X83" s="93"/>
      <c r="Y83" s="93"/>
      <c r="Z83" s="93"/>
      <c r="AA83" s="94"/>
      <c r="AB83" s="2155">
        <f>'4.2.5CP'!I26</f>
        <v>12012</v>
      </c>
      <c r="AC83" s="2156"/>
      <c r="AD83" s="2156"/>
      <c r="AE83" s="2157"/>
      <c r="AF83" s="98"/>
      <c r="AG83" s="148"/>
      <c r="AH83" s="99"/>
      <c r="AI83" s="100"/>
      <c r="AJ83" s="133"/>
      <c r="AK83" s="155"/>
    </row>
    <row r="84" spans="1:74" s="76" customFormat="1" ht="7.35" customHeight="1">
      <c r="A84" s="73"/>
      <c r="B84" s="123"/>
      <c r="C84" s="70"/>
      <c r="D84" s="128"/>
      <c r="E84" s="93"/>
      <c r="F84" s="93"/>
      <c r="G84" s="93"/>
      <c r="H84" s="93"/>
      <c r="I84" s="93"/>
      <c r="J84" s="93"/>
      <c r="K84" s="262"/>
      <c r="L84" s="263"/>
      <c r="M84" s="93" t="str">
        <f>'4.2.4CB'!G37</f>
        <v>RD019</v>
      </c>
      <c r="N84" s="129"/>
      <c r="O84" s="93"/>
      <c r="P84" s="93"/>
      <c r="Q84" s="93"/>
      <c r="R84" s="93"/>
      <c r="S84" s="93"/>
      <c r="T84" s="93"/>
      <c r="U84" s="94"/>
      <c r="V84" s="128"/>
      <c r="W84" s="93"/>
      <c r="X84" s="93"/>
      <c r="Y84" s="93"/>
      <c r="Z84" s="93"/>
      <c r="AA84" s="94"/>
      <c r="AB84" s="2155">
        <f>'4.2.4CB'!I37</f>
        <v>12256</v>
      </c>
      <c r="AC84" s="2156"/>
      <c r="AD84" s="2156"/>
      <c r="AE84" s="2157"/>
      <c r="AF84" s="98"/>
      <c r="AG84" s="148"/>
      <c r="AH84" s="99"/>
      <c r="AI84" s="100"/>
      <c r="AJ84" s="133"/>
      <c r="AK84" s="155"/>
    </row>
    <row r="85" spans="1:74" s="76" customFormat="1" ht="7.35" customHeight="1">
      <c r="A85" s="73"/>
      <c r="B85" s="123"/>
      <c r="C85" s="70"/>
      <c r="D85" s="128"/>
      <c r="E85" s="93"/>
      <c r="F85" s="93"/>
      <c r="G85" s="93"/>
      <c r="H85" s="93"/>
      <c r="I85" s="93"/>
      <c r="J85" s="93"/>
      <c r="K85" s="262"/>
      <c r="L85" s="263"/>
      <c r="M85" s="93"/>
      <c r="N85" s="129" t="str">
        <f>'4.2.5CP'!G27</f>
        <v>CP016</v>
      </c>
      <c r="O85" s="93"/>
      <c r="P85" s="93"/>
      <c r="Q85" s="93"/>
      <c r="R85" s="93"/>
      <c r="S85" s="93"/>
      <c r="T85" s="93"/>
      <c r="U85" s="94"/>
      <c r="V85" s="128"/>
      <c r="W85" s="93"/>
      <c r="X85" s="93"/>
      <c r="Y85" s="93"/>
      <c r="Z85" s="93"/>
      <c r="AA85" s="94"/>
      <c r="AB85" s="2155">
        <f>'4.2.5CP'!I27</f>
        <v>12256</v>
      </c>
      <c r="AC85" s="2156"/>
      <c r="AD85" s="2156"/>
      <c r="AE85" s="2157"/>
      <c r="AF85" s="98"/>
      <c r="AG85" s="148"/>
      <c r="AH85" s="99"/>
      <c r="AI85" s="100"/>
      <c r="AJ85" s="133"/>
      <c r="AK85" s="155"/>
    </row>
    <row r="86" spans="1:74" s="76" customFormat="1" ht="7.35" customHeight="1">
      <c r="A86" s="73"/>
      <c r="B86" s="123"/>
      <c r="C86" s="70"/>
      <c r="D86" s="128"/>
      <c r="E86" s="93"/>
      <c r="F86" s="93"/>
      <c r="G86" s="93"/>
      <c r="H86" s="93"/>
      <c r="I86" s="93"/>
      <c r="J86" s="93"/>
      <c r="K86" s="262"/>
      <c r="L86" s="263"/>
      <c r="M86" s="93"/>
      <c r="N86" s="129" t="str">
        <f>'4.2.5CP'!G28</f>
        <v>CP017</v>
      </c>
      <c r="O86" s="93"/>
      <c r="P86" s="93"/>
      <c r="Q86" s="93"/>
      <c r="R86" s="93"/>
      <c r="S86" s="93"/>
      <c r="T86" s="93"/>
      <c r="U86" s="94"/>
      <c r="V86" s="128"/>
      <c r="W86" s="93"/>
      <c r="X86" s="93"/>
      <c r="Y86" s="93"/>
      <c r="Z86" s="93"/>
      <c r="AA86" s="94"/>
      <c r="AB86" s="2155">
        <f>'4.2.5CP'!I28</f>
        <v>12427</v>
      </c>
      <c r="AC86" s="2156"/>
      <c r="AD86" s="2156"/>
      <c r="AE86" s="2157"/>
      <c r="AF86" s="98"/>
      <c r="AG86" s="148"/>
      <c r="AH86" s="99"/>
      <c r="AI86" s="100"/>
      <c r="AJ86" s="133"/>
      <c r="AK86" s="155"/>
      <c r="AT86" s="2"/>
    </row>
    <row r="87" spans="1:74" s="76" customFormat="1" ht="7.35" customHeight="1">
      <c r="A87" s="73"/>
      <c r="B87" s="123"/>
      <c r="C87" s="70"/>
      <c r="D87" s="128"/>
      <c r="E87" s="93"/>
      <c r="F87" s="93"/>
      <c r="G87" s="93"/>
      <c r="H87" s="93"/>
      <c r="I87" s="93"/>
      <c r="J87" s="93"/>
      <c r="K87" s="262"/>
      <c r="L87" s="263"/>
      <c r="M87" s="93"/>
      <c r="N87" s="129" t="str">
        <f>'4.2.5CP'!G29</f>
        <v>CP018</v>
      </c>
      <c r="O87" s="93"/>
      <c r="P87" s="93"/>
      <c r="Q87" s="93"/>
      <c r="R87" s="93"/>
      <c r="S87" s="93"/>
      <c r="T87" s="93"/>
      <c r="U87" s="94"/>
      <c r="V87" s="128"/>
      <c r="W87" s="93"/>
      <c r="X87" s="93"/>
      <c r="Y87" s="93"/>
      <c r="Z87" s="93"/>
      <c r="AA87" s="94"/>
      <c r="AB87" s="2155">
        <f>'4.2.5CP'!I29</f>
        <v>12753</v>
      </c>
      <c r="AC87" s="2156"/>
      <c r="AD87" s="2156"/>
      <c r="AE87" s="2157"/>
      <c r="AF87" s="98"/>
      <c r="AG87" s="148"/>
      <c r="AH87" s="99"/>
      <c r="AI87" s="100"/>
      <c r="AJ87" s="133"/>
      <c r="AK87" s="155" t="str">
        <f>'4.2.5CP'!S29</f>
        <v>Connect to/from CN05</v>
      </c>
    </row>
    <row r="88" spans="1:74" s="76" customFormat="1" ht="7.35" customHeight="1">
      <c r="A88" s="73"/>
      <c r="B88" s="123"/>
      <c r="C88" s="70"/>
      <c r="D88" s="159"/>
      <c r="E88" s="160"/>
      <c r="F88" s="160"/>
      <c r="G88" s="160"/>
      <c r="H88" s="160"/>
      <c r="I88" s="160"/>
      <c r="J88" s="160"/>
      <c r="K88" s="270"/>
      <c r="L88" s="271"/>
      <c r="M88" s="160"/>
      <c r="N88" s="161"/>
      <c r="O88" s="160" t="str">
        <f>'4.2.9CN'!G15</f>
        <v>CN05</v>
      </c>
      <c r="P88" s="160"/>
      <c r="Q88" s="160"/>
      <c r="R88" s="160"/>
      <c r="S88" s="160"/>
      <c r="T88" s="160"/>
      <c r="U88" s="162"/>
      <c r="V88" s="159"/>
      <c r="W88" s="160"/>
      <c r="X88" s="160"/>
      <c r="Y88" s="160"/>
      <c r="Z88" s="160"/>
      <c r="AA88" s="162"/>
      <c r="AB88" s="2181">
        <f>'4.2.9CN'!H15</f>
        <v>12753</v>
      </c>
      <c r="AC88" s="2182"/>
      <c r="AD88" s="2182"/>
      <c r="AE88" s="2183"/>
      <c r="AF88" s="163"/>
      <c r="AG88" s="163"/>
      <c r="AH88" s="164"/>
      <c r="AI88" s="165"/>
      <c r="AJ88" s="156"/>
      <c r="AK88" s="123" t="str">
        <f>'4.2.9CN'!V15</f>
        <v>Connect to/from CP018</v>
      </c>
    </row>
    <row r="89" spans="1:74" s="76" customFormat="1" ht="7.35" customHeight="1">
      <c r="A89" s="73"/>
      <c r="B89" s="123"/>
      <c r="C89" s="70"/>
      <c r="D89" s="80" t="s">
        <v>1007</v>
      </c>
      <c r="E89" s="81"/>
      <c r="F89" s="81"/>
      <c r="G89" s="81"/>
      <c r="H89" s="81"/>
      <c r="I89" s="81"/>
      <c r="J89" s="81"/>
      <c r="K89" s="254"/>
      <c r="L89" s="255"/>
      <c r="M89" s="81"/>
      <c r="N89" s="82"/>
      <c r="O89" s="81"/>
      <c r="P89" s="81"/>
      <c r="Q89" s="81"/>
      <c r="R89" s="81"/>
      <c r="S89" s="81"/>
      <c r="T89" s="81"/>
      <c r="U89" s="18"/>
      <c r="V89" s="80"/>
      <c r="W89" s="81"/>
      <c r="X89" s="81"/>
      <c r="Y89" s="81"/>
      <c r="Z89" s="81"/>
      <c r="AA89" s="18"/>
      <c r="AB89" s="19">
        <v>13000</v>
      </c>
      <c r="AC89" s="83" t="s">
        <v>405</v>
      </c>
      <c r="AD89" s="21">
        <v>17000</v>
      </c>
      <c r="AE89" s="22"/>
      <c r="AF89" s="23"/>
      <c r="AG89" s="23"/>
      <c r="AH89" s="24">
        <f>(AD89-AB89)-AF89</f>
        <v>4000</v>
      </c>
      <c r="AI89" s="25"/>
      <c r="AJ89" s="117"/>
      <c r="AK89" s="153"/>
    </row>
    <row r="90" spans="1:74" s="88" customFormat="1" ht="7.35" customHeight="1">
      <c r="A90" s="125"/>
      <c r="B90" s="126"/>
      <c r="C90" s="29"/>
      <c r="D90" s="84" t="s">
        <v>1008</v>
      </c>
      <c r="E90" s="85"/>
      <c r="F90" s="85"/>
      <c r="G90" s="85"/>
      <c r="H90" s="85"/>
      <c r="I90" s="85"/>
      <c r="J90" s="85"/>
      <c r="K90" s="256"/>
      <c r="L90" s="257"/>
      <c r="M90" s="85"/>
      <c r="N90" s="86"/>
      <c r="O90" s="85"/>
      <c r="P90" s="85"/>
      <c r="Q90" s="85"/>
      <c r="R90" s="85"/>
      <c r="S90" s="85"/>
      <c r="T90" s="85"/>
      <c r="U90" s="33"/>
      <c r="V90" s="84"/>
      <c r="W90" s="85"/>
      <c r="X90" s="85"/>
      <c r="Y90" s="85"/>
      <c r="Z90" s="85"/>
      <c r="AA90" s="33"/>
      <c r="AB90" s="34">
        <f>AB89</f>
        <v>13000</v>
      </c>
      <c r="AC90" s="87" t="s">
        <v>405</v>
      </c>
      <c r="AD90" s="36">
        <f>AB91</f>
        <v>13040.85</v>
      </c>
      <c r="AE90" s="37"/>
      <c r="AF90" s="38"/>
      <c r="AG90" s="38"/>
      <c r="AH90" s="39">
        <f>(AD90-AB90)</f>
        <v>40.850000000000364</v>
      </c>
      <c r="AI90" s="40"/>
      <c r="AJ90" s="127"/>
      <c r="AK90" s="42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</row>
    <row r="91" spans="1:74" s="76" customFormat="1" ht="7.35" customHeight="1">
      <c r="A91" s="73"/>
      <c r="B91" s="123"/>
      <c r="C91" s="70"/>
      <c r="D91" s="128"/>
      <c r="E91" s="93"/>
      <c r="F91" s="93"/>
      <c r="G91" s="93"/>
      <c r="H91" s="93"/>
      <c r="I91" s="93"/>
      <c r="J91" s="93" t="str">
        <f>'4.2.3BR'!U37</f>
        <v>VD04</v>
      </c>
      <c r="K91" s="262"/>
      <c r="L91" s="263"/>
      <c r="M91" s="93"/>
      <c r="N91" s="129"/>
      <c r="O91" s="93"/>
      <c r="P91" s="93"/>
      <c r="Q91" s="93"/>
      <c r="R91" s="93"/>
      <c r="S91" s="93"/>
      <c r="T91" s="93"/>
      <c r="U91" s="94"/>
      <c r="V91" s="128"/>
      <c r="W91" s="93"/>
      <c r="X91" s="93"/>
      <c r="Y91" s="93"/>
      <c r="Z91" s="93"/>
      <c r="AA91" s="94"/>
      <c r="AB91" s="34">
        <f>'4.2.3BR'!W37</f>
        <v>13040.85</v>
      </c>
      <c r="AC91" s="49" t="s">
        <v>405</v>
      </c>
      <c r="AD91" s="50">
        <f>'4.2.3BR'!AA37</f>
        <v>13379.15</v>
      </c>
      <c r="AE91" s="1500"/>
      <c r="AF91" s="52"/>
      <c r="AG91" s="52"/>
      <c r="AH91" s="39">
        <f>'4.2.3BR'!AF37</f>
        <v>338.29999999999927</v>
      </c>
      <c r="AI91" s="53"/>
      <c r="AJ91" s="54"/>
      <c r="AK91" s="1255"/>
    </row>
    <row r="92" spans="1:74" s="76" customFormat="1" ht="7.35" customHeight="1">
      <c r="A92" s="73"/>
      <c r="B92" s="123"/>
      <c r="C92" s="70"/>
      <c r="D92" s="128" t="s">
        <v>1009</v>
      </c>
      <c r="E92" s="93"/>
      <c r="F92" s="93"/>
      <c r="G92" s="93"/>
      <c r="H92" s="93"/>
      <c r="I92" s="93"/>
      <c r="J92" s="93"/>
      <c r="K92" s="262"/>
      <c r="L92" s="263"/>
      <c r="M92" s="93"/>
      <c r="N92" s="129"/>
      <c r="O92" s="93"/>
      <c r="P92" s="93"/>
      <c r="Q92" s="93"/>
      <c r="R92" s="93"/>
      <c r="S92" s="93"/>
      <c r="T92" s="93"/>
      <c r="U92" s="94"/>
      <c r="V92" s="128"/>
      <c r="W92" s="93"/>
      <c r="X92" s="93"/>
      <c r="Y92" s="93"/>
      <c r="Z92" s="93"/>
      <c r="AA92" s="94"/>
      <c r="AB92" s="48">
        <f>AD91</f>
        <v>13379.15</v>
      </c>
      <c r="AC92" s="49" t="s">
        <v>405</v>
      </c>
      <c r="AD92" s="50">
        <f>AB93</f>
        <v>13574.95</v>
      </c>
      <c r="AE92" s="1500"/>
      <c r="AF92" s="52"/>
      <c r="AG92" s="52"/>
      <c r="AH92" s="39">
        <f>(AD92-AB92)</f>
        <v>195.80000000000109</v>
      </c>
      <c r="AI92" s="53"/>
      <c r="AJ92" s="54"/>
      <c r="AK92" s="155"/>
    </row>
    <row r="93" spans="1:74" s="76" customFormat="1" ht="7.35" customHeight="1">
      <c r="A93" s="73"/>
      <c r="B93" s="123"/>
      <c r="C93" s="70"/>
      <c r="D93" s="128"/>
      <c r="E93" s="93"/>
      <c r="F93" s="93"/>
      <c r="G93" s="93"/>
      <c r="H93" s="93"/>
      <c r="I93" s="93"/>
      <c r="J93" s="93"/>
      <c r="K93" s="262" t="str">
        <f>'4.2.3BR'!U38</f>
        <v>OP03</v>
      </c>
      <c r="L93" s="263"/>
      <c r="M93" s="93"/>
      <c r="N93" s="129"/>
      <c r="O93" s="93"/>
      <c r="P93" s="93"/>
      <c r="Q93" s="93"/>
      <c r="R93" s="93"/>
      <c r="S93" s="93"/>
      <c r="T93" s="93"/>
      <c r="U93" s="94"/>
      <c r="V93" s="128"/>
      <c r="W93" s="93"/>
      <c r="X93" s="93"/>
      <c r="Y93" s="93"/>
      <c r="Z93" s="93"/>
      <c r="AA93" s="94"/>
      <c r="AB93" s="48">
        <f>'4.2.3BR'!W38</f>
        <v>13574.95</v>
      </c>
      <c r="AC93" s="49" t="s">
        <v>405</v>
      </c>
      <c r="AD93" s="50">
        <f>'4.2.3BR'!AA38</f>
        <v>13677.05</v>
      </c>
      <c r="AE93" s="1500"/>
      <c r="AF93" s="52"/>
      <c r="AG93" s="52"/>
      <c r="AH93" s="39">
        <f>'4.2.3BR'!AF38</f>
        <v>102.09999999999854</v>
      </c>
      <c r="AI93" s="53"/>
      <c r="AJ93" s="133"/>
      <c r="AK93" s="155"/>
    </row>
    <row r="94" spans="1:74" s="76" customFormat="1" ht="7.35" customHeight="1">
      <c r="A94" s="73"/>
      <c r="B94" s="123"/>
      <c r="C94" s="70"/>
      <c r="D94" s="128" t="s">
        <v>1010</v>
      </c>
      <c r="E94" s="93"/>
      <c r="F94" s="93"/>
      <c r="G94" s="93"/>
      <c r="H94" s="93"/>
      <c r="I94" s="93"/>
      <c r="J94" s="93"/>
      <c r="K94" s="262"/>
      <c r="L94" s="263"/>
      <c r="M94" s="93"/>
      <c r="N94" s="129"/>
      <c r="O94" s="93"/>
      <c r="P94" s="93"/>
      <c r="Q94" s="93"/>
      <c r="R94" s="93"/>
      <c r="S94" s="93"/>
      <c r="T94" s="93"/>
      <c r="U94" s="94"/>
      <c r="V94" s="128"/>
      <c r="W94" s="93"/>
      <c r="X94" s="93"/>
      <c r="Y94" s="93"/>
      <c r="Z94" s="93"/>
      <c r="AA94" s="94"/>
      <c r="AB94" s="48">
        <f>AD93</f>
        <v>13677.05</v>
      </c>
      <c r="AC94" s="49" t="s">
        <v>405</v>
      </c>
      <c r="AD94" s="50">
        <f>AB95</f>
        <v>13868.4</v>
      </c>
      <c r="AE94" s="1500"/>
      <c r="AF94" s="52"/>
      <c r="AG94" s="52"/>
      <c r="AH94" s="39">
        <f>(AD94-AB94)</f>
        <v>191.35000000000036</v>
      </c>
      <c r="AI94" s="53"/>
      <c r="AJ94" s="133"/>
      <c r="AK94" s="155"/>
    </row>
    <row r="95" spans="1:74" s="76" customFormat="1" ht="7.35" customHeight="1">
      <c r="A95" s="73"/>
      <c r="B95" s="123"/>
      <c r="C95" s="70"/>
      <c r="D95" s="128"/>
      <c r="E95" s="93"/>
      <c r="F95" s="93" t="str">
        <f>'4.2.3BR'!U39</f>
        <v>LRB06</v>
      </c>
      <c r="G95" s="93"/>
      <c r="H95" s="93"/>
      <c r="I95" s="93"/>
      <c r="J95" s="93"/>
      <c r="K95" s="262"/>
      <c r="L95" s="263"/>
      <c r="M95" s="93"/>
      <c r="N95" s="129"/>
      <c r="O95" s="93"/>
      <c r="P95" s="93"/>
      <c r="Q95" s="93"/>
      <c r="R95" s="93"/>
      <c r="S95" s="93"/>
      <c r="T95" s="93"/>
      <c r="U95" s="94"/>
      <c r="V95" s="128"/>
      <c r="W95" s="93"/>
      <c r="X95" s="93"/>
      <c r="Y95" s="93"/>
      <c r="Z95" s="93"/>
      <c r="AA95" s="94"/>
      <c r="AB95" s="48">
        <f>'4.2.3BR'!W39</f>
        <v>13868.4</v>
      </c>
      <c r="AC95" s="49" t="s">
        <v>405</v>
      </c>
      <c r="AD95" s="50">
        <f>'4.2.3BR'!AA39</f>
        <v>14185.6</v>
      </c>
      <c r="AE95" s="1500"/>
      <c r="AF95" s="52"/>
      <c r="AG95" s="52"/>
      <c r="AH95" s="39">
        <f>'4.2.3BR'!AF39</f>
        <v>317.20000000000073</v>
      </c>
      <c r="AI95" s="53"/>
      <c r="AJ95" s="133"/>
      <c r="AK95" s="155"/>
    </row>
    <row r="96" spans="1:74" s="76" customFormat="1" ht="7.35" customHeight="1">
      <c r="A96" s="73"/>
      <c r="B96" s="123"/>
      <c r="C96" s="70"/>
      <c r="D96" s="128" t="s">
        <v>1011</v>
      </c>
      <c r="E96" s="93"/>
      <c r="F96" s="93"/>
      <c r="G96" s="93"/>
      <c r="H96" s="93"/>
      <c r="I96" s="93"/>
      <c r="J96" s="93"/>
      <c r="K96" s="262"/>
      <c r="L96" s="263"/>
      <c r="M96" s="93"/>
      <c r="N96" s="129"/>
      <c r="O96" s="93"/>
      <c r="P96" s="93"/>
      <c r="Q96" s="93"/>
      <c r="R96" s="93"/>
      <c r="S96" s="93"/>
      <c r="T96" s="93"/>
      <c r="U96" s="94"/>
      <c r="V96" s="128"/>
      <c r="W96" s="93"/>
      <c r="X96" s="93"/>
      <c r="Y96" s="93"/>
      <c r="Z96" s="93"/>
      <c r="AA96" s="94"/>
      <c r="AB96" s="48">
        <f>AD95</f>
        <v>14185.6</v>
      </c>
      <c r="AC96" s="49" t="s">
        <v>405</v>
      </c>
      <c r="AD96" s="50">
        <f>AB97</f>
        <v>14714.4</v>
      </c>
      <c r="AE96" s="1500"/>
      <c r="AF96" s="52"/>
      <c r="AG96" s="52"/>
      <c r="AH96" s="39">
        <f>(AD96-AB96)</f>
        <v>528.79999999999927</v>
      </c>
      <c r="AI96" s="53"/>
      <c r="AJ96" s="133"/>
      <c r="AK96" s="155"/>
    </row>
    <row r="97" spans="1:42" s="76" customFormat="1" ht="7.35" customHeight="1">
      <c r="A97" s="73"/>
      <c r="B97" s="123"/>
      <c r="C97" s="70"/>
      <c r="D97" s="128"/>
      <c r="E97" s="93"/>
      <c r="F97" s="93"/>
      <c r="G97" s="93"/>
      <c r="H97" s="93"/>
      <c r="I97" s="93"/>
      <c r="J97" s="93" t="str">
        <f>'4.2.3BR'!U40</f>
        <v>VD05</v>
      </c>
      <c r="K97" s="262"/>
      <c r="L97" s="263"/>
      <c r="M97" s="93"/>
      <c r="N97" s="129"/>
      <c r="O97" s="93"/>
      <c r="P97" s="93"/>
      <c r="Q97" s="93"/>
      <c r="R97" s="93"/>
      <c r="S97" s="93"/>
      <c r="T97" s="93"/>
      <c r="U97" s="94"/>
      <c r="V97" s="128"/>
      <c r="W97" s="93"/>
      <c r="X97" s="93"/>
      <c r="Y97" s="93"/>
      <c r="Z97" s="93"/>
      <c r="AA97" s="94"/>
      <c r="AB97" s="48">
        <f>'4.2.3BR'!W40</f>
        <v>14714.4</v>
      </c>
      <c r="AC97" s="49" t="s">
        <v>405</v>
      </c>
      <c r="AD97" s="1252">
        <f>'4.2.3BR'!AA40</f>
        <v>15022</v>
      </c>
      <c r="AE97" s="1500"/>
      <c r="AF97" s="52"/>
      <c r="AG97" s="52"/>
      <c r="AH97" s="39">
        <f>'4.2.3BR'!AF40</f>
        <v>307.60000000000036</v>
      </c>
      <c r="AI97" s="53"/>
      <c r="AJ97" s="66"/>
      <c r="AK97" s="1251" t="s">
        <v>421</v>
      </c>
    </row>
    <row r="98" spans="1:42" s="76" customFormat="1" ht="7.35" customHeight="1">
      <c r="A98" s="73"/>
      <c r="B98" s="123"/>
      <c r="C98" s="70"/>
      <c r="D98" s="128"/>
      <c r="E98" s="93"/>
      <c r="F98" s="93"/>
      <c r="G98" s="93"/>
      <c r="H98" s="93"/>
      <c r="I98" s="93"/>
      <c r="J98" s="93" t="str">
        <f>'4.2.3BR'!U41</f>
        <v>VD06</v>
      </c>
      <c r="K98" s="262"/>
      <c r="L98" s="263"/>
      <c r="M98" s="93"/>
      <c r="N98" s="129"/>
      <c r="O98" s="93"/>
      <c r="P98" s="93"/>
      <c r="Q98" s="93"/>
      <c r="R98" s="93"/>
      <c r="S98" s="93"/>
      <c r="T98" s="93"/>
      <c r="U98" s="94"/>
      <c r="V98" s="128"/>
      <c r="W98" s="93"/>
      <c r="X98" s="93"/>
      <c r="Y98" s="93"/>
      <c r="Z98" s="93"/>
      <c r="AA98" s="94"/>
      <c r="AB98" s="1253">
        <f>'4.2.3BR'!W41</f>
        <v>15022</v>
      </c>
      <c r="AC98" s="49" t="s">
        <v>405</v>
      </c>
      <c r="AD98" s="50">
        <f>'4.2.3BR'!AA41</f>
        <v>15329.6</v>
      </c>
      <c r="AE98" s="1500"/>
      <c r="AF98" s="52"/>
      <c r="AG98" s="52"/>
      <c r="AH98" s="39">
        <f>'4.2.3BR'!AF41</f>
        <v>307.60000000000036</v>
      </c>
      <c r="AI98" s="53"/>
      <c r="AJ98" s="41"/>
      <c r="AK98" s="96"/>
    </row>
    <row r="99" spans="1:42" s="76" customFormat="1" ht="7.35" customHeight="1">
      <c r="A99" s="73"/>
      <c r="B99" s="123"/>
      <c r="C99" s="70"/>
      <c r="D99" s="128" t="s">
        <v>1012</v>
      </c>
      <c r="E99" s="93"/>
      <c r="F99" s="93"/>
      <c r="G99" s="93"/>
      <c r="H99" s="93"/>
      <c r="I99" s="93"/>
      <c r="J99" s="93"/>
      <c r="K99" s="262"/>
      <c r="L99" s="263"/>
      <c r="M99" s="93"/>
      <c r="N99" s="129"/>
      <c r="O99" s="93"/>
      <c r="P99" s="93"/>
      <c r="Q99" s="93"/>
      <c r="R99" s="93"/>
      <c r="S99" s="93"/>
      <c r="T99" s="93"/>
      <c r="U99" s="94"/>
      <c r="V99" s="128"/>
      <c r="W99" s="93"/>
      <c r="X99" s="93"/>
      <c r="Y99" s="93"/>
      <c r="Z99" s="93"/>
      <c r="AA99" s="94"/>
      <c r="AB99" s="48">
        <f>AD98</f>
        <v>15329.6</v>
      </c>
      <c r="AC99" s="49" t="s">
        <v>405</v>
      </c>
      <c r="AD99" s="50">
        <f>AB100</f>
        <v>16338.400000000001</v>
      </c>
      <c r="AE99" s="1500"/>
      <c r="AF99" s="52"/>
      <c r="AG99" s="52"/>
      <c r="AH99" s="39">
        <f>(AD99-AB99)</f>
        <v>1008.8000000000011</v>
      </c>
      <c r="AI99" s="53"/>
      <c r="AJ99" s="152"/>
      <c r="AK99" s="95"/>
    </row>
    <row r="100" spans="1:42" s="76" customFormat="1" ht="7.35" customHeight="1">
      <c r="A100" s="73"/>
      <c r="B100" s="123"/>
      <c r="C100" s="70"/>
      <c r="D100" s="128"/>
      <c r="E100" s="93"/>
      <c r="F100" s="93" t="str">
        <f>'4.2.3BR'!U42</f>
        <v>LRB07</v>
      </c>
      <c r="G100" s="93"/>
      <c r="H100" s="93"/>
      <c r="I100" s="93"/>
      <c r="J100" s="93"/>
      <c r="K100" s="262"/>
      <c r="L100" s="263"/>
      <c r="M100" s="93"/>
      <c r="N100" s="129"/>
      <c r="O100" s="93"/>
      <c r="P100" s="93"/>
      <c r="Q100" s="93"/>
      <c r="R100" s="93"/>
      <c r="S100" s="93"/>
      <c r="T100" s="93"/>
      <c r="U100" s="94"/>
      <c r="V100" s="128"/>
      <c r="W100" s="93"/>
      <c r="X100" s="93"/>
      <c r="Y100" s="93"/>
      <c r="Z100" s="93"/>
      <c r="AA100" s="94"/>
      <c r="AB100" s="48">
        <f>'4.2.3BR'!W42</f>
        <v>16338.400000000001</v>
      </c>
      <c r="AC100" s="49" t="s">
        <v>405</v>
      </c>
      <c r="AD100" s="50">
        <f>'4.2.3BR'!AA42</f>
        <v>16655.599999999999</v>
      </c>
      <c r="AE100" s="1500"/>
      <c r="AF100" s="52"/>
      <c r="AG100" s="52"/>
      <c r="AH100" s="39">
        <f>'4.2.3BR'!AF42</f>
        <v>317.19999999999709</v>
      </c>
      <c r="AI100" s="53"/>
      <c r="AJ100" s="133"/>
      <c r="AK100" s="155"/>
    </row>
    <row r="101" spans="1:42" s="76" customFormat="1" ht="7.35" customHeight="1">
      <c r="A101" s="73"/>
      <c r="B101" s="123"/>
      <c r="C101" s="70"/>
      <c r="D101" s="231" t="s">
        <v>1013</v>
      </c>
      <c r="E101" s="229"/>
      <c r="F101" s="229"/>
      <c r="G101" s="229"/>
      <c r="H101" s="229"/>
      <c r="I101" s="229"/>
      <c r="J101" s="229"/>
      <c r="K101" s="293"/>
      <c r="L101" s="294"/>
      <c r="M101" s="229"/>
      <c r="N101" s="232"/>
      <c r="O101" s="229"/>
      <c r="P101" s="229"/>
      <c r="Q101" s="229"/>
      <c r="R101" s="229"/>
      <c r="S101" s="229"/>
      <c r="T101" s="229"/>
      <c r="U101" s="230"/>
      <c r="V101" s="231"/>
      <c r="W101" s="229"/>
      <c r="X101" s="229"/>
      <c r="Y101" s="229"/>
      <c r="Z101" s="229"/>
      <c r="AA101" s="230"/>
      <c r="AB101" s="219">
        <f>AD100</f>
        <v>16655.599999999999</v>
      </c>
      <c r="AC101" s="220" t="s">
        <v>405</v>
      </c>
      <c r="AD101" s="221">
        <f>AD89</f>
        <v>17000</v>
      </c>
      <c r="AE101" s="222"/>
      <c r="AF101" s="224"/>
      <c r="AG101" s="223"/>
      <c r="AH101" s="224">
        <f>(AD101-AB101)</f>
        <v>344.40000000000146</v>
      </c>
      <c r="AI101" s="225"/>
      <c r="AJ101" s="236"/>
      <c r="AK101" s="237"/>
      <c r="AL101" s="1778">
        <f>SUM(AH90:AH101)</f>
        <v>4000</v>
      </c>
    </row>
    <row r="102" spans="1:42" s="76" customFormat="1" ht="7.35" customHeight="1">
      <c r="A102" s="73"/>
      <c r="B102" s="123"/>
      <c r="C102" s="70"/>
      <c r="D102" s="139"/>
      <c r="E102" s="140"/>
      <c r="F102" s="140"/>
      <c r="G102" s="140"/>
      <c r="H102" s="140"/>
      <c r="I102" s="140"/>
      <c r="J102" s="140"/>
      <c r="K102" s="266"/>
      <c r="L102" s="267" t="str">
        <f>'4.2.4CB'!G39</f>
        <v>WT005</v>
      </c>
      <c r="M102" s="140"/>
      <c r="N102" s="141"/>
      <c r="O102" s="140"/>
      <c r="P102" s="140"/>
      <c r="Q102" s="140"/>
      <c r="R102" s="140"/>
      <c r="S102" s="140"/>
      <c r="T102" s="140"/>
      <c r="U102" s="142"/>
      <c r="V102" s="139"/>
      <c r="W102" s="140"/>
      <c r="X102" s="140"/>
      <c r="Y102" s="140"/>
      <c r="Z102" s="140"/>
      <c r="AA102" s="142"/>
      <c r="AB102" s="2193">
        <f>'4.2.4CB'!I39</f>
        <v>13028</v>
      </c>
      <c r="AC102" s="2194"/>
      <c r="AD102" s="2194"/>
      <c r="AE102" s="2195"/>
      <c r="AF102" s="143"/>
      <c r="AG102" s="143"/>
      <c r="AH102" s="145"/>
      <c r="AI102" s="146"/>
      <c r="AJ102" s="147"/>
      <c r="AK102" s="167" t="str">
        <f>'4.2.4CB'!AF39</f>
        <v>Connect to/from CN06</v>
      </c>
    </row>
    <row r="103" spans="1:42" s="76" customFormat="1" ht="7.35" customHeight="1">
      <c r="A103" s="73"/>
      <c r="B103" s="123"/>
      <c r="C103" s="70"/>
      <c r="D103" s="139"/>
      <c r="E103" s="140"/>
      <c r="F103" s="140"/>
      <c r="G103" s="140"/>
      <c r="H103" s="140"/>
      <c r="I103" s="140"/>
      <c r="J103" s="140"/>
      <c r="K103" s="266"/>
      <c r="L103" s="267"/>
      <c r="M103" s="140"/>
      <c r="N103" s="141"/>
      <c r="O103" s="140" t="str">
        <f>'4.2.9CN'!G17</f>
        <v>CN06</v>
      </c>
      <c r="P103" s="140"/>
      <c r="Q103" s="140"/>
      <c r="R103" s="140"/>
      <c r="S103" s="140"/>
      <c r="T103" s="140"/>
      <c r="U103" s="142"/>
      <c r="V103" s="139"/>
      <c r="W103" s="140"/>
      <c r="X103" s="140"/>
      <c r="Y103" s="140"/>
      <c r="Z103" s="140"/>
      <c r="AA103" s="142"/>
      <c r="AB103" s="2155">
        <f>'4.2.9CN'!H17</f>
        <v>13028</v>
      </c>
      <c r="AC103" s="2156"/>
      <c r="AD103" s="2156"/>
      <c r="AE103" s="2157"/>
      <c r="AF103" s="143"/>
      <c r="AG103" s="143"/>
      <c r="AH103" s="145"/>
      <c r="AI103" s="146"/>
      <c r="AJ103" s="147"/>
      <c r="AK103" s="167" t="str">
        <f>'4.2.9CN'!V17</f>
        <v>Connect to/from WT005</v>
      </c>
    </row>
    <row r="104" spans="1:42" s="76" customFormat="1" ht="7.35" customHeight="1">
      <c r="A104" s="73"/>
      <c r="B104" s="123"/>
      <c r="C104" s="70"/>
      <c r="D104" s="128"/>
      <c r="E104" s="93"/>
      <c r="F104" s="93"/>
      <c r="G104" s="93"/>
      <c r="H104" s="93"/>
      <c r="I104" s="93"/>
      <c r="J104" s="93"/>
      <c r="K104" s="262"/>
      <c r="L104" s="263"/>
      <c r="M104" s="93"/>
      <c r="N104" s="129" t="str">
        <f>'4.2.5CP'!G31</f>
        <v>CP019</v>
      </c>
      <c r="O104" s="93"/>
      <c r="P104" s="93"/>
      <c r="Q104" s="93"/>
      <c r="R104" s="93"/>
      <c r="S104" s="93"/>
      <c r="T104" s="93"/>
      <c r="U104" s="94"/>
      <c r="V104" s="128"/>
      <c r="W104" s="93"/>
      <c r="X104" s="93"/>
      <c r="Y104" s="93"/>
      <c r="Z104" s="93"/>
      <c r="AA104" s="94"/>
      <c r="AB104" s="2155">
        <f>'4.2.5CP'!I31</f>
        <v>13162</v>
      </c>
      <c r="AC104" s="2156"/>
      <c r="AD104" s="2156"/>
      <c r="AE104" s="2157"/>
      <c r="AF104" s="98"/>
      <c r="AG104" s="98"/>
      <c r="AH104" s="99"/>
      <c r="AI104" s="100"/>
      <c r="AJ104" s="133"/>
      <c r="AK104" s="155"/>
    </row>
    <row r="105" spans="1:42" s="76" customFormat="1" ht="7.35" customHeight="1">
      <c r="A105" s="73"/>
      <c r="B105" s="123"/>
      <c r="C105" s="70"/>
      <c r="D105" s="128"/>
      <c r="E105" s="93"/>
      <c r="F105" s="93"/>
      <c r="G105" s="93"/>
      <c r="H105" s="93"/>
      <c r="I105" s="93"/>
      <c r="J105" s="93"/>
      <c r="K105" s="262"/>
      <c r="L105" s="263"/>
      <c r="M105" s="93"/>
      <c r="N105" s="129" t="str">
        <f>'4.2.5CP'!G32</f>
        <v>CP020</v>
      </c>
      <c r="O105" s="93"/>
      <c r="P105" s="93"/>
      <c r="Q105" s="93"/>
      <c r="R105" s="93"/>
      <c r="S105" s="93"/>
      <c r="T105" s="93"/>
      <c r="U105" s="94"/>
      <c r="V105" s="128"/>
      <c r="W105" s="93"/>
      <c r="X105" s="93"/>
      <c r="Y105" s="93"/>
      <c r="Z105" s="93"/>
      <c r="AA105" s="94"/>
      <c r="AB105" s="2155">
        <f>'4.2.5CP'!I32</f>
        <v>13460</v>
      </c>
      <c r="AC105" s="2156"/>
      <c r="AD105" s="2156"/>
      <c r="AE105" s="2157"/>
      <c r="AF105" s="98"/>
      <c r="AG105" s="98"/>
      <c r="AH105" s="99"/>
      <c r="AI105" s="100"/>
      <c r="AJ105" s="133"/>
      <c r="AK105" s="155"/>
      <c r="AL105" s="2"/>
      <c r="AM105" s="2"/>
      <c r="AN105" s="2"/>
      <c r="AO105" s="2"/>
    </row>
    <row r="106" spans="1:42" s="76" customFormat="1" ht="7.35" customHeight="1">
      <c r="A106" s="73"/>
      <c r="B106" s="123"/>
      <c r="C106" s="70"/>
      <c r="D106" s="128"/>
      <c r="E106" s="93"/>
      <c r="F106" s="93"/>
      <c r="G106" s="93"/>
      <c r="H106" s="93"/>
      <c r="I106" s="93"/>
      <c r="J106" s="93"/>
      <c r="K106" s="262"/>
      <c r="L106" s="263"/>
      <c r="M106" s="93" t="str">
        <f>'4.2.4CB'!G40</f>
        <v>RD020</v>
      </c>
      <c r="N106" s="129"/>
      <c r="O106" s="93"/>
      <c r="P106" s="93"/>
      <c r="Q106" s="93"/>
      <c r="R106" s="93"/>
      <c r="S106" s="93"/>
      <c r="T106" s="93"/>
      <c r="U106" s="94"/>
      <c r="V106" s="128"/>
      <c r="W106" s="93"/>
      <c r="X106" s="93"/>
      <c r="Y106" s="93"/>
      <c r="Z106" s="93"/>
      <c r="AA106" s="94"/>
      <c r="AB106" s="2155">
        <f>'4.2.4CB'!I40</f>
        <v>14122</v>
      </c>
      <c r="AC106" s="2156"/>
      <c r="AD106" s="2156"/>
      <c r="AE106" s="2157"/>
      <c r="AF106" s="98"/>
      <c r="AG106" s="98"/>
      <c r="AH106" s="99"/>
      <c r="AI106" s="100"/>
      <c r="AJ106" s="133"/>
      <c r="AK106" s="155"/>
      <c r="AL106" s="2"/>
      <c r="AM106" s="2"/>
      <c r="AN106" s="2"/>
      <c r="AO106" s="2"/>
      <c r="AP106" s="2"/>
    </row>
    <row r="107" spans="1:42" s="76" customFormat="1" ht="7.35" customHeight="1">
      <c r="A107" s="73"/>
      <c r="B107" s="123"/>
      <c r="C107" s="70"/>
      <c r="D107" s="128"/>
      <c r="E107" s="93"/>
      <c r="F107" s="93"/>
      <c r="G107" s="93"/>
      <c r="H107" s="93"/>
      <c r="I107" s="93"/>
      <c r="J107" s="93"/>
      <c r="K107" s="262"/>
      <c r="L107" s="263" t="str">
        <f>'4.2.4CB'!G41</f>
        <v>WT006</v>
      </c>
      <c r="M107" s="93"/>
      <c r="N107" s="129"/>
      <c r="O107" s="93"/>
      <c r="P107" s="93"/>
      <c r="Q107" s="93"/>
      <c r="R107" s="93"/>
      <c r="S107" s="93"/>
      <c r="T107" s="93"/>
      <c r="U107" s="94"/>
      <c r="V107" s="128"/>
      <c r="W107" s="93"/>
      <c r="X107" s="93"/>
      <c r="Y107" s="93"/>
      <c r="Z107" s="93"/>
      <c r="AA107" s="94"/>
      <c r="AB107" s="2155">
        <f>'4.2.4CB'!I41</f>
        <v>14269</v>
      </c>
      <c r="AC107" s="2156"/>
      <c r="AD107" s="2156"/>
      <c r="AE107" s="2157"/>
      <c r="AF107" s="98"/>
      <c r="AG107" s="98"/>
      <c r="AH107" s="99"/>
      <c r="AI107" s="100"/>
      <c r="AJ107" s="133"/>
      <c r="AK107" s="155"/>
      <c r="AL107" s="2"/>
      <c r="AM107" s="2"/>
      <c r="AN107" s="2"/>
      <c r="AO107" s="2"/>
      <c r="AP107" s="2"/>
    </row>
    <row r="108" spans="1:42" s="76" customFormat="1" ht="7.35" customHeight="1">
      <c r="A108" s="73"/>
      <c r="B108" s="123"/>
      <c r="C108" s="70"/>
      <c r="D108" s="128"/>
      <c r="E108" s="93"/>
      <c r="F108" s="93"/>
      <c r="G108" s="93"/>
      <c r="H108" s="93"/>
      <c r="I108" s="93"/>
      <c r="J108" s="93"/>
      <c r="K108" s="262"/>
      <c r="L108" s="263"/>
      <c r="M108" s="93" t="str">
        <f>'4.2.4CB'!G42</f>
        <v>RD021</v>
      </c>
      <c r="N108" s="129"/>
      <c r="O108" s="93"/>
      <c r="P108" s="93"/>
      <c r="Q108" s="93"/>
      <c r="R108" s="93"/>
      <c r="S108" s="93"/>
      <c r="T108" s="93"/>
      <c r="U108" s="94"/>
      <c r="V108" s="128"/>
      <c r="W108" s="93"/>
      <c r="X108" s="93"/>
      <c r="Y108" s="93"/>
      <c r="Z108" s="93"/>
      <c r="AA108" s="94"/>
      <c r="AB108" s="2155">
        <f>'4.2.4CB'!I42</f>
        <v>14376</v>
      </c>
      <c r="AC108" s="2156"/>
      <c r="AD108" s="2156"/>
      <c r="AE108" s="2157"/>
      <c r="AF108" s="98"/>
      <c r="AG108" s="98"/>
      <c r="AH108" s="99"/>
      <c r="AI108" s="100"/>
      <c r="AJ108" s="133"/>
      <c r="AK108" s="155"/>
      <c r="AL108" s="2"/>
      <c r="AM108" s="2"/>
      <c r="AN108" s="2"/>
      <c r="AO108" s="2"/>
      <c r="AP108" s="2"/>
    </row>
    <row r="109" spans="1:42" s="76" customFormat="1" ht="7.35" customHeight="1">
      <c r="A109" s="73"/>
      <c r="B109" s="123"/>
      <c r="C109" s="70"/>
      <c r="D109" s="128"/>
      <c r="E109" s="93"/>
      <c r="F109" s="93"/>
      <c r="G109" s="93"/>
      <c r="H109" s="93"/>
      <c r="I109" s="93"/>
      <c r="J109" s="93"/>
      <c r="K109" s="262"/>
      <c r="L109" s="263"/>
      <c r="M109" s="93" t="str">
        <f>'4.2.4CB'!G43</f>
        <v>RD022</v>
      </c>
      <c r="N109" s="129"/>
      <c r="O109" s="93"/>
      <c r="P109" s="93"/>
      <c r="Q109" s="93"/>
      <c r="R109" s="93"/>
      <c r="S109" s="93"/>
      <c r="T109" s="93"/>
      <c r="U109" s="94"/>
      <c r="V109" s="128"/>
      <c r="W109" s="93"/>
      <c r="X109" s="93"/>
      <c r="Y109" s="93"/>
      <c r="Z109" s="93"/>
      <c r="AA109" s="94"/>
      <c r="AB109" s="2155">
        <f>'4.2.4CB'!I43</f>
        <v>14468</v>
      </c>
      <c r="AC109" s="2156"/>
      <c r="AD109" s="2156"/>
      <c r="AE109" s="2157"/>
      <c r="AF109" s="98"/>
      <c r="AG109" s="98"/>
      <c r="AH109" s="99"/>
      <c r="AI109" s="100"/>
      <c r="AJ109" s="133"/>
      <c r="AK109" s="155"/>
      <c r="AL109" s="2"/>
      <c r="AM109" s="2"/>
      <c r="AN109" s="2"/>
      <c r="AP109" s="2"/>
    </row>
    <row r="110" spans="1:42" s="76" customFormat="1" ht="7.35" customHeight="1">
      <c r="A110" s="73"/>
      <c r="B110" s="123"/>
      <c r="C110" s="70"/>
      <c r="D110" s="128"/>
      <c r="E110" s="93"/>
      <c r="F110" s="93"/>
      <c r="G110" s="93"/>
      <c r="H110" s="93"/>
      <c r="I110" s="93"/>
      <c r="J110" s="93"/>
      <c r="K110" s="262"/>
      <c r="L110" s="263" t="str">
        <f>'4.2.4CB'!G44</f>
        <v>WT007</v>
      </c>
      <c r="M110" s="93"/>
      <c r="N110" s="129"/>
      <c r="O110" s="93"/>
      <c r="P110" s="93"/>
      <c r="Q110" s="93"/>
      <c r="R110" s="93"/>
      <c r="S110" s="93"/>
      <c r="T110" s="93"/>
      <c r="U110" s="94"/>
      <c r="V110" s="128"/>
      <c r="W110" s="93"/>
      <c r="X110" s="93"/>
      <c r="Y110" s="93"/>
      <c r="Z110" s="93"/>
      <c r="AA110" s="94"/>
      <c r="AB110" s="2155">
        <f>'4.2.4CB'!I44</f>
        <v>14700</v>
      </c>
      <c r="AC110" s="2156"/>
      <c r="AD110" s="2156"/>
      <c r="AE110" s="2157"/>
      <c r="AF110" s="98"/>
      <c r="AG110" s="98"/>
      <c r="AH110" s="99"/>
      <c r="AI110" s="100"/>
      <c r="AJ110" s="133"/>
      <c r="AK110" s="155" t="str">
        <f>'4.2.4CB'!AF44</f>
        <v>Connect to/from CN07</v>
      </c>
      <c r="AL110" s="2"/>
      <c r="AM110" s="2"/>
      <c r="AN110" s="2"/>
      <c r="AO110" s="2"/>
    </row>
    <row r="111" spans="1:42" s="76" customFormat="1" ht="7.35" customHeight="1">
      <c r="A111" s="73"/>
      <c r="B111" s="123"/>
      <c r="C111" s="70"/>
      <c r="D111" s="128"/>
      <c r="E111" s="93"/>
      <c r="F111" s="93"/>
      <c r="G111" s="93"/>
      <c r="H111" s="93"/>
      <c r="I111" s="93"/>
      <c r="J111" s="93"/>
      <c r="K111" s="262"/>
      <c r="L111" s="263"/>
      <c r="M111" s="93"/>
      <c r="N111" s="129"/>
      <c r="O111" s="93" t="str">
        <f>'4.2.9CN'!G18</f>
        <v>CN07</v>
      </c>
      <c r="P111" s="93"/>
      <c r="Q111" s="93"/>
      <c r="R111" s="93"/>
      <c r="S111" s="93"/>
      <c r="T111" s="93"/>
      <c r="U111" s="94"/>
      <c r="V111" s="128"/>
      <c r="W111" s="93"/>
      <c r="X111" s="93"/>
      <c r="Y111" s="93"/>
      <c r="Z111" s="93"/>
      <c r="AA111" s="94"/>
      <c r="AB111" s="2155">
        <f>'4.2.9CN'!H18</f>
        <v>14700</v>
      </c>
      <c r="AC111" s="2156"/>
      <c r="AD111" s="2156"/>
      <c r="AE111" s="2157"/>
      <c r="AF111" s="98"/>
      <c r="AG111" s="98"/>
      <c r="AH111" s="99"/>
      <c r="AI111" s="100"/>
      <c r="AJ111" s="133"/>
      <c r="AK111" s="155" t="str">
        <f>'4.2.9CN'!V18</f>
        <v>Connect to/from WT007</v>
      </c>
      <c r="AL111" s="2"/>
      <c r="AM111" s="2"/>
      <c r="AN111" s="2"/>
      <c r="AO111" s="2"/>
      <c r="AP111" s="2"/>
    </row>
    <row r="112" spans="1:42" s="76" customFormat="1" ht="7.35" customHeight="1">
      <c r="A112" s="73"/>
      <c r="B112" s="123"/>
      <c r="C112" s="70"/>
      <c r="D112" s="128"/>
      <c r="E112" s="93"/>
      <c r="F112" s="93"/>
      <c r="G112" s="93"/>
      <c r="H112" s="93"/>
      <c r="I112" s="93"/>
      <c r="J112" s="93"/>
      <c r="K112" s="262"/>
      <c r="L112" s="263" t="str">
        <f>'4.2.4CB'!G45</f>
        <v>WT008</v>
      </c>
      <c r="M112" s="93"/>
      <c r="N112" s="129"/>
      <c r="O112" s="93"/>
      <c r="P112" s="93"/>
      <c r="Q112" s="93"/>
      <c r="R112" s="93"/>
      <c r="S112" s="93"/>
      <c r="T112" s="93"/>
      <c r="U112" s="94"/>
      <c r="V112" s="128"/>
      <c r="W112" s="93"/>
      <c r="X112" s="93"/>
      <c r="Y112" s="93"/>
      <c r="Z112" s="93"/>
      <c r="AA112" s="94"/>
      <c r="AB112" s="2155">
        <f>'4.2.4CB'!I45</f>
        <v>14946</v>
      </c>
      <c r="AC112" s="2156"/>
      <c r="AD112" s="2156"/>
      <c r="AE112" s="2157"/>
      <c r="AF112" s="98"/>
      <c r="AG112" s="98"/>
      <c r="AH112" s="99"/>
      <c r="AI112" s="100"/>
      <c r="AJ112" s="133"/>
      <c r="AK112" s="155"/>
      <c r="AL112" s="2"/>
      <c r="AM112" s="2"/>
      <c r="AN112" s="2"/>
    </row>
    <row r="113" spans="1:50" s="76" customFormat="1" ht="7.35" customHeight="1">
      <c r="A113" s="73"/>
      <c r="B113" s="123"/>
      <c r="C113" s="70"/>
      <c r="D113" s="128"/>
      <c r="E113" s="93"/>
      <c r="F113" s="93"/>
      <c r="G113" s="93"/>
      <c r="H113" s="93"/>
      <c r="I113" s="93"/>
      <c r="J113" s="93"/>
      <c r="K113" s="262"/>
      <c r="L113" s="263"/>
      <c r="M113" s="93"/>
      <c r="N113" s="129" t="str">
        <f>'4.2.5CP'!G33</f>
        <v>CP021</v>
      </c>
      <c r="O113" s="93"/>
      <c r="P113" s="93"/>
      <c r="Q113" s="93"/>
      <c r="R113" s="93"/>
      <c r="S113" s="93"/>
      <c r="T113" s="93"/>
      <c r="U113" s="94"/>
      <c r="V113" s="128"/>
      <c r="W113" s="93"/>
      <c r="X113" s="93"/>
      <c r="Y113" s="93"/>
      <c r="Z113" s="93"/>
      <c r="AA113" s="94"/>
      <c r="AB113" s="2155">
        <f>'4.2.5CP'!I33</f>
        <v>15409</v>
      </c>
      <c r="AC113" s="2156"/>
      <c r="AD113" s="2156"/>
      <c r="AE113" s="2157"/>
      <c r="AF113" s="98"/>
      <c r="AG113" s="98"/>
      <c r="AH113" s="99"/>
      <c r="AI113" s="100"/>
      <c r="AJ113" s="152"/>
      <c r="AK113" s="95"/>
    </row>
    <row r="114" spans="1:50" s="76" customFormat="1" ht="7.35" customHeight="1">
      <c r="A114" s="73"/>
      <c r="B114" s="123"/>
      <c r="C114" s="70"/>
      <c r="D114" s="128"/>
      <c r="E114" s="93"/>
      <c r="F114" s="93"/>
      <c r="G114" s="93"/>
      <c r="H114" s="93"/>
      <c r="I114" s="93"/>
      <c r="J114" s="93"/>
      <c r="K114" s="262"/>
      <c r="L114" s="263"/>
      <c r="M114" s="93"/>
      <c r="N114" s="129" t="str">
        <f>'4.2.5CP'!G34</f>
        <v>CP022</v>
      </c>
      <c r="O114" s="93"/>
      <c r="P114" s="93"/>
      <c r="Q114" s="93"/>
      <c r="R114" s="93"/>
      <c r="S114" s="93"/>
      <c r="T114" s="93"/>
      <c r="U114" s="94"/>
      <c r="V114" s="128"/>
      <c r="W114" s="93"/>
      <c r="X114" s="93"/>
      <c r="Y114" s="93"/>
      <c r="Z114" s="93"/>
      <c r="AA114" s="94"/>
      <c r="AB114" s="2155">
        <f>'4.2.5CP'!I34</f>
        <v>15593</v>
      </c>
      <c r="AC114" s="2156"/>
      <c r="AD114" s="2156"/>
      <c r="AE114" s="2157"/>
      <c r="AF114" s="98"/>
      <c r="AG114" s="98"/>
      <c r="AH114" s="99"/>
      <c r="AI114" s="100"/>
      <c r="AJ114" s="152"/>
      <c r="AK114" s="95"/>
      <c r="AP114" s="2"/>
    </row>
    <row r="115" spans="1:50" s="76" customFormat="1" ht="7.35" customHeight="1">
      <c r="A115" s="73"/>
      <c r="B115" s="123"/>
      <c r="C115" s="70"/>
      <c r="D115" s="128"/>
      <c r="E115" s="93"/>
      <c r="F115" s="93"/>
      <c r="G115" s="93"/>
      <c r="H115" s="93"/>
      <c r="I115" s="93"/>
      <c r="J115" s="93"/>
      <c r="K115" s="262"/>
      <c r="L115" s="263"/>
      <c r="M115" s="93"/>
      <c r="N115" s="129" t="str">
        <f>'4.2.5CP'!G35</f>
        <v>CP023</v>
      </c>
      <c r="O115" s="93"/>
      <c r="P115" s="93"/>
      <c r="Q115" s="93"/>
      <c r="R115" s="93"/>
      <c r="S115" s="93"/>
      <c r="T115" s="93"/>
      <c r="U115" s="94"/>
      <c r="V115" s="128"/>
      <c r="W115" s="93"/>
      <c r="X115" s="93"/>
      <c r="Y115" s="93"/>
      <c r="Z115" s="93"/>
      <c r="AA115" s="94"/>
      <c r="AB115" s="2155">
        <f>'4.2.5CP'!I35</f>
        <v>15848</v>
      </c>
      <c r="AC115" s="2156"/>
      <c r="AD115" s="2156"/>
      <c r="AE115" s="2157"/>
      <c r="AF115" s="98"/>
      <c r="AG115" s="98"/>
      <c r="AH115" s="99"/>
      <c r="AI115" s="100"/>
      <c r="AJ115" s="133"/>
      <c r="AK115" s="155" t="str">
        <f>'4.2.5CP'!S35</f>
        <v>Connect to/from CN08</v>
      </c>
      <c r="AV115" s="2"/>
      <c r="AW115" s="2"/>
    </row>
    <row r="116" spans="1:50" s="76" customFormat="1" ht="7.35" customHeight="1">
      <c r="A116" s="73"/>
      <c r="B116" s="123"/>
      <c r="C116" s="70"/>
      <c r="D116" s="128"/>
      <c r="E116" s="93"/>
      <c r="F116" s="93"/>
      <c r="G116" s="93"/>
      <c r="H116" s="93"/>
      <c r="I116" s="93"/>
      <c r="J116" s="93"/>
      <c r="K116" s="262"/>
      <c r="L116" s="263"/>
      <c r="M116" s="93"/>
      <c r="N116" s="129"/>
      <c r="O116" s="93" t="str">
        <f>'4.2.9CN'!G19</f>
        <v>CN08</v>
      </c>
      <c r="P116" s="93"/>
      <c r="Q116" s="93"/>
      <c r="R116" s="93"/>
      <c r="S116" s="93"/>
      <c r="T116" s="93"/>
      <c r="U116" s="94"/>
      <c r="V116" s="128"/>
      <c r="W116" s="93"/>
      <c r="X116" s="93"/>
      <c r="Y116" s="93"/>
      <c r="Z116" s="93"/>
      <c r="AA116" s="94"/>
      <c r="AB116" s="2155">
        <f>'4.2.9CN'!H19</f>
        <v>15848</v>
      </c>
      <c r="AC116" s="2156"/>
      <c r="AD116" s="2156"/>
      <c r="AE116" s="2157"/>
      <c r="AF116" s="98"/>
      <c r="AG116" s="98"/>
      <c r="AH116" s="99"/>
      <c r="AI116" s="100"/>
      <c r="AJ116" s="133"/>
      <c r="AK116" s="155" t="str">
        <f>'4.2.9CN'!V19</f>
        <v>Connect to/from CP023</v>
      </c>
      <c r="AV116" s="2"/>
      <c r="AW116" s="2"/>
    </row>
    <row r="117" spans="1:50" s="76" customFormat="1" ht="7.35" customHeight="1">
      <c r="A117" s="73"/>
      <c r="B117" s="123"/>
      <c r="C117" s="70"/>
      <c r="D117" s="128"/>
      <c r="E117" s="93"/>
      <c r="F117" s="93"/>
      <c r="G117" s="93"/>
      <c r="H117" s="93"/>
      <c r="I117" s="93"/>
      <c r="J117" s="93"/>
      <c r="K117" s="262"/>
      <c r="L117" s="263"/>
      <c r="M117" s="93" t="str">
        <f>'4.2.4CB'!G46</f>
        <v>RD023</v>
      </c>
      <c r="N117" s="129"/>
      <c r="O117" s="93"/>
      <c r="P117" s="93"/>
      <c r="Q117" s="93"/>
      <c r="R117" s="93"/>
      <c r="S117" s="93"/>
      <c r="T117" s="93"/>
      <c r="U117" s="94"/>
      <c r="V117" s="128"/>
      <c r="W117" s="93"/>
      <c r="X117" s="93"/>
      <c r="Y117" s="93"/>
      <c r="Z117" s="93"/>
      <c r="AA117" s="94"/>
      <c r="AB117" s="2155">
        <f>'4.2.4CB'!I46</f>
        <v>16193</v>
      </c>
      <c r="AC117" s="2156"/>
      <c r="AD117" s="2156"/>
      <c r="AE117" s="2157"/>
      <c r="AF117" s="98"/>
      <c r="AG117" s="98"/>
      <c r="AH117" s="99"/>
      <c r="AI117" s="100"/>
      <c r="AJ117" s="133"/>
      <c r="AK117" s="155"/>
    </row>
    <row r="118" spans="1:50" s="76" customFormat="1" ht="7.35" customHeight="1">
      <c r="A118" s="73"/>
      <c r="B118" s="123"/>
      <c r="C118" s="70"/>
      <c r="D118" s="128"/>
      <c r="E118" s="93"/>
      <c r="F118" s="93"/>
      <c r="G118" s="93"/>
      <c r="H118" s="93"/>
      <c r="I118" s="93"/>
      <c r="J118" s="93"/>
      <c r="K118" s="262"/>
      <c r="L118" s="263"/>
      <c r="M118" s="93" t="str">
        <f>'4.2.4CB'!G47</f>
        <v>RD024</v>
      </c>
      <c r="N118" s="129"/>
      <c r="O118" s="93"/>
      <c r="P118" s="93"/>
      <c r="Q118" s="93"/>
      <c r="R118" s="93"/>
      <c r="S118" s="93"/>
      <c r="T118" s="93"/>
      <c r="U118" s="94"/>
      <c r="V118" s="128"/>
      <c r="W118" s="93"/>
      <c r="X118" s="93"/>
      <c r="Y118" s="93"/>
      <c r="Z118" s="93"/>
      <c r="AA118" s="94"/>
      <c r="AB118" s="2155">
        <f>'4.2.4CB'!I47</f>
        <v>16775</v>
      </c>
      <c r="AC118" s="2156"/>
      <c r="AD118" s="2156"/>
      <c r="AE118" s="2157"/>
      <c r="AF118" s="98"/>
      <c r="AG118" s="98"/>
      <c r="AH118" s="99"/>
      <c r="AI118" s="100"/>
      <c r="AJ118" s="133"/>
      <c r="AK118" s="155"/>
      <c r="AX118" s="2"/>
    </row>
    <row r="119" spans="1:50" s="76" customFormat="1" ht="7.35" customHeight="1">
      <c r="A119" s="171"/>
      <c r="B119" s="200"/>
      <c r="C119" s="122"/>
      <c r="D119" s="149"/>
      <c r="E119" s="111"/>
      <c r="F119" s="111"/>
      <c r="G119" s="111"/>
      <c r="H119" s="111"/>
      <c r="I119" s="111"/>
      <c r="J119" s="111"/>
      <c r="K119" s="268"/>
      <c r="L119" s="269"/>
      <c r="M119" s="111" t="str">
        <f>'4.2.4CB'!G48</f>
        <v>RD025</v>
      </c>
      <c r="N119" s="150"/>
      <c r="O119" s="111"/>
      <c r="P119" s="111"/>
      <c r="Q119" s="111"/>
      <c r="R119" s="111"/>
      <c r="S119" s="111"/>
      <c r="T119" s="111"/>
      <c r="U119" s="112"/>
      <c r="V119" s="149"/>
      <c r="W119" s="111"/>
      <c r="X119" s="111"/>
      <c r="Y119" s="111"/>
      <c r="Z119" s="111"/>
      <c r="AA119" s="112"/>
      <c r="AB119" s="2181">
        <f>'4.2.4CB'!I48</f>
        <v>16943</v>
      </c>
      <c r="AC119" s="2182"/>
      <c r="AD119" s="2182"/>
      <c r="AE119" s="2183"/>
      <c r="AF119" s="113"/>
      <c r="AG119" s="113"/>
      <c r="AH119" s="114"/>
      <c r="AI119" s="115"/>
      <c r="AJ119" s="151"/>
      <c r="AK119" s="157"/>
      <c r="AN119" s="2"/>
      <c r="AO119" s="2"/>
    </row>
    <row r="120" spans="1:50" s="76" customFormat="1" ht="7.35" customHeight="1">
      <c r="A120" s="172"/>
      <c r="B120" s="173" t="s">
        <v>408</v>
      </c>
      <c r="C120" s="446" t="s">
        <v>1014</v>
      </c>
      <c r="D120" s="80" t="s">
        <v>1015</v>
      </c>
      <c r="E120" s="81"/>
      <c r="F120" s="81"/>
      <c r="G120" s="81"/>
      <c r="H120" s="81"/>
      <c r="I120" s="81"/>
      <c r="J120" s="81"/>
      <c r="K120" s="254"/>
      <c r="L120" s="255"/>
      <c r="M120" s="81"/>
      <c r="N120" s="82"/>
      <c r="O120" s="81"/>
      <c r="P120" s="81"/>
      <c r="Q120" s="81"/>
      <c r="R120" s="81"/>
      <c r="S120" s="81"/>
      <c r="T120" s="81"/>
      <c r="U120" s="18"/>
      <c r="V120" s="80"/>
      <c r="W120" s="81"/>
      <c r="X120" s="81"/>
      <c r="Y120" s="81"/>
      <c r="Z120" s="81"/>
      <c r="AA120" s="18"/>
      <c r="AB120" s="19">
        <v>17000</v>
      </c>
      <c r="AC120" s="83" t="s">
        <v>405</v>
      </c>
      <c r="AD120" s="21">
        <v>22000</v>
      </c>
      <c r="AE120" s="22"/>
      <c r="AF120" s="23">
        <v>-59.78</v>
      </c>
      <c r="AG120" s="23"/>
      <c r="AH120" s="24">
        <f>(AD120-AB120)-AF120</f>
        <v>5059.78</v>
      </c>
      <c r="AI120" s="25"/>
      <c r="AJ120" s="117"/>
      <c r="AK120" s="153" t="s">
        <v>409</v>
      </c>
      <c r="AN120" s="2"/>
      <c r="AO120" s="2"/>
    </row>
    <row r="121" spans="1:50" s="76" customFormat="1" ht="7.35" customHeight="1">
      <c r="A121" s="73"/>
      <c r="B121" s="116"/>
      <c r="C121" s="70"/>
      <c r="D121" s="128"/>
      <c r="E121" s="93"/>
      <c r="F121" s="93" t="s">
        <v>36</v>
      </c>
      <c r="G121" s="93"/>
      <c r="H121" s="93"/>
      <c r="I121" s="93"/>
      <c r="J121" s="93"/>
      <c r="K121" s="262"/>
      <c r="L121" s="263"/>
      <c r="M121" s="93"/>
      <c r="N121" s="129"/>
      <c r="O121" s="93"/>
      <c r="P121" s="93"/>
      <c r="Q121" s="93"/>
      <c r="R121" s="93"/>
      <c r="S121" s="93"/>
      <c r="T121" s="93"/>
      <c r="U121" s="94"/>
      <c r="V121" s="128"/>
      <c r="W121" s="93"/>
      <c r="X121" s="93"/>
      <c r="Y121" s="93"/>
      <c r="Z121" s="93"/>
      <c r="AA121" s="94"/>
      <c r="AB121" s="1253">
        <f>AB120</f>
        <v>17000</v>
      </c>
      <c r="AC121" s="1666" t="s">
        <v>405</v>
      </c>
      <c r="AD121" s="1252">
        <f>'4.2.3BR'!AA44</f>
        <v>18209.45</v>
      </c>
      <c r="AE121" s="1667"/>
      <c r="AF121" s="52"/>
      <c r="AG121" s="52"/>
      <c r="AH121" s="39">
        <f>'4.2.3BR'!AF44</f>
        <v>1209.4500000000007</v>
      </c>
      <c r="AI121" s="53"/>
      <c r="AJ121" s="54"/>
      <c r="AK121" s="1256" t="s">
        <v>1246</v>
      </c>
      <c r="AL121" s="196"/>
      <c r="AM121" s="2"/>
      <c r="AN121" s="2"/>
      <c r="AO121" s="2"/>
    </row>
    <row r="122" spans="1:50" s="76" customFormat="1" ht="7.35" customHeight="1">
      <c r="A122" s="73"/>
      <c r="B122" s="116"/>
      <c r="C122" s="70"/>
      <c r="D122" s="128"/>
      <c r="E122" s="93"/>
      <c r="F122" s="93"/>
      <c r="G122" s="93"/>
      <c r="H122" s="93"/>
      <c r="I122" s="93"/>
      <c r="J122" s="93" t="str">
        <f>'4.2.3BR'!U45</f>
        <v>VD07</v>
      </c>
      <c r="K122" s="262"/>
      <c r="L122" s="263"/>
      <c r="M122" s="93"/>
      <c r="N122" s="129"/>
      <c r="O122" s="93"/>
      <c r="P122" s="93"/>
      <c r="Q122" s="93"/>
      <c r="R122" s="93"/>
      <c r="S122" s="93"/>
      <c r="T122" s="93"/>
      <c r="U122" s="94"/>
      <c r="V122" s="128"/>
      <c r="W122" s="93"/>
      <c r="X122" s="93"/>
      <c r="Y122" s="93"/>
      <c r="Z122" s="93"/>
      <c r="AA122" s="94"/>
      <c r="AB122" s="1253">
        <f>'4.2.3BR'!W45</f>
        <v>18209.45</v>
      </c>
      <c r="AC122" s="1666" t="s">
        <v>405</v>
      </c>
      <c r="AD122" s="50">
        <f>'4.2.3BR'!AA45</f>
        <v>18412.099999999999</v>
      </c>
      <c r="AE122" s="1667"/>
      <c r="AF122" s="52"/>
      <c r="AG122" s="52"/>
      <c r="AH122" s="39">
        <f>'4.2.3BR'!AF45</f>
        <v>202.64999999999782</v>
      </c>
      <c r="AI122" s="53"/>
      <c r="AJ122" s="54"/>
      <c r="AK122" s="1692" t="s">
        <v>421</v>
      </c>
      <c r="AL122" s="2"/>
      <c r="AM122" s="2"/>
      <c r="AN122" s="2"/>
      <c r="AO122" s="2"/>
    </row>
    <row r="123" spans="1:50" s="76" customFormat="1" ht="7.35" customHeight="1">
      <c r="A123" s="73"/>
      <c r="B123" s="116"/>
      <c r="C123" s="70"/>
      <c r="D123" s="128" t="s">
        <v>1016</v>
      </c>
      <c r="E123" s="93"/>
      <c r="F123" s="93"/>
      <c r="G123" s="93"/>
      <c r="H123" s="93"/>
      <c r="I123" s="93"/>
      <c r="J123" s="93"/>
      <c r="K123" s="262"/>
      <c r="L123" s="263"/>
      <c r="M123" s="93"/>
      <c r="N123" s="129"/>
      <c r="O123" s="93"/>
      <c r="P123" s="93"/>
      <c r="Q123" s="93"/>
      <c r="R123" s="93"/>
      <c r="S123" s="93"/>
      <c r="T123" s="93"/>
      <c r="U123" s="94"/>
      <c r="V123" s="128"/>
      <c r="W123" s="93"/>
      <c r="X123" s="93"/>
      <c r="Y123" s="93"/>
      <c r="Z123" s="93"/>
      <c r="AA123" s="94"/>
      <c r="AB123" s="48">
        <f>AD122</f>
        <v>18412.099999999999</v>
      </c>
      <c r="AC123" s="1666" t="s">
        <v>405</v>
      </c>
      <c r="AD123" s="50">
        <f>AB124</f>
        <v>18530.924999999999</v>
      </c>
      <c r="AE123" s="1667"/>
      <c r="AF123" s="52"/>
      <c r="AG123" s="52"/>
      <c r="AH123" s="39">
        <f>(AD123-AB123)</f>
        <v>118.82500000000073</v>
      </c>
      <c r="AI123" s="53"/>
      <c r="AJ123" s="54"/>
      <c r="AK123" s="97"/>
      <c r="AL123" s="2"/>
      <c r="AM123" s="2"/>
    </row>
    <row r="124" spans="1:50" s="76" customFormat="1" ht="7.35" customHeight="1">
      <c r="A124" s="73"/>
      <c r="B124" s="116"/>
      <c r="C124" s="70"/>
      <c r="D124" s="128"/>
      <c r="E124" s="93"/>
      <c r="F124" s="93"/>
      <c r="G124" s="93"/>
      <c r="H124" s="93"/>
      <c r="I124" s="93"/>
      <c r="J124" s="93" t="str">
        <f>'4.2.3BR'!U46</f>
        <v>VD08</v>
      </c>
      <c r="K124" s="262"/>
      <c r="L124" s="263"/>
      <c r="M124" s="93"/>
      <c r="N124" s="129"/>
      <c r="O124" s="93"/>
      <c r="P124" s="93"/>
      <c r="Q124" s="93"/>
      <c r="R124" s="93"/>
      <c r="S124" s="93"/>
      <c r="T124" s="93"/>
      <c r="U124" s="94"/>
      <c r="V124" s="128"/>
      <c r="W124" s="93"/>
      <c r="X124" s="93"/>
      <c r="Y124" s="93"/>
      <c r="Z124" s="93"/>
      <c r="AA124" s="94"/>
      <c r="AB124" s="48">
        <f>'4.2.3BR'!W46</f>
        <v>18530.924999999999</v>
      </c>
      <c r="AC124" s="1666" t="s">
        <v>405</v>
      </c>
      <c r="AD124" s="1252">
        <f>'4.2.3BR'!AA46</f>
        <v>18715.487500000003</v>
      </c>
      <c r="AE124" s="1667"/>
      <c r="AF124" s="52"/>
      <c r="AG124" s="52"/>
      <c r="AH124" s="39">
        <f>'4.2.3BR'!AF46</f>
        <v>184.56250000000364</v>
      </c>
      <c r="AI124" s="53"/>
      <c r="AJ124" s="54"/>
      <c r="AK124" s="1692" t="s">
        <v>421</v>
      </c>
      <c r="AL124" s="2"/>
      <c r="AM124" s="2"/>
      <c r="AN124" s="2"/>
      <c r="AO124" s="2"/>
      <c r="AP124" s="2"/>
      <c r="AQ124" s="2"/>
    </row>
    <row r="125" spans="1:50" s="76" customFormat="1" ht="7.35" customHeight="1">
      <c r="A125" s="73"/>
      <c r="B125" s="116"/>
      <c r="C125" s="70"/>
      <c r="D125" s="128"/>
      <c r="E125" s="93"/>
      <c r="F125" s="93"/>
      <c r="G125" s="93"/>
      <c r="H125" s="93"/>
      <c r="I125" s="93"/>
      <c r="J125" s="93" t="str">
        <f>'4.2.3BR'!U47</f>
        <v>VD09</v>
      </c>
      <c r="K125" s="262"/>
      <c r="L125" s="263"/>
      <c r="M125" s="93"/>
      <c r="N125" s="129"/>
      <c r="O125" s="93"/>
      <c r="P125" s="93"/>
      <c r="Q125" s="93"/>
      <c r="R125" s="93"/>
      <c r="S125" s="93"/>
      <c r="T125" s="93"/>
      <c r="U125" s="94"/>
      <c r="V125" s="128"/>
      <c r="W125" s="93"/>
      <c r="X125" s="93"/>
      <c r="Y125" s="93"/>
      <c r="Z125" s="93"/>
      <c r="AA125" s="94"/>
      <c r="AB125" s="1253">
        <f>'4.2.3BR'!W47</f>
        <v>18715.487500000003</v>
      </c>
      <c r="AC125" s="1666" t="s">
        <v>405</v>
      </c>
      <c r="AD125" s="50">
        <f>'4.2.3BR'!AA47</f>
        <v>18924.099999999999</v>
      </c>
      <c r="AE125" s="1667"/>
      <c r="AF125" s="52"/>
      <c r="AG125" s="52"/>
      <c r="AH125" s="39">
        <f>'4.2.3BR'!AF47</f>
        <v>208.61249999999563</v>
      </c>
      <c r="AI125" s="53"/>
      <c r="AJ125" s="54"/>
      <c r="AK125" s="97"/>
      <c r="AO125" s="2"/>
    </row>
    <row r="126" spans="1:50" s="76" customFormat="1" ht="7.35" customHeight="1">
      <c r="A126" s="73"/>
      <c r="B126" s="116"/>
      <c r="C126" s="70"/>
      <c r="D126" s="128" t="s">
        <v>1017</v>
      </c>
      <c r="E126" s="93"/>
      <c r="F126" s="93"/>
      <c r="G126" s="93"/>
      <c r="H126" s="93"/>
      <c r="I126" s="93"/>
      <c r="J126" s="93"/>
      <c r="K126" s="262"/>
      <c r="L126" s="263"/>
      <c r="M126" s="93"/>
      <c r="N126" s="129"/>
      <c r="O126" s="93"/>
      <c r="P126" s="93"/>
      <c r="Q126" s="93"/>
      <c r="R126" s="93"/>
      <c r="S126" s="93"/>
      <c r="T126" s="93"/>
      <c r="U126" s="94"/>
      <c r="V126" s="128"/>
      <c r="W126" s="93"/>
      <c r="X126" s="93"/>
      <c r="Y126" s="93"/>
      <c r="Z126" s="93"/>
      <c r="AA126" s="94"/>
      <c r="AB126" s="48">
        <f>AD125</f>
        <v>18924.099999999999</v>
      </c>
      <c r="AC126" s="1666" t="s">
        <v>405</v>
      </c>
      <c r="AD126" s="50">
        <f>AB127</f>
        <v>19165.95</v>
      </c>
      <c r="AE126" s="1667"/>
      <c r="AF126" s="52"/>
      <c r="AG126" s="52"/>
      <c r="AH126" s="39">
        <f>(AD126-AB126)</f>
        <v>241.85000000000218</v>
      </c>
      <c r="AI126" s="53"/>
      <c r="AJ126" s="54"/>
      <c r="AK126" s="97"/>
      <c r="AL126" s="88"/>
      <c r="AM126" s="88"/>
      <c r="AN126" s="88"/>
    </row>
    <row r="127" spans="1:50" s="76" customFormat="1" ht="7.35" customHeight="1">
      <c r="A127" s="73"/>
      <c r="B127" s="116"/>
      <c r="C127" s="70"/>
      <c r="D127" s="128"/>
      <c r="E127" s="93"/>
      <c r="F127" s="93"/>
      <c r="G127" s="93"/>
      <c r="H127" s="93"/>
      <c r="I127" s="93"/>
      <c r="J127" s="93"/>
      <c r="K127" s="262" t="str">
        <f>'4.2.3BR'!U48</f>
        <v>OP04</v>
      </c>
      <c r="L127" s="263"/>
      <c r="M127" s="93"/>
      <c r="N127" s="129"/>
      <c r="O127" s="93"/>
      <c r="P127" s="93"/>
      <c r="Q127" s="93"/>
      <c r="R127" s="93"/>
      <c r="S127" s="93"/>
      <c r="T127" s="93"/>
      <c r="U127" s="94"/>
      <c r="V127" s="128"/>
      <c r="W127" s="93"/>
      <c r="X127" s="93"/>
      <c r="Y127" s="93"/>
      <c r="Z127" s="93"/>
      <c r="AA127" s="94"/>
      <c r="AB127" s="48">
        <f>'4.2.3BR'!W48</f>
        <v>19165.95</v>
      </c>
      <c r="AC127" s="1666" t="s">
        <v>405</v>
      </c>
      <c r="AD127" s="1252">
        <f>'4.2.3BR'!AA48</f>
        <v>19214.47</v>
      </c>
      <c r="AE127" s="1667"/>
      <c r="AF127" s="52">
        <f>AF120</f>
        <v>-59.78</v>
      </c>
      <c r="AG127" s="52"/>
      <c r="AH127" s="1254">
        <f>'4.2.3BR'!AF48</f>
        <v>108.30000000000044</v>
      </c>
      <c r="AI127" s="53"/>
      <c r="AJ127" s="54"/>
      <c r="AK127" s="1692" t="s">
        <v>421</v>
      </c>
    </row>
    <row r="128" spans="1:50" s="76" customFormat="1" ht="7.35" customHeight="1">
      <c r="A128" s="73"/>
      <c r="B128" s="116"/>
      <c r="C128" s="70"/>
      <c r="D128" s="128"/>
      <c r="E128" s="93"/>
      <c r="F128" s="93"/>
      <c r="G128" s="93"/>
      <c r="H128" s="93"/>
      <c r="I128" s="93"/>
      <c r="J128" s="93" t="str">
        <f>'4.2.3BR'!U49</f>
        <v>VD10</v>
      </c>
      <c r="K128" s="262"/>
      <c r="L128" s="263"/>
      <c r="M128" s="93"/>
      <c r="N128" s="129"/>
      <c r="O128" s="93"/>
      <c r="P128" s="93"/>
      <c r="Q128" s="93"/>
      <c r="R128" s="93"/>
      <c r="S128" s="93"/>
      <c r="T128" s="93"/>
      <c r="U128" s="94"/>
      <c r="V128" s="128"/>
      <c r="W128" s="93"/>
      <c r="X128" s="93"/>
      <c r="Y128" s="93"/>
      <c r="Z128" s="93"/>
      <c r="AA128" s="94"/>
      <c r="AB128" s="1253">
        <f>'4.2.3BR'!W49</f>
        <v>19214.47</v>
      </c>
      <c r="AC128" s="1666" t="s">
        <v>405</v>
      </c>
      <c r="AD128" s="50">
        <f>'4.2.3BR'!AA49</f>
        <v>19403.55</v>
      </c>
      <c r="AE128" s="1667"/>
      <c r="AF128" s="52"/>
      <c r="AG128" s="52"/>
      <c r="AH128" s="1254">
        <f>'4.2.3BR'!AF49</f>
        <v>129.29999999999811</v>
      </c>
      <c r="AI128" s="53"/>
      <c r="AJ128" s="54"/>
      <c r="AK128" s="97"/>
    </row>
    <row r="129" spans="1:74" s="76" customFormat="1" ht="7.35" customHeight="1">
      <c r="A129" s="73"/>
      <c r="B129" s="116"/>
      <c r="C129" s="70"/>
      <c r="D129" s="128" t="s">
        <v>1018</v>
      </c>
      <c r="E129" s="93"/>
      <c r="F129" s="93"/>
      <c r="G129" s="93"/>
      <c r="H129" s="93"/>
      <c r="I129" s="93"/>
      <c r="J129" s="93"/>
      <c r="K129" s="262"/>
      <c r="L129" s="263"/>
      <c r="M129" s="93"/>
      <c r="N129" s="129"/>
      <c r="O129" s="93"/>
      <c r="P129" s="93"/>
      <c r="Q129" s="93"/>
      <c r="R129" s="93"/>
      <c r="S129" s="93"/>
      <c r="T129" s="93"/>
      <c r="U129" s="94"/>
      <c r="V129" s="128"/>
      <c r="W129" s="93"/>
      <c r="X129" s="93"/>
      <c r="Y129" s="93"/>
      <c r="Z129" s="93"/>
      <c r="AA129" s="94"/>
      <c r="AB129" s="48">
        <f>AD128</f>
        <v>19403.55</v>
      </c>
      <c r="AC129" s="1666" t="s">
        <v>405</v>
      </c>
      <c r="AD129" s="50">
        <f>AB130</f>
        <v>19780</v>
      </c>
      <c r="AE129" s="1667"/>
      <c r="AF129" s="52"/>
      <c r="AG129" s="52"/>
      <c r="AH129" s="39">
        <f>(AD129-AB129)</f>
        <v>376.45000000000073</v>
      </c>
      <c r="AI129" s="53"/>
      <c r="AJ129" s="54"/>
      <c r="AK129" s="97"/>
    </row>
    <row r="130" spans="1:74" s="76" customFormat="1" ht="7.35" customHeight="1">
      <c r="A130" s="73"/>
      <c r="B130" s="116"/>
      <c r="C130" s="70"/>
      <c r="D130" s="128"/>
      <c r="E130" s="93"/>
      <c r="F130" s="93" t="str">
        <f>'4.2.3BR'!U50</f>
        <v>LRB09</v>
      </c>
      <c r="G130" s="93"/>
      <c r="H130" s="93"/>
      <c r="I130" s="93"/>
      <c r="J130" s="93"/>
      <c r="K130" s="262"/>
      <c r="L130" s="263"/>
      <c r="M130" s="93"/>
      <c r="N130" s="129"/>
      <c r="O130" s="93"/>
      <c r="P130" s="93"/>
      <c r="Q130" s="93"/>
      <c r="R130" s="93"/>
      <c r="S130" s="93"/>
      <c r="T130" s="93"/>
      <c r="U130" s="94"/>
      <c r="V130" s="128"/>
      <c r="W130" s="93"/>
      <c r="X130" s="93"/>
      <c r="Y130" s="93"/>
      <c r="Z130" s="93"/>
      <c r="AA130" s="94"/>
      <c r="AB130" s="48">
        <f>'4.2.3BR'!W50</f>
        <v>19780</v>
      </c>
      <c r="AC130" s="1666" t="s">
        <v>405</v>
      </c>
      <c r="AD130" s="50">
        <f>'4.2.3BR'!AA50</f>
        <v>20590</v>
      </c>
      <c r="AE130" s="1667"/>
      <c r="AF130" s="52"/>
      <c r="AG130" s="52"/>
      <c r="AH130" s="39">
        <f>'4.2.3BR'!AF50</f>
        <v>810</v>
      </c>
      <c r="AI130" s="53"/>
      <c r="AJ130" s="133"/>
      <c r="AK130" s="155"/>
      <c r="AO130" s="88"/>
      <c r="AP130" s="88"/>
      <c r="AQ130" s="88"/>
      <c r="AR130" s="88"/>
      <c r="AS130" s="88"/>
      <c r="AT130" s="88"/>
      <c r="AU130" s="88"/>
      <c r="AV130" s="88"/>
      <c r="AW130" s="88"/>
      <c r="AX130" s="88"/>
      <c r="AY130" s="88"/>
      <c r="AZ130" s="88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/>
      <c r="BP130" s="88"/>
      <c r="BQ130" s="88"/>
      <c r="BR130" s="88"/>
      <c r="BS130" s="88"/>
      <c r="BT130" s="88"/>
      <c r="BU130" s="88"/>
      <c r="BV130" s="88"/>
    </row>
    <row r="131" spans="1:74" s="76" customFormat="1" ht="7.35" customHeight="1">
      <c r="A131" s="73"/>
      <c r="B131" s="116"/>
      <c r="C131" s="70"/>
      <c r="D131" s="128" t="s">
        <v>1019</v>
      </c>
      <c r="E131" s="93"/>
      <c r="F131" s="93"/>
      <c r="G131" s="93"/>
      <c r="H131" s="93"/>
      <c r="I131" s="93"/>
      <c r="J131" s="93"/>
      <c r="K131" s="262"/>
      <c r="L131" s="263"/>
      <c r="M131" s="93"/>
      <c r="N131" s="129"/>
      <c r="O131" s="93"/>
      <c r="P131" s="93"/>
      <c r="Q131" s="93"/>
      <c r="R131" s="93"/>
      <c r="S131" s="93"/>
      <c r="T131" s="93"/>
      <c r="U131" s="94"/>
      <c r="V131" s="128"/>
      <c r="W131" s="93"/>
      <c r="X131" s="93"/>
      <c r="Y131" s="93"/>
      <c r="Z131" s="93"/>
      <c r="AA131" s="94"/>
      <c r="AB131" s="48">
        <f>AD130</f>
        <v>20590</v>
      </c>
      <c r="AC131" s="1666" t="s">
        <v>405</v>
      </c>
      <c r="AD131" s="50">
        <f>AB132</f>
        <v>21846.45</v>
      </c>
      <c r="AE131" s="1667"/>
      <c r="AF131" s="52"/>
      <c r="AG131" s="52"/>
      <c r="AH131" s="39">
        <f>(AD131-AB131)</f>
        <v>1256.4500000000007</v>
      </c>
      <c r="AI131" s="53"/>
      <c r="AJ131" s="133"/>
      <c r="AK131" s="155"/>
    </row>
    <row r="132" spans="1:74" s="76" customFormat="1" ht="7.35" customHeight="1">
      <c r="A132" s="73"/>
      <c r="B132" s="116"/>
      <c r="C132" s="70"/>
      <c r="D132" s="128"/>
      <c r="E132" s="93"/>
      <c r="F132" s="93"/>
      <c r="G132" s="93"/>
      <c r="H132" s="93"/>
      <c r="I132" s="93"/>
      <c r="J132" s="93" t="str">
        <f>'4.2.3BR'!U51</f>
        <v>VD11</v>
      </c>
      <c r="K132" s="262"/>
      <c r="L132" s="263"/>
      <c r="M132" s="93"/>
      <c r="N132" s="129"/>
      <c r="O132" s="93"/>
      <c r="P132" s="93"/>
      <c r="Q132" s="93"/>
      <c r="R132" s="93"/>
      <c r="S132" s="93"/>
      <c r="T132" s="93"/>
      <c r="U132" s="94"/>
      <c r="V132" s="128"/>
      <c r="W132" s="93"/>
      <c r="X132" s="93"/>
      <c r="Y132" s="93"/>
      <c r="Z132" s="93"/>
      <c r="AA132" s="94"/>
      <c r="AB132" s="48">
        <f>'4.2.3BR'!W51</f>
        <v>21846.45</v>
      </c>
      <c r="AC132" s="1666" t="s">
        <v>405</v>
      </c>
      <c r="AD132" s="50">
        <f>'4.2.3BR'!AA51</f>
        <v>21953.55</v>
      </c>
      <c r="AE132" s="1667"/>
      <c r="AF132" s="52"/>
      <c r="AG132" s="52"/>
      <c r="AH132" s="39">
        <f>'4.2.3BR'!AF51</f>
        <v>107.09999999999854</v>
      </c>
      <c r="AI132" s="53"/>
      <c r="AJ132" s="133"/>
      <c r="AK132" s="155"/>
    </row>
    <row r="133" spans="1:74" s="76" customFormat="1" ht="7.35" customHeight="1">
      <c r="A133" s="73"/>
      <c r="B133" s="116"/>
      <c r="C133" s="70"/>
      <c r="D133" s="1693" t="s">
        <v>1022</v>
      </c>
      <c r="E133" s="1694"/>
      <c r="F133" s="1694"/>
      <c r="G133" s="1694"/>
      <c r="H133" s="1694"/>
      <c r="I133" s="1694"/>
      <c r="J133" s="1694"/>
      <c r="K133" s="1695"/>
      <c r="L133" s="1696"/>
      <c r="M133" s="1694"/>
      <c r="N133" s="1697"/>
      <c r="O133" s="1694"/>
      <c r="P133" s="1694"/>
      <c r="Q133" s="1694"/>
      <c r="R133" s="1694"/>
      <c r="S133" s="1694"/>
      <c r="T133" s="1694"/>
      <c r="U133" s="1698"/>
      <c r="V133" s="1693"/>
      <c r="W133" s="1694"/>
      <c r="X133" s="1694"/>
      <c r="Y133" s="1694"/>
      <c r="Z133" s="1694"/>
      <c r="AA133" s="1698"/>
      <c r="AB133" s="1716">
        <f>AD132</f>
        <v>21953.55</v>
      </c>
      <c r="AC133" s="1700" t="s">
        <v>405</v>
      </c>
      <c r="AD133" s="1717">
        <f>AD120</f>
        <v>22000</v>
      </c>
      <c r="AE133" s="1702"/>
      <c r="AF133" s="1703"/>
      <c r="AG133" s="1703"/>
      <c r="AH133" s="1556">
        <f>(AD133-AB133)</f>
        <v>46.450000000000728</v>
      </c>
      <c r="AI133" s="1557"/>
      <c r="AJ133" s="1558"/>
      <c r="AK133" s="1559"/>
      <c r="AL133" s="1778">
        <f>SUM(AH121:AH133)</f>
        <v>5000</v>
      </c>
    </row>
    <row r="134" spans="1:74" s="76" customFormat="1" ht="7.35" customHeight="1">
      <c r="A134" s="73"/>
      <c r="B134" s="116"/>
      <c r="C134" s="70"/>
      <c r="D134" s="139"/>
      <c r="E134" s="140"/>
      <c r="F134" s="140"/>
      <c r="G134" s="140"/>
      <c r="H134" s="140"/>
      <c r="I134" s="140"/>
      <c r="J134" s="140"/>
      <c r="K134" s="266"/>
      <c r="L134" s="267"/>
      <c r="M134" s="140" t="str">
        <f>'4.2.4CB'!G50</f>
        <v>RD026</v>
      </c>
      <c r="N134" s="141"/>
      <c r="O134" s="140"/>
      <c r="P134" s="140"/>
      <c r="Q134" s="140"/>
      <c r="R134" s="140"/>
      <c r="S134" s="140"/>
      <c r="T134" s="140"/>
      <c r="U134" s="142"/>
      <c r="V134" s="139"/>
      <c r="W134" s="140"/>
      <c r="X134" s="140"/>
      <c r="Y134" s="140"/>
      <c r="Z134" s="140"/>
      <c r="AA134" s="142"/>
      <c r="AB134" s="2193">
        <f>'4.2.4CB'!I50</f>
        <v>18062</v>
      </c>
      <c r="AC134" s="2194"/>
      <c r="AD134" s="2194"/>
      <c r="AE134" s="2195"/>
      <c r="AF134" s="143"/>
      <c r="AG134" s="143"/>
      <c r="AH134" s="145"/>
      <c r="AI134" s="146"/>
      <c r="AJ134" s="156"/>
      <c r="AK134" s="154"/>
    </row>
    <row r="135" spans="1:74" s="76" customFormat="1" ht="7.35" customHeight="1">
      <c r="A135" s="73"/>
      <c r="B135" s="116"/>
      <c r="C135" s="70"/>
      <c r="D135" s="128"/>
      <c r="E135" s="93"/>
      <c r="F135" s="93"/>
      <c r="G135" s="93"/>
      <c r="H135" s="93"/>
      <c r="I135" s="93"/>
      <c r="J135" s="93"/>
      <c r="K135" s="262"/>
      <c r="L135" s="263"/>
      <c r="M135" s="140" t="str">
        <f>'4.2.4CB'!G51</f>
        <v>RD027</v>
      </c>
      <c r="N135" s="129"/>
      <c r="O135" s="93"/>
      <c r="P135" s="93"/>
      <c r="Q135" s="93"/>
      <c r="R135" s="93"/>
      <c r="S135" s="93"/>
      <c r="T135" s="93"/>
      <c r="U135" s="94"/>
      <c r="V135" s="128"/>
      <c r="W135" s="93"/>
      <c r="X135" s="93"/>
      <c r="Y135" s="93"/>
      <c r="Z135" s="93"/>
      <c r="AA135" s="94"/>
      <c r="AB135" s="2193">
        <f>'4.2.4CB'!I51</f>
        <v>18221</v>
      </c>
      <c r="AC135" s="2194"/>
      <c r="AD135" s="2194"/>
      <c r="AE135" s="2195"/>
      <c r="AF135" s="98"/>
      <c r="AG135" s="98"/>
      <c r="AH135" s="99"/>
      <c r="AI135" s="100"/>
      <c r="AJ135" s="133"/>
      <c r="AK135" s="155"/>
    </row>
    <row r="136" spans="1:74" s="76" customFormat="1" ht="7.35" customHeight="1">
      <c r="A136" s="73"/>
      <c r="B136" s="116"/>
      <c r="C136" s="70"/>
      <c r="D136" s="128"/>
      <c r="E136" s="93"/>
      <c r="F136" s="93"/>
      <c r="G136" s="93"/>
      <c r="H136" s="93"/>
      <c r="I136" s="93"/>
      <c r="J136" s="93"/>
      <c r="K136" s="262"/>
      <c r="L136" s="263" t="str">
        <f>'4.2.4CB'!G52</f>
        <v>WT009</v>
      </c>
      <c r="M136" s="93"/>
      <c r="N136" s="129"/>
      <c r="O136" s="93"/>
      <c r="P136" s="93"/>
      <c r="Q136" s="93"/>
      <c r="R136" s="93"/>
      <c r="S136" s="93"/>
      <c r="T136" s="93"/>
      <c r="U136" s="94"/>
      <c r="V136" s="128"/>
      <c r="W136" s="93"/>
      <c r="X136" s="93"/>
      <c r="Y136" s="93"/>
      <c r="Z136" s="93"/>
      <c r="AA136" s="94"/>
      <c r="AB136" s="2155">
        <f>'4.2.4CB'!I52</f>
        <v>19060</v>
      </c>
      <c r="AC136" s="2156"/>
      <c r="AD136" s="2156"/>
      <c r="AE136" s="2157"/>
      <c r="AF136" s="98"/>
      <c r="AG136" s="98"/>
      <c r="AH136" s="99"/>
      <c r="AI136" s="100"/>
      <c r="AJ136" s="133"/>
      <c r="AK136" s="155"/>
    </row>
    <row r="137" spans="1:74" s="76" customFormat="1" ht="7.35" customHeight="1">
      <c r="A137" s="73"/>
      <c r="B137" s="116"/>
      <c r="C137" s="70"/>
      <c r="D137" s="128"/>
      <c r="E137" s="93"/>
      <c r="F137" s="93"/>
      <c r="G137" s="93"/>
      <c r="H137" s="93"/>
      <c r="I137" s="93"/>
      <c r="J137" s="93"/>
      <c r="K137" s="262"/>
      <c r="L137" s="263"/>
      <c r="M137" s="93" t="str">
        <f>'4.2.4CB'!G53</f>
        <v>RD028</v>
      </c>
      <c r="N137" s="129"/>
      <c r="O137" s="93"/>
      <c r="P137" s="93"/>
      <c r="Q137" s="93"/>
      <c r="R137" s="93"/>
      <c r="S137" s="93"/>
      <c r="T137" s="93"/>
      <c r="U137" s="94"/>
      <c r="V137" s="128"/>
      <c r="W137" s="93"/>
      <c r="X137" s="93"/>
      <c r="Y137" s="93"/>
      <c r="Z137" s="93"/>
      <c r="AA137" s="94"/>
      <c r="AB137" s="2155">
        <f>'4.2.4CB'!I53</f>
        <v>19095</v>
      </c>
      <c r="AC137" s="2156"/>
      <c r="AD137" s="2156"/>
      <c r="AE137" s="2157"/>
      <c r="AF137" s="98"/>
      <c r="AG137" s="98"/>
      <c r="AH137" s="99"/>
      <c r="AI137" s="100"/>
      <c r="AJ137" s="133"/>
      <c r="AK137" s="155"/>
      <c r="AL137" s="2"/>
      <c r="AM137" s="2"/>
    </row>
    <row r="138" spans="1:74" s="76" customFormat="1" ht="7.35" customHeight="1">
      <c r="A138" s="73"/>
      <c r="B138" s="116"/>
      <c r="C138" s="70"/>
      <c r="D138" s="128"/>
      <c r="E138" s="93"/>
      <c r="F138" s="93"/>
      <c r="G138" s="93"/>
      <c r="H138" s="93"/>
      <c r="I138" s="93"/>
      <c r="J138" s="93"/>
      <c r="K138" s="262"/>
      <c r="L138" s="263"/>
      <c r="M138" s="93" t="str">
        <f>'4.2.4CB'!G54</f>
        <v>RD029</v>
      </c>
      <c r="N138" s="129"/>
      <c r="O138" s="93"/>
      <c r="P138" s="93"/>
      <c r="Q138" s="93"/>
      <c r="R138" s="93"/>
      <c r="S138" s="93"/>
      <c r="T138" s="93"/>
      <c r="U138" s="94"/>
      <c r="V138" s="128"/>
      <c r="W138" s="93"/>
      <c r="X138" s="93"/>
      <c r="Y138" s="93"/>
      <c r="Z138" s="93"/>
      <c r="AA138" s="94"/>
      <c r="AB138" s="2155">
        <f>'4.2.4CB'!I54</f>
        <v>19380</v>
      </c>
      <c r="AC138" s="2156"/>
      <c r="AD138" s="2156"/>
      <c r="AE138" s="2157"/>
      <c r="AF138" s="98"/>
      <c r="AG138" s="98"/>
      <c r="AH138" s="99"/>
      <c r="AI138" s="100"/>
      <c r="AJ138" s="133"/>
      <c r="AK138" s="155"/>
      <c r="AL138" s="2"/>
      <c r="AN138" s="2"/>
    </row>
    <row r="139" spans="1:74" s="76" customFormat="1" ht="7.35" customHeight="1">
      <c r="A139" s="73"/>
      <c r="B139" s="116"/>
      <c r="C139" s="70"/>
      <c r="D139" s="128"/>
      <c r="E139" s="93"/>
      <c r="F139" s="93"/>
      <c r="G139" s="93"/>
      <c r="H139" s="93"/>
      <c r="I139" s="93"/>
      <c r="J139" s="93"/>
      <c r="K139" s="262"/>
      <c r="L139" s="263"/>
      <c r="M139" s="93" t="str">
        <f>'4.2.4CB'!G55</f>
        <v>RD030</v>
      </c>
      <c r="N139" s="129"/>
      <c r="O139" s="93"/>
      <c r="P139" s="93"/>
      <c r="Q139" s="93"/>
      <c r="R139" s="93"/>
      <c r="S139" s="93"/>
      <c r="T139" s="93"/>
      <c r="U139" s="94"/>
      <c r="V139" s="128"/>
      <c r="W139" s="93"/>
      <c r="X139" s="93"/>
      <c r="Y139" s="93"/>
      <c r="Z139" s="93"/>
      <c r="AA139" s="94"/>
      <c r="AB139" s="2155">
        <f>'4.2.4CB'!I55</f>
        <v>19570</v>
      </c>
      <c r="AC139" s="2156"/>
      <c r="AD139" s="2156"/>
      <c r="AE139" s="2157"/>
      <c r="AF139" s="98"/>
      <c r="AG139" s="98"/>
      <c r="AH139" s="99"/>
      <c r="AI139" s="100"/>
      <c r="AJ139" s="133"/>
      <c r="AK139" s="155"/>
      <c r="AL139" s="2"/>
      <c r="AM139" s="2"/>
      <c r="AN139" s="2"/>
    </row>
    <row r="140" spans="1:74" s="76" customFormat="1" ht="7.35" customHeight="1">
      <c r="A140" s="73"/>
      <c r="B140" s="116"/>
      <c r="C140" s="70"/>
      <c r="D140" s="128"/>
      <c r="E140" s="93"/>
      <c r="F140" s="93"/>
      <c r="G140" s="93"/>
      <c r="H140" s="93"/>
      <c r="I140" s="93"/>
      <c r="J140" s="93"/>
      <c r="K140" s="262"/>
      <c r="L140" s="263"/>
      <c r="M140" s="93" t="str">
        <f>'4.2.4CB'!G56</f>
        <v>RD031</v>
      </c>
      <c r="N140" s="129"/>
      <c r="O140" s="93"/>
      <c r="P140" s="93"/>
      <c r="Q140" s="93"/>
      <c r="R140" s="93"/>
      <c r="S140" s="93"/>
      <c r="T140" s="93"/>
      <c r="U140" s="94"/>
      <c r="V140" s="128"/>
      <c r="W140" s="93"/>
      <c r="X140" s="93"/>
      <c r="Y140" s="93"/>
      <c r="Z140" s="93"/>
      <c r="AA140" s="94"/>
      <c r="AB140" s="2155">
        <f>'4.2.4CB'!I56</f>
        <v>19680</v>
      </c>
      <c r="AC140" s="2156"/>
      <c r="AD140" s="2156"/>
      <c r="AE140" s="2157"/>
      <c r="AF140" s="98"/>
      <c r="AG140" s="98"/>
      <c r="AH140" s="99"/>
      <c r="AI140" s="100"/>
      <c r="AJ140" s="133"/>
      <c r="AK140" s="155"/>
      <c r="AN140" s="2"/>
      <c r="AP140" s="2"/>
      <c r="AQ140" s="2"/>
      <c r="AR140" s="2"/>
      <c r="AS140" s="2"/>
      <c r="AV140" s="166"/>
    </row>
    <row r="141" spans="1:74" s="76" customFormat="1" ht="7.35" customHeight="1">
      <c r="A141" s="73"/>
      <c r="B141" s="116"/>
      <c r="C141" s="70"/>
      <c r="D141" s="128"/>
      <c r="E141" s="93"/>
      <c r="F141" s="93"/>
      <c r="G141" s="93"/>
      <c r="H141" s="93"/>
      <c r="I141" s="93"/>
      <c r="J141" s="93"/>
      <c r="K141" s="262"/>
      <c r="L141" s="263"/>
      <c r="M141" s="93"/>
      <c r="N141" s="129"/>
      <c r="O141" s="93"/>
      <c r="P141" s="93"/>
      <c r="Q141" s="93" t="str">
        <f>'4.2.6IC'!G13</f>
        <v>IC02</v>
      </c>
      <c r="R141" s="93"/>
      <c r="S141" s="93"/>
      <c r="T141" s="93"/>
      <c r="U141" s="94"/>
      <c r="V141" s="128"/>
      <c r="W141" s="93"/>
      <c r="X141" s="93"/>
      <c r="Y141" s="93"/>
      <c r="Z141" s="93"/>
      <c r="AA141" s="94"/>
      <c r="AB141" s="2155">
        <f>'4.2.6IC'!H13</f>
        <v>20805</v>
      </c>
      <c r="AC141" s="2156"/>
      <c r="AD141" s="2156"/>
      <c r="AE141" s="2157"/>
      <c r="AF141" s="98"/>
      <c r="AG141" s="98"/>
      <c r="AH141" s="99"/>
      <c r="AI141" s="100"/>
      <c r="AJ141" s="133"/>
      <c r="AK141" s="155" t="str">
        <f>'4.2.6IC'!AN13</f>
        <v>My Son IC (Including TG, TP and TPO)</v>
      </c>
      <c r="AL141" s="2"/>
      <c r="AO141" s="2"/>
      <c r="AR141" s="2"/>
      <c r="AS141" s="2"/>
    </row>
    <row r="142" spans="1:74" s="76" customFormat="1" ht="7.35" customHeight="1">
      <c r="A142" s="73"/>
      <c r="B142" s="116"/>
      <c r="C142" s="70"/>
      <c r="D142" s="128"/>
      <c r="E142" s="93"/>
      <c r="F142" s="93"/>
      <c r="G142" s="93"/>
      <c r="H142" s="93"/>
      <c r="I142" s="93"/>
      <c r="J142" s="93"/>
      <c r="K142" s="262"/>
      <c r="L142" s="263"/>
      <c r="M142" s="93"/>
      <c r="N142" s="129"/>
      <c r="O142" s="93"/>
      <c r="P142" s="93"/>
      <c r="Q142" s="93"/>
      <c r="R142" s="93" t="str">
        <f>'4.2.3BR'!U181</f>
        <v>IRB03</v>
      </c>
      <c r="S142" s="93"/>
      <c r="T142" s="93"/>
      <c r="U142" s="94"/>
      <c r="V142" s="128"/>
      <c r="W142" s="93"/>
      <c r="X142" s="93"/>
      <c r="Y142" s="93"/>
      <c r="Z142" s="93"/>
      <c r="AA142" s="94"/>
      <c r="AB142" s="2155">
        <f>'4.2.3BR'!W181</f>
        <v>20805</v>
      </c>
      <c r="AC142" s="2156"/>
      <c r="AD142" s="2156"/>
      <c r="AE142" s="2157"/>
      <c r="AF142" s="98"/>
      <c r="AG142" s="98"/>
      <c r="AH142" s="99"/>
      <c r="AI142" s="100"/>
      <c r="AJ142" s="133"/>
      <c r="AK142" s="67" t="s">
        <v>410</v>
      </c>
      <c r="AO142" s="2"/>
      <c r="AR142" s="2"/>
      <c r="AS142" s="2"/>
    </row>
    <row r="143" spans="1:74" s="76" customFormat="1" ht="7.35" customHeight="1">
      <c r="A143" s="73"/>
      <c r="B143" s="116"/>
      <c r="C143" s="70"/>
      <c r="D143" s="128"/>
      <c r="E143" s="93"/>
      <c r="F143" s="93"/>
      <c r="G143" s="93"/>
      <c r="H143" s="93"/>
      <c r="I143" s="93"/>
      <c r="J143" s="93"/>
      <c r="K143" s="262"/>
      <c r="L143" s="263"/>
      <c r="M143" s="93"/>
      <c r="N143" s="129"/>
      <c r="O143" s="93"/>
      <c r="P143" s="93"/>
      <c r="Q143" s="93"/>
      <c r="R143" s="93"/>
      <c r="S143" s="93"/>
      <c r="T143" s="93" t="str">
        <f>'4.2.5CP'!G196</f>
        <v>CP160</v>
      </c>
      <c r="U143" s="94"/>
      <c r="V143" s="128"/>
      <c r="W143" s="93"/>
      <c r="X143" s="93"/>
      <c r="Y143" s="93"/>
      <c r="Z143" s="93"/>
      <c r="AA143" s="94"/>
      <c r="AB143" s="2158">
        <f>'4.2.5CP'!I196</f>
        <v>20805</v>
      </c>
      <c r="AC143" s="2159"/>
      <c r="AD143" s="2159"/>
      <c r="AE143" s="2160"/>
      <c r="AF143" s="52"/>
      <c r="AG143" s="52"/>
      <c r="AH143" s="39"/>
      <c r="AI143" s="53"/>
      <c r="AJ143" s="152"/>
      <c r="AK143" s="67" t="str">
        <f>'4.2.5CP'!S196</f>
        <v>IR (My Son IC)</v>
      </c>
      <c r="AL143" s="2"/>
      <c r="AN143" s="2"/>
      <c r="AO143" s="2"/>
      <c r="AP143" s="2"/>
      <c r="AQ143" s="2"/>
      <c r="AR143" s="2"/>
      <c r="AS143" s="2"/>
    </row>
    <row r="144" spans="1:74" s="76" customFormat="1" ht="7.35" customHeight="1">
      <c r="A144" s="73"/>
      <c r="B144" s="116"/>
      <c r="C144" s="70"/>
      <c r="D144" s="128"/>
      <c r="E144" s="93"/>
      <c r="F144" s="93"/>
      <c r="G144" s="93"/>
      <c r="H144" s="93"/>
      <c r="I144" s="93"/>
      <c r="J144" s="93"/>
      <c r="K144" s="262"/>
      <c r="L144" s="263"/>
      <c r="M144" s="93"/>
      <c r="N144" s="129"/>
      <c r="O144" s="93"/>
      <c r="P144" s="93"/>
      <c r="Q144" s="93"/>
      <c r="R144" s="93"/>
      <c r="S144" s="93"/>
      <c r="T144" s="93" t="str">
        <f>'4.2.5CP'!G197</f>
        <v>CP161</v>
      </c>
      <c r="U144" s="94"/>
      <c r="V144" s="128"/>
      <c r="W144" s="93"/>
      <c r="X144" s="93"/>
      <c r="Y144" s="93"/>
      <c r="Z144" s="93"/>
      <c r="AA144" s="94"/>
      <c r="AB144" s="2158">
        <f>'4.2.5CP'!I197</f>
        <v>20805</v>
      </c>
      <c r="AC144" s="2159"/>
      <c r="AD144" s="2159"/>
      <c r="AE144" s="2160"/>
      <c r="AF144" s="52"/>
      <c r="AG144" s="52"/>
      <c r="AH144" s="39"/>
      <c r="AI144" s="53"/>
      <c r="AJ144" s="152"/>
      <c r="AK144" s="67" t="str">
        <f>'4.2.5CP'!S197</f>
        <v>IR (My Son IC)</v>
      </c>
      <c r="AO144" s="2"/>
      <c r="AP144" s="2"/>
      <c r="AQ144" s="2"/>
      <c r="AR144" s="2"/>
      <c r="AS144" s="2"/>
    </row>
    <row r="145" spans="1:106" s="76" customFormat="1" ht="7.35" customHeight="1">
      <c r="A145" s="73"/>
      <c r="B145" s="116"/>
      <c r="C145" s="70"/>
      <c r="D145" s="128"/>
      <c r="E145" s="93"/>
      <c r="F145" s="93"/>
      <c r="G145" s="93"/>
      <c r="H145" s="93"/>
      <c r="I145" s="93"/>
      <c r="J145" s="93"/>
      <c r="K145" s="262"/>
      <c r="L145" s="263"/>
      <c r="M145" s="93"/>
      <c r="N145" s="129"/>
      <c r="O145" s="93"/>
      <c r="P145" s="93"/>
      <c r="Q145" s="93"/>
      <c r="R145" s="93"/>
      <c r="S145" s="93"/>
      <c r="T145" s="93"/>
      <c r="U145" s="94"/>
      <c r="V145" s="128"/>
      <c r="W145" s="93"/>
      <c r="X145" s="93"/>
      <c r="Y145" s="93"/>
      <c r="Z145" s="93"/>
      <c r="AA145" s="94" t="str">
        <f>'4.2.8IS'!F14</f>
        <v>IS02</v>
      </c>
      <c r="AB145" s="2158">
        <f>'4.2.8IS'!H14</f>
        <v>20805</v>
      </c>
      <c r="AC145" s="2159"/>
      <c r="AD145" s="2159"/>
      <c r="AE145" s="2160"/>
      <c r="AF145" s="52"/>
      <c r="AG145" s="52"/>
      <c r="AH145" s="39"/>
      <c r="AI145" s="53"/>
      <c r="AJ145" s="152"/>
      <c r="AK145" s="67" t="str">
        <f>'4.2.8IS'!AC14</f>
        <v>DR610 (My Son IC)</v>
      </c>
      <c r="AM145" s="2"/>
      <c r="AO145" s="2"/>
      <c r="AP145" s="2"/>
      <c r="AQ145" s="2"/>
    </row>
    <row r="146" spans="1:106" s="76" customFormat="1" ht="7.35" customHeight="1">
      <c r="A146" s="73"/>
      <c r="B146" s="116"/>
      <c r="C146" s="70"/>
      <c r="D146" s="128"/>
      <c r="E146" s="93"/>
      <c r="F146" s="93"/>
      <c r="G146" s="93"/>
      <c r="H146" s="93"/>
      <c r="I146" s="93"/>
      <c r="J146" s="93"/>
      <c r="K146" s="262"/>
      <c r="L146" s="263"/>
      <c r="M146" s="93" t="str">
        <f>'4.2.4CB'!G57</f>
        <v>RD032</v>
      </c>
      <c r="N146" s="129"/>
      <c r="O146" s="93"/>
      <c r="P146" s="93"/>
      <c r="Q146" s="93"/>
      <c r="R146" s="93"/>
      <c r="S146" s="93"/>
      <c r="T146" s="93"/>
      <c r="U146" s="94"/>
      <c r="V146" s="128"/>
      <c r="W146" s="93"/>
      <c r="X146" s="93"/>
      <c r="Y146" s="93"/>
      <c r="Z146" s="93"/>
      <c r="AA146" s="94"/>
      <c r="AB146" s="2155">
        <f>'4.2.4CB'!I57</f>
        <v>21000</v>
      </c>
      <c r="AC146" s="2156"/>
      <c r="AD146" s="2156"/>
      <c r="AE146" s="2157"/>
      <c r="AF146" s="98"/>
      <c r="AG146" s="98"/>
      <c r="AH146" s="99"/>
      <c r="AI146" s="100"/>
      <c r="AJ146" s="133"/>
      <c r="AK146" s="155"/>
      <c r="AM146" s="2"/>
      <c r="BC146" s="2"/>
    </row>
    <row r="147" spans="1:106" s="76" customFormat="1" ht="7.35" customHeight="1">
      <c r="A147" s="73"/>
      <c r="B147" s="116"/>
      <c r="C147" s="70"/>
      <c r="D147" s="139"/>
      <c r="E147" s="140"/>
      <c r="F147" s="140"/>
      <c r="G147" s="140"/>
      <c r="H147" s="140"/>
      <c r="I147" s="140"/>
      <c r="J147" s="140"/>
      <c r="K147" s="266"/>
      <c r="L147" s="267"/>
      <c r="M147" s="140" t="str">
        <f>'4.2.4CB'!G58</f>
        <v>RD033</v>
      </c>
      <c r="N147" s="141"/>
      <c r="O147" s="140"/>
      <c r="P147" s="140"/>
      <c r="Q147" s="140"/>
      <c r="R147" s="140"/>
      <c r="S147" s="140"/>
      <c r="T147" s="140"/>
      <c r="U147" s="142"/>
      <c r="V147" s="139"/>
      <c r="W147" s="140"/>
      <c r="X147" s="140"/>
      <c r="Y147" s="140"/>
      <c r="Z147" s="140"/>
      <c r="AA147" s="142"/>
      <c r="AB147" s="2193">
        <f>'4.2.4CB'!I58</f>
        <v>21150</v>
      </c>
      <c r="AC147" s="2194"/>
      <c r="AD147" s="2194"/>
      <c r="AE147" s="2195"/>
      <c r="AF147" s="143"/>
      <c r="AG147" s="143"/>
      <c r="AH147" s="145"/>
      <c r="AI147" s="146"/>
      <c r="AJ147" s="147"/>
      <c r="AK147" s="167"/>
      <c r="AM147" s="2"/>
      <c r="AN147" s="2"/>
      <c r="AR147" s="2"/>
      <c r="AS147" s="2"/>
    </row>
    <row r="148" spans="1:106" s="76" customFormat="1" ht="7.35" customHeight="1">
      <c r="A148" s="171"/>
      <c r="B148" s="121"/>
      <c r="C148" s="122"/>
      <c r="D148" s="149"/>
      <c r="E148" s="111"/>
      <c r="F148" s="111"/>
      <c r="G148" s="111"/>
      <c r="H148" s="111"/>
      <c r="I148" s="111"/>
      <c r="J148" s="111"/>
      <c r="K148" s="268"/>
      <c r="L148" s="269"/>
      <c r="M148" s="111" t="str">
        <f>'4.2.4CB'!G59</f>
        <v>RD034</v>
      </c>
      <c r="N148" s="150"/>
      <c r="O148" s="111"/>
      <c r="P148" s="111"/>
      <c r="Q148" s="111"/>
      <c r="R148" s="111"/>
      <c r="S148" s="111"/>
      <c r="T148" s="111"/>
      <c r="U148" s="112"/>
      <c r="V148" s="149"/>
      <c r="W148" s="111"/>
      <c r="X148" s="111"/>
      <c r="Y148" s="111"/>
      <c r="Z148" s="111"/>
      <c r="AA148" s="112"/>
      <c r="AB148" s="2214">
        <f>'4.2.4CB'!I59</f>
        <v>21500</v>
      </c>
      <c r="AC148" s="2215"/>
      <c r="AD148" s="2215"/>
      <c r="AE148" s="2216"/>
      <c r="AF148" s="113"/>
      <c r="AG148" s="113"/>
      <c r="AH148" s="114"/>
      <c r="AI148" s="115"/>
      <c r="AJ148" s="151"/>
      <c r="AK148" s="157"/>
      <c r="AL148" s="2"/>
      <c r="AM148" s="2"/>
      <c r="AP148" s="2"/>
      <c r="AQ148" s="2"/>
      <c r="AR148" s="2"/>
      <c r="AS148" s="2"/>
    </row>
    <row r="149" spans="1:106" s="76" customFormat="1" ht="7.35" customHeight="1">
      <c r="A149" s="172"/>
      <c r="B149" s="173" t="s">
        <v>408</v>
      </c>
      <c r="C149" s="446" t="s">
        <v>1020</v>
      </c>
      <c r="D149" s="80" t="s">
        <v>1021</v>
      </c>
      <c r="E149" s="81"/>
      <c r="F149" s="81"/>
      <c r="G149" s="81"/>
      <c r="H149" s="81"/>
      <c r="I149" s="81"/>
      <c r="J149" s="81"/>
      <c r="K149" s="254"/>
      <c r="L149" s="255"/>
      <c r="M149" s="81"/>
      <c r="N149" s="82"/>
      <c r="O149" s="81"/>
      <c r="P149" s="81"/>
      <c r="Q149" s="81"/>
      <c r="R149" s="81"/>
      <c r="S149" s="81"/>
      <c r="T149" s="81"/>
      <c r="U149" s="18"/>
      <c r="V149" s="80"/>
      <c r="W149" s="81"/>
      <c r="X149" s="81"/>
      <c r="Y149" s="81"/>
      <c r="Z149" s="81"/>
      <c r="AA149" s="18"/>
      <c r="AB149" s="19">
        <v>22000</v>
      </c>
      <c r="AC149" s="83" t="s">
        <v>405</v>
      </c>
      <c r="AD149" s="21">
        <v>26800</v>
      </c>
      <c r="AE149" s="22"/>
      <c r="AF149" s="23"/>
      <c r="AG149" s="23"/>
      <c r="AH149" s="24">
        <f>(AD149-AB149)-AF149</f>
        <v>4800</v>
      </c>
      <c r="AI149" s="25"/>
      <c r="AJ149" s="117"/>
      <c r="AK149" s="153"/>
      <c r="AL149" s="2"/>
      <c r="AN149" s="2"/>
      <c r="AR149" s="2"/>
      <c r="AS149" s="2"/>
    </row>
    <row r="150" spans="1:106" s="76" customFormat="1" ht="7.35" customHeight="1">
      <c r="A150" s="73"/>
      <c r="B150" s="116"/>
      <c r="C150" s="70"/>
      <c r="D150" s="128" t="s">
        <v>1023</v>
      </c>
      <c r="E150" s="93"/>
      <c r="F150" s="93"/>
      <c r="G150" s="93"/>
      <c r="H150" s="93"/>
      <c r="I150" s="93"/>
      <c r="J150" s="93"/>
      <c r="K150" s="262"/>
      <c r="L150" s="263"/>
      <c r="M150" s="93"/>
      <c r="N150" s="129"/>
      <c r="O150" s="93"/>
      <c r="P150" s="93"/>
      <c r="Q150" s="93"/>
      <c r="R150" s="93"/>
      <c r="S150" s="93"/>
      <c r="T150" s="93"/>
      <c r="U150" s="94"/>
      <c r="V150" s="128"/>
      <c r="W150" s="93"/>
      <c r="X150" s="93"/>
      <c r="Y150" s="93"/>
      <c r="Z150" s="93"/>
      <c r="AA150" s="94"/>
      <c r="AB150" s="48">
        <f>AB149</f>
        <v>22000</v>
      </c>
      <c r="AC150" s="49" t="s">
        <v>405</v>
      </c>
      <c r="AD150" s="50">
        <f>AB151</f>
        <v>22630</v>
      </c>
      <c r="AE150" s="51"/>
      <c r="AF150" s="52"/>
      <c r="AG150" s="52"/>
      <c r="AH150" s="39">
        <f>(AD150-AB150)</f>
        <v>630</v>
      </c>
      <c r="AI150" s="53"/>
      <c r="AJ150" s="133"/>
      <c r="AK150" s="155"/>
      <c r="AM150" s="2"/>
      <c r="AN150" s="2"/>
      <c r="AO150" s="2"/>
      <c r="AP150" s="2"/>
      <c r="AQ150" s="2"/>
    </row>
    <row r="151" spans="1:106" s="76" customFormat="1" ht="7.35" customHeight="1">
      <c r="A151" s="73"/>
      <c r="B151" s="116"/>
      <c r="C151" s="70"/>
      <c r="D151" s="128"/>
      <c r="E151" s="93" t="str">
        <f>'4.2.2TN'!N6</f>
        <v>TN01</v>
      </c>
      <c r="F151" s="93"/>
      <c r="G151" s="93"/>
      <c r="H151" s="93"/>
      <c r="I151" s="93"/>
      <c r="J151" s="93"/>
      <c r="K151" s="262"/>
      <c r="L151" s="263"/>
      <c r="M151" s="93"/>
      <c r="N151" s="129"/>
      <c r="O151" s="93"/>
      <c r="P151" s="93"/>
      <c r="Q151" s="93"/>
      <c r="R151" s="93"/>
      <c r="S151" s="93"/>
      <c r="T151" s="93"/>
      <c r="U151" s="94"/>
      <c r="V151" s="128"/>
      <c r="W151" s="93"/>
      <c r="X151" s="93"/>
      <c r="Y151" s="93"/>
      <c r="Z151" s="93"/>
      <c r="AA151" s="94"/>
      <c r="AB151" s="48">
        <f>'4.2.2TN'!O6</f>
        <v>22630</v>
      </c>
      <c r="AC151" s="49" t="s">
        <v>405</v>
      </c>
      <c r="AD151" s="50">
        <f>'4.2.2TN'!R6</f>
        <v>23170</v>
      </c>
      <c r="AE151" s="51"/>
      <c r="AF151" s="52"/>
      <c r="AG151" s="52"/>
      <c r="AH151" s="39">
        <f>'4.2.2TN'!T6</f>
        <v>540</v>
      </c>
      <c r="AI151" s="53"/>
      <c r="AJ151" s="133"/>
      <c r="AK151" s="158" t="str">
        <f>'4.2.2TN'!AO6</f>
        <v>At Portals: 0.60 ha (BP Side), 0.42 ha (EP Side)</v>
      </c>
      <c r="AL151" s="88"/>
      <c r="AM151" s="43"/>
      <c r="AN151" s="43"/>
      <c r="AO151" s="2"/>
      <c r="AP151" s="2"/>
      <c r="AQ151" s="2"/>
    </row>
    <row r="152" spans="1:106" s="76" customFormat="1" ht="7.35" customHeight="1">
      <c r="A152" s="73"/>
      <c r="B152" s="116"/>
      <c r="C152" s="70"/>
      <c r="D152" s="128" t="s">
        <v>1024</v>
      </c>
      <c r="E152" s="93"/>
      <c r="F152" s="93"/>
      <c r="G152" s="93"/>
      <c r="H152" s="93"/>
      <c r="I152" s="93"/>
      <c r="J152" s="93"/>
      <c r="K152" s="262"/>
      <c r="L152" s="263"/>
      <c r="M152" s="93"/>
      <c r="N152" s="129"/>
      <c r="O152" s="93"/>
      <c r="P152" s="93"/>
      <c r="Q152" s="93"/>
      <c r="R152" s="93"/>
      <c r="S152" s="93"/>
      <c r="T152" s="93"/>
      <c r="U152" s="94"/>
      <c r="V152" s="128"/>
      <c r="W152" s="93"/>
      <c r="X152" s="93"/>
      <c r="Y152" s="93"/>
      <c r="Z152" s="93"/>
      <c r="AA152" s="94"/>
      <c r="AB152" s="48">
        <f>AD151</f>
        <v>23170</v>
      </c>
      <c r="AC152" s="49" t="s">
        <v>405</v>
      </c>
      <c r="AD152" s="50">
        <f>AB153</f>
        <v>23268.924999999999</v>
      </c>
      <c r="AE152" s="51"/>
      <c r="AF152" s="52"/>
      <c r="AG152" s="52"/>
      <c r="AH152" s="39">
        <f>(AD152-AB152)</f>
        <v>98.924999999999272</v>
      </c>
      <c r="AI152" s="53"/>
      <c r="AJ152" s="133"/>
      <c r="AK152" s="158"/>
      <c r="AO152" s="2"/>
      <c r="AP152" s="2"/>
      <c r="AQ152" s="2"/>
      <c r="AR152" s="2"/>
      <c r="AS152" s="2"/>
    </row>
    <row r="153" spans="1:106" s="76" customFormat="1" ht="7.35" customHeight="1">
      <c r="A153" s="73"/>
      <c r="B153" s="116"/>
      <c r="C153" s="70"/>
      <c r="D153" s="128"/>
      <c r="E153" s="93"/>
      <c r="F153" s="93"/>
      <c r="G153" s="93"/>
      <c r="H153" s="93" t="str">
        <f>'4.2.3BR'!U53</f>
        <v>SB01</v>
      </c>
      <c r="I153" s="93"/>
      <c r="J153" s="93"/>
      <c r="K153" s="262"/>
      <c r="L153" s="263"/>
      <c r="M153" s="93"/>
      <c r="N153" s="129"/>
      <c r="O153" s="93"/>
      <c r="P153" s="93"/>
      <c r="Q153" s="93"/>
      <c r="R153" s="93"/>
      <c r="S153" s="93"/>
      <c r="T153" s="93"/>
      <c r="U153" s="94"/>
      <c r="V153" s="128"/>
      <c r="W153" s="93"/>
      <c r="X153" s="93"/>
      <c r="Y153" s="93"/>
      <c r="Z153" s="93"/>
      <c r="AA153" s="94"/>
      <c r="AB153" s="48">
        <f>'4.2.3BR'!W53</f>
        <v>23268.924999999999</v>
      </c>
      <c r="AC153" s="49" t="s">
        <v>405</v>
      </c>
      <c r="AD153" s="50">
        <f>'4.2.3BR'!AA53</f>
        <v>23431.075000000001</v>
      </c>
      <c r="AE153" s="51"/>
      <c r="AF153" s="52"/>
      <c r="AG153" s="52"/>
      <c r="AH153" s="39">
        <f>'4.2.3BR'!AF53</f>
        <v>162.15000000000146</v>
      </c>
      <c r="AI153" s="53"/>
      <c r="AJ153" s="133"/>
      <c r="AK153" s="158"/>
      <c r="AR153" s="2"/>
      <c r="AS153" s="2"/>
      <c r="AT153" s="2"/>
    </row>
    <row r="154" spans="1:106" s="76" customFormat="1" ht="7.35" customHeight="1">
      <c r="A154" s="73"/>
      <c r="B154" s="116"/>
      <c r="C154" s="70"/>
      <c r="D154" s="128" t="s">
        <v>1025</v>
      </c>
      <c r="E154" s="93"/>
      <c r="F154" s="93"/>
      <c r="G154" s="93"/>
      <c r="H154" s="93"/>
      <c r="I154" s="93"/>
      <c r="J154" s="93"/>
      <c r="K154" s="262"/>
      <c r="L154" s="263"/>
      <c r="M154" s="93"/>
      <c r="N154" s="129"/>
      <c r="O154" s="93"/>
      <c r="P154" s="93"/>
      <c r="Q154" s="93"/>
      <c r="R154" s="93"/>
      <c r="S154" s="93"/>
      <c r="T154" s="93"/>
      <c r="U154" s="94"/>
      <c r="V154" s="128"/>
      <c r="W154" s="93"/>
      <c r="X154" s="93"/>
      <c r="Y154" s="93"/>
      <c r="Z154" s="93"/>
      <c r="AA154" s="94"/>
      <c r="AB154" s="48">
        <f>AD153</f>
        <v>23431.075000000001</v>
      </c>
      <c r="AC154" s="49" t="s">
        <v>405</v>
      </c>
      <c r="AD154" s="50">
        <f>AB155</f>
        <v>24386.95</v>
      </c>
      <c r="AE154" s="51"/>
      <c r="AF154" s="52"/>
      <c r="AG154" s="52"/>
      <c r="AH154" s="39">
        <f>(AD154-AB154)</f>
        <v>955.875</v>
      </c>
      <c r="AI154" s="53"/>
      <c r="AJ154" s="133"/>
      <c r="AK154" s="158"/>
      <c r="AO154" s="88"/>
      <c r="AP154" s="88"/>
      <c r="AQ154" s="88"/>
      <c r="AR154" s="43"/>
      <c r="AS154" s="43"/>
      <c r="AT154" s="43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88"/>
      <c r="BQ154" s="88"/>
      <c r="BR154" s="88"/>
      <c r="BS154" s="88"/>
      <c r="BT154" s="88"/>
      <c r="BU154" s="88"/>
      <c r="BV154" s="88"/>
    </row>
    <row r="155" spans="1:106" s="76" customFormat="1" ht="7.35" customHeight="1">
      <c r="A155" s="73"/>
      <c r="B155" s="116"/>
      <c r="C155" s="70"/>
      <c r="D155" s="128"/>
      <c r="E155" s="93"/>
      <c r="F155" s="93"/>
      <c r="G155" s="93"/>
      <c r="H155" s="93"/>
      <c r="I155" s="93"/>
      <c r="J155" s="93"/>
      <c r="K155" s="262" t="str">
        <f>'4.2.3BR'!U54</f>
        <v>OP05</v>
      </c>
      <c r="L155" s="263"/>
      <c r="M155" s="93"/>
      <c r="N155" s="129"/>
      <c r="O155" s="93"/>
      <c r="P155" s="93"/>
      <c r="Q155" s="93"/>
      <c r="R155" s="93"/>
      <c r="S155" s="93"/>
      <c r="T155" s="93"/>
      <c r="U155" s="94"/>
      <c r="V155" s="128"/>
      <c r="W155" s="93"/>
      <c r="X155" s="93"/>
      <c r="Y155" s="93"/>
      <c r="Z155" s="93"/>
      <c r="AA155" s="94"/>
      <c r="AB155" s="48">
        <f>'4.2.3BR'!W54</f>
        <v>24386.95</v>
      </c>
      <c r="AC155" s="49" t="s">
        <v>405</v>
      </c>
      <c r="AD155" s="50">
        <f>'4.2.3BR'!AA54</f>
        <v>24473.05</v>
      </c>
      <c r="AE155" s="51"/>
      <c r="AF155" s="52"/>
      <c r="AG155" s="52"/>
      <c r="AH155" s="39">
        <f>'4.2.3BR'!AF54</f>
        <v>86.099999999998545</v>
      </c>
      <c r="AI155" s="53"/>
      <c r="AJ155" s="133"/>
      <c r="AK155" s="158"/>
    </row>
    <row r="156" spans="1:106" s="76" customFormat="1" ht="7.35" customHeight="1">
      <c r="A156" s="73"/>
      <c r="B156" s="116"/>
      <c r="C156" s="70"/>
      <c r="D156" s="128" t="s">
        <v>1026</v>
      </c>
      <c r="E156" s="93"/>
      <c r="F156" s="93"/>
      <c r="G156" s="93"/>
      <c r="H156" s="93"/>
      <c r="I156" s="93"/>
      <c r="J156" s="93"/>
      <c r="K156" s="262"/>
      <c r="L156" s="263"/>
      <c r="M156" s="93"/>
      <c r="N156" s="129"/>
      <c r="O156" s="93"/>
      <c r="P156" s="93"/>
      <c r="Q156" s="93"/>
      <c r="R156" s="93"/>
      <c r="S156" s="93"/>
      <c r="T156" s="93"/>
      <c r="U156" s="94"/>
      <c r="V156" s="128"/>
      <c r="W156" s="93"/>
      <c r="X156" s="93"/>
      <c r="Y156" s="93"/>
      <c r="Z156" s="93"/>
      <c r="AA156" s="94"/>
      <c r="AB156" s="48">
        <f>AD155</f>
        <v>24473.05</v>
      </c>
      <c r="AC156" s="49" t="s">
        <v>735</v>
      </c>
      <c r="AD156" s="50">
        <f>AB157</f>
        <v>24559.174999999999</v>
      </c>
      <c r="AE156" s="51"/>
      <c r="AF156" s="52"/>
      <c r="AG156" s="52"/>
      <c r="AH156" s="39">
        <f>AD156-AB156</f>
        <v>86.125</v>
      </c>
      <c r="AI156" s="53"/>
      <c r="AJ156" s="133"/>
      <c r="AK156" s="158"/>
    </row>
    <row r="157" spans="1:106" s="76" customFormat="1" ht="7.35" customHeight="1">
      <c r="A157" s="73"/>
      <c r="B157" s="116"/>
      <c r="C157" s="70"/>
      <c r="D157" s="128"/>
      <c r="E157" s="93"/>
      <c r="F157" s="93"/>
      <c r="G157" s="93" t="str">
        <f>'4.2.3BR'!U55</f>
        <v>ORB02</v>
      </c>
      <c r="H157" s="93"/>
      <c r="I157" s="93"/>
      <c r="J157" s="93"/>
      <c r="K157" s="262"/>
      <c r="L157" s="263"/>
      <c r="M157" s="93"/>
      <c r="N157" s="129"/>
      <c r="O157" s="93"/>
      <c r="P157" s="93"/>
      <c r="Q157" s="93"/>
      <c r="R157" s="93"/>
      <c r="S157" s="93"/>
      <c r="T157" s="93"/>
      <c r="U157" s="94"/>
      <c r="V157" s="128"/>
      <c r="W157" s="93"/>
      <c r="X157" s="93"/>
      <c r="Y157" s="93"/>
      <c r="Z157" s="93"/>
      <c r="AA157" s="94"/>
      <c r="AB157" s="48">
        <f>'4.2.3BR'!W55</f>
        <v>24559.174999999999</v>
      </c>
      <c r="AC157" s="49" t="s">
        <v>405</v>
      </c>
      <c r="AD157" s="50">
        <f>'4.2.3BR'!AA55</f>
        <v>24736.825000000001</v>
      </c>
      <c r="AE157" s="51"/>
      <c r="AF157" s="52"/>
      <c r="AG157" s="52"/>
      <c r="AH157" s="39">
        <f>'4.2.3BR'!AF55</f>
        <v>177.65000000000146</v>
      </c>
      <c r="AI157" s="53"/>
      <c r="AJ157" s="133"/>
      <c r="AK157" s="158"/>
      <c r="BW157" s="88"/>
      <c r="BX157" s="88"/>
      <c r="BY157" s="88"/>
      <c r="BZ157" s="88"/>
      <c r="CA157" s="88"/>
      <c r="CB157" s="88"/>
      <c r="CC157" s="88"/>
      <c r="CD157" s="88"/>
      <c r="CE157" s="88"/>
      <c r="CF157" s="88"/>
      <c r="CG157" s="88"/>
      <c r="CH157" s="88"/>
      <c r="CI157" s="88"/>
      <c r="CJ157" s="88"/>
      <c r="CK157" s="88"/>
      <c r="CL157" s="88"/>
      <c r="CM157" s="88"/>
      <c r="CN157" s="88"/>
      <c r="CO157" s="88"/>
      <c r="CP157" s="88"/>
      <c r="CQ157" s="88"/>
      <c r="CR157" s="88"/>
      <c r="CS157" s="88"/>
      <c r="CT157" s="88"/>
      <c r="CU157" s="88"/>
      <c r="CV157" s="88"/>
      <c r="CW157" s="88"/>
      <c r="CX157" s="88"/>
      <c r="CY157" s="88"/>
      <c r="CZ157" s="88"/>
      <c r="DA157" s="88"/>
      <c r="DB157" s="88"/>
    </row>
    <row r="158" spans="1:106" s="76" customFormat="1" ht="7.35" customHeight="1">
      <c r="A158" s="73"/>
      <c r="B158" s="116"/>
      <c r="C158" s="70"/>
      <c r="D158" s="128" t="s">
        <v>1027</v>
      </c>
      <c r="E158" s="93"/>
      <c r="F158" s="93"/>
      <c r="G158" s="93"/>
      <c r="H158" s="93"/>
      <c r="I158" s="93"/>
      <c r="J158" s="93"/>
      <c r="K158" s="262"/>
      <c r="L158" s="263"/>
      <c r="M158" s="93"/>
      <c r="N158" s="129"/>
      <c r="O158" s="93"/>
      <c r="P158" s="93"/>
      <c r="Q158" s="93"/>
      <c r="R158" s="93"/>
      <c r="S158" s="93"/>
      <c r="T158" s="93"/>
      <c r="U158" s="94"/>
      <c r="V158" s="128"/>
      <c r="W158" s="93"/>
      <c r="X158" s="93"/>
      <c r="Y158" s="93"/>
      <c r="Z158" s="93"/>
      <c r="AA158" s="94"/>
      <c r="AB158" s="48">
        <f>AD157</f>
        <v>24736.825000000001</v>
      </c>
      <c r="AC158" s="49" t="s">
        <v>405</v>
      </c>
      <c r="AD158" s="50">
        <f>AB159</f>
        <v>25018.95</v>
      </c>
      <c r="AE158" s="51"/>
      <c r="AF158" s="52"/>
      <c r="AG158" s="52"/>
      <c r="AH158" s="39">
        <f>(AD158-AB158)</f>
        <v>282.125</v>
      </c>
      <c r="AI158" s="53"/>
      <c r="AJ158" s="133"/>
      <c r="AK158" s="158"/>
      <c r="AN158" s="2"/>
    </row>
    <row r="159" spans="1:106" s="76" customFormat="1" ht="7.35" customHeight="1">
      <c r="A159" s="73"/>
      <c r="B159" s="116"/>
      <c r="C159" s="70"/>
      <c r="D159" s="128"/>
      <c r="E159" s="93"/>
      <c r="F159" s="93"/>
      <c r="G159" s="93"/>
      <c r="H159" s="93"/>
      <c r="I159" s="93"/>
      <c r="J159" s="93"/>
      <c r="K159" s="262" t="str">
        <f>'4.2.3BR'!U56</f>
        <v>OP06</v>
      </c>
      <c r="L159" s="263"/>
      <c r="M159" s="93"/>
      <c r="N159" s="129"/>
      <c r="O159" s="93"/>
      <c r="P159" s="93"/>
      <c r="Q159" s="93"/>
      <c r="R159" s="93"/>
      <c r="S159" s="93"/>
      <c r="T159" s="93"/>
      <c r="U159" s="94"/>
      <c r="V159" s="128"/>
      <c r="W159" s="93"/>
      <c r="X159" s="93"/>
      <c r="Y159" s="93"/>
      <c r="Z159" s="93"/>
      <c r="AA159" s="94"/>
      <c r="AB159" s="48">
        <f>'4.2.3BR'!W56</f>
        <v>25018.95</v>
      </c>
      <c r="AC159" s="49" t="s">
        <v>405</v>
      </c>
      <c r="AD159" s="50">
        <f>'4.2.3BR'!AA56</f>
        <v>25105.05</v>
      </c>
      <c r="AE159" s="51"/>
      <c r="AF159" s="52"/>
      <c r="AG159" s="52"/>
      <c r="AH159" s="39">
        <f>'4.2.3BR'!AF56</f>
        <v>86.099999999998545</v>
      </c>
      <c r="AI159" s="53"/>
      <c r="AJ159" s="133"/>
      <c r="AK159" s="155"/>
      <c r="AM159" s="2"/>
      <c r="AN159" s="2"/>
    </row>
    <row r="160" spans="1:106" s="76" customFormat="1" ht="7.35" customHeight="1">
      <c r="A160" s="73"/>
      <c r="B160" s="116"/>
      <c r="C160" s="70"/>
      <c r="D160" s="128" t="s">
        <v>1028</v>
      </c>
      <c r="E160" s="93"/>
      <c r="F160" s="93"/>
      <c r="G160" s="93"/>
      <c r="H160" s="93"/>
      <c r="I160" s="93"/>
      <c r="J160" s="93"/>
      <c r="K160" s="262"/>
      <c r="L160" s="263"/>
      <c r="M160" s="93"/>
      <c r="N160" s="129"/>
      <c r="O160" s="93"/>
      <c r="P160" s="93"/>
      <c r="Q160" s="93"/>
      <c r="R160" s="93"/>
      <c r="S160" s="93"/>
      <c r="T160" s="93"/>
      <c r="U160" s="94"/>
      <c r="V160" s="128"/>
      <c r="W160" s="93"/>
      <c r="X160" s="93"/>
      <c r="Y160" s="93"/>
      <c r="Z160" s="93"/>
      <c r="AA160" s="94"/>
      <c r="AB160" s="48">
        <f>AD159</f>
        <v>25105.05</v>
      </c>
      <c r="AC160" s="49" t="s">
        <v>405</v>
      </c>
      <c r="AD160" s="50">
        <f>AB161</f>
        <v>25671.95</v>
      </c>
      <c r="AE160" s="51"/>
      <c r="AF160" s="52"/>
      <c r="AG160" s="52"/>
      <c r="AH160" s="39">
        <f>(AD160-AB160)</f>
        <v>566.90000000000146</v>
      </c>
      <c r="AI160" s="53"/>
      <c r="AJ160" s="133"/>
      <c r="AK160" s="155"/>
      <c r="AM160" s="2"/>
      <c r="AN160" s="2"/>
    </row>
    <row r="161" spans="1:106" s="76" customFormat="1" ht="7.35" customHeight="1">
      <c r="A161" s="73"/>
      <c r="B161" s="116"/>
      <c r="C161" s="70"/>
      <c r="D161" s="128"/>
      <c r="E161" s="93"/>
      <c r="F161" s="93"/>
      <c r="G161" s="93"/>
      <c r="H161" s="93" t="str">
        <f>'4.2.3BR'!U57</f>
        <v>SB02</v>
      </c>
      <c r="I161" s="93"/>
      <c r="J161" s="93"/>
      <c r="K161" s="262"/>
      <c r="L161" s="263"/>
      <c r="M161" s="93"/>
      <c r="N161" s="129"/>
      <c r="O161" s="93"/>
      <c r="P161" s="93"/>
      <c r="Q161" s="93"/>
      <c r="R161" s="93"/>
      <c r="S161" s="93"/>
      <c r="T161" s="93"/>
      <c r="U161" s="94"/>
      <c r="V161" s="128"/>
      <c r="W161" s="93"/>
      <c r="X161" s="93"/>
      <c r="Y161" s="93"/>
      <c r="Z161" s="93"/>
      <c r="AA161" s="94"/>
      <c r="AB161" s="48">
        <f>'4.2.3BR'!W57</f>
        <v>25671.95</v>
      </c>
      <c r="AC161" s="49" t="s">
        <v>405</v>
      </c>
      <c r="AD161" s="50">
        <f>'4.2.3BR'!AA57</f>
        <v>25768.05</v>
      </c>
      <c r="AE161" s="51"/>
      <c r="AF161" s="52"/>
      <c r="AG161" s="52"/>
      <c r="AH161" s="39">
        <f>'4.2.3BR'!AF57</f>
        <v>96.099999999998545</v>
      </c>
      <c r="AI161" s="53"/>
      <c r="AJ161" s="133"/>
      <c r="AK161" s="155"/>
      <c r="AN161" s="2"/>
      <c r="AR161" s="2"/>
      <c r="AS161" s="2"/>
    </row>
    <row r="162" spans="1:106" s="76" customFormat="1" ht="7.35" customHeight="1">
      <c r="A162" s="73"/>
      <c r="B162" s="116"/>
      <c r="C162" s="70"/>
      <c r="D162" s="231" t="s">
        <v>1029</v>
      </c>
      <c r="E162" s="229"/>
      <c r="F162" s="229"/>
      <c r="G162" s="229"/>
      <c r="H162" s="229"/>
      <c r="I162" s="229"/>
      <c r="J162" s="229"/>
      <c r="K162" s="293"/>
      <c r="L162" s="294"/>
      <c r="M162" s="229"/>
      <c r="N162" s="232"/>
      <c r="O162" s="229"/>
      <c r="P162" s="229"/>
      <c r="Q162" s="229"/>
      <c r="R162" s="229"/>
      <c r="S162" s="229"/>
      <c r="T162" s="229"/>
      <c r="U162" s="230"/>
      <c r="V162" s="231"/>
      <c r="W162" s="229"/>
      <c r="X162" s="229"/>
      <c r="Y162" s="229"/>
      <c r="Z162" s="229"/>
      <c r="AA162" s="230"/>
      <c r="AB162" s="219">
        <f>AD161</f>
        <v>25768.05</v>
      </c>
      <c r="AC162" s="220" t="s">
        <v>405</v>
      </c>
      <c r="AD162" s="221">
        <f>AD149</f>
        <v>26800</v>
      </c>
      <c r="AE162" s="222"/>
      <c r="AF162" s="224"/>
      <c r="AG162" s="223"/>
      <c r="AH162" s="224">
        <f>(AD162-AB162)</f>
        <v>1031.9500000000007</v>
      </c>
      <c r="AI162" s="225"/>
      <c r="AJ162" s="236"/>
      <c r="AK162" s="237"/>
      <c r="AL162" s="196">
        <f>SUM(AH150:AH162)</f>
        <v>4800</v>
      </c>
      <c r="AM162" s="2"/>
      <c r="AN162" s="2"/>
      <c r="AO162" s="2"/>
      <c r="AP162" s="2"/>
      <c r="AQ162" s="2"/>
      <c r="AR162" s="2"/>
      <c r="AS162" s="2"/>
    </row>
    <row r="163" spans="1:106" s="76" customFormat="1" ht="7.35" customHeight="1">
      <c r="A163" s="73"/>
      <c r="B163" s="116"/>
      <c r="C163" s="70"/>
      <c r="D163" s="1705"/>
      <c r="E163" s="1706"/>
      <c r="F163" s="1706"/>
      <c r="G163" s="1706"/>
      <c r="H163" s="1706"/>
      <c r="I163" s="1706"/>
      <c r="J163" s="1706"/>
      <c r="K163" s="1707"/>
      <c r="L163" s="1708"/>
      <c r="M163" s="1706" t="str">
        <f>'4.2.4CB'!G61</f>
        <v>RD035</v>
      </c>
      <c r="N163" s="1709"/>
      <c r="O163" s="1706"/>
      <c r="P163" s="1706"/>
      <c r="Q163" s="1706"/>
      <c r="R163" s="1706"/>
      <c r="S163" s="1706"/>
      <c r="T163" s="1706"/>
      <c r="U163" s="1710"/>
      <c r="V163" s="1705"/>
      <c r="W163" s="1706"/>
      <c r="X163" s="1706"/>
      <c r="Y163" s="1706"/>
      <c r="Z163" s="1706"/>
      <c r="AA163" s="1710"/>
      <c r="AB163" s="2196">
        <f>'4.2.4CB'!I61</f>
        <v>22200</v>
      </c>
      <c r="AC163" s="2197"/>
      <c r="AD163" s="2197"/>
      <c r="AE163" s="2198"/>
      <c r="AF163" s="289"/>
      <c r="AG163" s="289"/>
      <c r="AH163" s="290"/>
      <c r="AI163" s="291"/>
      <c r="AJ163" s="292"/>
      <c r="AK163" s="437"/>
      <c r="AL163" s="2"/>
      <c r="AN163" s="2"/>
      <c r="AO163" s="2"/>
      <c r="AP163" s="2"/>
      <c r="AQ163" s="2"/>
    </row>
    <row r="164" spans="1:106" s="76" customFormat="1" ht="7.35" customHeight="1">
      <c r="A164" s="73"/>
      <c r="B164" s="116"/>
      <c r="C164" s="70"/>
      <c r="D164" s="128"/>
      <c r="E164" s="93"/>
      <c r="F164" s="93"/>
      <c r="G164" s="93"/>
      <c r="H164" s="93"/>
      <c r="I164" s="93"/>
      <c r="J164" s="93"/>
      <c r="K164" s="262"/>
      <c r="L164" s="263"/>
      <c r="M164" s="93" t="str">
        <f>'4.2.4CB'!G62</f>
        <v>RD036</v>
      </c>
      <c r="N164" s="129"/>
      <c r="O164" s="93"/>
      <c r="P164" s="93"/>
      <c r="Q164" s="93"/>
      <c r="R164" s="93"/>
      <c r="S164" s="93"/>
      <c r="T164" s="93"/>
      <c r="U164" s="94"/>
      <c r="V164" s="128"/>
      <c r="W164" s="93"/>
      <c r="X164" s="93"/>
      <c r="Y164" s="93"/>
      <c r="Z164" s="93"/>
      <c r="AA164" s="94"/>
      <c r="AB164" s="2155">
        <f>'4.2.4CB'!I62</f>
        <v>23310</v>
      </c>
      <c r="AC164" s="2156"/>
      <c r="AD164" s="2156"/>
      <c r="AE164" s="2157"/>
      <c r="AF164" s="98"/>
      <c r="AG164" s="98"/>
      <c r="AH164" s="99"/>
      <c r="AI164" s="100"/>
      <c r="AJ164" s="133"/>
      <c r="AK164" s="155"/>
      <c r="AN164" s="2"/>
      <c r="AP164" s="2"/>
      <c r="AQ164" s="2"/>
      <c r="AR164" s="2"/>
      <c r="AS164" s="2"/>
    </row>
    <row r="165" spans="1:106" s="76" customFormat="1" ht="7.35" customHeight="1">
      <c r="A165" s="73"/>
      <c r="B165" s="116"/>
      <c r="C165" s="70"/>
      <c r="D165" s="128"/>
      <c r="E165" s="93"/>
      <c r="F165" s="93"/>
      <c r="G165" s="93"/>
      <c r="H165" s="93"/>
      <c r="I165" s="93"/>
      <c r="J165" s="93"/>
      <c r="K165" s="262"/>
      <c r="L165" s="263"/>
      <c r="M165" s="93" t="str">
        <f>'4.2.4CB'!G63</f>
        <v>RD037</v>
      </c>
      <c r="N165" s="129"/>
      <c r="O165" s="93"/>
      <c r="P165" s="93"/>
      <c r="Q165" s="93"/>
      <c r="R165" s="93"/>
      <c r="S165" s="93"/>
      <c r="T165" s="93"/>
      <c r="U165" s="94"/>
      <c r="V165" s="128"/>
      <c r="W165" s="93"/>
      <c r="X165" s="93"/>
      <c r="Y165" s="93"/>
      <c r="Z165" s="93"/>
      <c r="AA165" s="94"/>
      <c r="AB165" s="2155">
        <f>'4.2.4CB'!I63</f>
        <v>24100</v>
      </c>
      <c r="AC165" s="2156"/>
      <c r="AD165" s="2156"/>
      <c r="AE165" s="2157"/>
      <c r="AF165" s="98"/>
      <c r="AG165" s="98"/>
      <c r="AH165" s="99"/>
      <c r="AI165" s="100"/>
      <c r="AJ165" s="133"/>
      <c r="AK165" s="155"/>
      <c r="AN165" s="2"/>
      <c r="AP165" s="2"/>
      <c r="AQ165" s="2"/>
      <c r="AR165" s="2"/>
      <c r="AS165" s="2"/>
    </row>
    <row r="166" spans="1:106" s="76" customFormat="1" ht="7.35" customHeight="1">
      <c r="A166" s="73"/>
      <c r="B166" s="116"/>
      <c r="C166" s="70"/>
      <c r="D166" s="128"/>
      <c r="E166" s="93"/>
      <c r="F166" s="93"/>
      <c r="G166" s="93"/>
      <c r="H166" s="93"/>
      <c r="I166" s="93"/>
      <c r="J166" s="93"/>
      <c r="K166" s="262"/>
      <c r="L166" s="263"/>
      <c r="M166" s="93"/>
      <c r="N166" s="129" t="str">
        <f>'4.2.5CP'!G37</f>
        <v>CP024</v>
      </c>
      <c r="O166" s="93"/>
      <c r="P166" s="93"/>
      <c r="Q166" s="93"/>
      <c r="R166" s="93"/>
      <c r="S166" s="93"/>
      <c r="T166" s="93"/>
      <c r="U166" s="94"/>
      <c r="V166" s="128"/>
      <c r="W166" s="93"/>
      <c r="X166" s="93"/>
      <c r="Y166" s="93"/>
      <c r="Z166" s="93"/>
      <c r="AA166" s="94"/>
      <c r="AB166" s="2155">
        <f>'4.2.5CP'!I37</f>
        <v>24200</v>
      </c>
      <c r="AC166" s="2156"/>
      <c r="AD166" s="2156"/>
      <c r="AE166" s="2157"/>
      <c r="AF166" s="98"/>
      <c r="AG166" s="98"/>
      <c r="AH166" s="99"/>
      <c r="AI166" s="100"/>
      <c r="AJ166" s="133"/>
      <c r="AK166" s="155"/>
      <c r="AO166" s="2"/>
      <c r="AR166" s="2"/>
      <c r="AS166" s="2"/>
    </row>
    <row r="167" spans="1:106" s="76" customFormat="1" ht="7.35" customHeight="1">
      <c r="A167" s="73"/>
      <c r="B167" s="116"/>
      <c r="C167" s="70"/>
      <c r="D167" s="128"/>
      <c r="E167" s="93"/>
      <c r="F167" s="93"/>
      <c r="G167" s="93"/>
      <c r="H167" s="93"/>
      <c r="I167" s="93"/>
      <c r="J167" s="93"/>
      <c r="K167" s="262"/>
      <c r="L167" s="263"/>
      <c r="M167" s="93" t="str">
        <f>'4.2.4CB'!G64</f>
        <v>RD038</v>
      </c>
      <c r="N167" s="129"/>
      <c r="O167" s="93"/>
      <c r="P167" s="93"/>
      <c r="Q167" s="93"/>
      <c r="R167" s="93"/>
      <c r="S167" s="93"/>
      <c r="T167" s="93"/>
      <c r="U167" s="94"/>
      <c r="V167" s="128"/>
      <c r="W167" s="93"/>
      <c r="X167" s="93"/>
      <c r="Y167" s="93"/>
      <c r="Z167" s="93"/>
      <c r="AA167" s="94"/>
      <c r="AB167" s="2155">
        <f>'4.2.4CB'!I64</f>
        <v>24600</v>
      </c>
      <c r="AC167" s="2156"/>
      <c r="AD167" s="2156"/>
      <c r="AE167" s="2157"/>
      <c r="AF167" s="98"/>
      <c r="AG167" s="98"/>
      <c r="AH167" s="99"/>
      <c r="AI167" s="100"/>
      <c r="AJ167" s="133"/>
      <c r="AK167" s="155"/>
      <c r="AO167" s="2"/>
      <c r="AP167" s="2"/>
      <c r="AQ167" s="2"/>
      <c r="AR167" s="2"/>
      <c r="AS167" s="2"/>
    </row>
    <row r="168" spans="1:106" s="76" customFormat="1" ht="7.35" customHeight="1">
      <c r="A168" s="73"/>
      <c r="B168" s="116"/>
      <c r="C168" s="70"/>
      <c r="D168" s="128"/>
      <c r="E168" s="93"/>
      <c r="F168" s="93"/>
      <c r="G168" s="93"/>
      <c r="H168" s="93"/>
      <c r="I168" s="93"/>
      <c r="J168" s="93"/>
      <c r="K168" s="262"/>
      <c r="L168" s="263"/>
      <c r="M168" s="93" t="str">
        <f>'4.2.4CB'!G65</f>
        <v>RD039</v>
      </c>
      <c r="N168" s="129"/>
      <c r="O168" s="93"/>
      <c r="P168" s="93"/>
      <c r="Q168" s="93"/>
      <c r="R168" s="93"/>
      <c r="S168" s="93"/>
      <c r="T168" s="93"/>
      <c r="U168" s="94"/>
      <c r="V168" s="128"/>
      <c r="W168" s="93"/>
      <c r="X168" s="93"/>
      <c r="Y168" s="93"/>
      <c r="Z168" s="93"/>
      <c r="AA168" s="94"/>
      <c r="AB168" s="2155">
        <f>'4.2.4CB'!I65</f>
        <v>24760</v>
      </c>
      <c r="AC168" s="2156"/>
      <c r="AD168" s="2156"/>
      <c r="AE168" s="2157"/>
      <c r="AF168" s="98"/>
      <c r="AG168" s="98"/>
      <c r="AH168" s="99"/>
      <c r="AI168" s="100"/>
      <c r="AJ168" s="133"/>
      <c r="AK168" s="155"/>
      <c r="AN168" s="2"/>
      <c r="AO168" s="2"/>
      <c r="AP168" s="2"/>
      <c r="AQ168" s="2"/>
      <c r="AR168" s="2"/>
      <c r="AS168" s="2"/>
    </row>
    <row r="169" spans="1:106" s="76" customFormat="1" ht="7.35" customHeight="1">
      <c r="A169" s="73"/>
      <c r="B169" s="116"/>
      <c r="C169" s="70"/>
      <c r="D169" s="128"/>
      <c r="E169" s="93"/>
      <c r="F169" s="93"/>
      <c r="G169" s="93"/>
      <c r="H169" s="93"/>
      <c r="I169" s="93"/>
      <c r="J169" s="93"/>
      <c r="K169" s="262"/>
      <c r="L169" s="263"/>
      <c r="M169" s="93" t="str">
        <f>'4.2.4CB'!G66</f>
        <v>RD040</v>
      </c>
      <c r="N169" s="129"/>
      <c r="O169" s="93"/>
      <c r="P169" s="93"/>
      <c r="Q169" s="93"/>
      <c r="R169" s="93"/>
      <c r="S169" s="93"/>
      <c r="T169" s="93"/>
      <c r="U169" s="94"/>
      <c r="V169" s="128"/>
      <c r="W169" s="93"/>
      <c r="X169" s="93"/>
      <c r="Y169" s="93"/>
      <c r="Z169" s="93"/>
      <c r="AA169" s="94"/>
      <c r="AB169" s="2155">
        <f>'4.2.4CB'!I66</f>
        <v>25200</v>
      </c>
      <c r="AC169" s="2156"/>
      <c r="AD169" s="2156"/>
      <c r="AE169" s="2157"/>
      <c r="AF169" s="98"/>
      <c r="AG169" s="98"/>
      <c r="AH169" s="99"/>
      <c r="AI169" s="100"/>
      <c r="AJ169" s="133"/>
      <c r="AK169" s="155"/>
      <c r="AO169" s="2"/>
      <c r="AP169" s="2"/>
      <c r="AQ169" s="2"/>
      <c r="BE169" s="2"/>
    </row>
    <row r="170" spans="1:106" s="76" customFormat="1" ht="7.35" customHeight="1">
      <c r="A170" s="73"/>
      <c r="B170" s="116"/>
      <c r="C170" s="70"/>
      <c r="D170" s="128"/>
      <c r="E170" s="93"/>
      <c r="F170" s="93"/>
      <c r="G170" s="93"/>
      <c r="H170" s="93"/>
      <c r="I170" s="93"/>
      <c r="J170" s="93"/>
      <c r="K170" s="262"/>
      <c r="L170" s="263"/>
      <c r="M170" s="93" t="str">
        <f>'4.2.4CB'!G67</f>
        <v>RD041</v>
      </c>
      <c r="N170" s="129"/>
      <c r="O170" s="93"/>
      <c r="P170" s="93"/>
      <c r="Q170" s="93"/>
      <c r="R170" s="93"/>
      <c r="S170" s="93"/>
      <c r="T170" s="93"/>
      <c r="U170" s="94"/>
      <c r="V170" s="128"/>
      <c r="W170" s="93"/>
      <c r="X170" s="93"/>
      <c r="Y170" s="93"/>
      <c r="Z170" s="93"/>
      <c r="AA170" s="94"/>
      <c r="AB170" s="2155">
        <f>'4.2.4CB'!I67</f>
        <v>26000</v>
      </c>
      <c r="AC170" s="2156"/>
      <c r="AD170" s="2156"/>
      <c r="AE170" s="2157"/>
      <c r="AF170" s="98"/>
      <c r="AG170" s="98"/>
      <c r="AH170" s="99"/>
      <c r="AI170" s="100"/>
      <c r="AJ170" s="133"/>
      <c r="AK170" s="155"/>
      <c r="AL170" s="88"/>
      <c r="AM170" s="88"/>
      <c r="AN170" s="88"/>
      <c r="AO170" s="43"/>
      <c r="AP170" s="43"/>
      <c r="AQ170" s="43"/>
      <c r="AR170" s="88"/>
      <c r="AS170" s="88"/>
      <c r="AT170" s="88"/>
      <c r="AU170" s="88"/>
      <c r="AV170" s="88"/>
      <c r="AW170" s="88"/>
      <c r="AX170" s="88"/>
      <c r="AY170" s="88"/>
      <c r="AZ170" s="88"/>
      <c r="BA170" s="88"/>
      <c r="BB170" s="88"/>
      <c r="BC170" s="88"/>
      <c r="BD170" s="88"/>
      <c r="BE170" s="43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</row>
    <row r="171" spans="1:106" s="76" customFormat="1" ht="7.35" customHeight="1">
      <c r="A171" s="73"/>
      <c r="B171" s="116"/>
      <c r="C171" s="70"/>
      <c r="D171" s="128"/>
      <c r="E171" s="93"/>
      <c r="F171" s="93"/>
      <c r="G171" s="93"/>
      <c r="H171" s="93"/>
      <c r="I171" s="93"/>
      <c r="J171" s="93"/>
      <c r="K171" s="262"/>
      <c r="L171" s="263" t="str">
        <f>'4.2.4CB'!G68</f>
        <v>WT010</v>
      </c>
      <c r="M171" s="93"/>
      <c r="N171" s="129"/>
      <c r="O171" s="93"/>
      <c r="P171" s="93"/>
      <c r="Q171" s="93"/>
      <c r="R171" s="93"/>
      <c r="S171" s="93"/>
      <c r="T171" s="93"/>
      <c r="U171" s="94"/>
      <c r="V171" s="128"/>
      <c r="W171" s="93"/>
      <c r="X171" s="93"/>
      <c r="Y171" s="93"/>
      <c r="Z171" s="93"/>
      <c r="AA171" s="94"/>
      <c r="AB171" s="2155">
        <f>'4.2.4CB'!I68</f>
        <v>26100</v>
      </c>
      <c r="AC171" s="2156"/>
      <c r="AD171" s="2156"/>
      <c r="AE171" s="2157"/>
      <c r="AF171" s="98"/>
      <c r="AG171" s="98"/>
      <c r="AH171" s="99"/>
      <c r="AI171" s="100"/>
      <c r="AJ171" s="133"/>
      <c r="AK171" s="155"/>
    </row>
    <row r="172" spans="1:106" s="76" customFormat="1" ht="7.35" customHeight="1">
      <c r="A172" s="73"/>
      <c r="B172" s="116"/>
      <c r="C172" s="70"/>
      <c r="D172" s="149"/>
      <c r="E172" s="111"/>
      <c r="F172" s="111"/>
      <c r="G172" s="111"/>
      <c r="H172" s="111"/>
      <c r="I172" s="111"/>
      <c r="J172" s="111"/>
      <c r="K172" s="268"/>
      <c r="L172" s="269" t="str">
        <f>'4.2.4CB'!G69</f>
        <v>WT011</v>
      </c>
      <c r="M172" s="111"/>
      <c r="N172" s="150"/>
      <c r="O172" s="111"/>
      <c r="P172" s="111"/>
      <c r="Q172" s="111"/>
      <c r="R172" s="111"/>
      <c r="S172" s="111"/>
      <c r="T172" s="111"/>
      <c r="U172" s="112"/>
      <c r="V172" s="149"/>
      <c r="W172" s="111"/>
      <c r="X172" s="111"/>
      <c r="Y172" s="111"/>
      <c r="Z172" s="111"/>
      <c r="AA172" s="112"/>
      <c r="AB172" s="2181">
        <f>'4.2.4CB'!I69</f>
        <v>26480</v>
      </c>
      <c r="AC172" s="2182"/>
      <c r="AD172" s="2182"/>
      <c r="AE172" s="2183"/>
      <c r="AF172" s="113"/>
      <c r="AG172" s="113"/>
      <c r="AH172" s="114"/>
      <c r="AI172" s="115"/>
      <c r="AJ172" s="151"/>
      <c r="AK172" s="157"/>
    </row>
    <row r="173" spans="1:106" s="76" customFormat="1" ht="7.35" customHeight="1">
      <c r="A173" s="73"/>
      <c r="B173" s="116"/>
      <c r="C173" s="70"/>
      <c r="D173" s="80" t="s">
        <v>1030</v>
      </c>
      <c r="E173" s="81"/>
      <c r="F173" s="81"/>
      <c r="G173" s="81"/>
      <c r="H173" s="81"/>
      <c r="I173" s="81"/>
      <c r="J173" s="81"/>
      <c r="K173" s="254"/>
      <c r="L173" s="255"/>
      <c r="M173" s="81"/>
      <c r="N173" s="82"/>
      <c r="O173" s="81"/>
      <c r="P173" s="81"/>
      <c r="Q173" s="81"/>
      <c r="R173" s="81"/>
      <c r="S173" s="81"/>
      <c r="T173" s="81"/>
      <c r="U173" s="18"/>
      <c r="V173" s="80"/>
      <c r="W173" s="81"/>
      <c r="X173" s="81"/>
      <c r="Y173" s="81"/>
      <c r="Z173" s="81"/>
      <c r="AA173" s="18"/>
      <c r="AB173" s="19">
        <v>26800</v>
      </c>
      <c r="AC173" s="83" t="s">
        <v>405</v>
      </c>
      <c r="AD173" s="21">
        <v>32000</v>
      </c>
      <c r="AE173" s="22"/>
      <c r="AF173" s="23"/>
      <c r="AG173" s="23"/>
      <c r="AH173" s="24">
        <f>(AD173-AB173)-AF173</f>
        <v>5200</v>
      </c>
      <c r="AI173" s="25"/>
      <c r="AJ173" s="117"/>
      <c r="AK173" s="153"/>
      <c r="AL173" s="2"/>
      <c r="AM173" s="2"/>
      <c r="AR173" s="2"/>
      <c r="AS173" s="2"/>
      <c r="AT173" s="2"/>
    </row>
    <row r="174" spans="1:106" s="88" customFormat="1" ht="7.35" customHeight="1">
      <c r="A174" s="125"/>
      <c r="B174" s="118"/>
      <c r="C174" s="29"/>
      <c r="D174" s="90" t="s">
        <v>1031</v>
      </c>
      <c r="E174" s="91"/>
      <c r="F174" s="91"/>
      <c r="G174" s="91"/>
      <c r="H174" s="91"/>
      <c r="I174" s="91"/>
      <c r="J174" s="91"/>
      <c r="K174" s="258"/>
      <c r="L174" s="259"/>
      <c r="M174" s="91"/>
      <c r="N174" s="92"/>
      <c r="O174" s="91"/>
      <c r="P174" s="91"/>
      <c r="Q174" s="91"/>
      <c r="R174" s="91"/>
      <c r="S174" s="91"/>
      <c r="T174" s="91"/>
      <c r="U174" s="47"/>
      <c r="V174" s="90"/>
      <c r="W174" s="91"/>
      <c r="X174" s="91"/>
      <c r="Y174" s="91"/>
      <c r="Z174" s="91"/>
      <c r="AA174" s="47"/>
      <c r="AB174" s="48">
        <f>AB173</f>
        <v>26800</v>
      </c>
      <c r="AC174" s="1544" t="s">
        <v>405</v>
      </c>
      <c r="AD174" s="50">
        <f>AB175</f>
        <v>26952.95</v>
      </c>
      <c r="AE174" s="1667"/>
      <c r="AF174" s="52"/>
      <c r="AG174" s="52"/>
      <c r="AH174" s="39">
        <f>(AD174-AB174)</f>
        <v>152.95000000000073</v>
      </c>
      <c r="AI174" s="53"/>
      <c r="AJ174" s="119"/>
      <c r="AK174" s="55"/>
      <c r="AL174" s="76"/>
      <c r="AM174" s="76"/>
      <c r="AN174" s="76"/>
      <c r="AO174" s="76"/>
      <c r="AP174" s="76"/>
      <c r="AQ174" s="76"/>
      <c r="AR174" s="2"/>
      <c r="AS174" s="2"/>
      <c r="AT174" s="2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6"/>
      <c r="DB174" s="76"/>
    </row>
    <row r="175" spans="1:106" s="76" customFormat="1" ht="7.35" customHeight="1">
      <c r="A175" s="73"/>
      <c r="B175" s="116"/>
      <c r="C175" s="70"/>
      <c r="D175" s="128"/>
      <c r="E175" s="93"/>
      <c r="F175" s="93"/>
      <c r="G175" s="93"/>
      <c r="H175" s="93"/>
      <c r="I175" s="93"/>
      <c r="J175" s="93" t="str">
        <f>'4.2.3BR'!U59</f>
        <v>VD12</v>
      </c>
      <c r="K175" s="262"/>
      <c r="L175" s="263"/>
      <c r="M175" s="93"/>
      <c r="N175" s="129"/>
      <c r="O175" s="93"/>
      <c r="P175" s="93"/>
      <c r="Q175" s="93"/>
      <c r="R175" s="93"/>
      <c r="S175" s="93"/>
      <c r="T175" s="93"/>
      <c r="U175" s="94"/>
      <c r="V175" s="128"/>
      <c r="W175" s="93"/>
      <c r="X175" s="93"/>
      <c r="Y175" s="93"/>
      <c r="Z175" s="93"/>
      <c r="AA175" s="94"/>
      <c r="AB175" s="48">
        <f>'4.2.3BR'!W59</f>
        <v>26952.95</v>
      </c>
      <c r="AC175" s="1666" t="s">
        <v>405</v>
      </c>
      <c r="AD175" s="50">
        <f>'4.2.3BR'!AA59</f>
        <v>27047.05</v>
      </c>
      <c r="AE175" s="1667"/>
      <c r="AF175" s="52"/>
      <c r="AG175" s="52"/>
      <c r="AH175" s="39">
        <f>'4.2.3BR'!AF59</f>
        <v>94.099999999998545</v>
      </c>
      <c r="AI175" s="53"/>
      <c r="AJ175" s="133"/>
      <c r="AK175" s="155"/>
    </row>
    <row r="176" spans="1:106" s="76" customFormat="1" ht="7.35" customHeight="1">
      <c r="A176" s="73"/>
      <c r="B176" s="116"/>
      <c r="C176" s="70"/>
      <c r="D176" s="128" t="s">
        <v>1032</v>
      </c>
      <c r="E176" s="93"/>
      <c r="F176" s="93"/>
      <c r="G176" s="93"/>
      <c r="H176" s="93"/>
      <c r="I176" s="93"/>
      <c r="J176" s="93"/>
      <c r="K176" s="262"/>
      <c r="L176" s="263"/>
      <c r="M176" s="93"/>
      <c r="N176" s="129"/>
      <c r="O176" s="93"/>
      <c r="P176" s="93"/>
      <c r="Q176" s="93"/>
      <c r="R176" s="93"/>
      <c r="S176" s="93"/>
      <c r="T176" s="93"/>
      <c r="U176" s="94"/>
      <c r="V176" s="128"/>
      <c r="W176" s="93"/>
      <c r="X176" s="93"/>
      <c r="Y176" s="93"/>
      <c r="Z176" s="93"/>
      <c r="AA176" s="94"/>
      <c r="AB176" s="48">
        <f>AD175</f>
        <v>27047.05</v>
      </c>
      <c r="AC176" s="1666" t="s">
        <v>405</v>
      </c>
      <c r="AD176" s="50">
        <f>AB177</f>
        <v>27856.95</v>
      </c>
      <c r="AE176" s="1667"/>
      <c r="AF176" s="52"/>
      <c r="AG176" s="52"/>
      <c r="AH176" s="39">
        <f>(AD176-AB176)</f>
        <v>809.90000000000146</v>
      </c>
      <c r="AI176" s="53"/>
      <c r="AJ176" s="133"/>
      <c r="AK176" s="155"/>
      <c r="AL176" s="2"/>
      <c r="AM176" s="2"/>
      <c r="AT176" s="2"/>
    </row>
    <row r="177" spans="1:106" s="76" customFormat="1" ht="7.35" customHeight="1">
      <c r="A177" s="73"/>
      <c r="B177" s="116"/>
      <c r="C177" s="70"/>
      <c r="D177" s="128"/>
      <c r="E177" s="93"/>
      <c r="F177" s="93"/>
      <c r="G177" s="93"/>
      <c r="H177" s="93"/>
      <c r="I177" s="93"/>
      <c r="J177" s="93" t="str">
        <f>'4.2.3BR'!U60</f>
        <v>VD13</v>
      </c>
      <c r="K177" s="262"/>
      <c r="L177" s="263"/>
      <c r="M177" s="93"/>
      <c r="N177" s="129"/>
      <c r="O177" s="93"/>
      <c r="P177" s="93"/>
      <c r="Q177" s="93"/>
      <c r="R177" s="93"/>
      <c r="S177" s="93"/>
      <c r="T177" s="93"/>
      <c r="U177" s="94"/>
      <c r="V177" s="128"/>
      <c r="W177" s="93"/>
      <c r="X177" s="93"/>
      <c r="Y177" s="93"/>
      <c r="Z177" s="93"/>
      <c r="AA177" s="94"/>
      <c r="AB177" s="48">
        <f>'4.2.3BR'!W60</f>
        <v>27856.95</v>
      </c>
      <c r="AC177" s="1666" t="s">
        <v>405</v>
      </c>
      <c r="AD177" s="50">
        <f>'4.2.3BR'!AA60</f>
        <v>27943.05</v>
      </c>
      <c r="AE177" s="1667"/>
      <c r="AF177" s="52"/>
      <c r="AG177" s="52"/>
      <c r="AH177" s="39">
        <f>'4.2.3BR'!AF60</f>
        <v>86.099999999998545</v>
      </c>
      <c r="AI177" s="53"/>
      <c r="AJ177" s="133"/>
      <c r="AK177" s="155"/>
      <c r="AL177" s="2"/>
      <c r="AM177" s="2"/>
    </row>
    <row r="178" spans="1:106" s="76" customFormat="1" ht="7.35" customHeight="1">
      <c r="A178" s="73"/>
      <c r="B178" s="116"/>
      <c r="C178" s="70"/>
      <c r="D178" s="128" t="s">
        <v>1033</v>
      </c>
      <c r="E178" s="93"/>
      <c r="F178" s="93"/>
      <c r="G178" s="93"/>
      <c r="H178" s="93"/>
      <c r="I178" s="93"/>
      <c r="J178" s="93"/>
      <c r="K178" s="262"/>
      <c r="L178" s="263"/>
      <c r="M178" s="93"/>
      <c r="N178" s="129"/>
      <c r="O178" s="93"/>
      <c r="P178" s="93"/>
      <c r="Q178" s="93"/>
      <c r="R178" s="93"/>
      <c r="S178" s="93"/>
      <c r="T178" s="93"/>
      <c r="U178" s="94"/>
      <c r="V178" s="128"/>
      <c r="W178" s="93"/>
      <c r="X178" s="93"/>
      <c r="Y178" s="93"/>
      <c r="Z178" s="93"/>
      <c r="AA178" s="94"/>
      <c r="AB178" s="48">
        <f>AD177</f>
        <v>27943.05</v>
      </c>
      <c r="AC178" s="1666" t="s">
        <v>405</v>
      </c>
      <c r="AD178" s="50">
        <f>AB179</f>
        <v>28734.95</v>
      </c>
      <c r="AE178" s="1667"/>
      <c r="AF178" s="52"/>
      <c r="AG178" s="52"/>
      <c r="AH178" s="39">
        <f>(AD178-AB178)</f>
        <v>791.90000000000146</v>
      </c>
      <c r="AI178" s="53"/>
      <c r="AJ178" s="133"/>
      <c r="AK178" s="155"/>
      <c r="AL178" s="2"/>
      <c r="AM178" s="2"/>
      <c r="AT178" s="2"/>
      <c r="BW178" s="88"/>
      <c r="BX178" s="88"/>
      <c r="BY178" s="88"/>
      <c r="BZ178" s="88"/>
      <c r="CA178" s="88"/>
      <c r="CB178" s="88"/>
      <c r="CC178" s="88"/>
      <c r="CD178" s="88"/>
      <c r="CE178" s="88"/>
      <c r="CF178" s="88"/>
      <c r="CG178" s="88"/>
      <c r="CH178" s="88"/>
      <c r="CI178" s="88"/>
      <c r="CJ178" s="88"/>
      <c r="CK178" s="88"/>
      <c r="CL178" s="88"/>
      <c r="CM178" s="88"/>
      <c r="CN178" s="88"/>
      <c r="CO178" s="88"/>
      <c r="CP178" s="88"/>
      <c r="CQ178" s="88"/>
      <c r="CR178" s="88"/>
      <c r="CS178" s="88"/>
      <c r="CT178" s="88"/>
      <c r="CU178" s="88"/>
      <c r="CV178" s="88"/>
      <c r="CW178" s="88"/>
      <c r="CX178" s="88"/>
      <c r="CY178" s="88"/>
      <c r="CZ178" s="88"/>
      <c r="DA178" s="88"/>
      <c r="DB178" s="88"/>
    </row>
    <row r="179" spans="1:106" s="76" customFormat="1" ht="7.35" customHeight="1">
      <c r="A179" s="73"/>
      <c r="B179" s="116"/>
      <c r="C179" s="70"/>
      <c r="D179" s="128"/>
      <c r="E179" s="93"/>
      <c r="F179" s="93"/>
      <c r="G179" s="93"/>
      <c r="H179" s="93"/>
      <c r="I179" s="93"/>
      <c r="J179" s="93"/>
      <c r="K179" s="262" t="str">
        <f>'4.2.3BR'!U61</f>
        <v>OP07</v>
      </c>
      <c r="L179" s="263"/>
      <c r="M179" s="93"/>
      <c r="N179" s="129"/>
      <c r="O179" s="93"/>
      <c r="P179" s="93"/>
      <c r="Q179" s="93"/>
      <c r="R179" s="93"/>
      <c r="S179" s="93"/>
      <c r="T179" s="93"/>
      <c r="U179" s="94"/>
      <c r="V179" s="128"/>
      <c r="W179" s="93"/>
      <c r="X179" s="93"/>
      <c r="Y179" s="93"/>
      <c r="Z179" s="93"/>
      <c r="AA179" s="94"/>
      <c r="AB179" s="48">
        <f>'4.2.3BR'!W61</f>
        <v>28734.95</v>
      </c>
      <c r="AC179" s="1666" t="s">
        <v>405</v>
      </c>
      <c r="AD179" s="50">
        <f>'4.2.3BR'!AA61</f>
        <v>28821.05</v>
      </c>
      <c r="AE179" s="1667"/>
      <c r="AF179" s="52"/>
      <c r="AG179" s="52"/>
      <c r="AH179" s="39">
        <f>'4.2.3BR'!AF61</f>
        <v>86.099999999998545</v>
      </c>
      <c r="AI179" s="53"/>
      <c r="AJ179" s="133"/>
      <c r="AK179" s="155"/>
      <c r="AL179" s="2"/>
      <c r="AM179" s="2"/>
      <c r="AT179" s="2"/>
    </row>
    <row r="180" spans="1:106" s="76" customFormat="1" ht="7.35" customHeight="1">
      <c r="A180" s="73"/>
      <c r="B180" s="116"/>
      <c r="C180" s="70"/>
      <c r="D180" s="128" t="s">
        <v>1034</v>
      </c>
      <c r="E180" s="93"/>
      <c r="F180" s="93"/>
      <c r="G180" s="93"/>
      <c r="H180" s="93"/>
      <c r="I180" s="93"/>
      <c r="J180" s="93"/>
      <c r="K180" s="262"/>
      <c r="L180" s="263"/>
      <c r="M180" s="93"/>
      <c r="N180" s="129"/>
      <c r="O180" s="93"/>
      <c r="P180" s="93"/>
      <c r="Q180" s="93"/>
      <c r="R180" s="93"/>
      <c r="S180" s="93"/>
      <c r="T180" s="93"/>
      <c r="U180" s="94"/>
      <c r="V180" s="128"/>
      <c r="W180" s="93"/>
      <c r="X180" s="93"/>
      <c r="Y180" s="93"/>
      <c r="Z180" s="93"/>
      <c r="AA180" s="94"/>
      <c r="AB180" s="48">
        <f>AD179</f>
        <v>28821.05</v>
      </c>
      <c r="AC180" s="1666" t="s">
        <v>405</v>
      </c>
      <c r="AD180" s="50">
        <f>AB181</f>
        <v>29411.174999999999</v>
      </c>
      <c r="AE180" s="1667"/>
      <c r="AF180" s="52"/>
      <c r="AG180" s="52"/>
      <c r="AH180" s="39">
        <f>(AD180-AB180)</f>
        <v>590.125</v>
      </c>
      <c r="AI180" s="53"/>
      <c r="AJ180" s="133"/>
      <c r="AK180" s="155"/>
      <c r="AL180" s="2"/>
      <c r="AM180" s="2"/>
      <c r="BF180" s="2"/>
      <c r="BG180" s="2"/>
      <c r="BH180" s="2"/>
      <c r="BI180" s="2"/>
      <c r="BJ180" s="2"/>
      <c r="BK180" s="2"/>
      <c r="BL180" s="2"/>
      <c r="BM180" s="2"/>
      <c r="BN180" s="2"/>
    </row>
    <row r="181" spans="1:106" s="76" customFormat="1" ht="7.35" customHeight="1">
      <c r="A181" s="73"/>
      <c r="B181" s="116"/>
      <c r="C181" s="70"/>
      <c r="D181" s="128"/>
      <c r="E181" s="93"/>
      <c r="F181" s="93"/>
      <c r="G181" s="93"/>
      <c r="H181" s="93" t="str">
        <f>'4.2.3BR'!U62</f>
        <v>SB03</v>
      </c>
      <c r="I181" s="93"/>
      <c r="J181" s="93"/>
      <c r="K181" s="262"/>
      <c r="L181" s="263"/>
      <c r="M181" s="93"/>
      <c r="N181" s="129"/>
      <c r="O181" s="93"/>
      <c r="P181" s="93"/>
      <c r="Q181" s="93"/>
      <c r="R181" s="93"/>
      <c r="S181" s="93"/>
      <c r="T181" s="93"/>
      <c r="U181" s="94"/>
      <c r="V181" s="128"/>
      <c r="W181" s="93"/>
      <c r="X181" s="93"/>
      <c r="Y181" s="93"/>
      <c r="Z181" s="93"/>
      <c r="AA181" s="94"/>
      <c r="AB181" s="48">
        <f>'4.2.3BR'!W62</f>
        <v>29411.174999999999</v>
      </c>
      <c r="AC181" s="1666" t="s">
        <v>405</v>
      </c>
      <c r="AD181" s="50">
        <f>'4.2.3BR'!AA62</f>
        <v>29588.825000000001</v>
      </c>
      <c r="AE181" s="1667"/>
      <c r="AF181" s="52"/>
      <c r="AG181" s="52"/>
      <c r="AH181" s="39">
        <f>'4.2.3BR'!AF62</f>
        <v>177.65000000000146</v>
      </c>
      <c r="AI181" s="53"/>
      <c r="AJ181" s="133"/>
      <c r="AK181" s="155"/>
      <c r="AL181" s="2"/>
      <c r="AM181" s="2"/>
      <c r="AO181" s="2"/>
    </row>
    <row r="182" spans="1:106" s="76" customFormat="1" ht="7.35" customHeight="1">
      <c r="A182" s="73"/>
      <c r="B182" s="116"/>
      <c r="C182" s="70"/>
      <c r="D182" s="128" t="s">
        <v>1035</v>
      </c>
      <c r="E182" s="93"/>
      <c r="F182" s="93"/>
      <c r="G182" s="93"/>
      <c r="H182" s="93"/>
      <c r="I182" s="93"/>
      <c r="J182" s="93"/>
      <c r="K182" s="262"/>
      <c r="L182" s="263"/>
      <c r="M182" s="93"/>
      <c r="N182" s="129"/>
      <c r="O182" s="93"/>
      <c r="P182" s="93"/>
      <c r="Q182" s="93"/>
      <c r="R182" s="93"/>
      <c r="S182" s="93"/>
      <c r="T182" s="93"/>
      <c r="U182" s="94"/>
      <c r="V182" s="128"/>
      <c r="W182" s="93"/>
      <c r="X182" s="93"/>
      <c r="Y182" s="93"/>
      <c r="Z182" s="93"/>
      <c r="AA182" s="94"/>
      <c r="AB182" s="48">
        <f>AD181</f>
        <v>29588.825000000001</v>
      </c>
      <c r="AC182" s="1666" t="s">
        <v>405</v>
      </c>
      <c r="AD182" s="50">
        <f>AB183</f>
        <v>31906.95</v>
      </c>
      <c r="AE182" s="1667"/>
      <c r="AF182" s="39"/>
      <c r="AG182" s="52"/>
      <c r="AH182" s="39">
        <f>(AD182-AB182)</f>
        <v>2318.125</v>
      </c>
      <c r="AI182" s="53"/>
      <c r="AJ182" s="133"/>
      <c r="AK182" s="155"/>
      <c r="AL182" s="89"/>
      <c r="AM182" s="89"/>
      <c r="AN182" s="88"/>
      <c r="AO182" s="89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88"/>
      <c r="BB182" s="88"/>
      <c r="BC182" s="88"/>
      <c r="BD182" s="88"/>
      <c r="BE182" s="88"/>
      <c r="BF182" s="88"/>
      <c r="BG182" s="88"/>
      <c r="BH182" s="88"/>
      <c r="BI182" s="88"/>
      <c r="BJ182" s="88"/>
      <c r="BK182" s="88"/>
      <c r="BL182" s="88"/>
      <c r="BM182" s="88"/>
      <c r="BN182" s="88"/>
      <c r="BO182" s="88"/>
      <c r="BP182" s="88"/>
      <c r="BQ182" s="88"/>
      <c r="BR182" s="88"/>
      <c r="BS182" s="88"/>
      <c r="BT182" s="88"/>
      <c r="BU182" s="88"/>
      <c r="BV182" s="88"/>
    </row>
    <row r="183" spans="1:106" s="76" customFormat="1" ht="7.35" customHeight="1">
      <c r="A183" s="73"/>
      <c r="B183" s="116"/>
      <c r="C183" s="70"/>
      <c r="D183" s="128"/>
      <c r="E183" s="93"/>
      <c r="F183" s="93"/>
      <c r="G183" s="93"/>
      <c r="H183" s="93"/>
      <c r="I183" s="93"/>
      <c r="J183" s="93"/>
      <c r="K183" s="262" t="str">
        <f>'4.2.3BR'!U63</f>
        <v>OP08</v>
      </c>
      <c r="L183" s="263"/>
      <c r="M183" s="93"/>
      <c r="N183" s="129"/>
      <c r="O183" s="93"/>
      <c r="P183" s="93"/>
      <c r="Q183" s="93"/>
      <c r="R183" s="93"/>
      <c r="S183" s="93"/>
      <c r="T183" s="93"/>
      <c r="U183" s="94"/>
      <c r="V183" s="128"/>
      <c r="W183" s="93"/>
      <c r="X183" s="93"/>
      <c r="Y183" s="93"/>
      <c r="Z183" s="93"/>
      <c r="AA183" s="94"/>
      <c r="AB183" s="48">
        <f>'4.2.3BR'!W63</f>
        <v>31906.95</v>
      </c>
      <c r="AC183" s="1666" t="s">
        <v>405</v>
      </c>
      <c r="AD183" s="50">
        <f>'4.2.3BR'!AA63</f>
        <v>31993.05</v>
      </c>
      <c r="AE183" s="1667"/>
      <c r="AF183" s="52"/>
      <c r="AG183" s="52"/>
      <c r="AH183" s="39">
        <f>'4.2.3BR'!AF63</f>
        <v>86.099999999998545</v>
      </c>
      <c r="AI183" s="53"/>
      <c r="AJ183" s="133"/>
      <c r="AK183" s="155"/>
    </row>
    <row r="184" spans="1:106" s="76" customFormat="1" ht="7.35" customHeight="1">
      <c r="A184" s="73"/>
      <c r="B184" s="116"/>
      <c r="C184" s="70"/>
      <c r="D184" s="1693" t="s">
        <v>1112</v>
      </c>
      <c r="E184" s="1694"/>
      <c r="F184" s="1694"/>
      <c r="G184" s="1694"/>
      <c r="H184" s="1694"/>
      <c r="I184" s="1694"/>
      <c r="J184" s="1694"/>
      <c r="K184" s="1695"/>
      <c r="L184" s="1696"/>
      <c r="M184" s="1694"/>
      <c r="N184" s="1697"/>
      <c r="O184" s="1694"/>
      <c r="P184" s="1694"/>
      <c r="Q184" s="1694"/>
      <c r="R184" s="1694"/>
      <c r="S184" s="1694"/>
      <c r="T184" s="1694"/>
      <c r="U184" s="1698"/>
      <c r="V184" s="1693"/>
      <c r="W184" s="1694"/>
      <c r="X184" s="1694"/>
      <c r="Y184" s="1694"/>
      <c r="Z184" s="1694"/>
      <c r="AA184" s="1698"/>
      <c r="AB184" s="1716">
        <f>AD183</f>
        <v>31993.05</v>
      </c>
      <c r="AC184" s="1700" t="s">
        <v>405</v>
      </c>
      <c r="AD184" s="1717">
        <f>AD173</f>
        <v>32000</v>
      </c>
      <c r="AE184" s="1702"/>
      <c r="AF184" s="1703"/>
      <c r="AG184" s="1703"/>
      <c r="AH184" s="1556">
        <f>(AD184-AB184)</f>
        <v>6.9500000000007276</v>
      </c>
      <c r="AI184" s="1557"/>
      <c r="AJ184" s="1558"/>
      <c r="AK184" s="1559"/>
      <c r="AL184" s="1778">
        <f>SUM(AH174:AH184)</f>
        <v>5200</v>
      </c>
    </row>
    <row r="185" spans="1:106" s="76" customFormat="1" ht="7.35" customHeight="1">
      <c r="A185" s="73"/>
      <c r="B185" s="116"/>
      <c r="C185" s="70"/>
      <c r="D185" s="139"/>
      <c r="E185" s="140"/>
      <c r="F185" s="140"/>
      <c r="G185" s="140"/>
      <c r="H185" s="140"/>
      <c r="I185" s="140"/>
      <c r="J185" s="140"/>
      <c r="K185" s="266"/>
      <c r="L185" s="267" t="str">
        <f>'4.2.4CB'!G71</f>
        <v>WT012</v>
      </c>
      <c r="M185" s="140"/>
      <c r="N185" s="141"/>
      <c r="O185" s="140"/>
      <c r="P185" s="140"/>
      <c r="Q185" s="140"/>
      <c r="R185" s="140"/>
      <c r="S185" s="140"/>
      <c r="T185" s="140"/>
      <c r="U185" s="142"/>
      <c r="V185" s="139"/>
      <c r="W185" s="140"/>
      <c r="X185" s="140"/>
      <c r="Y185" s="140"/>
      <c r="Z185" s="140"/>
      <c r="AA185" s="142"/>
      <c r="AB185" s="2193">
        <f>'4.2.4CB'!I71</f>
        <v>27200</v>
      </c>
      <c r="AC185" s="2194"/>
      <c r="AD185" s="2194"/>
      <c r="AE185" s="2195"/>
      <c r="AF185" s="143"/>
      <c r="AG185" s="143"/>
      <c r="AH185" s="145"/>
      <c r="AI185" s="146"/>
      <c r="AJ185" s="147"/>
      <c r="AK185" s="167"/>
    </row>
    <row r="186" spans="1:106" s="76" customFormat="1" ht="7.35" customHeight="1">
      <c r="A186" s="73"/>
      <c r="B186" s="116"/>
      <c r="C186" s="70"/>
      <c r="D186" s="128"/>
      <c r="E186" s="93"/>
      <c r="F186" s="93"/>
      <c r="G186" s="93"/>
      <c r="H186" s="93"/>
      <c r="I186" s="93"/>
      <c r="J186" s="93"/>
      <c r="K186" s="262"/>
      <c r="L186" s="263"/>
      <c r="M186" s="93"/>
      <c r="N186" s="129" t="str">
        <f>'4.2.5CP'!G39</f>
        <v>CP025</v>
      </c>
      <c r="O186" s="93"/>
      <c r="P186" s="93"/>
      <c r="Q186" s="93"/>
      <c r="R186" s="93"/>
      <c r="S186" s="93"/>
      <c r="T186" s="93"/>
      <c r="U186" s="94"/>
      <c r="V186" s="128"/>
      <c r="W186" s="93"/>
      <c r="X186" s="93"/>
      <c r="Y186" s="93"/>
      <c r="Z186" s="93"/>
      <c r="AA186" s="94"/>
      <c r="AB186" s="2155">
        <f>'4.2.5CP'!I39</f>
        <v>27550</v>
      </c>
      <c r="AC186" s="2156"/>
      <c r="AD186" s="2156"/>
      <c r="AE186" s="2157"/>
      <c r="AF186" s="98"/>
      <c r="AG186" s="98"/>
      <c r="AH186" s="99"/>
      <c r="AI186" s="100"/>
      <c r="AJ186" s="133"/>
      <c r="AK186" s="155"/>
    </row>
    <row r="187" spans="1:106" s="76" customFormat="1" ht="7.35" customHeight="1">
      <c r="A187" s="73"/>
      <c r="B187" s="116"/>
      <c r="C187" s="70"/>
      <c r="D187" s="128"/>
      <c r="E187" s="93"/>
      <c r="F187" s="93"/>
      <c r="G187" s="93"/>
      <c r="H187" s="93"/>
      <c r="I187" s="93"/>
      <c r="J187" s="93"/>
      <c r="K187" s="262"/>
      <c r="L187" s="263"/>
      <c r="M187" s="93"/>
      <c r="N187" s="129" t="str">
        <f>'4.2.5CP'!G40</f>
        <v>CP026</v>
      </c>
      <c r="O187" s="93"/>
      <c r="P187" s="93"/>
      <c r="Q187" s="93"/>
      <c r="R187" s="93"/>
      <c r="S187" s="93"/>
      <c r="T187" s="93"/>
      <c r="U187" s="94"/>
      <c r="V187" s="128"/>
      <c r="W187" s="93"/>
      <c r="X187" s="93"/>
      <c r="Y187" s="93"/>
      <c r="Z187" s="93"/>
      <c r="AA187" s="94"/>
      <c r="AB187" s="2155">
        <f>'4.2.5CP'!I40</f>
        <v>27950</v>
      </c>
      <c r="AC187" s="2156"/>
      <c r="AD187" s="2156"/>
      <c r="AE187" s="2157"/>
      <c r="AF187" s="98"/>
      <c r="AG187" s="98"/>
      <c r="AH187" s="99"/>
      <c r="AI187" s="100"/>
      <c r="AJ187" s="133"/>
      <c r="AK187" s="155"/>
    </row>
    <row r="188" spans="1:106" s="76" customFormat="1" ht="7.35" customHeight="1">
      <c r="A188" s="73"/>
      <c r="B188" s="116"/>
      <c r="C188" s="70"/>
      <c r="D188" s="128"/>
      <c r="E188" s="93"/>
      <c r="F188" s="93"/>
      <c r="G188" s="93"/>
      <c r="H188" s="93"/>
      <c r="I188" s="93"/>
      <c r="J188" s="93"/>
      <c r="K188" s="262"/>
      <c r="L188" s="263"/>
      <c r="M188" s="93"/>
      <c r="N188" s="129" t="str">
        <f>'4.2.5CP'!G41</f>
        <v>CP027</v>
      </c>
      <c r="O188" s="93"/>
      <c r="P188" s="93"/>
      <c r="Q188" s="93"/>
      <c r="R188" s="93"/>
      <c r="S188" s="93"/>
      <c r="T188" s="93"/>
      <c r="U188" s="94"/>
      <c r="V188" s="128"/>
      <c r="W188" s="93"/>
      <c r="X188" s="93"/>
      <c r="Y188" s="93"/>
      <c r="Z188" s="93"/>
      <c r="AA188" s="94"/>
      <c r="AB188" s="2155">
        <f>'4.2.5CP'!I41</f>
        <v>28200</v>
      </c>
      <c r="AC188" s="2156"/>
      <c r="AD188" s="2156"/>
      <c r="AE188" s="2157"/>
      <c r="AF188" s="98"/>
      <c r="AG188" s="98"/>
      <c r="AH188" s="99"/>
      <c r="AI188" s="100"/>
      <c r="AJ188" s="133"/>
      <c r="AK188" s="155"/>
      <c r="AL188" s="2"/>
      <c r="AM188" s="2"/>
      <c r="AN188" s="2"/>
      <c r="AU188" s="2"/>
    </row>
    <row r="189" spans="1:106" s="76" customFormat="1" ht="7.35" customHeight="1">
      <c r="A189" s="73"/>
      <c r="B189" s="116"/>
      <c r="C189" s="70"/>
      <c r="D189" s="128"/>
      <c r="E189" s="93"/>
      <c r="F189" s="93"/>
      <c r="G189" s="93"/>
      <c r="H189" s="93"/>
      <c r="I189" s="93"/>
      <c r="J189" s="93"/>
      <c r="K189" s="262"/>
      <c r="L189" s="263"/>
      <c r="M189" s="93"/>
      <c r="N189" s="129" t="str">
        <f>'4.2.5CP'!G42</f>
        <v>CP028</v>
      </c>
      <c r="O189" s="93"/>
      <c r="P189" s="93"/>
      <c r="Q189" s="93"/>
      <c r="R189" s="93"/>
      <c r="S189" s="93"/>
      <c r="T189" s="93"/>
      <c r="U189" s="94"/>
      <c r="V189" s="128"/>
      <c r="W189" s="93"/>
      <c r="X189" s="93"/>
      <c r="Y189" s="93"/>
      <c r="Z189" s="93"/>
      <c r="AA189" s="94"/>
      <c r="AB189" s="2155">
        <f>'4.2.5CP'!I42</f>
        <v>28850</v>
      </c>
      <c r="AC189" s="2156"/>
      <c r="AD189" s="2156"/>
      <c r="AE189" s="2157"/>
      <c r="AF189" s="98"/>
      <c r="AG189" s="98"/>
      <c r="AH189" s="99"/>
      <c r="AI189" s="100"/>
      <c r="AJ189" s="133"/>
      <c r="AK189" s="155"/>
      <c r="AL189" s="2"/>
      <c r="AM189" s="2"/>
      <c r="AN189" s="2"/>
      <c r="AU189" s="2"/>
    </row>
    <row r="190" spans="1:106" s="76" customFormat="1" ht="7.35" customHeight="1">
      <c r="A190" s="73"/>
      <c r="B190" s="116"/>
      <c r="C190" s="70"/>
      <c r="D190" s="128"/>
      <c r="E190" s="93"/>
      <c r="F190" s="93"/>
      <c r="G190" s="93"/>
      <c r="H190" s="93"/>
      <c r="I190" s="93"/>
      <c r="J190" s="93"/>
      <c r="K190" s="262"/>
      <c r="L190" s="263"/>
      <c r="M190" s="93"/>
      <c r="N190" s="129" t="str">
        <f>'4.2.5CP'!G43</f>
        <v>CP029</v>
      </c>
      <c r="O190" s="93"/>
      <c r="P190" s="93"/>
      <c r="Q190" s="93"/>
      <c r="R190" s="93"/>
      <c r="S190" s="93"/>
      <c r="T190" s="93"/>
      <c r="U190" s="94"/>
      <c r="V190" s="128"/>
      <c r="W190" s="93"/>
      <c r="X190" s="93"/>
      <c r="Y190" s="93"/>
      <c r="Z190" s="93"/>
      <c r="AA190" s="94"/>
      <c r="AB190" s="2155">
        <f>'4.2.5CP'!I43</f>
        <v>29000</v>
      </c>
      <c r="AC190" s="2156"/>
      <c r="AD190" s="2156"/>
      <c r="AE190" s="2157"/>
      <c r="AF190" s="98"/>
      <c r="AG190" s="98"/>
      <c r="AH190" s="99"/>
      <c r="AI190" s="100"/>
      <c r="AJ190" s="133"/>
      <c r="AK190" s="155"/>
      <c r="AL190" s="2"/>
      <c r="AM190" s="2"/>
      <c r="AN190" s="2"/>
    </row>
    <row r="191" spans="1:106" s="76" customFormat="1" ht="7.35" customHeight="1">
      <c r="A191" s="73"/>
      <c r="B191" s="116"/>
      <c r="C191" s="70"/>
      <c r="D191" s="128"/>
      <c r="E191" s="93"/>
      <c r="F191" s="93"/>
      <c r="G191" s="93"/>
      <c r="H191" s="93"/>
      <c r="I191" s="93"/>
      <c r="J191" s="93"/>
      <c r="K191" s="262"/>
      <c r="L191" s="263"/>
      <c r="M191" s="93"/>
      <c r="N191" s="129"/>
      <c r="O191" s="93"/>
      <c r="P191" s="93"/>
      <c r="Q191" s="93"/>
      <c r="R191" s="93"/>
      <c r="S191" s="93"/>
      <c r="T191" s="93"/>
      <c r="U191" s="94" t="str">
        <f>'4.2.7BL'!F10</f>
        <v>BL03</v>
      </c>
      <c r="V191" s="128"/>
      <c r="W191" s="93"/>
      <c r="X191" s="93"/>
      <c r="Y191" s="93"/>
      <c r="Z191" s="93"/>
      <c r="AA191" s="94"/>
      <c r="AB191" s="2155">
        <f>'4.2.7BL'!G10</f>
        <v>29130</v>
      </c>
      <c r="AC191" s="2156"/>
      <c r="AD191" s="2156"/>
      <c r="AE191" s="2157"/>
      <c r="AF191" s="98"/>
      <c r="AG191" s="98"/>
      <c r="AH191" s="99"/>
      <c r="AI191" s="100"/>
      <c r="AJ191" s="133"/>
      <c r="AK191" s="155" t="str">
        <f>'4.2.7BL'!O10</f>
        <v>PA</v>
      </c>
      <c r="AL191" s="2"/>
      <c r="AM191" s="2"/>
      <c r="AN191" s="2"/>
    </row>
    <row r="192" spans="1:106" s="76" customFormat="1" ht="7.35" customHeight="1">
      <c r="A192" s="73"/>
      <c r="B192" s="116"/>
      <c r="C192" s="70"/>
      <c r="D192" s="128"/>
      <c r="E192" s="93"/>
      <c r="F192" s="93"/>
      <c r="G192" s="93"/>
      <c r="H192" s="93"/>
      <c r="I192" s="93"/>
      <c r="J192" s="93"/>
      <c r="K192" s="262"/>
      <c r="L192" s="263"/>
      <c r="M192" s="93"/>
      <c r="N192" s="129" t="str">
        <f>'4.2.5CP'!G44</f>
        <v>CP030</v>
      </c>
      <c r="O192" s="93"/>
      <c r="P192" s="93"/>
      <c r="Q192" s="93"/>
      <c r="R192" s="93"/>
      <c r="S192" s="93"/>
      <c r="T192" s="93"/>
      <c r="U192" s="94"/>
      <c r="V192" s="128"/>
      <c r="W192" s="93"/>
      <c r="X192" s="93"/>
      <c r="Y192" s="93"/>
      <c r="Z192" s="93"/>
      <c r="AA192" s="94"/>
      <c r="AB192" s="2155">
        <f>'4.2.5CP'!I44</f>
        <v>29650</v>
      </c>
      <c r="AC192" s="2156"/>
      <c r="AD192" s="2156"/>
      <c r="AE192" s="2157"/>
      <c r="AF192" s="98"/>
      <c r="AG192" s="98"/>
      <c r="AH192" s="99"/>
      <c r="AI192" s="100"/>
      <c r="AJ192" s="133"/>
      <c r="AK192" s="155"/>
      <c r="AL192" s="2"/>
      <c r="AM192" s="2"/>
      <c r="AN192" s="2"/>
      <c r="AU192" s="2"/>
    </row>
    <row r="193" spans="1:48" s="76" customFormat="1" ht="7.35" customHeight="1">
      <c r="A193" s="73"/>
      <c r="B193" s="116"/>
      <c r="C193" s="1542"/>
      <c r="D193" s="128"/>
      <c r="E193" s="93"/>
      <c r="F193" s="93"/>
      <c r="G193" s="93"/>
      <c r="H193" s="93"/>
      <c r="I193" s="93"/>
      <c r="J193" s="93"/>
      <c r="K193" s="262"/>
      <c r="L193" s="263"/>
      <c r="M193" s="93" t="str">
        <f>'4.2.4CB'!G72</f>
        <v>RD042</v>
      </c>
      <c r="N193" s="129"/>
      <c r="O193" s="93"/>
      <c r="P193" s="93"/>
      <c r="Q193" s="93"/>
      <c r="R193" s="93"/>
      <c r="S193" s="93"/>
      <c r="T193" s="93"/>
      <c r="U193" s="94"/>
      <c r="V193" s="128"/>
      <c r="W193" s="93"/>
      <c r="X193" s="93"/>
      <c r="Y193" s="93"/>
      <c r="Z193" s="93"/>
      <c r="AA193" s="94"/>
      <c r="AB193" s="2155">
        <f>'4.2.4CB'!I72</f>
        <v>29260</v>
      </c>
      <c r="AC193" s="2156"/>
      <c r="AD193" s="2156"/>
      <c r="AE193" s="2157"/>
      <c r="AF193" s="98"/>
      <c r="AG193" s="98"/>
      <c r="AH193" s="99"/>
      <c r="AI193" s="100"/>
      <c r="AJ193" s="133"/>
      <c r="AK193" s="155"/>
      <c r="AL193" s="2"/>
      <c r="AM193" s="2"/>
      <c r="AN193" s="2"/>
      <c r="AV193" s="2"/>
    </row>
    <row r="194" spans="1:48" s="76" customFormat="1" ht="7.35" customHeight="1">
      <c r="A194" s="73"/>
      <c r="B194" s="116"/>
      <c r="C194" s="1542"/>
      <c r="D194" s="128"/>
      <c r="E194" s="93"/>
      <c r="F194" s="93"/>
      <c r="G194" s="93"/>
      <c r="H194" s="93"/>
      <c r="I194" s="93"/>
      <c r="J194" s="93"/>
      <c r="K194" s="262"/>
      <c r="L194" s="263"/>
      <c r="M194" s="93" t="str">
        <f>'4.2.4CB'!G73</f>
        <v>RD043</v>
      </c>
      <c r="N194" s="129"/>
      <c r="O194" s="93"/>
      <c r="P194" s="93"/>
      <c r="Q194" s="93"/>
      <c r="R194" s="93"/>
      <c r="S194" s="93"/>
      <c r="T194" s="93"/>
      <c r="U194" s="94"/>
      <c r="V194" s="128"/>
      <c r="W194" s="93"/>
      <c r="X194" s="93"/>
      <c r="Y194" s="93"/>
      <c r="Z194" s="93"/>
      <c r="AA194" s="94"/>
      <c r="AB194" s="2155">
        <f>'4.2.4CB'!I73</f>
        <v>30020</v>
      </c>
      <c r="AC194" s="2156"/>
      <c r="AD194" s="2156"/>
      <c r="AE194" s="2157"/>
      <c r="AF194" s="98"/>
      <c r="AG194" s="98"/>
      <c r="AH194" s="99"/>
      <c r="AI194" s="100"/>
      <c r="AJ194" s="133"/>
      <c r="AK194" s="155"/>
    </row>
    <row r="195" spans="1:48" s="76" customFormat="1" ht="7.35" customHeight="1">
      <c r="A195" s="73"/>
      <c r="B195" s="116"/>
      <c r="C195" s="70"/>
      <c r="D195" s="128"/>
      <c r="E195" s="93"/>
      <c r="F195" s="93"/>
      <c r="G195" s="93"/>
      <c r="H195" s="93"/>
      <c r="I195" s="93"/>
      <c r="J195" s="93"/>
      <c r="K195" s="262"/>
      <c r="L195" s="263"/>
      <c r="M195" s="93"/>
      <c r="N195" s="129" t="str">
        <f>'4.2.5CP'!G45</f>
        <v>CP031</v>
      </c>
      <c r="O195" s="93"/>
      <c r="P195" s="93"/>
      <c r="Q195" s="93"/>
      <c r="R195" s="93"/>
      <c r="S195" s="93"/>
      <c r="T195" s="93"/>
      <c r="U195" s="94"/>
      <c r="V195" s="128"/>
      <c r="W195" s="93"/>
      <c r="X195" s="93"/>
      <c r="Y195" s="93"/>
      <c r="Z195" s="93"/>
      <c r="AA195" s="94"/>
      <c r="AB195" s="2155">
        <f>'4.2.5CP'!I45</f>
        <v>30200</v>
      </c>
      <c r="AC195" s="2156"/>
      <c r="AD195" s="2156"/>
      <c r="AE195" s="2157"/>
      <c r="AF195" s="98"/>
      <c r="AG195" s="98"/>
      <c r="AH195" s="99"/>
      <c r="AI195" s="100"/>
      <c r="AJ195" s="133"/>
      <c r="AK195" s="155"/>
    </row>
    <row r="196" spans="1:48" s="76" customFormat="1" ht="7.35" customHeight="1">
      <c r="A196" s="73"/>
      <c r="B196" s="116"/>
      <c r="C196" s="70"/>
      <c r="D196" s="128"/>
      <c r="E196" s="93"/>
      <c r="F196" s="93"/>
      <c r="G196" s="93"/>
      <c r="H196" s="93"/>
      <c r="I196" s="93"/>
      <c r="J196" s="93"/>
      <c r="K196" s="262"/>
      <c r="L196" s="263"/>
      <c r="M196" s="93" t="str">
        <f>'4.2.4CB'!G74</f>
        <v>RD044</v>
      </c>
      <c r="N196" s="129"/>
      <c r="O196" s="93"/>
      <c r="P196" s="93"/>
      <c r="Q196" s="93"/>
      <c r="R196" s="93"/>
      <c r="S196" s="93"/>
      <c r="T196" s="93"/>
      <c r="U196" s="94"/>
      <c r="V196" s="128"/>
      <c r="W196" s="93"/>
      <c r="X196" s="93"/>
      <c r="Y196" s="93"/>
      <c r="Z196" s="93"/>
      <c r="AA196" s="94"/>
      <c r="AB196" s="2155">
        <f>'4.2.4CB'!I74</f>
        <v>30210</v>
      </c>
      <c r="AC196" s="2156"/>
      <c r="AD196" s="2156"/>
      <c r="AE196" s="2157"/>
      <c r="AF196" s="98"/>
      <c r="AG196" s="98"/>
      <c r="AH196" s="99"/>
      <c r="AI196" s="100"/>
      <c r="AJ196" s="133"/>
      <c r="AK196" s="155"/>
    </row>
    <row r="197" spans="1:48" s="76" customFormat="1" ht="7.35" customHeight="1">
      <c r="A197" s="73"/>
      <c r="B197" s="116"/>
      <c r="C197" s="70"/>
      <c r="D197" s="128"/>
      <c r="E197" s="93"/>
      <c r="F197" s="93"/>
      <c r="G197" s="93"/>
      <c r="H197" s="93"/>
      <c r="I197" s="93"/>
      <c r="J197" s="93"/>
      <c r="K197" s="262"/>
      <c r="L197" s="263"/>
      <c r="M197" s="93" t="str">
        <f>'4.2.4CB'!G75</f>
        <v>RD045</v>
      </c>
      <c r="N197" s="129"/>
      <c r="O197" s="93"/>
      <c r="P197" s="93"/>
      <c r="Q197" s="93"/>
      <c r="R197" s="93"/>
      <c r="S197" s="93"/>
      <c r="T197" s="93"/>
      <c r="U197" s="94"/>
      <c r="V197" s="128"/>
      <c r="W197" s="93"/>
      <c r="X197" s="93"/>
      <c r="Y197" s="93"/>
      <c r="Z197" s="93"/>
      <c r="AA197" s="94"/>
      <c r="AB197" s="2155">
        <f>'4.2.4CB'!I75</f>
        <v>30300</v>
      </c>
      <c r="AC197" s="2156"/>
      <c r="AD197" s="2156"/>
      <c r="AE197" s="2157"/>
      <c r="AF197" s="98"/>
      <c r="AG197" s="98"/>
      <c r="AH197" s="99"/>
      <c r="AI197" s="100"/>
      <c r="AJ197" s="133"/>
      <c r="AK197" s="155"/>
    </row>
    <row r="198" spans="1:48" s="76" customFormat="1" ht="7.35" customHeight="1">
      <c r="A198" s="73"/>
      <c r="B198" s="116"/>
      <c r="C198" s="70"/>
      <c r="D198" s="128"/>
      <c r="E198" s="93"/>
      <c r="F198" s="93"/>
      <c r="G198" s="93"/>
      <c r="H198" s="93"/>
      <c r="I198" s="93"/>
      <c r="J198" s="93"/>
      <c r="K198" s="262"/>
      <c r="L198" s="263"/>
      <c r="M198" s="93"/>
      <c r="N198" s="129" t="str">
        <f>'4.2.5CP'!G46</f>
        <v>CP032</v>
      </c>
      <c r="O198" s="93"/>
      <c r="P198" s="93"/>
      <c r="Q198" s="93"/>
      <c r="R198" s="93"/>
      <c r="S198" s="93"/>
      <c r="T198" s="93"/>
      <c r="U198" s="94"/>
      <c r="V198" s="128"/>
      <c r="W198" s="93"/>
      <c r="X198" s="93"/>
      <c r="Y198" s="93"/>
      <c r="Z198" s="93"/>
      <c r="AA198" s="94"/>
      <c r="AB198" s="2155">
        <f>'4.2.5CP'!I46</f>
        <v>30400</v>
      </c>
      <c r="AC198" s="2156"/>
      <c r="AD198" s="2156"/>
      <c r="AE198" s="2157"/>
      <c r="AF198" s="98"/>
      <c r="AG198" s="98"/>
      <c r="AH198" s="99"/>
      <c r="AI198" s="100"/>
      <c r="AJ198" s="133"/>
      <c r="AK198" s="155"/>
    </row>
    <row r="199" spans="1:48" s="76" customFormat="1" ht="7.35" customHeight="1">
      <c r="A199" s="73"/>
      <c r="B199" s="116"/>
      <c r="C199" s="70"/>
      <c r="D199" s="128"/>
      <c r="E199" s="93"/>
      <c r="F199" s="93"/>
      <c r="G199" s="93"/>
      <c r="H199" s="93"/>
      <c r="I199" s="93"/>
      <c r="J199" s="93"/>
      <c r="K199" s="262"/>
      <c r="L199" s="263"/>
      <c r="M199" s="93" t="str">
        <f>'4.2.4CB'!G76</f>
        <v>RD046</v>
      </c>
      <c r="N199" s="129"/>
      <c r="O199" s="93"/>
      <c r="P199" s="93"/>
      <c r="Q199" s="93"/>
      <c r="R199" s="93"/>
      <c r="S199" s="93"/>
      <c r="T199" s="93"/>
      <c r="U199" s="94"/>
      <c r="V199" s="128"/>
      <c r="W199" s="93"/>
      <c r="X199" s="93"/>
      <c r="Y199" s="93"/>
      <c r="Z199" s="93"/>
      <c r="AA199" s="94"/>
      <c r="AB199" s="2155">
        <f>'4.2.4CB'!I76</f>
        <v>30700</v>
      </c>
      <c r="AC199" s="2156"/>
      <c r="AD199" s="2156"/>
      <c r="AE199" s="2157"/>
      <c r="AF199" s="98"/>
      <c r="AG199" s="98"/>
      <c r="AH199" s="99"/>
      <c r="AI199" s="100"/>
      <c r="AJ199" s="133"/>
      <c r="AK199" s="155"/>
    </row>
    <row r="200" spans="1:48" s="76" customFormat="1" ht="7.35" customHeight="1">
      <c r="A200" s="73"/>
      <c r="B200" s="116"/>
      <c r="C200" s="70"/>
      <c r="D200" s="128"/>
      <c r="E200" s="93"/>
      <c r="F200" s="93"/>
      <c r="G200" s="93"/>
      <c r="H200" s="93"/>
      <c r="I200" s="93"/>
      <c r="J200" s="93"/>
      <c r="K200" s="262"/>
      <c r="L200" s="263"/>
      <c r="M200" s="93"/>
      <c r="N200" s="129" t="str">
        <f>'4.2.5CP'!G47</f>
        <v>CP033</v>
      </c>
      <c r="O200" s="93"/>
      <c r="P200" s="93"/>
      <c r="Q200" s="93"/>
      <c r="R200" s="93"/>
      <c r="S200" s="93"/>
      <c r="T200" s="93"/>
      <c r="U200" s="94"/>
      <c r="V200" s="128"/>
      <c r="W200" s="93"/>
      <c r="X200" s="93"/>
      <c r="Y200" s="93"/>
      <c r="Z200" s="93"/>
      <c r="AA200" s="94"/>
      <c r="AB200" s="2155">
        <f>'4.2.5CP'!I47</f>
        <v>31200</v>
      </c>
      <c r="AC200" s="2156"/>
      <c r="AD200" s="2156"/>
      <c r="AE200" s="2157"/>
      <c r="AF200" s="98"/>
      <c r="AG200" s="98"/>
      <c r="AH200" s="99"/>
      <c r="AI200" s="100"/>
      <c r="AJ200" s="133"/>
      <c r="AK200" s="155"/>
    </row>
    <row r="201" spans="1:48" s="76" customFormat="1" ht="7.35" customHeight="1">
      <c r="A201" s="73"/>
      <c r="B201" s="116"/>
      <c r="C201" s="70"/>
      <c r="D201" s="128"/>
      <c r="E201" s="93"/>
      <c r="F201" s="93"/>
      <c r="G201" s="93"/>
      <c r="H201" s="93"/>
      <c r="I201" s="93"/>
      <c r="J201" s="93"/>
      <c r="K201" s="262"/>
      <c r="L201" s="263"/>
      <c r="M201" s="93" t="str">
        <f>'4.2.4CB'!G77</f>
        <v>RD047</v>
      </c>
      <c r="N201" s="129"/>
      <c r="O201" s="93"/>
      <c r="P201" s="93"/>
      <c r="Q201" s="93"/>
      <c r="R201" s="93"/>
      <c r="S201" s="93"/>
      <c r="T201" s="93"/>
      <c r="U201" s="94"/>
      <c r="V201" s="128"/>
      <c r="W201" s="93"/>
      <c r="X201" s="93"/>
      <c r="Y201" s="93"/>
      <c r="Z201" s="93"/>
      <c r="AA201" s="94"/>
      <c r="AB201" s="2155">
        <f>'4.2.4CB'!I77</f>
        <v>31300</v>
      </c>
      <c r="AC201" s="2156"/>
      <c r="AD201" s="2156"/>
      <c r="AE201" s="2157"/>
      <c r="AF201" s="98"/>
      <c r="AG201" s="98"/>
      <c r="AH201" s="99"/>
      <c r="AI201" s="100"/>
      <c r="AJ201" s="133"/>
      <c r="AK201" s="155"/>
    </row>
    <row r="202" spans="1:48" s="76" customFormat="1" ht="7.35" customHeight="1">
      <c r="A202" s="171"/>
      <c r="B202" s="121"/>
      <c r="C202" s="122"/>
      <c r="D202" s="149"/>
      <c r="E202" s="111"/>
      <c r="F202" s="111"/>
      <c r="G202" s="111"/>
      <c r="H202" s="111"/>
      <c r="I202" s="111"/>
      <c r="J202" s="111"/>
      <c r="K202" s="268"/>
      <c r="L202" s="269"/>
      <c r="M202" s="111" t="str">
        <f>'4.2.4CB'!G78</f>
        <v>RD048</v>
      </c>
      <c r="N202" s="150"/>
      <c r="O202" s="111"/>
      <c r="P202" s="111"/>
      <c r="Q202" s="111"/>
      <c r="R202" s="111"/>
      <c r="S202" s="111"/>
      <c r="T202" s="111"/>
      <c r="U202" s="112"/>
      <c r="V202" s="149"/>
      <c r="W202" s="111"/>
      <c r="X202" s="111"/>
      <c r="Y202" s="111"/>
      <c r="Z202" s="111"/>
      <c r="AA202" s="112"/>
      <c r="AB202" s="2181">
        <f>'4.2.4CB'!I78</f>
        <v>32000</v>
      </c>
      <c r="AC202" s="2182"/>
      <c r="AD202" s="2182"/>
      <c r="AE202" s="2183"/>
      <c r="AF202" s="113"/>
      <c r="AG202" s="113"/>
      <c r="AH202" s="114"/>
      <c r="AI202" s="115"/>
      <c r="AJ202" s="151"/>
      <c r="AK202" s="157"/>
    </row>
    <row r="203" spans="1:48" s="76" customFormat="1" ht="7.35" customHeight="1">
      <c r="A203" s="172"/>
      <c r="B203" s="173" t="s">
        <v>408</v>
      </c>
      <c r="C203" s="446" t="s">
        <v>1036</v>
      </c>
      <c r="D203" s="80" t="s">
        <v>1037</v>
      </c>
      <c r="E203" s="81"/>
      <c r="F203" s="81"/>
      <c r="G203" s="81"/>
      <c r="H203" s="81"/>
      <c r="I203" s="81"/>
      <c r="J203" s="81"/>
      <c r="K203" s="254"/>
      <c r="L203" s="255"/>
      <c r="M203" s="81"/>
      <c r="N203" s="82"/>
      <c r="O203" s="81"/>
      <c r="P203" s="81"/>
      <c r="Q203" s="81"/>
      <c r="R203" s="81"/>
      <c r="S203" s="81"/>
      <c r="T203" s="81"/>
      <c r="U203" s="18"/>
      <c r="V203" s="80"/>
      <c r="W203" s="81"/>
      <c r="X203" s="81"/>
      <c r="Y203" s="81"/>
      <c r="Z203" s="81"/>
      <c r="AA203" s="18"/>
      <c r="AB203" s="19">
        <v>32000</v>
      </c>
      <c r="AC203" s="83" t="s">
        <v>405</v>
      </c>
      <c r="AD203" s="21">
        <v>35000</v>
      </c>
      <c r="AE203" s="22"/>
      <c r="AF203" s="23"/>
      <c r="AG203" s="23"/>
      <c r="AH203" s="24">
        <f>(AD203-AB203)-AF203</f>
        <v>3000</v>
      </c>
      <c r="AI203" s="25"/>
      <c r="AJ203" s="117"/>
      <c r="AK203" s="153"/>
      <c r="AL203" s="2"/>
      <c r="AM203" s="2"/>
      <c r="AP203" s="2"/>
      <c r="AQ203" s="2"/>
      <c r="AR203" s="2"/>
      <c r="AS203" s="2"/>
    </row>
    <row r="204" spans="1:48" s="76" customFormat="1" ht="7.35" customHeight="1">
      <c r="A204" s="73"/>
      <c r="B204" s="116"/>
      <c r="C204" s="70"/>
      <c r="D204" s="128" t="s">
        <v>1038</v>
      </c>
      <c r="E204" s="93"/>
      <c r="F204" s="93"/>
      <c r="G204" s="93"/>
      <c r="H204" s="93"/>
      <c r="I204" s="93"/>
      <c r="J204" s="93"/>
      <c r="K204" s="262"/>
      <c r="L204" s="263"/>
      <c r="M204" s="93"/>
      <c r="N204" s="129"/>
      <c r="O204" s="93"/>
      <c r="P204" s="93"/>
      <c r="Q204" s="93"/>
      <c r="R204" s="93"/>
      <c r="S204" s="93"/>
      <c r="T204" s="93"/>
      <c r="U204" s="94"/>
      <c r="V204" s="128"/>
      <c r="W204" s="93"/>
      <c r="X204" s="93"/>
      <c r="Y204" s="93"/>
      <c r="Z204" s="93"/>
      <c r="AA204" s="94"/>
      <c r="AB204" s="48">
        <f>AB203</f>
        <v>32000</v>
      </c>
      <c r="AC204" s="1666" t="s">
        <v>405</v>
      </c>
      <c r="AD204" s="50">
        <f>AB205</f>
        <v>32396.95</v>
      </c>
      <c r="AE204" s="1667"/>
      <c r="AF204" s="52"/>
      <c r="AG204" s="52"/>
      <c r="AH204" s="39">
        <f>(AD204-AB204)</f>
        <v>396.95000000000073</v>
      </c>
      <c r="AI204" s="53"/>
      <c r="AJ204" s="133"/>
      <c r="AK204" s="155"/>
      <c r="AL204" s="2"/>
      <c r="AM204" s="2"/>
      <c r="AR204" s="2"/>
      <c r="AS204" s="2"/>
    </row>
    <row r="205" spans="1:48" s="76" customFormat="1" ht="7.35" customHeight="1">
      <c r="A205" s="73"/>
      <c r="B205" s="116"/>
      <c r="C205" s="70"/>
      <c r="D205" s="128"/>
      <c r="E205" s="93"/>
      <c r="F205" s="93"/>
      <c r="G205" s="93"/>
      <c r="H205" s="93"/>
      <c r="I205" s="93"/>
      <c r="J205" s="93" t="str">
        <f>'4.2.3BR'!U65</f>
        <v>VD14</v>
      </c>
      <c r="K205" s="262"/>
      <c r="L205" s="263"/>
      <c r="M205" s="93"/>
      <c r="N205" s="129"/>
      <c r="O205" s="93"/>
      <c r="P205" s="93"/>
      <c r="Q205" s="93"/>
      <c r="R205" s="93"/>
      <c r="S205" s="93"/>
      <c r="T205" s="93"/>
      <c r="U205" s="94"/>
      <c r="V205" s="128"/>
      <c r="W205" s="93"/>
      <c r="X205" s="93"/>
      <c r="Y205" s="93"/>
      <c r="Z205" s="93"/>
      <c r="AA205" s="94"/>
      <c r="AB205" s="48">
        <f>'4.2.3BR'!W65</f>
        <v>32396.95</v>
      </c>
      <c r="AC205" s="1666" t="s">
        <v>405</v>
      </c>
      <c r="AD205" s="50">
        <f>'4.2.3BR'!AA65</f>
        <v>32483.05</v>
      </c>
      <c r="AE205" s="1667"/>
      <c r="AF205" s="52"/>
      <c r="AG205" s="52"/>
      <c r="AH205" s="39">
        <f>'4.2.3BR'!AF65</f>
        <v>86.099999999998545</v>
      </c>
      <c r="AI205" s="53"/>
      <c r="AJ205" s="133"/>
      <c r="AK205" s="155"/>
      <c r="AL205" s="2"/>
      <c r="AM205" s="2"/>
      <c r="AR205" s="2"/>
      <c r="AS205" s="2"/>
    </row>
    <row r="206" spans="1:48" s="76" customFormat="1" ht="7.35" customHeight="1">
      <c r="A206" s="73"/>
      <c r="B206" s="116"/>
      <c r="C206" s="70"/>
      <c r="D206" s="128" t="s">
        <v>1039</v>
      </c>
      <c r="E206" s="93"/>
      <c r="F206" s="93"/>
      <c r="G206" s="93"/>
      <c r="H206" s="93"/>
      <c r="I206" s="93"/>
      <c r="J206" s="93"/>
      <c r="K206" s="262"/>
      <c r="L206" s="263"/>
      <c r="M206" s="93"/>
      <c r="N206" s="129"/>
      <c r="O206" s="93"/>
      <c r="P206" s="93"/>
      <c r="Q206" s="93"/>
      <c r="R206" s="93"/>
      <c r="S206" s="93"/>
      <c r="T206" s="93"/>
      <c r="U206" s="94"/>
      <c r="V206" s="128"/>
      <c r="W206" s="93"/>
      <c r="X206" s="93"/>
      <c r="Y206" s="93"/>
      <c r="Z206" s="93"/>
      <c r="AA206" s="94"/>
      <c r="AB206" s="48">
        <f>AD205</f>
        <v>32483.05</v>
      </c>
      <c r="AC206" s="1666" t="s">
        <v>405</v>
      </c>
      <c r="AD206" s="50">
        <f>AB207</f>
        <v>34034.925000000003</v>
      </c>
      <c r="AE206" s="1667"/>
      <c r="AF206" s="52"/>
      <c r="AG206" s="52"/>
      <c r="AH206" s="39">
        <f>(AD206-AB206)</f>
        <v>1551.8750000000036</v>
      </c>
      <c r="AI206" s="53"/>
      <c r="AJ206" s="133"/>
      <c r="AK206" s="155"/>
      <c r="AL206" s="2"/>
      <c r="AM206" s="2"/>
      <c r="AP206" s="2"/>
      <c r="AQ206" s="2"/>
      <c r="AR206" s="2"/>
      <c r="AS206" s="2"/>
    </row>
    <row r="207" spans="1:48" s="76" customFormat="1" ht="7.35" customHeight="1">
      <c r="A207" s="73"/>
      <c r="B207" s="116"/>
      <c r="C207" s="70"/>
      <c r="D207" s="128"/>
      <c r="E207" s="93"/>
      <c r="F207" s="93"/>
      <c r="G207" s="93"/>
      <c r="H207" s="93"/>
      <c r="I207" s="93"/>
      <c r="J207" s="93" t="str">
        <f>'4.2.3BR'!U66</f>
        <v>VD15</v>
      </c>
      <c r="K207" s="262"/>
      <c r="L207" s="263"/>
      <c r="M207" s="93"/>
      <c r="N207" s="129"/>
      <c r="O207" s="93"/>
      <c r="P207" s="93"/>
      <c r="Q207" s="93"/>
      <c r="R207" s="93"/>
      <c r="S207" s="93"/>
      <c r="T207" s="93"/>
      <c r="U207" s="94"/>
      <c r="V207" s="128"/>
      <c r="W207" s="93"/>
      <c r="X207" s="93"/>
      <c r="Y207" s="93"/>
      <c r="Z207" s="93"/>
      <c r="AA207" s="94"/>
      <c r="AB207" s="48">
        <f>'4.2.3BR'!W66</f>
        <v>34034.925000000003</v>
      </c>
      <c r="AC207" s="1666" t="s">
        <v>405</v>
      </c>
      <c r="AD207" s="50">
        <f>'4.2.3BR'!AA66</f>
        <v>34205.074999999997</v>
      </c>
      <c r="AE207" s="1667"/>
      <c r="AF207" s="52"/>
      <c r="AG207" s="52"/>
      <c r="AH207" s="39">
        <f>'4.2.3BR'!AF66</f>
        <v>170.14999999999418</v>
      </c>
      <c r="AI207" s="53"/>
      <c r="AJ207" s="133"/>
      <c r="AK207" s="155"/>
      <c r="AL207" s="2"/>
      <c r="AM207" s="2"/>
      <c r="AR207" s="2"/>
      <c r="AS207" s="2"/>
    </row>
    <row r="208" spans="1:48" s="76" customFormat="1" ht="7.35" customHeight="1">
      <c r="A208" s="73"/>
      <c r="B208" s="116"/>
      <c r="C208" s="70"/>
      <c r="D208" s="128" t="s">
        <v>1040</v>
      </c>
      <c r="E208" s="93"/>
      <c r="F208" s="93"/>
      <c r="G208" s="93"/>
      <c r="H208" s="93"/>
      <c r="I208" s="93"/>
      <c r="J208" s="93"/>
      <c r="K208" s="262"/>
      <c r="L208" s="263"/>
      <c r="M208" s="93"/>
      <c r="N208" s="129"/>
      <c r="O208" s="93"/>
      <c r="P208" s="93"/>
      <c r="Q208" s="93"/>
      <c r="R208" s="93"/>
      <c r="S208" s="93"/>
      <c r="T208" s="93"/>
      <c r="U208" s="94"/>
      <c r="V208" s="128"/>
      <c r="W208" s="93"/>
      <c r="X208" s="93"/>
      <c r="Y208" s="93"/>
      <c r="Z208" s="93"/>
      <c r="AA208" s="94"/>
      <c r="AB208" s="48">
        <f>AD207</f>
        <v>34205.074999999997</v>
      </c>
      <c r="AC208" s="1666" t="s">
        <v>405</v>
      </c>
      <c r="AD208" s="50">
        <f>AD203</f>
        <v>35000</v>
      </c>
      <c r="AE208" s="1667"/>
      <c r="AF208" s="52"/>
      <c r="AG208" s="52"/>
      <c r="AH208" s="39">
        <f>(AD208-AB208)</f>
        <v>794.92500000000291</v>
      </c>
      <c r="AI208" s="53"/>
      <c r="AJ208" s="133"/>
      <c r="AK208" s="155"/>
      <c r="AL208" s="196">
        <f>SUM(AH204:AH208)</f>
        <v>3000</v>
      </c>
      <c r="AM208" s="2"/>
      <c r="AR208" s="2"/>
      <c r="AS208" s="2"/>
    </row>
    <row r="209" spans="1:106" s="76" customFormat="1" ht="7.35" customHeight="1">
      <c r="A209" s="73"/>
      <c r="B209" s="116"/>
      <c r="C209" s="70"/>
      <c r="D209" s="1705"/>
      <c r="E209" s="1706"/>
      <c r="F209" s="1706"/>
      <c r="G209" s="1706"/>
      <c r="H209" s="1706"/>
      <c r="I209" s="1706"/>
      <c r="J209" s="1706"/>
      <c r="K209" s="1707"/>
      <c r="L209" s="1708"/>
      <c r="M209" s="1706"/>
      <c r="N209" s="1709" t="str">
        <f>'4.2.5CP'!G49</f>
        <v>CP034</v>
      </c>
      <c r="O209" s="1706"/>
      <c r="P209" s="1706"/>
      <c r="Q209" s="1706"/>
      <c r="R209" s="1706"/>
      <c r="S209" s="1706"/>
      <c r="T209" s="1706"/>
      <c r="U209" s="1710"/>
      <c r="V209" s="1705"/>
      <c r="W209" s="1706"/>
      <c r="X209" s="1706"/>
      <c r="Y209" s="1706"/>
      <c r="Z209" s="1706"/>
      <c r="AA209" s="1710"/>
      <c r="AB209" s="2196">
        <f>'4.2.5CP'!I49</f>
        <v>32600</v>
      </c>
      <c r="AC209" s="2197"/>
      <c r="AD209" s="2197"/>
      <c r="AE209" s="2198"/>
      <c r="AF209" s="1234"/>
      <c r="AG209" s="1234"/>
      <c r="AH209" s="1235"/>
      <c r="AI209" s="1236"/>
      <c r="AJ209" s="292"/>
      <c r="AK209" s="437"/>
    </row>
    <row r="210" spans="1:106" s="76" customFormat="1" ht="7.35" customHeight="1">
      <c r="A210" s="73"/>
      <c r="B210" s="116"/>
      <c r="C210" s="70"/>
      <c r="D210" s="128"/>
      <c r="E210" s="93"/>
      <c r="F210" s="93"/>
      <c r="G210" s="93"/>
      <c r="H210" s="93"/>
      <c r="I210" s="93"/>
      <c r="J210" s="93"/>
      <c r="K210" s="262"/>
      <c r="L210" s="263"/>
      <c r="M210" s="93"/>
      <c r="N210" s="129" t="str">
        <f>'4.2.5CP'!G50</f>
        <v>CP035</v>
      </c>
      <c r="O210" s="93"/>
      <c r="P210" s="93"/>
      <c r="Q210" s="93"/>
      <c r="R210" s="93"/>
      <c r="S210" s="93"/>
      <c r="T210" s="93"/>
      <c r="U210" s="94"/>
      <c r="V210" s="128"/>
      <c r="W210" s="93"/>
      <c r="X210" s="93"/>
      <c r="Y210" s="93"/>
      <c r="Z210" s="93"/>
      <c r="AA210" s="94"/>
      <c r="AB210" s="2155">
        <f>'4.2.5CP'!I50</f>
        <v>32750</v>
      </c>
      <c r="AC210" s="2156"/>
      <c r="AD210" s="2156"/>
      <c r="AE210" s="2157"/>
      <c r="AF210" s="98"/>
      <c r="AG210" s="98"/>
      <c r="AH210" s="99"/>
      <c r="AI210" s="100"/>
      <c r="AJ210" s="133"/>
      <c r="AK210" s="155"/>
    </row>
    <row r="211" spans="1:106" s="76" customFormat="1" ht="7.35" customHeight="1">
      <c r="A211" s="73"/>
      <c r="B211" s="116"/>
      <c r="C211" s="70"/>
      <c r="D211" s="128"/>
      <c r="E211" s="93"/>
      <c r="F211" s="93"/>
      <c r="G211" s="93"/>
      <c r="H211" s="93"/>
      <c r="I211" s="93"/>
      <c r="J211" s="93"/>
      <c r="K211" s="262"/>
      <c r="L211" s="263"/>
      <c r="M211" s="93"/>
      <c r="N211" s="129" t="str">
        <f>'4.2.5CP'!G51</f>
        <v>CP036</v>
      </c>
      <c r="O211" s="93"/>
      <c r="P211" s="93"/>
      <c r="Q211" s="93"/>
      <c r="R211" s="93"/>
      <c r="S211" s="93"/>
      <c r="T211" s="93"/>
      <c r="U211" s="94"/>
      <c r="V211" s="128"/>
      <c r="W211" s="93"/>
      <c r="X211" s="93"/>
      <c r="Y211" s="93"/>
      <c r="Z211" s="93"/>
      <c r="AA211" s="94"/>
      <c r="AB211" s="2155">
        <f>'4.2.5CP'!I51</f>
        <v>33100</v>
      </c>
      <c r="AC211" s="2156"/>
      <c r="AD211" s="2156"/>
      <c r="AE211" s="2157"/>
      <c r="AF211" s="98"/>
      <c r="AG211" s="98"/>
      <c r="AH211" s="99"/>
      <c r="AI211" s="100"/>
      <c r="AJ211" s="133"/>
      <c r="AK211" s="155"/>
      <c r="AL211" s="2"/>
      <c r="AM211" s="2"/>
      <c r="AN211" s="2"/>
      <c r="AO211" s="2"/>
      <c r="AP211" s="2"/>
      <c r="AQ211" s="2"/>
      <c r="AR211" s="2"/>
      <c r="AS211" s="2"/>
      <c r="AU211" s="2"/>
    </row>
    <row r="212" spans="1:106" s="76" customFormat="1" ht="7.35" customHeight="1">
      <c r="A212" s="73"/>
      <c r="B212" s="116"/>
      <c r="C212" s="70"/>
      <c r="D212" s="128"/>
      <c r="E212" s="93"/>
      <c r="F212" s="93"/>
      <c r="G212" s="93"/>
      <c r="H212" s="93"/>
      <c r="I212" s="93"/>
      <c r="J212" s="93"/>
      <c r="K212" s="262"/>
      <c r="L212" s="263"/>
      <c r="M212" s="93"/>
      <c r="N212" s="129" t="str">
        <f>'4.2.5CP'!G52</f>
        <v>CP037</v>
      </c>
      <c r="O212" s="93"/>
      <c r="P212" s="93"/>
      <c r="Q212" s="93"/>
      <c r="R212" s="93"/>
      <c r="S212" s="93"/>
      <c r="T212" s="93"/>
      <c r="U212" s="94"/>
      <c r="V212" s="128"/>
      <c r="W212" s="93"/>
      <c r="X212" s="93"/>
      <c r="Y212" s="93"/>
      <c r="Z212" s="93"/>
      <c r="AA212" s="94"/>
      <c r="AB212" s="2155">
        <f>'4.2.5CP'!I52</f>
        <v>33400</v>
      </c>
      <c r="AC212" s="2156"/>
      <c r="AD212" s="2156"/>
      <c r="AE212" s="2157"/>
      <c r="AF212" s="98"/>
      <c r="AG212" s="98"/>
      <c r="AH212" s="99"/>
      <c r="AI212" s="100"/>
      <c r="AJ212" s="133"/>
      <c r="AK212" s="155"/>
      <c r="AL212" s="2"/>
      <c r="AM212" s="2"/>
      <c r="AN212" s="2"/>
      <c r="AO212" s="2"/>
      <c r="AP212" s="2"/>
      <c r="AQ212" s="2"/>
      <c r="AR212" s="2"/>
      <c r="AS212" s="2"/>
      <c r="AU212" s="2"/>
    </row>
    <row r="213" spans="1:106" s="76" customFormat="1" ht="7.35" customHeight="1">
      <c r="A213" s="73"/>
      <c r="B213" s="116"/>
      <c r="C213" s="70"/>
      <c r="D213" s="128"/>
      <c r="E213" s="93"/>
      <c r="F213" s="93"/>
      <c r="G213" s="93"/>
      <c r="H213" s="93"/>
      <c r="I213" s="93"/>
      <c r="J213" s="93"/>
      <c r="K213" s="262"/>
      <c r="L213" s="263"/>
      <c r="M213" s="93"/>
      <c r="N213" s="129" t="str">
        <f>'4.2.5CP'!G53</f>
        <v>CP038</v>
      </c>
      <c r="O213" s="93"/>
      <c r="P213" s="93"/>
      <c r="Q213" s="93"/>
      <c r="R213" s="93"/>
      <c r="S213" s="93"/>
      <c r="T213" s="93"/>
      <c r="U213" s="94"/>
      <c r="V213" s="128"/>
      <c r="W213" s="93"/>
      <c r="X213" s="93"/>
      <c r="Y213" s="93"/>
      <c r="Z213" s="93"/>
      <c r="AA213" s="94"/>
      <c r="AB213" s="2155">
        <f>'4.2.5CP'!I53</f>
        <v>33850</v>
      </c>
      <c r="AC213" s="2156"/>
      <c r="AD213" s="2156"/>
      <c r="AE213" s="2157"/>
      <c r="AF213" s="98"/>
      <c r="AG213" s="98"/>
      <c r="AH213" s="99"/>
      <c r="AI213" s="100"/>
      <c r="AJ213" s="133"/>
      <c r="AK213" s="155"/>
      <c r="AL213" s="2"/>
      <c r="AM213" s="2"/>
      <c r="AN213" s="2"/>
      <c r="AO213" s="2"/>
      <c r="AP213" s="2"/>
      <c r="AQ213" s="2"/>
      <c r="AR213" s="2"/>
      <c r="AS213" s="2"/>
      <c r="AU213" s="2"/>
    </row>
    <row r="214" spans="1:106" s="76" customFormat="1" ht="7.35" customHeight="1">
      <c r="A214" s="73"/>
      <c r="B214" s="116"/>
      <c r="C214" s="70"/>
      <c r="D214" s="128"/>
      <c r="E214" s="93"/>
      <c r="F214" s="93"/>
      <c r="G214" s="93"/>
      <c r="H214" s="93"/>
      <c r="I214" s="93"/>
      <c r="J214" s="93"/>
      <c r="K214" s="262"/>
      <c r="L214" s="263" t="str">
        <f>'4.2.4CB'!G80</f>
        <v>WT013</v>
      </c>
      <c r="M214" s="93"/>
      <c r="N214" s="129"/>
      <c r="O214" s="93"/>
      <c r="P214" s="93"/>
      <c r="Q214" s="93"/>
      <c r="R214" s="93"/>
      <c r="S214" s="93"/>
      <c r="T214" s="93"/>
      <c r="U214" s="94"/>
      <c r="V214" s="128"/>
      <c r="W214" s="93"/>
      <c r="X214" s="93"/>
      <c r="Y214" s="93"/>
      <c r="Z214" s="93"/>
      <c r="AA214" s="94"/>
      <c r="AB214" s="2155">
        <f>'4.2.4CB'!I80</f>
        <v>34200</v>
      </c>
      <c r="AC214" s="2156"/>
      <c r="AD214" s="2156"/>
      <c r="AE214" s="2157"/>
      <c r="AF214" s="52"/>
      <c r="AG214" s="52"/>
      <c r="AH214" s="39"/>
      <c r="AI214" s="53"/>
      <c r="AJ214" s="133"/>
      <c r="AK214" s="155"/>
      <c r="AL214" s="2"/>
      <c r="AM214" s="2"/>
      <c r="AN214" s="2"/>
      <c r="AO214" s="2"/>
      <c r="AP214" s="2"/>
      <c r="AQ214" s="2"/>
      <c r="AR214" s="2"/>
      <c r="AS214" s="2"/>
      <c r="AU214" s="2"/>
    </row>
    <row r="215" spans="1:106" s="76" customFormat="1" ht="7.35" customHeight="1">
      <c r="A215" s="73"/>
      <c r="B215" s="116"/>
      <c r="C215" s="70"/>
      <c r="D215" s="128"/>
      <c r="E215" s="93"/>
      <c r="F215" s="93"/>
      <c r="G215" s="93"/>
      <c r="H215" s="93"/>
      <c r="I215" s="93"/>
      <c r="J215" s="93"/>
      <c r="K215" s="262"/>
      <c r="L215" s="263"/>
      <c r="M215" s="93"/>
      <c r="N215" s="129" t="str">
        <f>'4.2.5CP'!G54</f>
        <v>CP039</v>
      </c>
      <c r="O215" s="93"/>
      <c r="P215" s="93"/>
      <c r="Q215" s="93"/>
      <c r="R215" s="93"/>
      <c r="S215" s="93"/>
      <c r="T215" s="93"/>
      <c r="U215" s="94"/>
      <c r="V215" s="128"/>
      <c r="W215" s="93"/>
      <c r="X215" s="93"/>
      <c r="Y215" s="93"/>
      <c r="Z215" s="93"/>
      <c r="AA215" s="94"/>
      <c r="AB215" s="2155">
        <f>'4.2.5CP'!I54</f>
        <v>34300</v>
      </c>
      <c r="AC215" s="2156"/>
      <c r="AD215" s="2156"/>
      <c r="AE215" s="2157"/>
      <c r="AF215" s="98"/>
      <c r="AG215" s="98"/>
      <c r="AH215" s="99"/>
      <c r="AI215" s="100"/>
      <c r="AJ215" s="133"/>
      <c r="AK215" s="155"/>
      <c r="AL215" s="2"/>
      <c r="AM215" s="2"/>
      <c r="AN215" s="2"/>
      <c r="AO215" s="2"/>
      <c r="AP215" s="2"/>
      <c r="AQ215" s="2"/>
      <c r="AR215" s="2"/>
      <c r="AS215" s="2"/>
      <c r="AU215" s="2"/>
    </row>
    <row r="216" spans="1:106" s="76" customFormat="1" ht="7.35" customHeight="1">
      <c r="A216" s="73"/>
      <c r="B216" s="116"/>
      <c r="C216" s="70"/>
      <c r="D216" s="80" t="s">
        <v>1041</v>
      </c>
      <c r="E216" s="81"/>
      <c r="F216" s="81"/>
      <c r="G216" s="81"/>
      <c r="H216" s="81"/>
      <c r="I216" s="81"/>
      <c r="J216" s="81"/>
      <c r="K216" s="254"/>
      <c r="L216" s="255"/>
      <c r="M216" s="81"/>
      <c r="N216" s="82"/>
      <c r="O216" s="81"/>
      <c r="P216" s="81"/>
      <c r="Q216" s="81"/>
      <c r="R216" s="81"/>
      <c r="S216" s="81"/>
      <c r="T216" s="81"/>
      <c r="U216" s="18"/>
      <c r="V216" s="80"/>
      <c r="W216" s="81"/>
      <c r="X216" s="81"/>
      <c r="Y216" s="81"/>
      <c r="Z216" s="81"/>
      <c r="AA216" s="18"/>
      <c r="AB216" s="19">
        <v>35000</v>
      </c>
      <c r="AC216" s="83" t="s">
        <v>405</v>
      </c>
      <c r="AD216" s="21">
        <v>42000</v>
      </c>
      <c r="AE216" s="22"/>
      <c r="AF216" s="23"/>
      <c r="AG216" s="23"/>
      <c r="AH216" s="24">
        <f>(AD216-AB216)-AF216</f>
        <v>7000</v>
      </c>
      <c r="AI216" s="25"/>
      <c r="AJ216" s="117"/>
      <c r="AK216" s="153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BW216" s="88"/>
      <c r="BX216" s="88"/>
      <c r="BY216" s="88"/>
      <c r="BZ216" s="88"/>
      <c r="CA216" s="88"/>
      <c r="CB216" s="88"/>
      <c r="CC216" s="88"/>
      <c r="CD216" s="88"/>
      <c r="CE216" s="88"/>
      <c r="CF216" s="88"/>
      <c r="CG216" s="88"/>
      <c r="CH216" s="88"/>
      <c r="CI216" s="88"/>
      <c r="CJ216" s="88"/>
      <c r="CK216" s="88"/>
      <c r="CL216" s="88"/>
      <c r="CM216" s="88"/>
      <c r="CN216" s="88"/>
      <c r="CO216" s="88"/>
      <c r="CP216" s="88"/>
      <c r="CQ216" s="88"/>
      <c r="CR216" s="88"/>
      <c r="CS216" s="88"/>
      <c r="CT216" s="88"/>
      <c r="CU216" s="88"/>
      <c r="CV216" s="88"/>
      <c r="CW216" s="88"/>
      <c r="CX216" s="88"/>
      <c r="CY216" s="88"/>
      <c r="CZ216" s="88"/>
      <c r="DA216" s="88"/>
      <c r="DB216" s="88"/>
    </row>
    <row r="217" spans="1:106" s="76" customFormat="1" ht="7.35" customHeight="1">
      <c r="A217" s="73"/>
      <c r="B217" s="116"/>
      <c r="C217" s="70"/>
      <c r="D217" s="128" t="s">
        <v>1160</v>
      </c>
      <c r="E217" s="93"/>
      <c r="F217" s="93"/>
      <c r="G217" s="93"/>
      <c r="H217" s="93"/>
      <c r="I217" s="93"/>
      <c r="J217" s="93"/>
      <c r="K217" s="262"/>
      <c r="L217" s="263"/>
      <c r="M217" s="93"/>
      <c r="N217" s="129"/>
      <c r="O217" s="93"/>
      <c r="P217" s="93"/>
      <c r="Q217" s="93"/>
      <c r="R217" s="93"/>
      <c r="S217" s="93"/>
      <c r="T217" s="93"/>
      <c r="U217" s="94"/>
      <c r="V217" s="128"/>
      <c r="W217" s="93"/>
      <c r="X217" s="93"/>
      <c r="Y217" s="93"/>
      <c r="Z217" s="93"/>
      <c r="AA217" s="94"/>
      <c r="AB217" s="48">
        <f>AB216</f>
        <v>35000</v>
      </c>
      <c r="AC217" s="1666" t="s">
        <v>405</v>
      </c>
      <c r="AD217" s="50">
        <f>AB218</f>
        <v>35305.5</v>
      </c>
      <c r="AE217" s="1667"/>
      <c r="AF217" s="52"/>
      <c r="AG217" s="52"/>
      <c r="AH217" s="39">
        <f>(AD217-AB217)</f>
        <v>305.5</v>
      </c>
      <c r="AI217" s="53"/>
      <c r="AJ217" s="133"/>
      <c r="AK217" s="155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106" s="76" customFormat="1" ht="7.35" customHeight="1">
      <c r="A218" s="73"/>
      <c r="B218" s="116"/>
      <c r="C218" s="70"/>
      <c r="D218" s="128"/>
      <c r="E218" s="93"/>
      <c r="F218" s="93"/>
      <c r="G218" s="93"/>
      <c r="H218" s="93"/>
      <c r="I218" s="93"/>
      <c r="J218" s="93"/>
      <c r="K218" s="262" t="str">
        <f>'4.2.3BR'!U68</f>
        <v>OP09</v>
      </c>
      <c r="L218" s="263"/>
      <c r="M218" s="93"/>
      <c r="N218" s="129"/>
      <c r="O218" s="93"/>
      <c r="P218" s="93"/>
      <c r="Q218" s="93"/>
      <c r="R218" s="93"/>
      <c r="S218" s="93"/>
      <c r="T218" s="93"/>
      <c r="U218" s="94"/>
      <c r="V218" s="128"/>
      <c r="W218" s="93"/>
      <c r="X218" s="93"/>
      <c r="Y218" s="93"/>
      <c r="Z218" s="93"/>
      <c r="AA218" s="94"/>
      <c r="AB218" s="48">
        <f>'4.2.3BR'!W68</f>
        <v>35305.5</v>
      </c>
      <c r="AC218" s="1666" t="s">
        <v>405</v>
      </c>
      <c r="AD218" s="50">
        <f>'4.2.3BR'!AA68</f>
        <v>35400.5</v>
      </c>
      <c r="AE218" s="1667"/>
      <c r="AF218" s="52"/>
      <c r="AG218" s="52"/>
      <c r="AH218" s="39">
        <f>'4.2.3BR'!AF68</f>
        <v>95</v>
      </c>
      <c r="AI218" s="53"/>
      <c r="AJ218" s="133"/>
      <c r="AK218" s="155"/>
    </row>
    <row r="219" spans="1:106" s="76" customFormat="1" ht="7.35" customHeight="1">
      <c r="A219" s="73"/>
      <c r="B219" s="116"/>
      <c r="C219" s="70"/>
      <c r="D219" s="128" t="s">
        <v>1161</v>
      </c>
      <c r="E219" s="93"/>
      <c r="F219" s="93"/>
      <c r="G219" s="93"/>
      <c r="H219" s="93"/>
      <c r="I219" s="93"/>
      <c r="J219" s="93"/>
      <c r="K219" s="262"/>
      <c r="L219" s="263"/>
      <c r="M219" s="93"/>
      <c r="N219" s="129"/>
      <c r="O219" s="93"/>
      <c r="P219" s="93"/>
      <c r="Q219" s="93"/>
      <c r="R219" s="93"/>
      <c r="S219" s="93"/>
      <c r="T219" s="93"/>
      <c r="U219" s="94"/>
      <c r="V219" s="128"/>
      <c r="W219" s="93"/>
      <c r="X219" s="93"/>
      <c r="Y219" s="93"/>
      <c r="Z219" s="93"/>
      <c r="AA219" s="94"/>
      <c r="AB219" s="48">
        <f>AD218</f>
        <v>35400.5</v>
      </c>
      <c r="AC219" s="1666" t="s">
        <v>405</v>
      </c>
      <c r="AD219" s="50">
        <f>AB220</f>
        <v>36120</v>
      </c>
      <c r="AE219" s="1667"/>
      <c r="AF219" s="52"/>
      <c r="AG219" s="52"/>
      <c r="AH219" s="39">
        <f>(AD219-AB219)</f>
        <v>719.5</v>
      </c>
      <c r="AI219" s="53"/>
      <c r="AJ219" s="133"/>
      <c r="AK219" s="155"/>
    </row>
    <row r="220" spans="1:106" s="76" customFormat="1" ht="7.35" customHeight="1">
      <c r="A220" s="73"/>
      <c r="B220" s="116"/>
      <c r="C220" s="70"/>
      <c r="D220" s="128"/>
      <c r="E220" s="93"/>
      <c r="F220" s="93"/>
      <c r="G220" s="93" t="str">
        <f>'4.2.3BR'!U69</f>
        <v>ORB03</v>
      </c>
      <c r="H220" s="93"/>
      <c r="I220" s="93"/>
      <c r="J220" s="93"/>
      <c r="K220" s="262"/>
      <c r="L220" s="263"/>
      <c r="M220" s="93"/>
      <c r="N220" s="129"/>
      <c r="O220" s="93"/>
      <c r="P220" s="93"/>
      <c r="Q220" s="93"/>
      <c r="R220" s="93"/>
      <c r="S220" s="93"/>
      <c r="T220" s="93"/>
      <c r="U220" s="94"/>
      <c r="V220" s="128"/>
      <c r="W220" s="93"/>
      <c r="X220" s="93"/>
      <c r="Y220" s="93"/>
      <c r="Z220" s="93"/>
      <c r="AA220" s="94"/>
      <c r="AB220" s="48">
        <f>'4.2.3BR'!W69</f>
        <v>36120</v>
      </c>
      <c r="AC220" s="1666" t="s">
        <v>405</v>
      </c>
      <c r="AD220" s="50">
        <f>'4.2.3BR'!AA69</f>
        <v>36280</v>
      </c>
      <c r="AE220" s="1667"/>
      <c r="AF220" s="52"/>
      <c r="AG220" s="52"/>
      <c r="AH220" s="39">
        <f>'4.2.3BR'!AF69</f>
        <v>160</v>
      </c>
      <c r="AI220" s="53"/>
      <c r="AJ220" s="133"/>
      <c r="AK220" s="155"/>
    </row>
    <row r="221" spans="1:106" s="76" customFormat="1" ht="7.35" customHeight="1">
      <c r="A221" s="73"/>
      <c r="B221" s="116"/>
      <c r="C221" s="70"/>
      <c r="D221" s="128" t="s">
        <v>1162</v>
      </c>
      <c r="E221" s="93"/>
      <c r="F221" s="93"/>
      <c r="G221" s="93"/>
      <c r="H221" s="93"/>
      <c r="I221" s="93"/>
      <c r="J221" s="93"/>
      <c r="K221" s="262"/>
      <c r="L221" s="263"/>
      <c r="M221" s="93"/>
      <c r="N221" s="129"/>
      <c r="O221" s="93"/>
      <c r="P221" s="93"/>
      <c r="Q221" s="93"/>
      <c r="R221" s="93"/>
      <c r="S221" s="93"/>
      <c r="T221" s="93"/>
      <c r="U221" s="94"/>
      <c r="V221" s="128"/>
      <c r="W221" s="93"/>
      <c r="X221" s="93"/>
      <c r="Y221" s="93"/>
      <c r="Z221" s="93"/>
      <c r="AA221" s="94"/>
      <c r="AB221" s="48">
        <f>AD220</f>
        <v>36280</v>
      </c>
      <c r="AC221" s="1666" t="s">
        <v>405</v>
      </c>
      <c r="AD221" s="50">
        <f>AB222</f>
        <v>36738</v>
      </c>
      <c r="AE221" s="1667"/>
      <c r="AF221" s="52"/>
      <c r="AG221" s="52"/>
      <c r="AH221" s="39">
        <f>(AD221-AB221)</f>
        <v>458</v>
      </c>
      <c r="AI221" s="53"/>
      <c r="AJ221" s="133"/>
      <c r="AK221" s="155"/>
    </row>
    <row r="222" spans="1:106" s="76" customFormat="1" ht="7.35" customHeight="1">
      <c r="A222" s="73"/>
      <c r="B222" s="116"/>
      <c r="C222" s="70"/>
      <c r="D222" s="128"/>
      <c r="E222" s="93"/>
      <c r="F222" s="93"/>
      <c r="G222" s="93"/>
      <c r="H222" s="93" t="str">
        <f>'4.2.3BR'!U70</f>
        <v>SB04</v>
      </c>
      <c r="I222" s="93"/>
      <c r="J222" s="93"/>
      <c r="K222" s="262"/>
      <c r="L222" s="263"/>
      <c r="M222" s="93"/>
      <c r="N222" s="129"/>
      <c r="O222" s="93"/>
      <c r="P222" s="93"/>
      <c r="Q222" s="93"/>
      <c r="R222" s="93"/>
      <c r="S222" s="93"/>
      <c r="T222" s="93"/>
      <c r="U222" s="94"/>
      <c r="V222" s="128"/>
      <c r="W222" s="93"/>
      <c r="X222" s="93"/>
      <c r="Y222" s="93"/>
      <c r="Z222" s="93"/>
      <c r="AA222" s="94"/>
      <c r="AB222" s="48">
        <f>'4.2.3BR'!W70</f>
        <v>36738</v>
      </c>
      <c r="AC222" s="1666" t="s">
        <v>405</v>
      </c>
      <c r="AD222" s="50">
        <f>'4.2.3BR'!AA70</f>
        <v>36822</v>
      </c>
      <c r="AE222" s="1667"/>
      <c r="AF222" s="52"/>
      <c r="AG222" s="52"/>
      <c r="AH222" s="39">
        <f>'4.2.3BR'!AF70</f>
        <v>84</v>
      </c>
      <c r="AI222" s="53"/>
      <c r="AJ222" s="133"/>
      <c r="AK222" s="155"/>
    </row>
    <row r="223" spans="1:106" s="76" customFormat="1" ht="7.35" customHeight="1">
      <c r="A223" s="73"/>
      <c r="B223" s="116"/>
      <c r="C223" s="70"/>
      <c r="D223" s="128" t="s">
        <v>1163</v>
      </c>
      <c r="E223" s="93"/>
      <c r="F223" s="93"/>
      <c r="G223" s="93"/>
      <c r="H223" s="93"/>
      <c r="I223" s="93"/>
      <c r="J223" s="93"/>
      <c r="K223" s="262"/>
      <c r="L223" s="263"/>
      <c r="M223" s="93"/>
      <c r="N223" s="129"/>
      <c r="O223" s="93"/>
      <c r="P223" s="93"/>
      <c r="Q223" s="93"/>
      <c r="R223" s="93"/>
      <c r="S223" s="93"/>
      <c r="T223" s="93"/>
      <c r="U223" s="94"/>
      <c r="V223" s="128"/>
      <c r="W223" s="93"/>
      <c r="X223" s="93"/>
      <c r="Y223" s="93"/>
      <c r="Z223" s="93"/>
      <c r="AA223" s="94"/>
      <c r="AB223" s="48">
        <f>AD222</f>
        <v>36822</v>
      </c>
      <c r="AC223" s="1830" t="s">
        <v>405</v>
      </c>
      <c r="AD223" s="50">
        <f>AB224</f>
        <v>38116</v>
      </c>
      <c r="AE223" s="1831"/>
      <c r="AF223" s="52"/>
      <c r="AG223" s="52"/>
      <c r="AH223" s="39">
        <f>(AD223-AB223)</f>
        <v>1294</v>
      </c>
      <c r="AI223" s="53"/>
      <c r="AJ223" s="133"/>
      <c r="AK223" s="155"/>
      <c r="AL223" s="1778"/>
    </row>
    <row r="224" spans="1:106" s="76" customFormat="1" ht="7.35" customHeight="1">
      <c r="A224" s="73"/>
      <c r="B224" s="116"/>
      <c r="C224" s="73"/>
      <c r="D224" s="128"/>
      <c r="E224" s="93"/>
      <c r="F224" s="93" t="str">
        <f>'4.2.3BR'!U71</f>
        <v>LRB10</v>
      </c>
      <c r="G224" s="93"/>
      <c r="H224" s="93"/>
      <c r="I224" s="93"/>
      <c r="J224" s="93"/>
      <c r="K224" s="262"/>
      <c r="L224" s="263"/>
      <c r="M224" s="93"/>
      <c r="N224" s="129"/>
      <c r="O224" s="93"/>
      <c r="P224" s="93"/>
      <c r="Q224" s="93"/>
      <c r="R224" s="93"/>
      <c r="S224" s="93"/>
      <c r="T224" s="93"/>
      <c r="U224" s="94"/>
      <c r="V224" s="128"/>
      <c r="W224" s="93"/>
      <c r="X224" s="93"/>
      <c r="Y224" s="93"/>
      <c r="Z224" s="93"/>
      <c r="AA224" s="94"/>
      <c r="AB224" s="48">
        <f>'4.2.3BR'!W71</f>
        <v>38116</v>
      </c>
      <c r="AC224" s="1830" t="s">
        <v>405</v>
      </c>
      <c r="AD224" s="50">
        <f>'4.2.3BR'!AA71</f>
        <v>38458</v>
      </c>
      <c r="AE224" s="1831"/>
      <c r="AF224" s="52"/>
      <c r="AG224" s="52"/>
      <c r="AH224" s="39">
        <f>'4.2.3BR'!AF71</f>
        <v>342</v>
      </c>
      <c r="AI224" s="53"/>
      <c r="AJ224" s="133"/>
      <c r="AK224" s="155"/>
    </row>
    <row r="225" spans="1:46" s="76" customFormat="1" ht="7.35" customHeight="1">
      <c r="A225" s="73"/>
      <c r="B225" s="116"/>
      <c r="C225" s="73"/>
      <c r="D225" s="128" t="s">
        <v>1042</v>
      </c>
      <c r="E225" s="93"/>
      <c r="F225" s="93"/>
      <c r="G225" s="93"/>
      <c r="H225" s="93"/>
      <c r="I225" s="93"/>
      <c r="J225" s="93"/>
      <c r="K225" s="262"/>
      <c r="L225" s="263"/>
      <c r="M225" s="93"/>
      <c r="N225" s="129"/>
      <c r="O225" s="93"/>
      <c r="P225" s="93"/>
      <c r="Q225" s="93"/>
      <c r="R225" s="93"/>
      <c r="S225" s="93"/>
      <c r="T225" s="93"/>
      <c r="U225" s="94"/>
      <c r="V225" s="128"/>
      <c r="W225" s="93"/>
      <c r="X225" s="93"/>
      <c r="Y225" s="93"/>
      <c r="Z225" s="93"/>
      <c r="AA225" s="94"/>
      <c r="AB225" s="48">
        <f>AD224</f>
        <v>38458</v>
      </c>
      <c r="AC225" s="1666" t="s">
        <v>405</v>
      </c>
      <c r="AD225" s="50">
        <f>AB226</f>
        <v>38747.5</v>
      </c>
      <c r="AE225" s="1667"/>
      <c r="AF225" s="52"/>
      <c r="AG225" s="52"/>
      <c r="AH225" s="39">
        <f>(AD225-AB225)</f>
        <v>289.5</v>
      </c>
      <c r="AI225" s="53"/>
      <c r="AJ225" s="133"/>
      <c r="AK225" s="155"/>
    </row>
    <row r="226" spans="1:46" s="76" customFormat="1" ht="7.35" customHeight="1">
      <c r="A226" s="73"/>
      <c r="B226" s="116"/>
      <c r="C226" s="70"/>
      <c r="D226" s="128"/>
      <c r="E226" s="93"/>
      <c r="F226" s="93"/>
      <c r="G226" s="93"/>
      <c r="H226" s="93"/>
      <c r="I226" s="93"/>
      <c r="J226" s="93"/>
      <c r="K226" s="262" t="str">
        <f>'4.2.3BR'!U72</f>
        <v>OP10</v>
      </c>
      <c r="L226" s="263"/>
      <c r="M226" s="93"/>
      <c r="N226" s="129"/>
      <c r="O226" s="93"/>
      <c r="P226" s="93"/>
      <c r="Q226" s="93"/>
      <c r="R226" s="93"/>
      <c r="S226" s="93"/>
      <c r="T226" s="93"/>
      <c r="U226" s="94"/>
      <c r="V226" s="128"/>
      <c r="W226" s="93"/>
      <c r="X226" s="93"/>
      <c r="Y226" s="93"/>
      <c r="Z226" s="93"/>
      <c r="AA226" s="94"/>
      <c r="AB226" s="48">
        <f>'4.2.3BR'!W72</f>
        <v>38747.5</v>
      </c>
      <c r="AC226" s="1666" t="s">
        <v>405</v>
      </c>
      <c r="AD226" s="50">
        <f>'4.2.3BR'!AA72</f>
        <v>38826.5</v>
      </c>
      <c r="AE226" s="1667"/>
      <c r="AF226" s="52"/>
      <c r="AG226" s="52"/>
      <c r="AH226" s="39">
        <f>'4.2.3BR'!AF72</f>
        <v>79</v>
      </c>
      <c r="AI226" s="53"/>
      <c r="AJ226" s="133"/>
      <c r="AK226" s="155"/>
    </row>
    <row r="227" spans="1:46" s="76" customFormat="1" ht="7.35" customHeight="1">
      <c r="A227" s="73"/>
      <c r="B227" s="116"/>
      <c r="C227" s="70"/>
      <c r="D227" s="128" t="s">
        <v>1113</v>
      </c>
      <c r="E227" s="93"/>
      <c r="F227" s="93"/>
      <c r="G227" s="93"/>
      <c r="H227" s="93"/>
      <c r="I227" s="93"/>
      <c r="J227" s="93"/>
      <c r="K227" s="262"/>
      <c r="L227" s="263"/>
      <c r="M227" s="93"/>
      <c r="N227" s="129"/>
      <c r="O227" s="93"/>
      <c r="P227" s="93"/>
      <c r="Q227" s="93"/>
      <c r="R227" s="93"/>
      <c r="S227" s="93"/>
      <c r="T227" s="93"/>
      <c r="U227" s="94"/>
      <c r="V227" s="128"/>
      <c r="W227" s="93"/>
      <c r="X227" s="93"/>
      <c r="Y227" s="93"/>
      <c r="Z227" s="93"/>
      <c r="AA227" s="94"/>
      <c r="AB227" s="48">
        <f>AD226</f>
        <v>38826.5</v>
      </c>
      <c r="AC227" s="1666" t="s">
        <v>405</v>
      </c>
      <c r="AD227" s="50">
        <f>AB228</f>
        <v>39362</v>
      </c>
      <c r="AE227" s="1667"/>
      <c r="AF227" s="52"/>
      <c r="AG227" s="52"/>
      <c r="AH227" s="39">
        <f>(AD227-AB227)</f>
        <v>535.5</v>
      </c>
      <c r="AI227" s="53"/>
      <c r="AJ227" s="133"/>
      <c r="AK227" s="155"/>
    </row>
    <row r="228" spans="1:46" s="76" customFormat="1" ht="7.35" customHeight="1">
      <c r="A228" s="73"/>
      <c r="B228" s="116"/>
      <c r="C228" s="70"/>
      <c r="D228" s="128"/>
      <c r="E228" s="93"/>
      <c r="F228" s="93" t="str">
        <f>'4.2.3BR'!U73</f>
        <v>LRB11</v>
      </c>
      <c r="G228" s="93"/>
      <c r="H228" s="93"/>
      <c r="I228" s="93"/>
      <c r="J228" s="93"/>
      <c r="K228" s="262"/>
      <c r="L228" s="263"/>
      <c r="M228" s="93"/>
      <c r="N228" s="129"/>
      <c r="O228" s="93"/>
      <c r="P228" s="93"/>
      <c r="Q228" s="93"/>
      <c r="R228" s="93"/>
      <c r="S228" s="93"/>
      <c r="T228" s="93"/>
      <c r="U228" s="94"/>
      <c r="V228" s="128"/>
      <c r="W228" s="93"/>
      <c r="X228" s="93"/>
      <c r="Y228" s="93"/>
      <c r="Z228" s="93"/>
      <c r="AA228" s="94"/>
      <c r="AB228" s="48">
        <f>'4.2.3BR'!W73</f>
        <v>39362</v>
      </c>
      <c r="AC228" s="1666" t="s">
        <v>405</v>
      </c>
      <c r="AD228" s="50">
        <f>'4.2.3BR'!AA73</f>
        <v>39738</v>
      </c>
      <c r="AE228" s="1667"/>
      <c r="AF228" s="52"/>
      <c r="AG228" s="52"/>
      <c r="AH228" s="39">
        <f>'4.2.3BR'!AF73</f>
        <v>376</v>
      </c>
      <c r="AI228" s="53"/>
      <c r="AJ228" s="133"/>
      <c r="AK228" s="155"/>
    </row>
    <row r="229" spans="1:46" s="76" customFormat="1" ht="7.35" customHeight="1">
      <c r="A229" s="73"/>
      <c r="B229" s="116"/>
      <c r="C229" s="70"/>
      <c r="D229" s="128" t="s">
        <v>1114</v>
      </c>
      <c r="E229" s="93"/>
      <c r="F229" s="93"/>
      <c r="G229" s="93"/>
      <c r="H229" s="93"/>
      <c r="I229" s="93"/>
      <c r="J229" s="93"/>
      <c r="K229" s="262"/>
      <c r="L229" s="263"/>
      <c r="M229" s="93"/>
      <c r="N229" s="129"/>
      <c r="O229" s="93"/>
      <c r="P229" s="93"/>
      <c r="Q229" s="93"/>
      <c r="R229" s="93"/>
      <c r="S229" s="93"/>
      <c r="T229" s="93"/>
      <c r="U229" s="94"/>
      <c r="V229" s="128"/>
      <c r="W229" s="93"/>
      <c r="X229" s="93"/>
      <c r="Y229" s="93"/>
      <c r="Z229" s="93"/>
      <c r="AA229" s="94"/>
      <c r="AB229" s="48">
        <f>AD228</f>
        <v>39738</v>
      </c>
      <c r="AC229" s="1666" t="s">
        <v>405</v>
      </c>
      <c r="AD229" s="50">
        <f>AB230</f>
        <v>39954</v>
      </c>
      <c r="AE229" s="1667"/>
      <c r="AF229" s="52"/>
      <c r="AG229" s="52"/>
      <c r="AH229" s="39">
        <f>(AD229-AB229)</f>
        <v>216</v>
      </c>
      <c r="AI229" s="53"/>
      <c r="AJ229" s="133"/>
      <c r="AK229" s="155"/>
    </row>
    <row r="230" spans="1:46" s="76" customFormat="1" ht="7.35" customHeight="1">
      <c r="A230" s="73"/>
      <c r="B230" s="116"/>
      <c r="C230" s="70"/>
      <c r="D230" s="128"/>
      <c r="E230" s="93"/>
      <c r="F230" s="93"/>
      <c r="G230" s="93"/>
      <c r="H230" s="93"/>
      <c r="I230" s="93" t="str">
        <f>'4.2.3BR'!U74</f>
        <v>CB01</v>
      </c>
      <c r="J230" s="93"/>
      <c r="K230" s="262"/>
      <c r="L230" s="263"/>
      <c r="M230" s="93"/>
      <c r="N230" s="129"/>
      <c r="O230" s="93"/>
      <c r="P230" s="93"/>
      <c r="Q230" s="93"/>
      <c r="R230" s="93"/>
      <c r="S230" s="93"/>
      <c r="T230" s="93"/>
      <c r="U230" s="94"/>
      <c r="V230" s="128"/>
      <c r="W230" s="93"/>
      <c r="X230" s="93"/>
      <c r="Y230" s="93"/>
      <c r="Z230" s="93"/>
      <c r="AA230" s="94"/>
      <c r="AB230" s="48">
        <f>'4.2.3BR'!W74</f>
        <v>39954</v>
      </c>
      <c r="AC230" s="1666" t="s">
        <v>405</v>
      </c>
      <c r="AD230" s="50">
        <f>'4.2.3BR'!AA74</f>
        <v>40036</v>
      </c>
      <c r="AE230" s="1667"/>
      <c r="AF230" s="52"/>
      <c r="AG230" s="52"/>
      <c r="AH230" s="39">
        <f>'4.2.3BR'!AF74</f>
        <v>82</v>
      </c>
      <c r="AI230" s="53"/>
      <c r="AJ230" s="133"/>
      <c r="AK230" s="155"/>
    </row>
    <row r="231" spans="1:46" s="76" customFormat="1" ht="7.35" customHeight="1">
      <c r="A231" s="73"/>
      <c r="B231" s="116"/>
      <c r="C231" s="70"/>
      <c r="D231" s="128" t="s">
        <v>1115</v>
      </c>
      <c r="E231" s="93"/>
      <c r="F231" s="93"/>
      <c r="G231" s="93"/>
      <c r="H231" s="93"/>
      <c r="I231" s="93"/>
      <c r="J231" s="93"/>
      <c r="K231" s="262"/>
      <c r="L231" s="263"/>
      <c r="M231" s="93"/>
      <c r="N231" s="129"/>
      <c r="O231" s="93"/>
      <c r="P231" s="93"/>
      <c r="Q231" s="93"/>
      <c r="R231" s="93"/>
      <c r="S231" s="93"/>
      <c r="T231" s="93"/>
      <c r="U231" s="94"/>
      <c r="V231" s="128"/>
      <c r="W231" s="93"/>
      <c r="X231" s="93"/>
      <c r="Y231" s="93"/>
      <c r="Z231" s="93"/>
      <c r="AA231" s="94"/>
      <c r="AB231" s="48">
        <f>AD230</f>
        <v>40036</v>
      </c>
      <c r="AC231" s="1666" t="s">
        <v>405</v>
      </c>
      <c r="AD231" s="50">
        <f>AB232</f>
        <v>41072</v>
      </c>
      <c r="AE231" s="1667"/>
      <c r="AF231" s="52"/>
      <c r="AG231" s="52"/>
      <c r="AH231" s="39">
        <f>(AD231-AB231)</f>
        <v>1036</v>
      </c>
      <c r="AI231" s="53"/>
      <c r="AJ231" s="133"/>
      <c r="AK231" s="155"/>
    </row>
    <row r="232" spans="1:46" s="76" customFormat="1" ht="7.35" customHeight="1">
      <c r="A232" s="73"/>
      <c r="B232" s="116"/>
      <c r="C232" s="70"/>
      <c r="D232" s="128"/>
      <c r="E232" s="93"/>
      <c r="F232" s="93"/>
      <c r="G232" s="93"/>
      <c r="H232" s="93"/>
      <c r="I232" s="93"/>
      <c r="J232" s="93"/>
      <c r="K232" s="262" t="str">
        <f>'4.2.3BR'!U75</f>
        <v>OP11</v>
      </c>
      <c r="L232" s="263"/>
      <c r="M232" s="93"/>
      <c r="N232" s="129"/>
      <c r="O232" s="93"/>
      <c r="P232" s="93"/>
      <c r="Q232" s="93"/>
      <c r="R232" s="93"/>
      <c r="S232" s="93"/>
      <c r="T232" s="93"/>
      <c r="U232" s="94"/>
      <c r="V232" s="128"/>
      <c r="W232" s="93"/>
      <c r="X232" s="93"/>
      <c r="Y232" s="93"/>
      <c r="Z232" s="93"/>
      <c r="AA232" s="94"/>
      <c r="AB232" s="48">
        <f>'4.2.3BR'!W75</f>
        <v>41072</v>
      </c>
      <c r="AC232" s="1666" t="s">
        <v>405</v>
      </c>
      <c r="AD232" s="50">
        <f>'4.2.3BR'!AA75</f>
        <v>41170</v>
      </c>
      <c r="AE232" s="1667"/>
      <c r="AF232" s="52"/>
      <c r="AG232" s="52"/>
      <c r="AH232" s="39">
        <f>'4.2.3BR'!AF75</f>
        <v>98</v>
      </c>
      <c r="AI232" s="53"/>
      <c r="AJ232" s="133"/>
      <c r="AK232" s="155"/>
    </row>
    <row r="233" spans="1:46" s="76" customFormat="1" ht="7.35" customHeight="1">
      <c r="A233" s="73"/>
      <c r="B233" s="116"/>
      <c r="C233" s="70"/>
      <c r="D233" s="231" t="s">
        <v>1116</v>
      </c>
      <c r="E233" s="229"/>
      <c r="F233" s="229"/>
      <c r="G233" s="229"/>
      <c r="H233" s="229"/>
      <c r="I233" s="229"/>
      <c r="J233" s="229"/>
      <c r="K233" s="293"/>
      <c r="L233" s="294"/>
      <c r="M233" s="229"/>
      <c r="N233" s="232"/>
      <c r="O233" s="229"/>
      <c r="P233" s="229"/>
      <c r="Q233" s="229"/>
      <c r="R233" s="229"/>
      <c r="S233" s="229"/>
      <c r="T233" s="229"/>
      <c r="U233" s="230"/>
      <c r="V233" s="231"/>
      <c r="W233" s="229"/>
      <c r="X233" s="229"/>
      <c r="Y233" s="229"/>
      <c r="Z233" s="229"/>
      <c r="AA233" s="230"/>
      <c r="AB233" s="219">
        <f>AD232</f>
        <v>41170</v>
      </c>
      <c r="AC233" s="220" t="s">
        <v>405</v>
      </c>
      <c r="AD233" s="221">
        <f>AD216</f>
        <v>42000</v>
      </c>
      <c r="AE233" s="222"/>
      <c r="AF233" s="223"/>
      <c r="AG233" s="223"/>
      <c r="AH233" s="224">
        <f>(AD233-AB233)</f>
        <v>830</v>
      </c>
      <c r="AI233" s="225"/>
      <c r="AJ233" s="236"/>
      <c r="AK233" s="237"/>
      <c r="AL233" s="1778">
        <f>SUM(AH217:AH233)</f>
        <v>7000</v>
      </c>
    </row>
    <row r="234" spans="1:46" s="76" customFormat="1" ht="7.35" customHeight="1">
      <c r="A234" s="73"/>
      <c r="B234" s="116"/>
      <c r="C234" s="70"/>
      <c r="D234" s="128"/>
      <c r="E234" s="93"/>
      <c r="F234" s="93"/>
      <c r="G234" s="93"/>
      <c r="H234" s="93"/>
      <c r="I234" s="93"/>
      <c r="J234" s="93"/>
      <c r="K234" s="262"/>
      <c r="L234" s="263"/>
      <c r="M234" s="93"/>
      <c r="N234" s="129" t="str">
        <f>'4.2.5CP'!G56</f>
        <v>CP040</v>
      </c>
      <c r="O234" s="93"/>
      <c r="P234" s="93"/>
      <c r="Q234" s="93"/>
      <c r="R234" s="93"/>
      <c r="S234" s="93"/>
      <c r="T234" s="93"/>
      <c r="U234" s="94"/>
      <c r="V234" s="128"/>
      <c r="W234" s="93"/>
      <c r="X234" s="93"/>
      <c r="Y234" s="93"/>
      <c r="Z234" s="93"/>
      <c r="AA234" s="94"/>
      <c r="AB234" s="2155">
        <f>'4.2.5CP'!I56</f>
        <v>35050</v>
      </c>
      <c r="AC234" s="2156"/>
      <c r="AD234" s="2156"/>
      <c r="AE234" s="2157"/>
      <c r="AF234" s="98"/>
      <c r="AG234" s="98"/>
      <c r="AH234" s="99"/>
      <c r="AI234" s="100"/>
      <c r="AJ234" s="133"/>
      <c r="AK234" s="155"/>
    </row>
    <row r="235" spans="1:46" s="76" customFormat="1" ht="7.35" customHeight="1">
      <c r="A235" s="73"/>
      <c r="B235" s="116"/>
      <c r="C235" s="70"/>
      <c r="D235" s="128"/>
      <c r="E235" s="93"/>
      <c r="F235" s="93"/>
      <c r="G235" s="93"/>
      <c r="H235" s="93"/>
      <c r="I235" s="93"/>
      <c r="J235" s="93"/>
      <c r="K235" s="262"/>
      <c r="L235" s="263"/>
      <c r="M235" s="93"/>
      <c r="N235" s="129" t="str">
        <f>'4.2.5CP'!G57</f>
        <v>CP041</v>
      </c>
      <c r="O235" s="93"/>
      <c r="P235" s="93"/>
      <c r="Q235" s="93"/>
      <c r="R235" s="93"/>
      <c r="S235" s="93"/>
      <c r="T235" s="93"/>
      <c r="U235" s="94"/>
      <c r="V235" s="128"/>
      <c r="W235" s="93"/>
      <c r="X235" s="93"/>
      <c r="Y235" s="93"/>
      <c r="Z235" s="93"/>
      <c r="AA235" s="94"/>
      <c r="AB235" s="2155">
        <f>'4.2.5CP'!I57</f>
        <v>35480</v>
      </c>
      <c r="AC235" s="2156"/>
      <c r="AD235" s="2156"/>
      <c r="AE235" s="2157"/>
      <c r="AF235" s="98"/>
      <c r="AG235" s="98"/>
      <c r="AH235" s="99"/>
      <c r="AI235" s="100"/>
      <c r="AJ235" s="133"/>
      <c r="AK235" s="155"/>
    </row>
    <row r="236" spans="1:46" s="76" customFormat="1" ht="7.35" customHeight="1">
      <c r="A236" s="73"/>
      <c r="B236" s="116"/>
      <c r="C236" s="70"/>
      <c r="D236" s="128"/>
      <c r="E236" s="93"/>
      <c r="F236" s="93"/>
      <c r="G236" s="93"/>
      <c r="H236" s="93"/>
      <c r="I236" s="93"/>
      <c r="J236" s="93"/>
      <c r="K236" s="262"/>
      <c r="L236" s="263" t="str">
        <f>'4.2.4CB'!G82</f>
        <v>WT014</v>
      </c>
      <c r="M236" s="93"/>
      <c r="N236" s="129"/>
      <c r="O236" s="93"/>
      <c r="P236" s="93"/>
      <c r="Q236" s="93"/>
      <c r="R236" s="93"/>
      <c r="S236" s="93"/>
      <c r="T236" s="93"/>
      <c r="U236" s="94"/>
      <c r="V236" s="128"/>
      <c r="W236" s="93"/>
      <c r="X236" s="93"/>
      <c r="Y236" s="93"/>
      <c r="Z236" s="93"/>
      <c r="AA236" s="94"/>
      <c r="AB236" s="2155">
        <f>'4.2.4CB'!I82</f>
        <v>35860</v>
      </c>
      <c r="AC236" s="2156"/>
      <c r="AD236" s="2156"/>
      <c r="AE236" s="2157"/>
      <c r="AF236" s="98"/>
      <c r="AG236" s="98"/>
      <c r="AH236" s="99"/>
      <c r="AI236" s="100"/>
      <c r="AJ236" s="133"/>
      <c r="AK236" s="155"/>
    </row>
    <row r="237" spans="1:46" s="76" customFormat="1" ht="7.35" customHeight="1">
      <c r="A237" s="73"/>
      <c r="B237" s="116"/>
      <c r="C237" s="70"/>
      <c r="D237" s="128"/>
      <c r="E237" s="93"/>
      <c r="F237" s="93"/>
      <c r="G237" s="93"/>
      <c r="H237" s="93"/>
      <c r="I237" s="93"/>
      <c r="J237" s="93"/>
      <c r="K237" s="262"/>
      <c r="L237" s="263"/>
      <c r="M237" s="93" t="str">
        <f>'4.2.4CB'!G83</f>
        <v>RD049</v>
      </c>
      <c r="N237" s="129"/>
      <c r="O237" s="93"/>
      <c r="P237" s="93"/>
      <c r="Q237" s="93"/>
      <c r="R237" s="93"/>
      <c r="S237" s="93"/>
      <c r="T237" s="93"/>
      <c r="U237" s="94"/>
      <c r="V237" s="128"/>
      <c r="W237" s="93"/>
      <c r="X237" s="93"/>
      <c r="Y237" s="93"/>
      <c r="Z237" s="93"/>
      <c r="AA237" s="94"/>
      <c r="AB237" s="2155">
        <f>'4.2.4CB'!I83</f>
        <v>36580</v>
      </c>
      <c r="AC237" s="2156"/>
      <c r="AD237" s="2156"/>
      <c r="AE237" s="2157"/>
      <c r="AF237" s="98"/>
      <c r="AG237" s="98"/>
      <c r="AH237" s="99"/>
      <c r="AI237" s="100"/>
      <c r="AJ237" s="133"/>
      <c r="AK237" s="155"/>
    </row>
    <row r="238" spans="1:46" s="76" customFormat="1" ht="7.35" customHeight="1">
      <c r="A238" s="73"/>
      <c r="B238" s="116"/>
      <c r="C238" s="70"/>
      <c r="D238" s="128"/>
      <c r="E238" s="93"/>
      <c r="F238" s="93"/>
      <c r="G238" s="93"/>
      <c r="H238" s="93"/>
      <c r="I238" s="93"/>
      <c r="J238" s="93"/>
      <c r="K238" s="262"/>
      <c r="L238" s="263"/>
      <c r="M238" s="93"/>
      <c r="N238" s="129" t="str">
        <f>'4.2.5CP'!G58</f>
        <v>CP042</v>
      </c>
      <c r="O238" s="93"/>
      <c r="P238" s="93"/>
      <c r="Q238" s="93"/>
      <c r="R238" s="93"/>
      <c r="S238" s="93"/>
      <c r="T238" s="93"/>
      <c r="U238" s="94"/>
      <c r="V238" s="128"/>
      <c r="W238" s="93"/>
      <c r="X238" s="93"/>
      <c r="Y238" s="93"/>
      <c r="Z238" s="93"/>
      <c r="AA238" s="94"/>
      <c r="AB238" s="2155">
        <f>'4.2.5CP'!I58</f>
        <v>36600</v>
      </c>
      <c r="AC238" s="2156"/>
      <c r="AD238" s="2156"/>
      <c r="AE238" s="2157"/>
      <c r="AF238" s="98"/>
      <c r="AG238" s="98"/>
      <c r="AH238" s="99"/>
      <c r="AI238" s="100"/>
      <c r="AJ238" s="133"/>
      <c r="AK238" s="155"/>
    </row>
    <row r="239" spans="1:46" s="76" customFormat="1" ht="7.35" customHeight="1">
      <c r="A239" s="73"/>
      <c r="B239" s="116"/>
      <c r="C239" s="70"/>
      <c r="D239" s="128"/>
      <c r="E239" s="93"/>
      <c r="F239" s="93"/>
      <c r="G239" s="93"/>
      <c r="H239" s="93"/>
      <c r="I239" s="93"/>
      <c r="J239" s="93"/>
      <c r="K239" s="262"/>
      <c r="L239" s="263"/>
      <c r="M239" s="93" t="str">
        <f>'4.2.4CB'!G84</f>
        <v>RD050</v>
      </c>
      <c r="N239" s="129"/>
      <c r="O239" s="93"/>
      <c r="P239" s="93"/>
      <c r="Q239" s="93"/>
      <c r="R239" s="93"/>
      <c r="S239" s="93"/>
      <c r="T239" s="93"/>
      <c r="U239" s="94"/>
      <c r="V239" s="128"/>
      <c r="W239" s="93"/>
      <c r="X239" s="93"/>
      <c r="Y239" s="93"/>
      <c r="Z239" s="93"/>
      <c r="AA239" s="94"/>
      <c r="AB239" s="2155">
        <f>'4.2.4CB'!I84</f>
        <v>37560</v>
      </c>
      <c r="AC239" s="2156"/>
      <c r="AD239" s="2156"/>
      <c r="AE239" s="2157"/>
      <c r="AF239" s="98"/>
      <c r="AG239" s="98"/>
      <c r="AH239" s="99"/>
      <c r="AI239" s="100"/>
      <c r="AJ239" s="133"/>
      <c r="AK239" s="155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s="76" customFormat="1" ht="7.35" customHeight="1">
      <c r="A240" s="73"/>
      <c r="B240" s="116"/>
      <c r="C240" s="70"/>
      <c r="D240" s="128"/>
      <c r="E240" s="93"/>
      <c r="F240" s="93"/>
      <c r="G240" s="93"/>
      <c r="H240" s="93"/>
      <c r="I240" s="93"/>
      <c r="J240" s="93"/>
      <c r="K240" s="262"/>
      <c r="L240" s="263"/>
      <c r="M240" s="93"/>
      <c r="N240" s="129" t="str">
        <f>'4.2.5CP'!G59</f>
        <v>CP043</v>
      </c>
      <c r="O240" s="93"/>
      <c r="P240" s="93"/>
      <c r="Q240" s="93"/>
      <c r="R240" s="93"/>
      <c r="S240" s="93"/>
      <c r="T240" s="93"/>
      <c r="U240" s="94"/>
      <c r="V240" s="128"/>
      <c r="W240" s="93"/>
      <c r="X240" s="93"/>
      <c r="Y240" s="93"/>
      <c r="Z240" s="93"/>
      <c r="AA240" s="94"/>
      <c r="AB240" s="2155">
        <f>'4.2.5CP'!I59</f>
        <v>37600</v>
      </c>
      <c r="AC240" s="2156"/>
      <c r="AD240" s="2156"/>
      <c r="AE240" s="2157"/>
      <c r="AF240" s="98"/>
      <c r="AG240" s="98"/>
      <c r="AH240" s="99"/>
      <c r="AI240" s="100"/>
      <c r="AJ240" s="133"/>
      <c r="AK240" s="155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106" s="76" customFormat="1" ht="7.35" customHeight="1">
      <c r="A241" s="73"/>
      <c r="B241" s="116"/>
      <c r="C241" s="70"/>
      <c r="D241" s="128"/>
      <c r="E241" s="93"/>
      <c r="F241" s="93"/>
      <c r="G241" s="93"/>
      <c r="H241" s="93"/>
      <c r="I241" s="93"/>
      <c r="J241" s="93"/>
      <c r="K241" s="262"/>
      <c r="L241" s="263"/>
      <c r="M241" s="93"/>
      <c r="N241" s="129" t="str">
        <f>'4.2.5CP'!G60</f>
        <v>CP044</v>
      </c>
      <c r="O241" s="93"/>
      <c r="P241" s="93"/>
      <c r="Q241" s="93"/>
      <c r="R241" s="93"/>
      <c r="S241" s="93"/>
      <c r="T241" s="93"/>
      <c r="U241" s="94"/>
      <c r="V241" s="128"/>
      <c r="W241" s="93"/>
      <c r="X241" s="93"/>
      <c r="Y241" s="93"/>
      <c r="Z241" s="93"/>
      <c r="AA241" s="94"/>
      <c r="AB241" s="2155">
        <f>'4.2.5CP'!I60</f>
        <v>37900</v>
      </c>
      <c r="AC241" s="2156"/>
      <c r="AD241" s="2156"/>
      <c r="AE241" s="2157"/>
      <c r="AF241" s="98"/>
      <c r="AG241" s="98"/>
      <c r="AH241" s="99"/>
      <c r="AI241" s="100"/>
      <c r="AJ241" s="133"/>
      <c r="AK241" s="155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106" s="76" customFormat="1" ht="7.35" customHeight="1">
      <c r="A242" s="73"/>
      <c r="B242" s="116"/>
      <c r="C242" s="70"/>
      <c r="D242" s="128"/>
      <c r="E242" s="93"/>
      <c r="F242" s="93"/>
      <c r="G242" s="93"/>
      <c r="H242" s="93"/>
      <c r="I242" s="93"/>
      <c r="J242" s="93"/>
      <c r="K242" s="262"/>
      <c r="L242" s="263"/>
      <c r="M242" s="93" t="str">
        <f>'4.2.4CB'!G85</f>
        <v>RD051</v>
      </c>
      <c r="N242" s="129"/>
      <c r="O242" s="93"/>
      <c r="P242" s="93"/>
      <c r="Q242" s="93"/>
      <c r="R242" s="93"/>
      <c r="S242" s="93"/>
      <c r="T242" s="93"/>
      <c r="U242" s="94"/>
      <c r="V242" s="128"/>
      <c r="W242" s="93"/>
      <c r="X242" s="93"/>
      <c r="Y242" s="93"/>
      <c r="Z242" s="93"/>
      <c r="AA242" s="94"/>
      <c r="AB242" s="2155">
        <f>'4.2.4CB'!I85</f>
        <v>38880</v>
      </c>
      <c r="AC242" s="2156"/>
      <c r="AD242" s="2156"/>
      <c r="AE242" s="2157"/>
      <c r="AF242" s="98"/>
      <c r="AG242" s="98"/>
      <c r="AH242" s="99"/>
      <c r="AI242" s="100"/>
      <c r="AJ242" s="133"/>
      <c r="AK242" s="155"/>
    </row>
    <row r="243" spans="1:106" s="76" customFormat="1" ht="7.35" customHeight="1">
      <c r="A243" s="73"/>
      <c r="B243" s="116"/>
      <c r="C243" s="70"/>
      <c r="D243" s="128"/>
      <c r="E243" s="93"/>
      <c r="F243" s="93"/>
      <c r="G243" s="93"/>
      <c r="H243" s="93"/>
      <c r="I243" s="93"/>
      <c r="J243" s="93"/>
      <c r="K243" s="262"/>
      <c r="L243" s="263"/>
      <c r="M243" s="93"/>
      <c r="N243" s="129" t="str">
        <f>'4.2.5CP'!G61</f>
        <v>CP045</v>
      </c>
      <c r="O243" s="93"/>
      <c r="P243" s="93"/>
      <c r="Q243" s="93"/>
      <c r="R243" s="93"/>
      <c r="S243" s="93"/>
      <c r="T243" s="93"/>
      <c r="U243" s="94"/>
      <c r="V243" s="128"/>
      <c r="W243" s="93"/>
      <c r="X243" s="93"/>
      <c r="Y243" s="93"/>
      <c r="Z243" s="93"/>
      <c r="AA243" s="94"/>
      <c r="AB243" s="2155">
        <f>'4.2.5CP'!I61</f>
        <v>39950</v>
      </c>
      <c r="AC243" s="2156"/>
      <c r="AD243" s="2156"/>
      <c r="AE243" s="2157"/>
      <c r="AF243" s="98"/>
      <c r="AG243" s="98"/>
      <c r="AH243" s="99"/>
      <c r="AI243" s="100"/>
      <c r="AJ243" s="133"/>
      <c r="AK243" s="155"/>
    </row>
    <row r="244" spans="1:106" s="76" customFormat="1" ht="7.35" customHeight="1">
      <c r="A244" s="73"/>
      <c r="B244" s="116"/>
      <c r="C244" s="70"/>
      <c r="D244" s="128"/>
      <c r="E244" s="93"/>
      <c r="F244" s="93"/>
      <c r="G244" s="93"/>
      <c r="H244" s="93"/>
      <c r="I244" s="93"/>
      <c r="J244" s="93"/>
      <c r="K244" s="262"/>
      <c r="L244" s="263"/>
      <c r="M244" s="93" t="str">
        <f>'4.2.4CB'!G86</f>
        <v>RD052</v>
      </c>
      <c r="N244" s="129"/>
      <c r="O244" s="93"/>
      <c r="P244" s="93"/>
      <c r="Q244" s="93"/>
      <c r="R244" s="93"/>
      <c r="S244" s="93"/>
      <c r="T244" s="93"/>
      <c r="U244" s="94"/>
      <c r="V244" s="128"/>
      <c r="W244" s="93"/>
      <c r="X244" s="93"/>
      <c r="Y244" s="93"/>
      <c r="Z244" s="93"/>
      <c r="AA244" s="94"/>
      <c r="AB244" s="2155">
        <f>'4.2.4CB'!I86</f>
        <v>40360</v>
      </c>
      <c r="AC244" s="2156"/>
      <c r="AD244" s="2156"/>
      <c r="AE244" s="2157"/>
      <c r="AF244" s="98"/>
      <c r="AG244" s="98"/>
      <c r="AH244" s="99"/>
      <c r="AI244" s="100"/>
      <c r="AJ244" s="133"/>
      <c r="AK244" s="155"/>
    </row>
    <row r="245" spans="1:106" s="76" customFormat="1" ht="7.35" customHeight="1">
      <c r="A245" s="73"/>
      <c r="B245" s="116"/>
      <c r="C245" s="70"/>
      <c r="D245" s="128"/>
      <c r="E245" s="93"/>
      <c r="F245" s="93"/>
      <c r="G245" s="93"/>
      <c r="H245" s="93"/>
      <c r="I245" s="93"/>
      <c r="J245" s="93"/>
      <c r="K245" s="262"/>
      <c r="L245" s="263"/>
      <c r="M245" s="93"/>
      <c r="N245" s="129" t="str">
        <f>'4.2.5CP'!G62</f>
        <v>CP046</v>
      </c>
      <c r="O245" s="93"/>
      <c r="P245" s="93"/>
      <c r="Q245" s="93"/>
      <c r="R245" s="93"/>
      <c r="S245" s="93"/>
      <c r="T245" s="93"/>
      <c r="U245" s="94"/>
      <c r="V245" s="128"/>
      <c r="W245" s="93"/>
      <c r="X245" s="93"/>
      <c r="Y245" s="93"/>
      <c r="Z245" s="93"/>
      <c r="AA245" s="94"/>
      <c r="AB245" s="2155">
        <f>'4.2.5CP'!I62</f>
        <v>40550</v>
      </c>
      <c r="AC245" s="2156"/>
      <c r="AD245" s="2156"/>
      <c r="AE245" s="2157"/>
      <c r="AF245" s="98"/>
      <c r="AG245" s="98"/>
      <c r="AH245" s="99"/>
      <c r="AI245" s="100"/>
      <c r="AJ245" s="133"/>
      <c r="AK245" s="155"/>
    </row>
    <row r="246" spans="1:106" s="76" customFormat="1" ht="7.35" customHeight="1">
      <c r="A246" s="73"/>
      <c r="B246" s="116"/>
      <c r="C246" s="70"/>
      <c r="D246" s="128"/>
      <c r="E246" s="93"/>
      <c r="F246" s="93"/>
      <c r="G246" s="93"/>
      <c r="H246" s="93"/>
      <c r="I246" s="93"/>
      <c r="J246" s="93"/>
      <c r="K246" s="262"/>
      <c r="L246" s="263"/>
      <c r="M246" s="93"/>
      <c r="N246" s="129"/>
      <c r="O246" s="93"/>
      <c r="P246" s="93"/>
      <c r="Q246" s="93" t="str">
        <f>'4.2.6IC'!G15</f>
        <v>IC03</v>
      </c>
      <c r="R246" s="93"/>
      <c r="S246" s="93"/>
      <c r="T246" s="93"/>
      <c r="U246" s="94"/>
      <c r="V246" s="128"/>
      <c r="W246" s="93"/>
      <c r="X246" s="93"/>
      <c r="Y246" s="93"/>
      <c r="Z246" s="93"/>
      <c r="AA246" s="94"/>
      <c r="AB246" s="2155">
        <f>'4.2.6IC'!H15</f>
        <v>40776</v>
      </c>
      <c r="AC246" s="2156"/>
      <c r="AD246" s="2156"/>
      <c r="AE246" s="2157"/>
      <c r="AF246" s="98"/>
      <c r="AG246" s="98"/>
      <c r="AH246" s="99"/>
      <c r="AI246" s="100"/>
      <c r="AJ246" s="133"/>
      <c r="AK246" s="155" t="str">
        <f>'4.2.6IC'!AN15</f>
        <v>Ha Lam IC (Including TG, TP and TPO)</v>
      </c>
    </row>
    <row r="247" spans="1:106" s="76" customFormat="1" ht="7.35" customHeight="1">
      <c r="A247" s="73"/>
      <c r="B247" s="116"/>
      <c r="C247" s="70"/>
      <c r="D247" s="128"/>
      <c r="E247" s="93"/>
      <c r="F247" s="93"/>
      <c r="G247" s="93"/>
      <c r="H247" s="93"/>
      <c r="I247" s="93"/>
      <c r="J247" s="93"/>
      <c r="K247" s="262"/>
      <c r="L247" s="263"/>
      <c r="M247" s="93"/>
      <c r="N247" s="129"/>
      <c r="O247" s="93"/>
      <c r="P247" s="93"/>
      <c r="Q247" s="93"/>
      <c r="R247" s="93" t="str">
        <f>'4.2.3BR'!U183</f>
        <v>IRB04</v>
      </c>
      <c r="S247" s="93"/>
      <c r="T247" s="93"/>
      <c r="U247" s="94"/>
      <c r="V247" s="128"/>
      <c r="W247" s="93"/>
      <c r="X247" s="93"/>
      <c r="Y247" s="93"/>
      <c r="Z247" s="93"/>
      <c r="AA247" s="94"/>
      <c r="AB247" s="2158">
        <f>'4.2.3BR'!W183</f>
        <v>40776</v>
      </c>
      <c r="AC247" s="2159"/>
      <c r="AD247" s="2159"/>
      <c r="AE247" s="2160"/>
      <c r="AF247" s="52"/>
      <c r="AG247" s="52"/>
      <c r="AH247" s="39"/>
      <c r="AI247" s="53"/>
      <c r="AJ247" s="133"/>
      <c r="AK247" s="55" t="s">
        <v>411</v>
      </c>
    </row>
    <row r="248" spans="1:106" s="76" customFormat="1" ht="7.35" customHeight="1">
      <c r="A248" s="73"/>
      <c r="B248" s="116"/>
      <c r="C248" s="70"/>
      <c r="D248" s="128"/>
      <c r="E248" s="93"/>
      <c r="F248" s="93"/>
      <c r="G248" s="93"/>
      <c r="H248" s="93"/>
      <c r="I248" s="93"/>
      <c r="J248" s="93"/>
      <c r="K248" s="262"/>
      <c r="L248" s="263"/>
      <c r="M248" s="93"/>
      <c r="N248" s="129"/>
      <c r="O248" s="93"/>
      <c r="P248" s="93"/>
      <c r="Q248" s="93"/>
      <c r="R248" s="93"/>
      <c r="S248" s="93"/>
      <c r="T248" s="93"/>
      <c r="U248" s="94"/>
      <c r="V248" s="128"/>
      <c r="W248" s="93"/>
      <c r="X248" s="93"/>
      <c r="Y248" s="93"/>
      <c r="Z248" s="93"/>
      <c r="AA248" s="94" t="str">
        <f>'4.2.8IS'!F16</f>
        <v>IS03</v>
      </c>
      <c r="AB248" s="2158">
        <f>'4.2.8IS'!H16</f>
        <v>40776</v>
      </c>
      <c r="AC248" s="2159"/>
      <c r="AD248" s="2159"/>
      <c r="AE248" s="2160"/>
      <c r="AF248" s="52"/>
      <c r="AG248" s="52"/>
      <c r="AH248" s="39"/>
      <c r="AI248" s="53"/>
      <c r="AJ248" s="133"/>
      <c r="AK248" s="55" t="str">
        <f>'4.2.8IS'!AC16</f>
        <v>NH14E (Ha Lam IC)</v>
      </c>
    </row>
    <row r="249" spans="1:106" s="76" customFormat="1" ht="7.35" customHeight="1">
      <c r="A249" s="73"/>
      <c r="B249" s="116"/>
      <c r="C249" s="70"/>
      <c r="D249" s="128"/>
      <c r="E249" s="93"/>
      <c r="F249" s="93"/>
      <c r="G249" s="93"/>
      <c r="H249" s="93"/>
      <c r="I249" s="93"/>
      <c r="J249" s="93"/>
      <c r="K249" s="262"/>
      <c r="L249" s="263"/>
      <c r="M249" s="93"/>
      <c r="N249" s="129" t="str">
        <f>'4.2.5CP'!G63</f>
        <v>CP047</v>
      </c>
      <c r="O249" s="93"/>
      <c r="P249" s="93"/>
      <c r="Q249" s="93"/>
      <c r="R249" s="93"/>
      <c r="S249" s="93"/>
      <c r="T249" s="93"/>
      <c r="U249" s="94"/>
      <c r="V249" s="128"/>
      <c r="W249" s="93"/>
      <c r="X249" s="93"/>
      <c r="Y249" s="93"/>
      <c r="Z249" s="93"/>
      <c r="AA249" s="94"/>
      <c r="AB249" s="2155">
        <f>'4.2.5CP'!I63</f>
        <v>40800</v>
      </c>
      <c r="AC249" s="2156"/>
      <c r="AD249" s="2156"/>
      <c r="AE249" s="2157"/>
      <c r="AF249" s="98"/>
      <c r="AG249" s="98"/>
      <c r="AH249" s="99"/>
      <c r="AI249" s="100"/>
      <c r="AJ249" s="133"/>
      <c r="AK249" s="155"/>
    </row>
    <row r="250" spans="1:106" s="76" customFormat="1" ht="7.35" customHeight="1">
      <c r="A250" s="73"/>
      <c r="B250" s="116"/>
      <c r="C250" s="70"/>
      <c r="D250" s="128"/>
      <c r="E250" s="93"/>
      <c r="F250" s="93"/>
      <c r="G250" s="93"/>
      <c r="H250" s="93"/>
      <c r="I250" s="93"/>
      <c r="J250" s="93"/>
      <c r="K250" s="262"/>
      <c r="L250" s="263"/>
      <c r="M250" s="93" t="str">
        <f>'4.2.4CB'!G87</f>
        <v>RD053</v>
      </c>
      <c r="N250" s="129"/>
      <c r="O250" s="93"/>
      <c r="P250" s="93"/>
      <c r="Q250" s="93"/>
      <c r="R250" s="93"/>
      <c r="S250" s="93"/>
      <c r="T250" s="93"/>
      <c r="U250" s="94"/>
      <c r="V250" s="128"/>
      <c r="W250" s="93"/>
      <c r="X250" s="93"/>
      <c r="Y250" s="93"/>
      <c r="Z250" s="93"/>
      <c r="AA250" s="94"/>
      <c r="AB250" s="2155">
        <f>'4.2.4CB'!I87</f>
        <v>41560</v>
      </c>
      <c r="AC250" s="2156"/>
      <c r="AD250" s="2156"/>
      <c r="AE250" s="2157"/>
      <c r="AF250" s="98"/>
      <c r="AG250" s="98"/>
      <c r="AH250" s="99"/>
      <c r="AI250" s="100"/>
      <c r="AJ250" s="133"/>
      <c r="AK250" s="155"/>
    </row>
    <row r="251" spans="1:106" s="76" customFormat="1" ht="7.35" customHeight="1">
      <c r="A251" s="171"/>
      <c r="B251" s="121"/>
      <c r="C251" s="122"/>
      <c r="D251" s="149"/>
      <c r="E251" s="111"/>
      <c r="F251" s="111"/>
      <c r="G251" s="111"/>
      <c r="H251" s="111"/>
      <c r="I251" s="111"/>
      <c r="J251" s="111"/>
      <c r="K251" s="268"/>
      <c r="L251" s="269"/>
      <c r="M251" s="111"/>
      <c r="N251" s="150" t="str">
        <f>'4.2.5CP'!G64</f>
        <v>CP048</v>
      </c>
      <c r="O251" s="111"/>
      <c r="P251" s="111"/>
      <c r="Q251" s="111"/>
      <c r="R251" s="111"/>
      <c r="S251" s="111"/>
      <c r="T251" s="111"/>
      <c r="U251" s="112"/>
      <c r="V251" s="149"/>
      <c r="W251" s="111"/>
      <c r="X251" s="111"/>
      <c r="Y251" s="111"/>
      <c r="Z251" s="111"/>
      <c r="AA251" s="112"/>
      <c r="AB251" s="2181">
        <f>'4.2.5CP'!I64</f>
        <v>41750</v>
      </c>
      <c r="AC251" s="2182"/>
      <c r="AD251" s="2182"/>
      <c r="AE251" s="2183"/>
      <c r="AF251" s="113"/>
      <c r="AG251" s="113"/>
      <c r="AH251" s="114"/>
      <c r="AI251" s="115"/>
      <c r="AJ251" s="151"/>
      <c r="AK251" s="157"/>
    </row>
    <row r="252" spans="1:106" s="76" customFormat="1" ht="6.95" customHeight="1">
      <c r="A252" s="172"/>
      <c r="B252" s="173" t="s">
        <v>408</v>
      </c>
      <c r="C252" s="446" t="s">
        <v>1044</v>
      </c>
      <c r="D252" s="80" t="s">
        <v>1045</v>
      </c>
      <c r="E252" s="81"/>
      <c r="F252" s="81"/>
      <c r="G252" s="81"/>
      <c r="H252" s="81"/>
      <c r="I252" s="81"/>
      <c r="J252" s="81"/>
      <c r="K252" s="254"/>
      <c r="L252" s="255"/>
      <c r="M252" s="81"/>
      <c r="N252" s="82"/>
      <c r="O252" s="81"/>
      <c r="P252" s="81"/>
      <c r="Q252" s="81"/>
      <c r="R252" s="81"/>
      <c r="S252" s="81"/>
      <c r="T252" s="81"/>
      <c r="U252" s="18"/>
      <c r="V252" s="80"/>
      <c r="W252" s="81"/>
      <c r="X252" s="81"/>
      <c r="Y252" s="81"/>
      <c r="Z252" s="81"/>
      <c r="AA252" s="18"/>
      <c r="AB252" s="19">
        <v>42000</v>
      </c>
      <c r="AC252" s="83" t="s">
        <v>405</v>
      </c>
      <c r="AD252" s="21">
        <v>46600</v>
      </c>
      <c r="AE252" s="22"/>
      <c r="AF252" s="23"/>
      <c r="AG252" s="23"/>
      <c r="AH252" s="24">
        <f>(AD252-AB252)-AF252</f>
        <v>4600</v>
      </c>
      <c r="AI252" s="25"/>
      <c r="AJ252" s="117"/>
      <c r="AK252" s="153"/>
    </row>
    <row r="253" spans="1:106" s="76" customFormat="1" ht="6.95" customHeight="1">
      <c r="A253" s="73"/>
      <c r="B253" s="116"/>
      <c r="C253" s="70"/>
      <c r="D253" s="128"/>
      <c r="E253" s="93"/>
      <c r="F253" s="93"/>
      <c r="G253" s="93"/>
      <c r="H253" s="93"/>
      <c r="I253" s="93" t="str">
        <f>'4.2.3BR'!U77</f>
        <v>CB02</v>
      </c>
      <c r="J253" s="93"/>
      <c r="K253" s="262"/>
      <c r="L253" s="263"/>
      <c r="M253" s="93"/>
      <c r="N253" s="129"/>
      <c r="O253" s="93"/>
      <c r="P253" s="93"/>
      <c r="Q253" s="93"/>
      <c r="R253" s="93"/>
      <c r="S253" s="93"/>
      <c r="T253" s="93"/>
      <c r="U253" s="94"/>
      <c r="V253" s="128"/>
      <c r="W253" s="93"/>
      <c r="X253" s="93"/>
      <c r="Y253" s="93"/>
      <c r="Z253" s="93"/>
      <c r="AA253" s="94"/>
      <c r="AB253" s="1253">
        <f>AB252</f>
        <v>42000</v>
      </c>
      <c r="AC253" s="1666" t="s">
        <v>405</v>
      </c>
      <c r="AD253" s="50">
        <f>'4.2.3BR'!AA77</f>
        <v>42137</v>
      </c>
      <c r="AE253" s="1667"/>
      <c r="AF253" s="52"/>
      <c r="AG253" s="52"/>
      <c r="AH253" s="39">
        <f>(AD253-AB253)</f>
        <v>137</v>
      </c>
      <c r="AI253" s="53"/>
      <c r="AJ253" s="133"/>
      <c r="AK253" s="1256" t="s">
        <v>944</v>
      </c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106" s="88" customFormat="1" ht="6.95" customHeight="1">
      <c r="A254" s="125"/>
      <c r="B254" s="118"/>
      <c r="C254" s="29"/>
      <c r="D254" s="90" t="s">
        <v>1043</v>
      </c>
      <c r="E254" s="91"/>
      <c r="F254" s="91"/>
      <c r="G254" s="91"/>
      <c r="H254" s="91"/>
      <c r="I254" s="91"/>
      <c r="J254" s="91"/>
      <c r="K254" s="258"/>
      <c r="L254" s="259"/>
      <c r="M254" s="91"/>
      <c r="N254" s="92"/>
      <c r="O254" s="91"/>
      <c r="P254" s="91"/>
      <c r="Q254" s="91"/>
      <c r="R254" s="91"/>
      <c r="S254" s="91"/>
      <c r="T254" s="91"/>
      <c r="U254" s="47"/>
      <c r="V254" s="90"/>
      <c r="W254" s="91"/>
      <c r="X254" s="91"/>
      <c r="Y254" s="91"/>
      <c r="Z254" s="91"/>
      <c r="AA254" s="47"/>
      <c r="AB254" s="48">
        <f>AD253</f>
        <v>42137</v>
      </c>
      <c r="AC254" s="1666" t="s">
        <v>405</v>
      </c>
      <c r="AD254" s="50">
        <f>AB255</f>
        <v>42549</v>
      </c>
      <c r="AE254" s="1667"/>
      <c r="AF254" s="52"/>
      <c r="AG254" s="52"/>
      <c r="AH254" s="39">
        <f>(AD254-AB254)</f>
        <v>412</v>
      </c>
      <c r="AI254" s="53"/>
      <c r="AJ254" s="119"/>
      <c r="AK254" s="391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  <c r="CX254" s="76"/>
      <c r="CY254" s="76"/>
      <c r="CZ254" s="76"/>
      <c r="DA254" s="76"/>
      <c r="DB254" s="76"/>
    </row>
    <row r="255" spans="1:106" s="76" customFormat="1" ht="6.95" customHeight="1">
      <c r="A255" s="73"/>
      <c r="B255" s="116"/>
      <c r="C255" s="70"/>
      <c r="D255" s="128"/>
      <c r="E255" s="93"/>
      <c r="F255" s="93"/>
      <c r="G255" s="93"/>
      <c r="H255" s="93"/>
      <c r="I255" s="93"/>
      <c r="J255" s="93"/>
      <c r="K255" s="262" t="str">
        <f>'4.2.3BR'!U78</f>
        <v>OP12</v>
      </c>
      <c r="L255" s="263"/>
      <c r="M255" s="93"/>
      <c r="N255" s="129"/>
      <c r="O255" s="93"/>
      <c r="P255" s="93"/>
      <c r="Q255" s="93"/>
      <c r="R255" s="93"/>
      <c r="S255" s="93"/>
      <c r="T255" s="93"/>
      <c r="U255" s="94"/>
      <c r="V255" s="128"/>
      <c r="W255" s="93"/>
      <c r="X255" s="93"/>
      <c r="Y255" s="93"/>
      <c r="Z255" s="93"/>
      <c r="AA255" s="94"/>
      <c r="AB255" s="48">
        <f>'4.2.3BR'!W78</f>
        <v>42549</v>
      </c>
      <c r="AC255" s="1666" t="s">
        <v>405</v>
      </c>
      <c r="AD255" s="50">
        <f>'4.2.3BR'!AA78</f>
        <v>42643</v>
      </c>
      <c r="AE255" s="1667"/>
      <c r="AF255" s="52"/>
      <c r="AG255" s="52"/>
      <c r="AH255" s="39">
        <f>'4.2.3BR'!AF78</f>
        <v>94</v>
      </c>
      <c r="AI255" s="53"/>
      <c r="AJ255" s="133"/>
      <c r="AK255" s="155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106" s="76" customFormat="1" ht="6.95" customHeight="1">
      <c r="A256" s="73"/>
      <c r="B256" s="116"/>
      <c r="C256" s="70"/>
      <c r="D256" s="128" t="s">
        <v>1117</v>
      </c>
      <c r="E256" s="93"/>
      <c r="F256" s="93"/>
      <c r="G256" s="93"/>
      <c r="H256" s="93"/>
      <c r="I256" s="93"/>
      <c r="J256" s="93"/>
      <c r="K256" s="262"/>
      <c r="L256" s="263"/>
      <c r="M256" s="93"/>
      <c r="N256" s="129"/>
      <c r="O256" s="93"/>
      <c r="P256" s="93"/>
      <c r="Q256" s="93"/>
      <c r="R256" s="93"/>
      <c r="S256" s="93"/>
      <c r="T256" s="93"/>
      <c r="U256" s="94"/>
      <c r="V256" s="128"/>
      <c r="W256" s="93"/>
      <c r="X256" s="93"/>
      <c r="Y256" s="93"/>
      <c r="Z256" s="93"/>
      <c r="AA256" s="94"/>
      <c r="AB256" s="48">
        <f>AD255</f>
        <v>42643</v>
      </c>
      <c r="AC256" s="1666" t="s">
        <v>405</v>
      </c>
      <c r="AD256" s="50">
        <f>AB257</f>
        <v>43478.5</v>
      </c>
      <c r="AE256" s="1667"/>
      <c r="AF256" s="52"/>
      <c r="AG256" s="52"/>
      <c r="AH256" s="39">
        <f>(AD256-AB256)</f>
        <v>835.5</v>
      </c>
      <c r="AI256" s="53"/>
      <c r="AJ256" s="133"/>
      <c r="AK256" s="155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BW256" s="88"/>
      <c r="BX256" s="88"/>
      <c r="BY256" s="88"/>
      <c r="BZ256" s="88"/>
      <c r="CA256" s="88"/>
      <c r="CB256" s="88"/>
      <c r="CC256" s="88"/>
      <c r="CD256" s="88"/>
      <c r="CE256" s="88"/>
      <c r="CF256" s="88"/>
      <c r="CG256" s="88"/>
      <c r="CH256" s="88"/>
      <c r="CI256" s="88"/>
      <c r="CJ256" s="88"/>
      <c r="CK256" s="88"/>
      <c r="CL256" s="88"/>
      <c r="CM256" s="88"/>
      <c r="CN256" s="88"/>
      <c r="CO256" s="88"/>
      <c r="CP256" s="88"/>
      <c r="CQ256" s="88"/>
      <c r="CR256" s="88"/>
      <c r="CS256" s="88"/>
      <c r="CT256" s="88"/>
      <c r="CU256" s="88"/>
      <c r="CV256" s="88"/>
      <c r="CW256" s="88"/>
      <c r="CX256" s="88"/>
      <c r="CY256" s="88"/>
      <c r="CZ256" s="88"/>
      <c r="DA256" s="88"/>
      <c r="DB256" s="88"/>
    </row>
    <row r="257" spans="1:74" s="76" customFormat="1" ht="6.95" customHeight="1">
      <c r="A257" s="73"/>
      <c r="B257" s="116"/>
      <c r="C257" s="70"/>
      <c r="D257" s="128"/>
      <c r="E257" s="93"/>
      <c r="F257" s="93"/>
      <c r="G257" s="93"/>
      <c r="H257" s="93"/>
      <c r="I257" s="93" t="str">
        <f>'4.2.3BR'!U79</f>
        <v>CB03</v>
      </c>
      <c r="J257" s="93"/>
      <c r="K257" s="262"/>
      <c r="L257" s="263"/>
      <c r="M257" s="93"/>
      <c r="N257" s="129"/>
      <c r="O257" s="93"/>
      <c r="P257" s="93"/>
      <c r="Q257" s="93"/>
      <c r="R257" s="93"/>
      <c r="S257" s="93"/>
      <c r="T257" s="93"/>
      <c r="U257" s="94"/>
      <c r="V257" s="128"/>
      <c r="W257" s="93"/>
      <c r="X257" s="93"/>
      <c r="Y257" s="93"/>
      <c r="Z257" s="93"/>
      <c r="AA257" s="94"/>
      <c r="AB257" s="48">
        <f>'4.2.3BR'!W79</f>
        <v>43478.5</v>
      </c>
      <c r="AC257" s="1666" t="s">
        <v>405</v>
      </c>
      <c r="AD257" s="50">
        <f>'4.2.3BR'!AA79</f>
        <v>43561.5</v>
      </c>
      <c r="AE257" s="1667"/>
      <c r="AF257" s="52"/>
      <c r="AG257" s="52"/>
      <c r="AH257" s="39">
        <f>'4.2.3BR'!AF79</f>
        <v>83</v>
      </c>
      <c r="AI257" s="53"/>
      <c r="AJ257" s="133"/>
      <c r="AK257" s="155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74" s="76" customFormat="1" ht="6.95" customHeight="1">
      <c r="A258" s="73"/>
      <c r="B258" s="116"/>
      <c r="C258" s="70"/>
      <c r="D258" s="128" t="s">
        <v>1047</v>
      </c>
      <c r="E258" s="93"/>
      <c r="F258" s="93"/>
      <c r="G258" s="93"/>
      <c r="H258" s="93"/>
      <c r="I258" s="93"/>
      <c r="J258" s="93"/>
      <c r="K258" s="262"/>
      <c r="L258" s="263"/>
      <c r="M258" s="93"/>
      <c r="N258" s="129"/>
      <c r="O258" s="93"/>
      <c r="P258" s="93"/>
      <c r="Q258" s="93"/>
      <c r="R258" s="93"/>
      <c r="S258" s="93"/>
      <c r="T258" s="93"/>
      <c r="U258" s="94"/>
      <c r="V258" s="128"/>
      <c r="W258" s="93"/>
      <c r="X258" s="93"/>
      <c r="Y258" s="93"/>
      <c r="Z258" s="93"/>
      <c r="AA258" s="94"/>
      <c r="AB258" s="48">
        <f>AD257</f>
        <v>43561.5</v>
      </c>
      <c r="AC258" s="1666" t="s">
        <v>405</v>
      </c>
      <c r="AD258" s="50">
        <f>AB259</f>
        <v>44221</v>
      </c>
      <c r="AE258" s="1667"/>
      <c r="AF258" s="52"/>
      <c r="AG258" s="52"/>
      <c r="AH258" s="39">
        <f>(AD258-AB258)</f>
        <v>659.5</v>
      </c>
      <c r="AI258" s="53"/>
      <c r="AJ258" s="133"/>
      <c r="AK258" s="155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74" s="76" customFormat="1" ht="6.95" customHeight="1">
      <c r="A259" s="73"/>
      <c r="B259" s="116"/>
      <c r="C259" s="70"/>
      <c r="D259" s="128"/>
      <c r="E259" s="93"/>
      <c r="F259" s="93"/>
      <c r="G259" s="93" t="str">
        <f>'4.2.3BR'!U80</f>
        <v>ORB04</v>
      </c>
      <c r="H259" s="93"/>
      <c r="I259" s="93"/>
      <c r="J259" s="93"/>
      <c r="K259" s="262"/>
      <c r="L259" s="263"/>
      <c r="M259" s="93"/>
      <c r="N259" s="129"/>
      <c r="O259" s="93"/>
      <c r="P259" s="93"/>
      <c r="Q259" s="93"/>
      <c r="R259" s="93"/>
      <c r="S259" s="93"/>
      <c r="T259" s="93"/>
      <c r="U259" s="94"/>
      <c r="V259" s="128"/>
      <c r="W259" s="93"/>
      <c r="X259" s="93"/>
      <c r="Y259" s="93"/>
      <c r="Z259" s="93"/>
      <c r="AA259" s="94"/>
      <c r="AB259" s="48">
        <f>'4.2.3BR'!W80</f>
        <v>44221</v>
      </c>
      <c r="AC259" s="1666" t="s">
        <v>405</v>
      </c>
      <c r="AD259" s="50">
        <f>'4.2.3BR'!AA80</f>
        <v>44379</v>
      </c>
      <c r="AE259" s="1667"/>
      <c r="AF259" s="52"/>
      <c r="AG259" s="52"/>
      <c r="AH259" s="39">
        <f>'4.2.3BR'!AF80</f>
        <v>158</v>
      </c>
      <c r="AI259" s="53"/>
      <c r="AJ259" s="133"/>
      <c r="AK259" s="155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74" s="76" customFormat="1" ht="6.95" customHeight="1">
      <c r="A260" s="73"/>
      <c r="B260" s="116"/>
      <c r="C260" s="70"/>
      <c r="D260" s="128" t="s">
        <v>1118</v>
      </c>
      <c r="E260" s="93"/>
      <c r="F260" s="93"/>
      <c r="G260" s="93"/>
      <c r="H260" s="93"/>
      <c r="I260" s="93"/>
      <c r="J260" s="93"/>
      <c r="K260" s="262"/>
      <c r="L260" s="263"/>
      <c r="M260" s="93"/>
      <c r="N260" s="129"/>
      <c r="O260" s="93"/>
      <c r="P260" s="93"/>
      <c r="Q260" s="93"/>
      <c r="R260" s="93"/>
      <c r="S260" s="93"/>
      <c r="T260" s="93"/>
      <c r="U260" s="94"/>
      <c r="V260" s="128"/>
      <c r="W260" s="93"/>
      <c r="X260" s="93"/>
      <c r="Y260" s="93"/>
      <c r="Z260" s="93"/>
      <c r="AA260" s="94"/>
      <c r="AB260" s="48">
        <f>AD259</f>
        <v>44379</v>
      </c>
      <c r="AC260" s="1666" t="s">
        <v>405</v>
      </c>
      <c r="AD260" s="50">
        <f>AB261</f>
        <v>45265.5</v>
      </c>
      <c r="AE260" s="1667"/>
      <c r="AF260" s="52"/>
      <c r="AG260" s="52"/>
      <c r="AH260" s="39">
        <f>(AD260-AB260)</f>
        <v>886.5</v>
      </c>
      <c r="AI260" s="53"/>
      <c r="AJ260" s="133"/>
      <c r="AK260" s="155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74" s="76" customFormat="1" ht="6.95" customHeight="1">
      <c r="A261" s="73"/>
      <c r="B261" s="116"/>
      <c r="C261" s="70"/>
      <c r="D261" s="128"/>
      <c r="E261" s="93"/>
      <c r="F261" s="93"/>
      <c r="G261" s="93"/>
      <c r="H261" s="93" t="str">
        <f>'4.2.3BR'!U81</f>
        <v>SB05</v>
      </c>
      <c r="I261" s="93"/>
      <c r="J261" s="93"/>
      <c r="K261" s="262"/>
      <c r="L261" s="263"/>
      <c r="M261" s="93"/>
      <c r="N261" s="129"/>
      <c r="O261" s="93"/>
      <c r="P261" s="93"/>
      <c r="Q261" s="93"/>
      <c r="R261" s="93"/>
      <c r="S261" s="93"/>
      <c r="T261" s="93"/>
      <c r="U261" s="94"/>
      <c r="V261" s="128"/>
      <c r="W261" s="93"/>
      <c r="X261" s="93"/>
      <c r="Y261" s="93"/>
      <c r="Z261" s="93"/>
      <c r="AA261" s="94"/>
      <c r="AB261" s="48">
        <f>'4.2.3BR'!W81</f>
        <v>45265.5</v>
      </c>
      <c r="AC261" s="1666" t="s">
        <v>405</v>
      </c>
      <c r="AD261" s="50">
        <f>'4.2.3BR'!AA81</f>
        <v>45346.5</v>
      </c>
      <c r="AE261" s="1667"/>
      <c r="AF261" s="52"/>
      <c r="AG261" s="52"/>
      <c r="AH261" s="39">
        <f>'4.2.3BR'!AF81</f>
        <v>81</v>
      </c>
      <c r="AI261" s="53"/>
      <c r="AJ261" s="133"/>
      <c r="AK261" s="155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</row>
    <row r="262" spans="1:74" s="76" customFormat="1" ht="6.95" customHeight="1">
      <c r="A262" s="73"/>
      <c r="B262" s="116"/>
      <c r="C262" s="70"/>
      <c r="D262" s="128" t="s">
        <v>1119</v>
      </c>
      <c r="E262" s="93"/>
      <c r="F262" s="93"/>
      <c r="G262" s="93"/>
      <c r="H262" s="93"/>
      <c r="I262" s="93"/>
      <c r="J262" s="93"/>
      <c r="K262" s="262"/>
      <c r="L262" s="263"/>
      <c r="M262" s="93"/>
      <c r="N262" s="129"/>
      <c r="O262" s="93"/>
      <c r="P262" s="93"/>
      <c r="Q262" s="93"/>
      <c r="R262" s="93"/>
      <c r="S262" s="93"/>
      <c r="T262" s="93"/>
      <c r="U262" s="94"/>
      <c r="V262" s="128"/>
      <c r="W262" s="93"/>
      <c r="X262" s="93"/>
      <c r="Y262" s="93"/>
      <c r="Z262" s="93"/>
      <c r="AA262" s="94"/>
      <c r="AB262" s="48">
        <f>AD261</f>
        <v>45346.5</v>
      </c>
      <c r="AC262" s="1666" t="s">
        <v>735</v>
      </c>
      <c r="AD262" s="50">
        <f>AB263</f>
        <v>45482.5</v>
      </c>
      <c r="AE262" s="1667"/>
      <c r="AF262" s="52"/>
      <c r="AG262" s="52"/>
      <c r="AH262" s="39">
        <f>(AD262-AB262)</f>
        <v>136</v>
      </c>
      <c r="AI262" s="53"/>
      <c r="AJ262" s="133"/>
      <c r="AK262" s="155"/>
    </row>
    <row r="263" spans="1:74" s="76" customFormat="1" ht="6.95" customHeight="1">
      <c r="A263" s="73"/>
      <c r="B263" s="116"/>
      <c r="C263" s="70"/>
      <c r="D263" s="128"/>
      <c r="E263" s="93"/>
      <c r="F263" s="93"/>
      <c r="G263" s="93"/>
      <c r="H263" s="93"/>
      <c r="I263" s="93" t="str">
        <f>'4.2.3BR'!U82</f>
        <v>CB04</v>
      </c>
      <c r="J263" s="93"/>
      <c r="K263" s="262"/>
      <c r="L263" s="263"/>
      <c r="M263" s="93"/>
      <c r="N263" s="129"/>
      <c r="O263" s="93"/>
      <c r="P263" s="93"/>
      <c r="Q263" s="93"/>
      <c r="R263" s="93"/>
      <c r="S263" s="93"/>
      <c r="T263" s="93"/>
      <c r="U263" s="94"/>
      <c r="V263" s="128"/>
      <c r="W263" s="93"/>
      <c r="X263" s="93"/>
      <c r="Y263" s="93"/>
      <c r="Z263" s="93"/>
      <c r="AA263" s="94"/>
      <c r="AB263" s="48">
        <f>'4.2.3BR'!W82</f>
        <v>45482.5</v>
      </c>
      <c r="AC263" s="1666" t="s">
        <v>405</v>
      </c>
      <c r="AD263" s="1252">
        <f>'4.2.3BR'!AA82</f>
        <v>45620.75</v>
      </c>
      <c r="AE263" s="1667"/>
      <c r="AF263" s="52"/>
      <c r="AG263" s="52"/>
      <c r="AH263" s="39">
        <f>(AD263-AB263)</f>
        <v>138.25</v>
      </c>
      <c r="AI263" s="53"/>
      <c r="AJ263" s="133"/>
      <c r="AK263" s="1256" t="s">
        <v>421</v>
      </c>
    </row>
    <row r="264" spans="1:74" s="76" customFormat="1" ht="6.95" customHeight="1">
      <c r="A264" s="73"/>
      <c r="B264" s="116"/>
      <c r="C264" s="70"/>
      <c r="D264" s="128"/>
      <c r="E264" s="93"/>
      <c r="F264" s="93" t="str">
        <f>'4.2.3BR'!U83</f>
        <v>LRB12</v>
      </c>
      <c r="G264" s="93"/>
      <c r="H264" s="93"/>
      <c r="I264" s="93"/>
      <c r="J264" s="93"/>
      <c r="K264" s="262"/>
      <c r="L264" s="263"/>
      <c r="M264" s="93"/>
      <c r="N264" s="129"/>
      <c r="O264" s="93"/>
      <c r="P264" s="93"/>
      <c r="Q264" s="93"/>
      <c r="R264" s="93"/>
      <c r="S264" s="93"/>
      <c r="T264" s="93"/>
      <c r="U264" s="94"/>
      <c r="V264" s="128"/>
      <c r="W264" s="93"/>
      <c r="X264" s="93"/>
      <c r="Y264" s="93"/>
      <c r="Z264" s="93"/>
      <c r="AA264" s="94"/>
      <c r="AB264" s="1253">
        <f>'4.2.3BR'!W83</f>
        <v>45620.75</v>
      </c>
      <c r="AC264" s="1666" t="s">
        <v>405</v>
      </c>
      <c r="AD264" s="50">
        <f>'4.2.3BR'!AA83</f>
        <v>45946</v>
      </c>
      <c r="AE264" s="1667"/>
      <c r="AF264" s="52"/>
      <c r="AG264" s="52"/>
      <c r="AH264" s="39">
        <f>(AD264-AB264)</f>
        <v>325.25</v>
      </c>
      <c r="AI264" s="53"/>
      <c r="AJ264" s="133"/>
      <c r="AK264" s="155"/>
    </row>
    <row r="265" spans="1:74" s="76" customFormat="1" ht="6.95" customHeight="1">
      <c r="A265" s="73"/>
      <c r="B265" s="116"/>
      <c r="C265" s="70"/>
      <c r="D265" s="128" t="s">
        <v>1120</v>
      </c>
      <c r="E265" s="93"/>
      <c r="F265" s="93"/>
      <c r="G265" s="93"/>
      <c r="H265" s="93"/>
      <c r="I265" s="93"/>
      <c r="J265" s="93"/>
      <c r="K265" s="262"/>
      <c r="L265" s="263"/>
      <c r="M265" s="93"/>
      <c r="N265" s="129"/>
      <c r="O265" s="93"/>
      <c r="P265" s="93"/>
      <c r="Q265" s="93"/>
      <c r="R265" s="93"/>
      <c r="S265" s="93"/>
      <c r="T265" s="93"/>
      <c r="U265" s="94"/>
      <c r="V265" s="128"/>
      <c r="W265" s="93"/>
      <c r="X265" s="93"/>
      <c r="Y265" s="93"/>
      <c r="Z265" s="93"/>
      <c r="AA265" s="94"/>
      <c r="AB265" s="48">
        <f>AD264</f>
        <v>45946</v>
      </c>
      <c r="AC265" s="1666" t="s">
        <v>405</v>
      </c>
      <c r="AD265" s="50">
        <f>AB266</f>
        <v>46081.5</v>
      </c>
      <c r="AE265" s="1667"/>
      <c r="AF265" s="52"/>
      <c r="AG265" s="52"/>
      <c r="AH265" s="39">
        <f>(AD265-AB265)</f>
        <v>135.5</v>
      </c>
      <c r="AI265" s="53"/>
      <c r="AJ265" s="133"/>
      <c r="AK265" s="97"/>
    </row>
    <row r="266" spans="1:74" s="76" customFormat="1" ht="6.95" customHeight="1">
      <c r="A266" s="73"/>
      <c r="B266" s="116"/>
      <c r="C266" s="70"/>
      <c r="D266" s="128"/>
      <c r="E266" s="93"/>
      <c r="F266" s="93"/>
      <c r="G266" s="93"/>
      <c r="H266" s="93"/>
      <c r="I266" s="93"/>
      <c r="J266" s="93"/>
      <c r="K266" s="262" t="str">
        <f>'4.2.3BR'!U84</f>
        <v>OP13</v>
      </c>
      <c r="L266" s="263"/>
      <c r="M266" s="93"/>
      <c r="N266" s="129"/>
      <c r="O266" s="93"/>
      <c r="P266" s="93"/>
      <c r="Q266" s="93"/>
      <c r="R266" s="93"/>
      <c r="S266" s="93"/>
      <c r="T266" s="93"/>
      <c r="U266" s="94"/>
      <c r="V266" s="128"/>
      <c r="W266" s="93"/>
      <c r="X266" s="93"/>
      <c r="Y266" s="93"/>
      <c r="Z266" s="93"/>
      <c r="AA266" s="94"/>
      <c r="AB266" s="48">
        <f>'4.2.3BR'!W84</f>
        <v>46081.5</v>
      </c>
      <c r="AC266" s="1666" t="s">
        <v>405</v>
      </c>
      <c r="AD266" s="50">
        <f>'4.2.3BR'!AA84</f>
        <v>46160.5</v>
      </c>
      <c r="AE266" s="1667"/>
      <c r="AF266" s="52"/>
      <c r="AG266" s="52"/>
      <c r="AH266" s="39">
        <f>'4.2.3BR'!AF84</f>
        <v>79</v>
      </c>
      <c r="AI266" s="53"/>
      <c r="AJ266" s="133"/>
      <c r="AK266" s="155"/>
    </row>
    <row r="267" spans="1:74" s="76" customFormat="1" ht="6.95" customHeight="1">
      <c r="A267" s="73"/>
      <c r="B267" s="116"/>
      <c r="C267" s="70"/>
      <c r="D267" s="1693" t="s">
        <v>1121</v>
      </c>
      <c r="E267" s="1694"/>
      <c r="F267" s="1694"/>
      <c r="G267" s="1694"/>
      <c r="H267" s="1694"/>
      <c r="I267" s="1694"/>
      <c r="J267" s="1694"/>
      <c r="K267" s="1695"/>
      <c r="L267" s="1696"/>
      <c r="M267" s="1694"/>
      <c r="N267" s="1697"/>
      <c r="O267" s="1694"/>
      <c r="P267" s="1694"/>
      <c r="Q267" s="1694"/>
      <c r="R267" s="1694"/>
      <c r="S267" s="1694"/>
      <c r="T267" s="1694"/>
      <c r="U267" s="1698"/>
      <c r="V267" s="1693"/>
      <c r="W267" s="1694"/>
      <c r="X267" s="1694"/>
      <c r="Y267" s="1694"/>
      <c r="Z267" s="1694"/>
      <c r="AA267" s="1698"/>
      <c r="AB267" s="1716">
        <f>AD266</f>
        <v>46160.5</v>
      </c>
      <c r="AC267" s="1700" t="s">
        <v>405</v>
      </c>
      <c r="AD267" s="1717">
        <f>AD252</f>
        <v>46600</v>
      </c>
      <c r="AE267" s="1702"/>
      <c r="AF267" s="1703"/>
      <c r="AG267" s="1703"/>
      <c r="AH267" s="1556">
        <f>(AD267-AB267)</f>
        <v>439.5</v>
      </c>
      <c r="AI267" s="1557"/>
      <c r="AJ267" s="1558"/>
      <c r="AK267" s="1559"/>
      <c r="AL267" s="1778">
        <f>SUM(AH253:AH267)</f>
        <v>4600</v>
      </c>
    </row>
    <row r="268" spans="1:74" s="76" customFormat="1" ht="6.95" customHeight="1">
      <c r="A268" s="73"/>
      <c r="B268" s="116"/>
      <c r="C268" s="70"/>
      <c r="D268" s="139"/>
      <c r="E268" s="140"/>
      <c r="F268" s="140"/>
      <c r="G268" s="140"/>
      <c r="H268" s="140"/>
      <c r="I268" s="140"/>
      <c r="J268" s="140"/>
      <c r="K268" s="266"/>
      <c r="L268" s="267"/>
      <c r="M268" s="140" t="str">
        <f>'4.2.4CB'!G89</f>
        <v>RD054</v>
      </c>
      <c r="N268" s="141"/>
      <c r="O268" s="140"/>
      <c r="P268" s="140"/>
      <c r="Q268" s="140"/>
      <c r="R268" s="140"/>
      <c r="S268" s="140"/>
      <c r="T268" s="140"/>
      <c r="U268" s="142"/>
      <c r="V268" s="139"/>
      <c r="W268" s="140"/>
      <c r="X268" s="140"/>
      <c r="Y268" s="140"/>
      <c r="Z268" s="140"/>
      <c r="AA268" s="142"/>
      <c r="AB268" s="2193">
        <f>'4.2.4CB'!I89</f>
        <v>42330</v>
      </c>
      <c r="AC268" s="2194"/>
      <c r="AD268" s="2194"/>
      <c r="AE268" s="2195"/>
      <c r="AF268" s="143"/>
      <c r="AG268" s="143"/>
      <c r="AH268" s="145"/>
      <c r="AI268" s="146"/>
      <c r="AJ268" s="147"/>
      <c r="AK268" s="167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74" s="76" customFormat="1" ht="6.95" customHeight="1">
      <c r="A269" s="73"/>
      <c r="B269" s="116"/>
      <c r="C269" s="70"/>
      <c r="D269" s="128"/>
      <c r="E269" s="93"/>
      <c r="F269" s="93"/>
      <c r="G269" s="93"/>
      <c r="H269" s="93"/>
      <c r="I269" s="93"/>
      <c r="J269" s="93"/>
      <c r="K269" s="262"/>
      <c r="L269" s="263"/>
      <c r="M269" s="93"/>
      <c r="N269" s="129" t="str">
        <f>'4.2.5CP'!G66</f>
        <v>CP049</v>
      </c>
      <c r="O269" s="93"/>
      <c r="P269" s="93"/>
      <c r="Q269" s="93"/>
      <c r="R269" s="93"/>
      <c r="S269" s="93"/>
      <c r="T269" s="93"/>
      <c r="U269" s="94"/>
      <c r="V269" s="128"/>
      <c r="W269" s="93"/>
      <c r="X269" s="93"/>
      <c r="Y269" s="93"/>
      <c r="Z269" s="93"/>
      <c r="AA269" s="94"/>
      <c r="AB269" s="2155">
        <f>'4.2.5CP'!I66</f>
        <v>42700</v>
      </c>
      <c r="AC269" s="2156"/>
      <c r="AD269" s="2156"/>
      <c r="AE269" s="2157"/>
      <c r="AF269" s="98"/>
      <c r="AG269" s="98"/>
      <c r="AH269" s="99"/>
      <c r="AI269" s="100"/>
      <c r="AJ269" s="133"/>
      <c r="AK269" s="155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88"/>
      <c r="AY269" s="88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8"/>
      <c r="BK269" s="88"/>
      <c r="BL269" s="88"/>
      <c r="BM269" s="88"/>
      <c r="BN269" s="88"/>
      <c r="BO269" s="88"/>
      <c r="BP269" s="88"/>
      <c r="BQ269" s="88"/>
      <c r="BR269" s="88"/>
      <c r="BS269" s="88"/>
      <c r="BT269" s="88"/>
      <c r="BU269" s="88"/>
      <c r="BV269" s="88"/>
    </row>
    <row r="270" spans="1:74" s="76" customFormat="1" ht="6.95" customHeight="1">
      <c r="A270" s="73"/>
      <c r="B270" s="116"/>
      <c r="C270" s="70"/>
      <c r="D270" s="128"/>
      <c r="E270" s="93"/>
      <c r="F270" s="93"/>
      <c r="G270" s="93"/>
      <c r="H270" s="93"/>
      <c r="I270" s="93"/>
      <c r="J270" s="93"/>
      <c r="K270" s="262"/>
      <c r="L270" s="263"/>
      <c r="M270" s="93"/>
      <c r="N270" s="129" t="str">
        <f>'4.2.5CP'!G67</f>
        <v>CP050</v>
      </c>
      <c r="O270" s="93"/>
      <c r="P270" s="93"/>
      <c r="Q270" s="93"/>
      <c r="R270" s="93"/>
      <c r="S270" s="93"/>
      <c r="T270" s="93"/>
      <c r="U270" s="94"/>
      <c r="V270" s="128"/>
      <c r="W270" s="93"/>
      <c r="X270" s="93"/>
      <c r="Y270" s="93"/>
      <c r="Z270" s="93"/>
      <c r="AA270" s="94"/>
      <c r="AB270" s="2155">
        <f>'4.2.5CP'!I67</f>
        <v>42880</v>
      </c>
      <c r="AC270" s="2156"/>
      <c r="AD270" s="2156"/>
      <c r="AE270" s="2157"/>
      <c r="AF270" s="98"/>
      <c r="AG270" s="98"/>
      <c r="AH270" s="99"/>
      <c r="AI270" s="100"/>
      <c r="AJ270" s="133"/>
      <c r="AK270" s="155"/>
    </row>
    <row r="271" spans="1:74" s="76" customFormat="1" ht="6.95" customHeight="1">
      <c r="A271" s="73"/>
      <c r="B271" s="116"/>
      <c r="C271" s="70"/>
      <c r="D271" s="128"/>
      <c r="E271" s="93"/>
      <c r="F271" s="93"/>
      <c r="G271" s="93"/>
      <c r="H271" s="93"/>
      <c r="I271" s="93"/>
      <c r="J271" s="93"/>
      <c r="K271" s="262"/>
      <c r="L271" s="263"/>
      <c r="M271" s="93"/>
      <c r="N271" s="129" t="str">
        <f>'4.2.5CP'!G68</f>
        <v>CP051</v>
      </c>
      <c r="O271" s="93"/>
      <c r="P271" s="93"/>
      <c r="Q271" s="93"/>
      <c r="R271" s="93"/>
      <c r="S271" s="93"/>
      <c r="T271" s="93"/>
      <c r="U271" s="94"/>
      <c r="V271" s="128"/>
      <c r="W271" s="93"/>
      <c r="X271" s="93"/>
      <c r="Y271" s="93"/>
      <c r="Z271" s="93"/>
      <c r="AA271" s="94"/>
      <c r="AB271" s="2155">
        <f>'4.2.5CP'!I68</f>
        <v>43680</v>
      </c>
      <c r="AC271" s="2156"/>
      <c r="AD271" s="2156"/>
      <c r="AE271" s="2157"/>
      <c r="AF271" s="98"/>
      <c r="AG271" s="98"/>
      <c r="AH271" s="99"/>
      <c r="AI271" s="100"/>
      <c r="AJ271" s="133"/>
      <c r="AK271" s="155"/>
    </row>
    <row r="272" spans="1:74" s="76" customFormat="1" ht="6.95" customHeight="1">
      <c r="A272" s="73"/>
      <c r="B272" s="116"/>
      <c r="C272" s="70"/>
      <c r="D272" s="128"/>
      <c r="E272" s="93"/>
      <c r="F272" s="93"/>
      <c r="G272" s="93"/>
      <c r="H272" s="93"/>
      <c r="I272" s="93"/>
      <c r="J272" s="93"/>
      <c r="K272" s="262"/>
      <c r="L272" s="263"/>
      <c r="M272" s="93"/>
      <c r="N272" s="129" t="str">
        <f>'4.2.5CP'!G69</f>
        <v>CP052</v>
      </c>
      <c r="O272" s="93"/>
      <c r="P272" s="93"/>
      <c r="Q272" s="93"/>
      <c r="R272" s="93"/>
      <c r="S272" s="93"/>
      <c r="T272" s="93"/>
      <c r="U272" s="94"/>
      <c r="V272" s="128"/>
      <c r="W272" s="93"/>
      <c r="X272" s="93"/>
      <c r="Y272" s="93"/>
      <c r="Z272" s="93"/>
      <c r="AA272" s="94"/>
      <c r="AB272" s="2155">
        <f>'4.2.5CP'!I69</f>
        <v>43900</v>
      </c>
      <c r="AC272" s="2156"/>
      <c r="AD272" s="2156"/>
      <c r="AE272" s="2157"/>
      <c r="AF272" s="98"/>
      <c r="AG272" s="98"/>
      <c r="AH272" s="99"/>
      <c r="AI272" s="100"/>
      <c r="AJ272" s="133"/>
      <c r="AK272" s="155"/>
    </row>
    <row r="273" spans="1:106" s="76" customFormat="1" ht="6.95" customHeight="1">
      <c r="A273" s="73"/>
      <c r="B273" s="116"/>
      <c r="C273" s="70"/>
      <c r="D273" s="128"/>
      <c r="E273" s="93"/>
      <c r="F273" s="93"/>
      <c r="G273" s="93"/>
      <c r="H273" s="93"/>
      <c r="I273" s="93"/>
      <c r="J273" s="93"/>
      <c r="K273" s="262"/>
      <c r="L273" s="263" t="str">
        <f>'4.2.4CB'!G90</f>
        <v>WT015</v>
      </c>
      <c r="M273" s="93"/>
      <c r="N273" s="129"/>
      <c r="O273" s="93"/>
      <c r="P273" s="93"/>
      <c r="Q273" s="93"/>
      <c r="R273" s="93"/>
      <c r="S273" s="93"/>
      <c r="T273" s="93"/>
      <c r="U273" s="94"/>
      <c r="V273" s="128"/>
      <c r="W273" s="93"/>
      <c r="X273" s="93"/>
      <c r="Y273" s="93"/>
      <c r="Z273" s="93"/>
      <c r="AA273" s="94"/>
      <c r="AB273" s="2155">
        <f>'4.2.4CB'!I90</f>
        <v>44700</v>
      </c>
      <c r="AC273" s="2156"/>
      <c r="AD273" s="2156"/>
      <c r="AE273" s="2157"/>
      <c r="AF273" s="98"/>
      <c r="AG273" s="98"/>
      <c r="AH273" s="99"/>
      <c r="AI273" s="100"/>
      <c r="AJ273" s="133"/>
      <c r="AK273" s="155" t="str">
        <f>'4.2.4CB'!AF90</f>
        <v>Connect to/from CN09</v>
      </c>
    </row>
    <row r="274" spans="1:106" s="76" customFormat="1" ht="6.95" customHeight="1">
      <c r="A274" s="73"/>
      <c r="B274" s="116"/>
      <c r="C274" s="70"/>
      <c r="D274" s="128"/>
      <c r="E274" s="93"/>
      <c r="F274" s="93"/>
      <c r="G274" s="93"/>
      <c r="H274" s="93"/>
      <c r="I274" s="93"/>
      <c r="J274" s="93"/>
      <c r="K274" s="262"/>
      <c r="L274" s="263"/>
      <c r="M274" s="93"/>
      <c r="N274" s="129"/>
      <c r="O274" s="93" t="str">
        <f>'4.2.9CN'!G21</f>
        <v>CN09</v>
      </c>
      <c r="P274" s="93"/>
      <c r="Q274" s="93"/>
      <c r="R274" s="93"/>
      <c r="S274" s="93"/>
      <c r="T274" s="93"/>
      <c r="U274" s="94"/>
      <c r="V274" s="128"/>
      <c r="W274" s="93"/>
      <c r="X274" s="93"/>
      <c r="Y274" s="93"/>
      <c r="Z274" s="93"/>
      <c r="AA274" s="94"/>
      <c r="AB274" s="2155">
        <f>'4.2.9CN'!H21</f>
        <v>44700</v>
      </c>
      <c r="AC274" s="2156"/>
      <c r="AD274" s="2156"/>
      <c r="AE274" s="2157"/>
      <c r="AF274" s="98"/>
      <c r="AG274" s="98"/>
      <c r="AH274" s="99"/>
      <c r="AI274" s="100"/>
      <c r="AJ274" s="133"/>
      <c r="AK274" s="155" t="str">
        <f>'4.2.9CN'!V21</f>
        <v>Connect to/from WT015</v>
      </c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106" s="76" customFormat="1" ht="6.95" customHeight="1">
      <c r="A275" s="73"/>
      <c r="B275" s="116"/>
      <c r="C275" s="70"/>
      <c r="D275" s="128"/>
      <c r="E275" s="93"/>
      <c r="F275" s="93"/>
      <c r="G275" s="93"/>
      <c r="H275" s="93"/>
      <c r="I275" s="93"/>
      <c r="J275" s="93"/>
      <c r="K275" s="262"/>
      <c r="L275" s="263"/>
      <c r="M275" s="93" t="str">
        <f>'4.2.4CB'!G91</f>
        <v>RD055</v>
      </c>
      <c r="N275" s="129"/>
      <c r="O275" s="93"/>
      <c r="P275" s="93"/>
      <c r="Q275" s="93"/>
      <c r="R275" s="93"/>
      <c r="S275" s="93"/>
      <c r="T275" s="93"/>
      <c r="U275" s="94"/>
      <c r="V275" s="128"/>
      <c r="W275" s="93"/>
      <c r="X275" s="93"/>
      <c r="Y275" s="93"/>
      <c r="Z275" s="93"/>
      <c r="AA275" s="94"/>
      <c r="AB275" s="2155">
        <f>'4.2.4CB'!I91</f>
        <v>45060</v>
      </c>
      <c r="AC275" s="2156"/>
      <c r="AD275" s="2156"/>
      <c r="AE275" s="2157"/>
      <c r="AF275" s="98"/>
      <c r="AG275" s="98"/>
      <c r="AH275" s="99"/>
      <c r="AI275" s="100"/>
      <c r="AJ275" s="133"/>
      <c r="AK275" s="155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106" s="76" customFormat="1" ht="6.95" customHeight="1">
      <c r="A276" s="73"/>
      <c r="B276" s="116"/>
      <c r="C276" s="70"/>
      <c r="D276" s="128"/>
      <c r="E276" s="93"/>
      <c r="F276" s="93"/>
      <c r="G276" s="93"/>
      <c r="H276" s="93"/>
      <c r="I276" s="93"/>
      <c r="J276" s="93"/>
      <c r="K276" s="262"/>
      <c r="L276" s="263"/>
      <c r="M276" s="93"/>
      <c r="N276" s="129" t="str">
        <f>'4.2.5CP'!G70</f>
        <v>CP053</v>
      </c>
      <c r="O276" s="93"/>
      <c r="P276" s="93"/>
      <c r="Q276" s="93"/>
      <c r="R276" s="93"/>
      <c r="S276" s="93"/>
      <c r="T276" s="93"/>
      <c r="U276" s="94"/>
      <c r="V276" s="128"/>
      <c r="W276" s="93"/>
      <c r="X276" s="93"/>
      <c r="Y276" s="93"/>
      <c r="Z276" s="93"/>
      <c r="AA276" s="94"/>
      <c r="AB276" s="2155">
        <f>'4.2.5CP'!I70</f>
        <v>46300</v>
      </c>
      <c r="AC276" s="2156"/>
      <c r="AD276" s="2156"/>
      <c r="AE276" s="2157"/>
      <c r="AF276" s="98"/>
      <c r="AG276" s="98"/>
      <c r="AH276" s="99"/>
      <c r="AI276" s="100"/>
      <c r="AJ276" s="133"/>
      <c r="AK276" s="155"/>
    </row>
    <row r="277" spans="1:106" s="76" customFormat="1" ht="6.95" customHeight="1">
      <c r="A277" s="73"/>
      <c r="B277" s="116"/>
      <c r="C277" s="70"/>
      <c r="D277" s="128"/>
      <c r="E277" s="93"/>
      <c r="F277" s="93"/>
      <c r="G277" s="93"/>
      <c r="H277" s="93"/>
      <c r="I277" s="93"/>
      <c r="J277" s="93"/>
      <c r="K277" s="262"/>
      <c r="L277" s="263"/>
      <c r="M277" s="93" t="str">
        <f>'4.2.4CB'!G92</f>
        <v>RD056</v>
      </c>
      <c r="N277" s="129"/>
      <c r="O277" s="93"/>
      <c r="P277" s="93"/>
      <c r="Q277" s="93"/>
      <c r="R277" s="93"/>
      <c r="S277" s="93"/>
      <c r="T277" s="93"/>
      <c r="U277" s="94"/>
      <c r="V277" s="128"/>
      <c r="W277" s="93"/>
      <c r="X277" s="93"/>
      <c r="Y277" s="93"/>
      <c r="Z277" s="93"/>
      <c r="AA277" s="94"/>
      <c r="AB277" s="2155">
        <f>'4.2.4CB'!I92</f>
        <v>46440</v>
      </c>
      <c r="AC277" s="2156"/>
      <c r="AD277" s="2156"/>
      <c r="AE277" s="2157"/>
      <c r="AF277" s="98"/>
      <c r="AG277" s="98"/>
      <c r="AH277" s="99"/>
      <c r="AI277" s="100"/>
      <c r="AJ277" s="133"/>
      <c r="AK277" s="155"/>
    </row>
    <row r="278" spans="1:106" s="76" customFormat="1" ht="6.95" customHeight="1">
      <c r="A278" s="73"/>
      <c r="B278" s="116"/>
      <c r="C278" s="70"/>
      <c r="D278" s="149"/>
      <c r="E278" s="111"/>
      <c r="F278" s="111"/>
      <c r="G278" s="111"/>
      <c r="H278" s="111"/>
      <c r="I278" s="111"/>
      <c r="J278" s="111"/>
      <c r="K278" s="268"/>
      <c r="L278" s="269"/>
      <c r="M278" s="111"/>
      <c r="N278" s="150" t="str">
        <f>'4.2.5CP'!G71</f>
        <v>CP054</v>
      </c>
      <c r="O278" s="111"/>
      <c r="P278" s="111"/>
      <c r="Q278" s="111"/>
      <c r="R278" s="111"/>
      <c r="S278" s="111"/>
      <c r="T278" s="111"/>
      <c r="U278" s="112"/>
      <c r="V278" s="149"/>
      <c r="W278" s="111"/>
      <c r="X278" s="111"/>
      <c r="Y278" s="111"/>
      <c r="Z278" s="111"/>
      <c r="AA278" s="112"/>
      <c r="AB278" s="2181">
        <f>'4.2.5CP'!I71</f>
        <v>46550</v>
      </c>
      <c r="AC278" s="2182"/>
      <c r="AD278" s="2182"/>
      <c r="AE278" s="2183"/>
      <c r="AF278" s="113"/>
      <c r="AG278" s="113"/>
      <c r="AH278" s="114"/>
      <c r="AI278" s="115"/>
      <c r="AJ278" s="151"/>
      <c r="AK278" s="157"/>
    </row>
    <row r="279" spans="1:106" s="76" customFormat="1" ht="6.95" customHeight="1">
      <c r="A279" s="73"/>
      <c r="B279" s="116"/>
      <c r="C279" s="70"/>
      <c r="D279" s="80" t="s">
        <v>1046</v>
      </c>
      <c r="E279" s="81"/>
      <c r="F279" s="81"/>
      <c r="G279" s="81"/>
      <c r="H279" s="81"/>
      <c r="I279" s="81"/>
      <c r="J279" s="81"/>
      <c r="K279" s="254"/>
      <c r="L279" s="255"/>
      <c r="M279" s="81"/>
      <c r="N279" s="82"/>
      <c r="O279" s="81"/>
      <c r="P279" s="81"/>
      <c r="Q279" s="81"/>
      <c r="R279" s="81"/>
      <c r="S279" s="81"/>
      <c r="T279" s="81"/>
      <c r="U279" s="18"/>
      <c r="V279" s="80"/>
      <c r="W279" s="81"/>
      <c r="X279" s="81"/>
      <c r="Y279" s="81"/>
      <c r="Z279" s="81"/>
      <c r="AA279" s="18"/>
      <c r="AB279" s="19">
        <v>46600</v>
      </c>
      <c r="AC279" s="83" t="s">
        <v>405</v>
      </c>
      <c r="AD279" s="21">
        <v>52000</v>
      </c>
      <c r="AE279" s="22"/>
      <c r="AF279" s="23"/>
      <c r="AG279" s="23"/>
      <c r="AH279" s="24">
        <f>(AD279-AB279)-AF279</f>
        <v>5400</v>
      </c>
      <c r="AI279" s="25"/>
      <c r="AJ279" s="117"/>
      <c r="AK279" s="153"/>
    </row>
    <row r="280" spans="1:106" s="76" customFormat="1" ht="6.95" customHeight="1">
      <c r="A280" s="73"/>
      <c r="B280" s="116"/>
      <c r="C280" s="70"/>
      <c r="D280" s="128" t="s">
        <v>1048</v>
      </c>
      <c r="E280" s="93"/>
      <c r="F280" s="93"/>
      <c r="G280" s="93"/>
      <c r="H280" s="93"/>
      <c r="I280" s="93"/>
      <c r="J280" s="93"/>
      <c r="K280" s="262"/>
      <c r="L280" s="263"/>
      <c r="M280" s="93"/>
      <c r="N280" s="129"/>
      <c r="O280" s="93"/>
      <c r="P280" s="93"/>
      <c r="Q280" s="93"/>
      <c r="R280" s="93"/>
      <c r="S280" s="93"/>
      <c r="T280" s="93"/>
      <c r="U280" s="94"/>
      <c r="V280" s="128"/>
      <c r="W280" s="93"/>
      <c r="X280" s="93"/>
      <c r="Y280" s="93"/>
      <c r="Z280" s="93"/>
      <c r="AA280" s="94"/>
      <c r="AB280" s="48">
        <f>AB279</f>
        <v>46600</v>
      </c>
      <c r="AC280" s="1666" t="s">
        <v>405</v>
      </c>
      <c r="AD280" s="50">
        <f>AB281</f>
        <v>46707.5</v>
      </c>
      <c r="AE280" s="1667"/>
      <c r="AF280" s="52"/>
      <c r="AG280" s="52"/>
      <c r="AH280" s="39">
        <f>(AD280-AB280)</f>
        <v>107.5</v>
      </c>
      <c r="AI280" s="53"/>
      <c r="AJ280" s="133"/>
      <c r="AK280" s="155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106" s="76" customFormat="1" ht="6.95" customHeight="1">
      <c r="A281" s="73"/>
      <c r="B281" s="116"/>
      <c r="C281" s="70"/>
      <c r="D281" s="128"/>
      <c r="E281" s="93"/>
      <c r="F281" s="93"/>
      <c r="G281" s="93"/>
      <c r="H281" s="93" t="str">
        <f>'4.2.3BR'!U86</f>
        <v>SB06</v>
      </c>
      <c r="I281" s="93"/>
      <c r="J281" s="93"/>
      <c r="K281" s="262"/>
      <c r="L281" s="263"/>
      <c r="M281" s="93"/>
      <c r="N281" s="129"/>
      <c r="O281" s="93"/>
      <c r="P281" s="93"/>
      <c r="Q281" s="93"/>
      <c r="R281" s="93"/>
      <c r="S281" s="93"/>
      <c r="T281" s="93"/>
      <c r="U281" s="94"/>
      <c r="V281" s="128"/>
      <c r="W281" s="93"/>
      <c r="X281" s="93"/>
      <c r="Y281" s="93"/>
      <c r="Z281" s="93"/>
      <c r="AA281" s="94"/>
      <c r="AB281" s="48">
        <f>'4.2.3BR'!W86</f>
        <v>46707.5</v>
      </c>
      <c r="AC281" s="1666" t="s">
        <v>405</v>
      </c>
      <c r="AD281" s="50">
        <f>'4.2.3BR'!AA86</f>
        <v>46792.5</v>
      </c>
      <c r="AE281" s="1667"/>
      <c r="AF281" s="52"/>
      <c r="AG281" s="52"/>
      <c r="AH281" s="39">
        <f>'4.2.3BR'!AF86</f>
        <v>85</v>
      </c>
      <c r="AI281" s="53"/>
      <c r="AJ281" s="133"/>
      <c r="AK281" s="155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106" s="76" customFormat="1" ht="6.95" customHeight="1">
      <c r="A282" s="73"/>
      <c r="B282" s="116"/>
      <c r="C282" s="70"/>
      <c r="D282" s="128" t="s">
        <v>1122</v>
      </c>
      <c r="E282" s="93"/>
      <c r="F282" s="93"/>
      <c r="G282" s="93"/>
      <c r="H282" s="93"/>
      <c r="I282" s="93"/>
      <c r="J282" s="93"/>
      <c r="K282" s="262"/>
      <c r="L282" s="263"/>
      <c r="M282" s="93"/>
      <c r="N282" s="129"/>
      <c r="O282" s="93"/>
      <c r="P282" s="93"/>
      <c r="Q282" s="93"/>
      <c r="R282" s="93"/>
      <c r="S282" s="93"/>
      <c r="T282" s="93"/>
      <c r="U282" s="94"/>
      <c r="V282" s="128"/>
      <c r="W282" s="93"/>
      <c r="X282" s="93"/>
      <c r="Y282" s="93"/>
      <c r="Z282" s="93"/>
      <c r="AA282" s="94"/>
      <c r="AB282" s="48">
        <f>AD281</f>
        <v>46792.5</v>
      </c>
      <c r="AC282" s="1666" t="s">
        <v>405</v>
      </c>
      <c r="AD282" s="50">
        <f>AB283</f>
        <v>46972.5</v>
      </c>
      <c r="AE282" s="1667"/>
      <c r="AF282" s="52"/>
      <c r="AG282" s="52"/>
      <c r="AH282" s="39">
        <f>(AD282-AB282)</f>
        <v>180</v>
      </c>
      <c r="AI282" s="53"/>
      <c r="AJ282" s="133"/>
      <c r="AK282" s="155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106" s="76" customFormat="1" ht="6.95" customHeight="1">
      <c r="A283" s="73"/>
      <c r="B283" s="116"/>
      <c r="C283" s="70"/>
      <c r="D283" s="128"/>
      <c r="E283" s="93"/>
      <c r="F283" s="93"/>
      <c r="G283" s="93"/>
      <c r="H283" s="93"/>
      <c r="I283" s="93"/>
      <c r="J283" s="93"/>
      <c r="K283" s="262" t="str">
        <f>'4.2.3BR'!U87</f>
        <v>OP14</v>
      </c>
      <c r="L283" s="263"/>
      <c r="M283" s="93"/>
      <c r="N283" s="129"/>
      <c r="O283" s="93"/>
      <c r="P283" s="93"/>
      <c r="Q283" s="93"/>
      <c r="R283" s="93"/>
      <c r="S283" s="93"/>
      <c r="T283" s="93"/>
      <c r="U283" s="94"/>
      <c r="V283" s="128"/>
      <c r="W283" s="93"/>
      <c r="X283" s="93"/>
      <c r="Y283" s="93"/>
      <c r="Z283" s="93"/>
      <c r="AA283" s="94"/>
      <c r="AB283" s="48">
        <f>'4.2.3BR'!W87</f>
        <v>46972.5</v>
      </c>
      <c r="AC283" s="1666" t="s">
        <v>405</v>
      </c>
      <c r="AD283" s="50">
        <f>'4.2.3BR'!AA87</f>
        <v>47051.5</v>
      </c>
      <c r="AE283" s="1667"/>
      <c r="AF283" s="52"/>
      <c r="AG283" s="52"/>
      <c r="AH283" s="39">
        <f>'4.2.3BR'!AF87</f>
        <v>79</v>
      </c>
      <c r="AI283" s="53"/>
      <c r="AJ283" s="133"/>
      <c r="AK283" s="155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106" s="76" customFormat="1" ht="6.95" customHeight="1">
      <c r="A284" s="73"/>
      <c r="B284" s="116"/>
      <c r="C284" s="70"/>
      <c r="D284" s="128" t="s">
        <v>1123</v>
      </c>
      <c r="E284" s="93"/>
      <c r="F284" s="93"/>
      <c r="G284" s="93"/>
      <c r="H284" s="93"/>
      <c r="I284" s="93"/>
      <c r="J284" s="93"/>
      <c r="K284" s="262"/>
      <c r="L284" s="263"/>
      <c r="M284" s="93"/>
      <c r="N284" s="129"/>
      <c r="O284" s="93"/>
      <c r="P284" s="93"/>
      <c r="Q284" s="93"/>
      <c r="R284" s="93"/>
      <c r="S284" s="93"/>
      <c r="T284" s="93"/>
      <c r="U284" s="94"/>
      <c r="V284" s="128"/>
      <c r="W284" s="93"/>
      <c r="X284" s="93"/>
      <c r="Y284" s="93"/>
      <c r="Z284" s="93"/>
      <c r="AA284" s="94"/>
      <c r="AB284" s="48">
        <f>AD283</f>
        <v>47051.5</v>
      </c>
      <c r="AC284" s="1666" t="s">
        <v>405</v>
      </c>
      <c r="AD284" s="50">
        <f>AB285</f>
        <v>47679</v>
      </c>
      <c r="AE284" s="1667"/>
      <c r="AF284" s="52"/>
      <c r="AG284" s="52"/>
      <c r="AH284" s="39">
        <f>(AD284-AB284)</f>
        <v>627.5</v>
      </c>
      <c r="AI284" s="53"/>
      <c r="AJ284" s="133"/>
      <c r="AK284" s="155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106" s="76" customFormat="1" ht="6.95" customHeight="1">
      <c r="A285" s="73"/>
      <c r="B285" s="116"/>
      <c r="C285" s="70"/>
      <c r="D285" s="128"/>
      <c r="E285" s="93"/>
      <c r="F285" s="93" t="str">
        <f>'4.2.3BR'!U88</f>
        <v>LRB13</v>
      </c>
      <c r="G285" s="93"/>
      <c r="H285" s="93"/>
      <c r="I285" s="93"/>
      <c r="J285" s="93"/>
      <c r="K285" s="262"/>
      <c r="L285" s="263"/>
      <c r="M285" s="93"/>
      <c r="N285" s="129"/>
      <c r="O285" s="93"/>
      <c r="P285" s="93"/>
      <c r="Q285" s="93"/>
      <c r="R285" s="93"/>
      <c r="S285" s="93"/>
      <c r="T285" s="93"/>
      <c r="U285" s="94"/>
      <c r="V285" s="128"/>
      <c r="W285" s="93"/>
      <c r="X285" s="93"/>
      <c r="Y285" s="93"/>
      <c r="Z285" s="93"/>
      <c r="AA285" s="94"/>
      <c r="AB285" s="48">
        <f>'4.2.3BR'!W88</f>
        <v>47679</v>
      </c>
      <c r="AC285" s="1666" t="s">
        <v>405</v>
      </c>
      <c r="AD285" s="50">
        <f>'4.2.3BR'!AA88</f>
        <v>48021</v>
      </c>
      <c r="AE285" s="1667"/>
      <c r="AF285" s="52"/>
      <c r="AG285" s="52"/>
      <c r="AH285" s="39">
        <f>'4.2.3BR'!AF88</f>
        <v>342</v>
      </c>
      <c r="AI285" s="53"/>
      <c r="AJ285" s="133"/>
      <c r="AK285" s="155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BW285" s="88"/>
      <c r="BX285" s="88"/>
      <c r="BY285" s="88"/>
      <c r="BZ285" s="88"/>
      <c r="CA285" s="88"/>
      <c r="CB285" s="88"/>
      <c r="CC285" s="88"/>
      <c r="CD285" s="88"/>
      <c r="CE285" s="88"/>
      <c r="CF285" s="88"/>
      <c r="CG285" s="88"/>
      <c r="CH285" s="88"/>
      <c r="CI285" s="88"/>
      <c r="CJ285" s="88"/>
      <c r="CK285" s="88"/>
      <c r="CL285" s="88"/>
      <c r="CM285" s="88"/>
      <c r="CN285" s="88"/>
      <c r="CO285" s="88"/>
      <c r="CP285" s="88"/>
      <c r="CQ285" s="88"/>
      <c r="CR285" s="88"/>
      <c r="CS285" s="88"/>
      <c r="CT285" s="88"/>
      <c r="CU285" s="88"/>
      <c r="CV285" s="88"/>
      <c r="CW285" s="88"/>
      <c r="CX285" s="88"/>
      <c r="CY285" s="88"/>
      <c r="CZ285" s="88"/>
      <c r="DA285" s="88"/>
      <c r="DB285" s="88"/>
    </row>
    <row r="286" spans="1:106" s="76" customFormat="1" ht="6.95" customHeight="1">
      <c r="A286" s="73"/>
      <c r="B286" s="116"/>
      <c r="C286" s="70"/>
      <c r="D286" s="128" t="s">
        <v>1049</v>
      </c>
      <c r="E286" s="93"/>
      <c r="F286" s="93"/>
      <c r="G286" s="93"/>
      <c r="H286" s="93"/>
      <c r="I286" s="93"/>
      <c r="J286" s="93"/>
      <c r="K286" s="262"/>
      <c r="L286" s="263"/>
      <c r="M286" s="93"/>
      <c r="N286" s="129"/>
      <c r="O286" s="93"/>
      <c r="P286" s="93"/>
      <c r="Q286" s="93"/>
      <c r="R286" s="93"/>
      <c r="S286" s="93"/>
      <c r="T286" s="93"/>
      <c r="U286" s="94"/>
      <c r="V286" s="128"/>
      <c r="W286" s="93"/>
      <c r="X286" s="93"/>
      <c r="Y286" s="93"/>
      <c r="Z286" s="93"/>
      <c r="AA286" s="94"/>
      <c r="AB286" s="48">
        <f>AD285</f>
        <v>48021</v>
      </c>
      <c r="AC286" s="1666" t="s">
        <v>405</v>
      </c>
      <c r="AD286" s="50">
        <f>AB287</f>
        <v>51080.5</v>
      </c>
      <c r="AE286" s="1667"/>
      <c r="AF286" s="52"/>
      <c r="AG286" s="52"/>
      <c r="AH286" s="39">
        <f>(AD286-AB286)</f>
        <v>3059.5</v>
      </c>
      <c r="AI286" s="53"/>
      <c r="AJ286" s="133"/>
      <c r="AK286" s="155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106" s="76" customFormat="1" ht="6.95" customHeight="1">
      <c r="A287" s="73"/>
      <c r="B287" s="116"/>
      <c r="C287" s="70"/>
      <c r="D287" s="128"/>
      <c r="E287" s="93"/>
      <c r="F287" s="93"/>
      <c r="G287" s="93"/>
      <c r="H287" s="93"/>
      <c r="I287" s="93"/>
      <c r="J287" s="93"/>
      <c r="K287" s="262" t="str">
        <f>'4.2.3BR'!U89</f>
        <v>OP15</v>
      </c>
      <c r="L287" s="263"/>
      <c r="M287" s="93"/>
      <c r="N287" s="129"/>
      <c r="O287" s="93"/>
      <c r="P287" s="93"/>
      <c r="Q287" s="93"/>
      <c r="R287" s="93"/>
      <c r="S287" s="93"/>
      <c r="T287" s="93"/>
      <c r="U287" s="94"/>
      <c r="V287" s="128"/>
      <c r="W287" s="93"/>
      <c r="X287" s="93"/>
      <c r="Y287" s="93"/>
      <c r="Z287" s="93"/>
      <c r="AA287" s="94"/>
      <c r="AB287" s="48">
        <f>'4.2.3BR'!W89</f>
        <v>51080.5</v>
      </c>
      <c r="AC287" s="1666" t="s">
        <v>405</v>
      </c>
      <c r="AD287" s="50">
        <f>'4.2.3BR'!AA89</f>
        <v>51159.5</v>
      </c>
      <c r="AE287" s="1667"/>
      <c r="AF287" s="52"/>
      <c r="AG287" s="52"/>
      <c r="AH287" s="39">
        <f>'4.2.3BR'!AF89</f>
        <v>79</v>
      </c>
      <c r="AI287" s="53"/>
      <c r="AJ287" s="133"/>
      <c r="AK287" s="155"/>
    </row>
    <row r="288" spans="1:106" s="76" customFormat="1" ht="6.95" customHeight="1">
      <c r="A288" s="73"/>
      <c r="B288" s="116"/>
      <c r="C288" s="70"/>
      <c r="D288" s="1693" t="s">
        <v>1124</v>
      </c>
      <c r="E288" s="1694"/>
      <c r="F288" s="1694"/>
      <c r="G288" s="1694"/>
      <c r="H288" s="1694"/>
      <c r="I288" s="1694"/>
      <c r="J288" s="1694"/>
      <c r="K288" s="1695"/>
      <c r="L288" s="1696"/>
      <c r="M288" s="1694"/>
      <c r="N288" s="1697"/>
      <c r="O288" s="1694"/>
      <c r="P288" s="1694"/>
      <c r="Q288" s="1694"/>
      <c r="R288" s="1694"/>
      <c r="S288" s="1694"/>
      <c r="T288" s="1694"/>
      <c r="U288" s="1698"/>
      <c r="V288" s="1693"/>
      <c r="W288" s="1694"/>
      <c r="X288" s="1694"/>
      <c r="Y288" s="1694"/>
      <c r="Z288" s="1694"/>
      <c r="AA288" s="1698"/>
      <c r="AB288" s="1716">
        <f>AD287</f>
        <v>51159.5</v>
      </c>
      <c r="AC288" s="1700" t="s">
        <v>405</v>
      </c>
      <c r="AD288" s="1717">
        <f>AD279</f>
        <v>52000</v>
      </c>
      <c r="AE288" s="1702"/>
      <c r="AF288" s="1703"/>
      <c r="AG288" s="1703"/>
      <c r="AH288" s="1556">
        <f>(AD288-AB288)</f>
        <v>840.5</v>
      </c>
      <c r="AI288" s="1557"/>
      <c r="AJ288" s="1558"/>
      <c r="AK288" s="1559"/>
      <c r="AL288" s="1778">
        <f>SUM(AH280:AH288)</f>
        <v>5400</v>
      </c>
    </row>
    <row r="289" spans="1:74" s="76" customFormat="1" ht="6.95" customHeight="1">
      <c r="A289" s="73"/>
      <c r="B289" s="116"/>
      <c r="C289" s="70"/>
      <c r="D289" s="139"/>
      <c r="E289" s="140"/>
      <c r="F289" s="140"/>
      <c r="G289" s="140"/>
      <c r="H289" s="140"/>
      <c r="I289" s="140"/>
      <c r="J289" s="140"/>
      <c r="K289" s="266"/>
      <c r="L289" s="267"/>
      <c r="M289" s="140"/>
      <c r="N289" s="141" t="str">
        <f>'4.2.5CP'!G73</f>
        <v>CP055</v>
      </c>
      <c r="O289" s="140"/>
      <c r="P289" s="140"/>
      <c r="Q289" s="140"/>
      <c r="R289" s="140"/>
      <c r="S289" s="140"/>
      <c r="T289" s="140"/>
      <c r="U289" s="142"/>
      <c r="V289" s="139"/>
      <c r="W289" s="140"/>
      <c r="X289" s="140"/>
      <c r="Y289" s="140"/>
      <c r="Z289" s="140"/>
      <c r="AA289" s="142"/>
      <c r="AB289" s="2193">
        <f>'4.2.5CP'!I73</f>
        <v>46900</v>
      </c>
      <c r="AC289" s="2194"/>
      <c r="AD289" s="2194"/>
      <c r="AE289" s="2195"/>
      <c r="AF289" s="143"/>
      <c r="AG289" s="143"/>
      <c r="AH289" s="145"/>
      <c r="AI289" s="146"/>
      <c r="AJ289" s="147"/>
      <c r="AK289" s="167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74" s="76" customFormat="1" ht="6.95" customHeight="1">
      <c r="A290" s="73"/>
      <c r="B290" s="116"/>
      <c r="C290" s="70"/>
      <c r="D290" s="128"/>
      <c r="E290" s="93"/>
      <c r="F290" s="93"/>
      <c r="G290" s="93"/>
      <c r="H290" s="93"/>
      <c r="I290" s="93"/>
      <c r="J290" s="93"/>
      <c r="K290" s="262"/>
      <c r="L290" s="263"/>
      <c r="M290" s="93"/>
      <c r="N290" s="129" t="str">
        <f>'4.2.5CP'!G74</f>
        <v>CP056</v>
      </c>
      <c r="O290" s="93"/>
      <c r="P290" s="93"/>
      <c r="Q290" s="93"/>
      <c r="R290" s="93"/>
      <c r="S290" s="93"/>
      <c r="T290" s="93"/>
      <c r="U290" s="94"/>
      <c r="V290" s="128"/>
      <c r="W290" s="93"/>
      <c r="X290" s="93"/>
      <c r="Y290" s="93"/>
      <c r="Z290" s="93"/>
      <c r="AA290" s="94"/>
      <c r="AB290" s="2155">
        <f>'4.2.5CP'!I74</f>
        <v>47130</v>
      </c>
      <c r="AC290" s="2156"/>
      <c r="AD290" s="2156"/>
      <c r="AE290" s="2157"/>
      <c r="AF290" s="98"/>
      <c r="AG290" s="98"/>
      <c r="AH290" s="99"/>
      <c r="AI290" s="100"/>
      <c r="AJ290" s="133"/>
      <c r="AK290" s="155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74" s="76" customFormat="1" ht="6.95" customHeight="1">
      <c r="A291" s="73"/>
      <c r="B291" s="116"/>
      <c r="C291" s="70"/>
      <c r="D291" s="128"/>
      <c r="E291" s="93"/>
      <c r="F291" s="93"/>
      <c r="G291" s="93"/>
      <c r="H291" s="93"/>
      <c r="I291" s="93"/>
      <c r="J291" s="93"/>
      <c r="K291" s="262"/>
      <c r="L291" s="263"/>
      <c r="M291" s="93" t="str">
        <f>'4.2.4CB'!G94</f>
        <v>RD057</v>
      </c>
      <c r="N291" s="129"/>
      <c r="O291" s="93"/>
      <c r="P291" s="93"/>
      <c r="Q291" s="93"/>
      <c r="R291" s="93"/>
      <c r="S291" s="93"/>
      <c r="T291" s="93"/>
      <c r="U291" s="94"/>
      <c r="V291" s="128"/>
      <c r="W291" s="93"/>
      <c r="X291" s="93"/>
      <c r="Y291" s="93"/>
      <c r="Z291" s="93"/>
      <c r="AA291" s="94"/>
      <c r="AB291" s="2155">
        <f>'4.2.4CB'!I94</f>
        <v>47440</v>
      </c>
      <c r="AC291" s="2156"/>
      <c r="AD291" s="2156"/>
      <c r="AE291" s="2157"/>
      <c r="AF291" s="98"/>
      <c r="AG291" s="98"/>
      <c r="AH291" s="99"/>
      <c r="AI291" s="100"/>
      <c r="AJ291" s="133"/>
      <c r="AK291" s="155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88"/>
      <c r="AW291" s="88"/>
      <c r="AX291" s="88"/>
      <c r="AY291" s="88"/>
      <c r="AZ291" s="88"/>
      <c r="BA291" s="88"/>
      <c r="BB291" s="88"/>
      <c r="BC291" s="88"/>
      <c r="BD291" s="88"/>
      <c r="BE291" s="88"/>
      <c r="BF291" s="88"/>
      <c r="BG291" s="88"/>
      <c r="BH291" s="88"/>
      <c r="BI291" s="88"/>
      <c r="BJ291" s="88"/>
      <c r="BK291" s="88"/>
      <c r="BL291" s="88"/>
      <c r="BM291" s="88"/>
      <c r="BN291" s="88"/>
      <c r="BO291" s="88"/>
      <c r="BP291" s="88"/>
      <c r="BQ291" s="88"/>
      <c r="BR291" s="88"/>
      <c r="BS291" s="88"/>
      <c r="BT291" s="88"/>
      <c r="BU291" s="88"/>
      <c r="BV291" s="88"/>
    </row>
    <row r="292" spans="1:74" s="76" customFormat="1" ht="6.95" customHeight="1">
      <c r="A292" s="73"/>
      <c r="B292" s="116"/>
      <c r="C292" s="70"/>
      <c r="D292" s="128"/>
      <c r="E292" s="93"/>
      <c r="F292" s="93"/>
      <c r="G292" s="93"/>
      <c r="H292" s="93"/>
      <c r="I292" s="93"/>
      <c r="J292" s="93"/>
      <c r="K292" s="262"/>
      <c r="L292" s="263"/>
      <c r="M292" s="93"/>
      <c r="N292" s="129" t="str">
        <f>'4.2.5CP'!G75</f>
        <v>CP057</v>
      </c>
      <c r="O292" s="93"/>
      <c r="P292" s="93"/>
      <c r="Q292" s="93"/>
      <c r="R292" s="93"/>
      <c r="S292" s="93"/>
      <c r="T292" s="93"/>
      <c r="U292" s="94"/>
      <c r="V292" s="128"/>
      <c r="W292" s="93"/>
      <c r="X292" s="93"/>
      <c r="Y292" s="93"/>
      <c r="Z292" s="93"/>
      <c r="AA292" s="94"/>
      <c r="AB292" s="2155">
        <f>'4.2.5CP'!I75</f>
        <v>48100</v>
      </c>
      <c r="AC292" s="2156"/>
      <c r="AD292" s="2156"/>
      <c r="AE292" s="2157"/>
      <c r="AF292" s="98"/>
      <c r="AG292" s="98"/>
      <c r="AH292" s="99"/>
      <c r="AI292" s="100"/>
      <c r="AJ292" s="133"/>
      <c r="AK292" s="155"/>
    </row>
    <row r="293" spans="1:74" s="76" customFormat="1" ht="6.95" customHeight="1">
      <c r="A293" s="73"/>
      <c r="B293" s="116"/>
      <c r="C293" s="70"/>
      <c r="D293" s="128"/>
      <c r="E293" s="93"/>
      <c r="F293" s="93"/>
      <c r="G293" s="93"/>
      <c r="H293" s="93"/>
      <c r="I293" s="93"/>
      <c r="J293" s="93"/>
      <c r="K293" s="262"/>
      <c r="L293" s="263"/>
      <c r="M293" s="93"/>
      <c r="N293" s="129" t="str">
        <f>'4.2.5CP'!G76</f>
        <v>CP058</v>
      </c>
      <c r="O293" s="93"/>
      <c r="P293" s="93"/>
      <c r="Q293" s="93"/>
      <c r="R293" s="93"/>
      <c r="S293" s="93"/>
      <c r="T293" s="93"/>
      <c r="U293" s="94"/>
      <c r="V293" s="128"/>
      <c r="W293" s="93"/>
      <c r="X293" s="93"/>
      <c r="Y293" s="93"/>
      <c r="Z293" s="93"/>
      <c r="AA293" s="94"/>
      <c r="AB293" s="2155">
        <f>'4.2.5CP'!I76</f>
        <v>48420</v>
      </c>
      <c r="AC293" s="2156"/>
      <c r="AD293" s="2156"/>
      <c r="AE293" s="2157"/>
      <c r="AF293" s="98"/>
      <c r="AG293" s="98"/>
      <c r="AH293" s="99"/>
      <c r="AI293" s="100"/>
      <c r="AJ293" s="133"/>
      <c r="AK293" s="155"/>
    </row>
    <row r="294" spans="1:74" s="76" customFormat="1" ht="6.95" customHeight="1">
      <c r="A294" s="73"/>
      <c r="B294" s="116"/>
      <c r="C294" s="70"/>
      <c r="D294" s="128"/>
      <c r="E294" s="93"/>
      <c r="F294" s="93"/>
      <c r="G294" s="93"/>
      <c r="H294" s="93"/>
      <c r="I294" s="93"/>
      <c r="J294" s="93"/>
      <c r="K294" s="262"/>
      <c r="L294" s="263"/>
      <c r="M294" s="93" t="str">
        <f>'4.2.4CB'!G95</f>
        <v>RD058</v>
      </c>
      <c r="N294" s="129"/>
      <c r="O294" s="93"/>
      <c r="P294" s="93"/>
      <c r="Q294" s="93"/>
      <c r="R294" s="93"/>
      <c r="S294" s="93"/>
      <c r="T294" s="93"/>
      <c r="U294" s="94"/>
      <c r="V294" s="128"/>
      <c r="W294" s="93"/>
      <c r="X294" s="93"/>
      <c r="Y294" s="93"/>
      <c r="Z294" s="93"/>
      <c r="AA294" s="94"/>
      <c r="AB294" s="2155">
        <f>'4.2.4CB'!I95</f>
        <v>48500</v>
      </c>
      <c r="AC294" s="2156"/>
      <c r="AD294" s="2156"/>
      <c r="AE294" s="2157"/>
      <c r="AF294" s="98"/>
      <c r="AG294" s="98"/>
      <c r="AH294" s="99"/>
      <c r="AI294" s="100"/>
      <c r="AJ294" s="133"/>
      <c r="AK294" s="155"/>
    </row>
    <row r="295" spans="1:74" s="76" customFormat="1" ht="6.95" customHeight="1">
      <c r="A295" s="73"/>
      <c r="B295" s="116"/>
      <c r="C295" s="70"/>
      <c r="D295" s="128"/>
      <c r="E295" s="93"/>
      <c r="F295" s="93"/>
      <c r="G295" s="93"/>
      <c r="H295" s="93"/>
      <c r="I295" s="93"/>
      <c r="J295" s="93"/>
      <c r="K295" s="262"/>
      <c r="L295" s="263"/>
      <c r="M295" s="93"/>
      <c r="N295" s="129" t="str">
        <f>'4.2.5CP'!G77</f>
        <v>CP059</v>
      </c>
      <c r="O295" s="93"/>
      <c r="P295" s="93"/>
      <c r="Q295" s="93"/>
      <c r="R295" s="93"/>
      <c r="S295" s="93"/>
      <c r="T295" s="93"/>
      <c r="U295" s="94"/>
      <c r="V295" s="128"/>
      <c r="W295" s="93"/>
      <c r="X295" s="93"/>
      <c r="Y295" s="93"/>
      <c r="Z295" s="93"/>
      <c r="AA295" s="94"/>
      <c r="AB295" s="2155">
        <f>'4.2.5CP'!I77</f>
        <v>48890</v>
      </c>
      <c r="AC295" s="2156"/>
      <c r="AD295" s="2156"/>
      <c r="AE295" s="2157"/>
      <c r="AF295" s="98"/>
      <c r="AG295" s="98"/>
      <c r="AH295" s="99"/>
      <c r="AI295" s="100"/>
      <c r="AJ295" s="133"/>
      <c r="AK295" s="155"/>
    </row>
    <row r="296" spans="1:74" s="76" customFormat="1" ht="6.95" customHeight="1">
      <c r="A296" s="73"/>
      <c r="B296" s="116"/>
      <c r="C296" s="70"/>
      <c r="D296" s="128"/>
      <c r="E296" s="93"/>
      <c r="F296" s="93"/>
      <c r="G296" s="93"/>
      <c r="H296" s="93"/>
      <c r="I296" s="93"/>
      <c r="J296" s="93"/>
      <c r="K296" s="262"/>
      <c r="L296" s="263"/>
      <c r="M296" s="93" t="str">
        <f>'4.2.4CB'!G96</f>
        <v>RD059</v>
      </c>
      <c r="N296" s="129"/>
      <c r="O296" s="93"/>
      <c r="P296" s="93"/>
      <c r="Q296" s="93"/>
      <c r="R296" s="93"/>
      <c r="S296" s="93"/>
      <c r="T296" s="93"/>
      <c r="U296" s="94"/>
      <c r="V296" s="128"/>
      <c r="W296" s="93"/>
      <c r="X296" s="93"/>
      <c r="Y296" s="93"/>
      <c r="Z296" s="93"/>
      <c r="AA296" s="94"/>
      <c r="AB296" s="2155">
        <f>'4.2.4CB'!I96</f>
        <v>48920</v>
      </c>
      <c r="AC296" s="2156"/>
      <c r="AD296" s="2156"/>
      <c r="AE296" s="2157"/>
      <c r="AF296" s="98"/>
      <c r="AG296" s="98"/>
      <c r="AH296" s="99"/>
      <c r="AI296" s="100"/>
      <c r="AJ296" s="133"/>
      <c r="AK296" s="155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W296" s="2"/>
    </row>
    <row r="297" spans="1:74" s="76" customFormat="1" ht="6.95" customHeight="1">
      <c r="A297" s="73"/>
      <c r="B297" s="116"/>
      <c r="C297" s="70"/>
      <c r="D297" s="128"/>
      <c r="E297" s="93"/>
      <c r="F297" s="93"/>
      <c r="G297" s="93"/>
      <c r="H297" s="93"/>
      <c r="I297" s="93"/>
      <c r="J297" s="93"/>
      <c r="K297" s="262"/>
      <c r="L297" s="263"/>
      <c r="M297" s="93"/>
      <c r="N297" s="129" t="str">
        <f>'4.2.5CP'!G78</f>
        <v>CP060</v>
      </c>
      <c r="O297" s="93"/>
      <c r="P297" s="93"/>
      <c r="Q297" s="93"/>
      <c r="R297" s="93"/>
      <c r="S297" s="93"/>
      <c r="T297" s="93"/>
      <c r="U297" s="94"/>
      <c r="V297" s="128"/>
      <c r="W297" s="93"/>
      <c r="X297" s="93"/>
      <c r="Y297" s="93"/>
      <c r="Z297" s="93"/>
      <c r="AA297" s="94"/>
      <c r="AB297" s="2155">
        <f>'4.2.5CP'!I78</f>
        <v>49400</v>
      </c>
      <c r="AC297" s="2156"/>
      <c r="AD297" s="2156"/>
      <c r="AE297" s="2157"/>
      <c r="AF297" s="98"/>
      <c r="AG297" s="98"/>
      <c r="AH297" s="99"/>
      <c r="AI297" s="100"/>
      <c r="AJ297" s="133"/>
      <c r="AK297" s="155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W297" s="2"/>
    </row>
    <row r="298" spans="1:74" s="76" customFormat="1" ht="6.95" customHeight="1">
      <c r="A298" s="73"/>
      <c r="B298" s="116"/>
      <c r="C298" s="70"/>
      <c r="D298" s="128"/>
      <c r="E298" s="93"/>
      <c r="F298" s="93"/>
      <c r="G298" s="93"/>
      <c r="H298" s="93"/>
      <c r="I298" s="93"/>
      <c r="J298" s="93"/>
      <c r="K298" s="262"/>
      <c r="L298" s="263"/>
      <c r="M298" s="93" t="str">
        <f>'4.2.4CB'!G97</f>
        <v>RD060</v>
      </c>
      <c r="N298" s="129"/>
      <c r="O298" s="93"/>
      <c r="P298" s="93"/>
      <c r="Q298" s="93"/>
      <c r="R298" s="93"/>
      <c r="S298" s="93"/>
      <c r="T298" s="93"/>
      <c r="U298" s="94"/>
      <c r="V298" s="128"/>
      <c r="W298" s="93"/>
      <c r="X298" s="93"/>
      <c r="Y298" s="93"/>
      <c r="Z298" s="93"/>
      <c r="AA298" s="94"/>
      <c r="AB298" s="2155">
        <f>'4.2.4CB'!I97</f>
        <v>49420</v>
      </c>
      <c r="AC298" s="2156"/>
      <c r="AD298" s="2156"/>
      <c r="AE298" s="2157"/>
      <c r="AF298" s="98"/>
      <c r="AG298" s="98"/>
      <c r="AH298" s="99"/>
      <c r="AI298" s="100"/>
      <c r="AJ298" s="133"/>
      <c r="AK298" s="155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W298" s="2"/>
    </row>
    <row r="299" spans="1:74" s="76" customFormat="1" ht="6.95" customHeight="1">
      <c r="A299" s="73"/>
      <c r="B299" s="116"/>
      <c r="C299" s="70"/>
      <c r="D299" s="128"/>
      <c r="E299" s="93"/>
      <c r="F299" s="93"/>
      <c r="G299" s="93"/>
      <c r="H299" s="93"/>
      <c r="I299" s="93"/>
      <c r="J299" s="93"/>
      <c r="K299" s="262"/>
      <c r="L299" s="263"/>
      <c r="M299" s="93"/>
      <c r="N299" s="129" t="str">
        <f>'4.2.5CP'!G79</f>
        <v>CP061</v>
      </c>
      <c r="O299" s="93"/>
      <c r="P299" s="93"/>
      <c r="Q299" s="93"/>
      <c r="R299" s="93"/>
      <c r="S299" s="93"/>
      <c r="T299" s="93"/>
      <c r="U299" s="94"/>
      <c r="V299" s="128"/>
      <c r="W299" s="93"/>
      <c r="X299" s="93"/>
      <c r="Y299" s="93"/>
      <c r="Z299" s="93"/>
      <c r="AA299" s="94"/>
      <c r="AB299" s="2155">
        <f>'4.2.5CP'!I79</f>
        <v>49640</v>
      </c>
      <c r="AC299" s="2156"/>
      <c r="AD299" s="2156"/>
      <c r="AE299" s="2157"/>
      <c r="AF299" s="98"/>
      <c r="AG299" s="98"/>
      <c r="AH299" s="99"/>
      <c r="AI299" s="100"/>
      <c r="AJ299" s="133"/>
      <c r="AK299" s="155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W299" s="2"/>
    </row>
    <row r="300" spans="1:74" s="76" customFormat="1" ht="6.95" customHeight="1">
      <c r="A300" s="73"/>
      <c r="B300" s="116"/>
      <c r="C300" s="70"/>
      <c r="D300" s="128"/>
      <c r="E300" s="93"/>
      <c r="F300" s="93"/>
      <c r="G300" s="93"/>
      <c r="H300" s="93"/>
      <c r="I300" s="93"/>
      <c r="J300" s="93"/>
      <c r="K300" s="262"/>
      <c r="L300" s="263"/>
      <c r="M300" s="93"/>
      <c r="N300" s="129" t="str">
        <f>'4.2.5CP'!G80</f>
        <v>CP062</v>
      </c>
      <c r="O300" s="93"/>
      <c r="P300" s="93"/>
      <c r="Q300" s="93"/>
      <c r="R300" s="93"/>
      <c r="S300" s="93"/>
      <c r="T300" s="93"/>
      <c r="U300" s="94"/>
      <c r="V300" s="128"/>
      <c r="W300" s="93"/>
      <c r="X300" s="93"/>
      <c r="Y300" s="93"/>
      <c r="Z300" s="93"/>
      <c r="AA300" s="94"/>
      <c r="AB300" s="2155">
        <f>'4.2.5CP'!I80</f>
        <v>50160</v>
      </c>
      <c r="AC300" s="2156"/>
      <c r="AD300" s="2156"/>
      <c r="AE300" s="2157"/>
      <c r="AF300" s="98"/>
      <c r="AG300" s="98"/>
      <c r="AH300" s="99"/>
      <c r="AI300" s="100"/>
      <c r="AJ300" s="133"/>
      <c r="AK300" s="155"/>
    </row>
    <row r="301" spans="1:74" s="76" customFormat="1" ht="6.95" customHeight="1">
      <c r="A301" s="73"/>
      <c r="B301" s="116"/>
      <c r="C301" s="70"/>
      <c r="D301" s="128"/>
      <c r="E301" s="93"/>
      <c r="F301" s="93"/>
      <c r="G301" s="93"/>
      <c r="H301" s="93"/>
      <c r="I301" s="93"/>
      <c r="J301" s="93"/>
      <c r="K301" s="262"/>
      <c r="L301" s="263"/>
      <c r="M301" s="93" t="str">
        <f>'4.2.4CB'!G98</f>
        <v>RD061</v>
      </c>
      <c r="N301" s="129"/>
      <c r="O301" s="93"/>
      <c r="P301" s="93"/>
      <c r="Q301" s="93"/>
      <c r="R301" s="93"/>
      <c r="S301" s="93"/>
      <c r="T301" s="93"/>
      <c r="U301" s="94"/>
      <c r="V301" s="128"/>
      <c r="W301" s="93"/>
      <c r="X301" s="93"/>
      <c r="Y301" s="93"/>
      <c r="Z301" s="93"/>
      <c r="AA301" s="94"/>
      <c r="AB301" s="2155">
        <f>'4.2.4CB'!I98</f>
        <v>50300</v>
      </c>
      <c r="AC301" s="2156"/>
      <c r="AD301" s="2156"/>
      <c r="AE301" s="2157"/>
      <c r="AF301" s="98"/>
      <c r="AG301" s="98"/>
      <c r="AH301" s="99"/>
      <c r="AI301" s="100"/>
      <c r="AJ301" s="133"/>
      <c r="AK301" s="155"/>
    </row>
    <row r="302" spans="1:74" s="76" customFormat="1" ht="6.95" customHeight="1">
      <c r="A302" s="73"/>
      <c r="B302" s="116"/>
      <c r="C302" s="70"/>
      <c r="D302" s="128"/>
      <c r="E302" s="93"/>
      <c r="F302" s="93"/>
      <c r="G302" s="93"/>
      <c r="H302" s="93"/>
      <c r="I302" s="93"/>
      <c r="J302" s="93"/>
      <c r="K302" s="262"/>
      <c r="L302" s="263"/>
      <c r="M302" s="93"/>
      <c r="N302" s="129" t="str">
        <f>'4.2.5CP'!G81</f>
        <v>CP063</v>
      </c>
      <c r="O302" s="93"/>
      <c r="P302" s="93"/>
      <c r="Q302" s="93"/>
      <c r="R302" s="93"/>
      <c r="S302" s="93"/>
      <c r="T302" s="93"/>
      <c r="U302" s="94"/>
      <c r="V302" s="128"/>
      <c r="W302" s="93"/>
      <c r="X302" s="93"/>
      <c r="Y302" s="93"/>
      <c r="Z302" s="93"/>
      <c r="AA302" s="94"/>
      <c r="AB302" s="2155">
        <f>'4.2.5CP'!I81</f>
        <v>50340</v>
      </c>
      <c r="AC302" s="2156"/>
      <c r="AD302" s="2156"/>
      <c r="AE302" s="2157"/>
      <c r="AF302" s="98"/>
      <c r="AG302" s="98"/>
      <c r="AH302" s="99"/>
      <c r="AI302" s="100"/>
      <c r="AJ302" s="133"/>
      <c r="AK302" s="155"/>
    </row>
    <row r="303" spans="1:74" s="76" customFormat="1" ht="6.95" customHeight="1">
      <c r="A303" s="73"/>
      <c r="B303" s="116"/>
      <c r="C303" s="70"/>
      <c r="D303" s="128"/>
      <c r="E303" s="93"/>
      <c r="F303" s="93"/>
      <c r="G303" s="93"/>
      <c r="H303" s="93"/>
      <c r="I303" s="93"/>
      <c r="J303" s="93"/>
      <c r="K303" s="262"/>
      <c r="L303" s="263"/>
      <c r="M303" s="93"/>
      <c r="N303" s="129" t="str">
        <f>'4.2.5CP'!G82</f>
        <v>CP064</v>
      </c>
      <c r="O303" s="93"/>
      <c r="P303" s="93"/>
      <c r="Q303" s="93"/>
      <c r="R303" s="93"/>
      <c r="S303" s="93"/>
      <c r="T303" s="93"/>
      <c r="U303" s="94"/>
      <c r="V303" s="128"/>
      <c r="W303" s="93"/>
      <c r="X303" s="93"/>
      <c r="Y303" s="93"/>
      <c r="Z303" s="93"/>
      <c r="AA303" s="94"/>
      <c r="AB303" s="2155">
        <f>'4.2.5CP'!I82</f>
        <v>50600</v>
      </c>
      <c r="AC303" s="2156"/>
      <c r="AD303" s="2156"/>
      <c r="AE303" s="2157"/>
      <c r="AF303" s="98"/>
      <c r="AG303" s="98"/>
      <c r="AH303" s="99"/>
      <c r="AI303" s="100"/>
      <c r="AJ303" s="133"/>
      <c r="AK303" s="155"/>
    </row>
    <row r="304" spans="1:74" s="76" customFormat="1" ht="6.95" customHeight="1">
      <c r="A304" s="73"/>
      <c r="B304" s="116"/>
      <c r="C304" s="70"/>
      <c r="D304" s="128"/>
      <c r="E304" s="93"/>
      <c r="F304" s="93"/>
      <c r="G304" s="93"/>
      <c r="H304" s="93"/>
      <c r="I304" s="93"/>
      <c r="J304" s="93"/>
      <c r="K304" s="262"/>
      <c r="L304" s="263"/>
      <c r="M304" s="93" t="str">
        <f>'4.2.4CB'!G99</f>
        <v>RD062</v>
      </c>
      <c r="N304" s="129"/>
      <c r="O304" s="93"/>
      <c r="P304" s="93"/>
      <c r="Q304" s="93"/>
      <c r="R304" s="93"/>
      <c r="S304" s="93"/>
      <c r="T304" s="93"/>
      <c r="U304" s="94"/>
      <c r="V304" s="128"/>
      <c r="W304" s="93"/>
      <c r="X304" s="93"/>
      <c r="Y304" s="93"/>
      <c r="Z304" s="93"/>
      <c r="AA304" s="94"/>
      <c r="AB304" s="2155">
        <f>'4.2.4CB'!I99</f>
        <v>50700</v>
      </c>
      <c r="AC304" s="2156"/>
      <c r="AD304" s="2156"/>
      <c r="AE304" s="2157"/>
      <c r="AF304" s="98"/>
      <c r="AG304" s="98"/>
      <c r="AH304" s="99"/>
      <c r="AI304" s="100"/>
      <c r="AJ304" s="133"/>
      <c r="AK304" s="155"/>
    </row>
    <row r="305" spans="1:50" s="76" customFormat="1" ht="6.95" customHeight="1">
      <c r="A305" s="73"/>
      <c r="B305" s="116"/>
      <c r="C305" s="70"/>
      <c r="D305" s="128"/>
      <c r="E305" s="93"/>
      <c r="F305" s="93"/>
      <c r="G305" s="93"/>
      <c r="H305" s="93"/>
      <c r="I305" s="93"/>
      <c r="J305" s="93"/>
      <c r="K305" s="262"/>
      <c r="L305" s="263"/>
      <c r="M305" s="93"/>
      <c r="N305" s="129" t="str">
        <f>'4.2.5CP'!G83</f>
        <v>CP065</v>
      </c>
      <c r="O305" s="93"/>
      <c r="P305" s="93"/>
      <c r="Q305" s="93"/>
      <c r="R305" s="93"/>
      <c r="S305" s="93"/>
      <c r="T305" s="93"/>
      <c r="U305" s="94"/>
      <c r="V305" s="128"/>
      <c r="W305" s="93"/>
      <c r="X305" s="93"/>
      <c r="Y305" s="93"/>
      <c r="Z305" s="93"/>
      <c r="AA305" s="94"/>
      <c r="AB305" s="2155">
        <f>'4.2.5CP'!I83</f>
        <v>51000</v>
      </c>
      <c r="AC305" s="2156"/>
      <c r="AD305" s="2156"/>
      <c r="AE305" s="2157"/>
      <c r="AF305" s="98"/>
      <c r="AG305" s="98"/>
      <c r="AH305" s="99"/>
      <c r="AI305" s="100"/>
      <c r="AJ305" s="133"/>
      <c r="AK305" s="155"/>
    </row>
    <row r="306" spans="1:50" s="76" customFormat="1" ht="6.95" customHeight="1">
      <c r="A306" s="73"/>
      <c r="B306" s="116"/>
      <c r="C306" s="70"/>
      <c r="D306" s="128"/>
      <c r="E306" s="93"/>
      <c r="F306" s="93"/>
      <c r="G306" s="93"/>
      <c r="H306" s="93"/>
      <c r="I306" s="93"/>
      <c r="J306" s="93"/>
      <c r="K306" s="262"/>
      <c r="L306" s="263"/>
      <c r="M306" s="93"/>
      <c r="N306" s="129" t="str">
        <f>'4.2.5CP'!G84</f>
        <v>CP066</v>
      </c>
      <c r="O306" s="93"/>
      <c r="P306" s="93"/>
      <c r="Q306" s="93"/>
      <c r="R306" s="93"/>
      <c r="S306" s="93"/>
      <c r="T306" s="93"/>
      <c r="U306" s="94"/>
      <c r="V306" s="128"/>
      <c r="W306" s="93"/>
      <c r="X306" s="93"/>
      <c r="Y306" s="93"/>
      <c r="Z306" s="93"/>
      <c r="AA306" s="94"/>
      <c r="AB306" s="2155">
        <f>'4.2.5CP'!I84</f>
        <v>51500</v>
      </c>
      <c r="AC306" s="2156"/>
      <c r="AD306" s="2156"/>
      <c r="AE306" s="2157"/>
      <c r="AF306" s="98"/>
      <c r="AG306" s="98"/>
      <c r="AH306" s="99"/>
      <c r="AI306" s="100"/>
      <c r="AJ306" s="133"/>
      <c r="AK306" s="155"/>
    </row>
    <row r="307" spans="1:50" s="76" customFormat="1" ht="6.95" customHeight="1">
      <c r="A307" s="73"/>
      <c r="B307" s="116"/>
      <c r="C307" s="70"/>
      <c r="D307" s="128"/>
      <c r="E307" s="93"/>
      <c r="F307" s="93"/>
      <c r="G307" s="93"/>
      <c r="H307" s="93"/>
      <c r="I307" s="93"/>
      <c r="J307" s="93"/>
      <c r="K307" s="262"/>
      <c r="L307" s="263"/>
      <c r="M307" s="93"/>
      <c r="N307" s="129" t="str">
        <f>'4.2.5CP'!G85</f>
        <v>CP067</v>
      </c>
      <c r="O307" s="93"/>
      <c r="P307" s="93"/>
      <c r="Q307" s="93"/>
      <c r="R307" s="93"/>
      <c r="S307" s="93"/>
      <c r="T307" s="93"/>
      <c r="U307" s="94"/>
      <c r="V307" s="128"/>
      <c r="W307" s="93"/>
      <c r="X307" s="93"/>
      <c r="Y307" s="93"/>
      <c r="Z307" s="93"/>
      <c r="AA307" s="94"/>
      <c r="AB307" s="2155">
        <f>'4.2.5CP'!I85</f>
        <v>51850</v>
      </c>
      <c r="AC307" s="2156"/>
      <c r="AD307" s="2156"/>
      <c r="AE307" s="2157"/>
      <c r="AF307" s="98"/>
      <c r="AG307" s="98"/>
      <c r="AH307" s="99"/>
      <c r="AI307" s="100"/>
      <c r="AJ307" s="133"/>
      <c r="AK307" s="155"/>
    </row>
    <row r="308" spans="1:50" s="76" customFormat="1" ht="6.95" customHeight="1">
      <c r="A308" s="171"/>
      <c r="B308" s="121"/>
      <c r="C308" s="122"/>
      <c r="D308" s="149"/>
      <c r="E308" s="111"/>
      <c r="F308" s="111"/>
      <c r="G308" s="111"/>
      <c r="H308" s="111"/>
      <c r="I308" s="111"/>
      <c r="J308" s="111"/>
      <c r="K308" s="268"/>
      <c r="L308" s="269"/>
      <c r="M308" s="111" t="str">
        <f>'4.2.4CB'!G100</f>
        <v>RD063</v>
      </c>
      <c r="N308" s="150"/>
      <c r="O308" s="111"/>
      <c r="P308" s="111"/>
      <c r="Q308" s="111"/>
      <c r="R308" s="111"/>
      <c r="S308" s="111"/>
      <c r="T308" s="111"/>
      <c r="U308" s="112"/>
      <c r="V308" s="149"/>
      <c r="W308" s="111"/>
      <c r="X308" s="111"/>
      <c r="Y308" s="111"/>
      <c r="Z308" s="111"/>
      <c r="AA308" s="112"/>
      <c r="AB308" s="2181">
        <f>'4.2.4CB'!I100</f>
        <v>51900</v>
      </c>
      <c r="AC308" s="2182"/>
      <c r="AD308" s="2182"/>
      <c r="AE308" s="2183"/>
      <c r="AF308" s="113"/>
      <c r="AG308" s="113"/>
      <c r="AH308" s="114"/>
      <c r="AI308" s="115"/>
      <c r="AJ308" s="151"/>
      <c r="AK308" s="157"/>
    </row>
    <row r="309" spans="1:50" s="76" customFormat="1" ht="6.95" customHeight="1">
      <c r="A309" s="172"/>
      <c r="B309" s="173" t="s">
        <v>408</v>
      </c>
      <c r="C309" s="446" t="s">
        <v>1050</v>
      </c>
      <c r="D309" s="80" t="s">
        <v>1137</v>
      </c>
      <c r="E309" s="81"/>
      <c r="F309" s="81"/>
      <c r="G309" s="81"/>
      <c r="H309" s="81"/>
      <c r="I309" s="81"/>
      <c r="J309" s="81"/>
      <c r="K309" s="254"/>
      <c r="L309" s="255"/>
      <c r="M309" s="81"/>
      <c r="N309" s="82"/>
      <c r="O309" s="81"/>
      <c r="P309" s="81"/>
      <c r="Q309" s="81"/>
      <c r="R309" s="81"/>
      <c r="S309" s="81"/>
      <c r="T309" s="81"/>
      <c r="U309" s="18"/>
      <c r="V309" s="80"/>
      <c r="W309" s="81"/>
      <c r="X309" s="81"/>
      <c r="Y309" s="81"/>
      <c r="Z309" s="81"/>
      <c r="AA309" s="18"/>
      <c r="AB309" s="19">
        <v>52000</v>
      </c>
      <c r="AC309" s="83" t="s">
        <v>405</v>
      </c>
      <c r="AD309" s="21">
        <v>56000</v>
      </c>
      <c r="AE309" s="22"/>
      <c r="AF309" s="23"/>
      <c r="AG309" s="23"/>
      <c r="AH309" s="24">
        <f>(AD309-AB309)-AF309</f>
        <v>4000</v>
      </c>
      <c r="AI309" s="25"/>
      <c r="AJ309" s="117"/>
      <c r="AK309" s="153"/>
    </row>
    <row r="310" spans="1:50" s="76" customFormat="1" ht="6.95" customHeight="1">
      <c r="A310" s="73"/>
      <c r="B310" s="116"/>
      <c r="C310" s="70"/>
      <c r="D310" s="128" t="s">
        <v>1125</v>
      </c>
      <c r="E310" s="93"/>
      <c r="F310" s="93"/>
      <c r="G310" s="93"/>
      <c r="H310" s="93"/>
      <c r="I310" s="93"/>
      <c r="J310" s="93"/>
      <c r="K310" s="262"/>
      <c r="L310" s="263"/>
      <c r="M310" s="93"/>
      <c r="N310" s="129"/>
      <c r="O310" s="93"/>
      <c r="P310" s="93"/>
      <c r="Q310" s="93"/>
      <c r="R310" s="93"/>
      <c r="S310" s="93"/>
      <c r="T310" s="93"/>
      <c r="U310" s="94"/>
      <c r="V310" s="128"/>
      <c r="W310" s="93"/>
      <c r="X310" s="93"/>
      <c r="Y310" s="93"/>
      <c r="Z310" s="93"/>
      <c r="AA310" s="94"/>
      <c r="AB310" s="48">
        <f>AB309</f>
        <v>52000</v>
      </c>
      <c r="AC310" s="1666" t="s">
        <v>405</v>
      </c>
      <c r="AD310" s="50">
        <f>AB311</f>
        <v>54182.5</v>
      </c>
      <c r="AE310" s="1667"/>
      <c r="AF310" s="52"/>
      <c r="AG310" s="52"/>
      <c r="AH310" s="39">
        <f>(AD310-AB310)</f>
        <v>2182.5</v>
      </c>
      <c r="AI310" s="53"/>
      <c r="AJ310" s="133"/>
      <c r="AK310" s="155"/>
    </row>
    <row r="311" spans="1:50" s="76" customFormat="1" ht="6.95" customHeight="1">
      <c r="A311" s="73"/>
      <c r="B311" s="116"/>
      <c r="C311" s="70"/>
      <c r="D311" s="128"/>
      <c r="E311" s="93"/>
      <c r="F311" s="93"/>
      <c r="G311" s="93"/>
      <c r="H311" s="93"/>
      <c r="I311" s="93"/>
      <c r="J311" s="93"/>
      <c r="K311" s="262" t="str">
        <f>'4.2.3BR'!U91</f>
        <v>OP16</v>
      </c>
      <c r="L311" s="263"/>
      <c r="M311" s="93"/>
      <c r="N311" s="129"/>
      <c r="O311" s="93"/>
      <c r="P311" s="93"/>
      <c r="Q311" s="93"/>
      <c r="R311" s="93"/>
      <c r="S311" s="93"/>
      <c r="T311" s="93"/>
      <c r="U311" s="94"/>
      <c r="V311" s="128"/>
      <c r="W311" s="93"/>
      <c r="X311" s="93"/>
      <c r="Y311" s="93"/>
      <c r="Z311" s="93"/>
      <c r="AA311" s="94"/>
      <c r="AB311" s="48">
        <f>'4.2.3BR'!W91</f>
        <v>54182.5</v>
      </c>
      <c r="AC311" s="1666" t="s">
        <v>405</v>
      </c>
      <c r="AD311" s="50">
        <f>'4.2.3BR'!AA91</f>
        <v>54261.5</v>
      </c>
      <c r="AE311" s="1667"/>
      <c r="AF311" s="52"/>
      <c r="AG311" s="52"/>
      <c r="AH311" s="39">
        <f>'4.2.3BR'!AF91</f>
        <v>79</v>
      </c>
      <c r="AI311" s="53"/>
      <c r="AJ311" s="133"/>
      <c r="AK311" s="155"/>
    </row>
    <row r="312" spans="1:50" s="76" customFormat="1" ht="6.95" customHeight="1">
      <c r="A312" s="73"/>
      <c r="B312" s="116"/>
      <c r="C312" s="70"/>
      <c r="D312" s="128" t="s">
        <v>1126</v>
      </c>
      <c r="E312" s="93"/>
      <c r="F312" s="93"/>
      <c r="G312" s="93"/>
      <c r="H312" s="93"/>
      <c r="I312" s="93"/>
      <c r="J312" s="93"/>
      <c r="K312" s="262"/>
      <c r="L312" s="263"/>
      <c r="M312" s="93"/>
      <c r="N312" s="129"/>
      <c r="O312" s="93"/>
      <c r="P312" s="93"/>
      <c r="Q312" s="93"/>
      <c r="R312" s="93"/>
      <c r="S312" s="93"/>
      <c r="T312" s="93"/>
      <c r="U312" s="94"/>
      <c r="V312" s="128"/>
      <c r="W312" s="93"/>
      <c r="X312" s="93"/>
      <c r="Y312" s="93"/>
      <c r="Z312" s="93"/>
      <c r="AA312" s="94"/>
      <c r="AB312" s="48">
        <f>AD311</f>
        <v>54261.5</v>
      </c>
      <c r="AC312" s="1666" t="s">
        <v>405</v>
      </c>
      <c r="AD312" s="50">
        <f>AB313</f>
        <v>54730.5</v>
      </c>
      <c r="AE312" s="1667"/>
      <c r="AF312" s="52"/>
      <c r="AG312" s="52"/>
      <c r="AH312" s="39">
        <f>(AD312-AB312)</f>
        <v>469</v>
      </c>
      <c r="AI312" s="53"/>
      <c r="AJ312" s="133"/>
      <c r="AK312" s="155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50" s="76" customFormat="1" ht="6.95" customHeight="1">
      <c r="A313" s="73"/>
      <c r="B313" s="116"/>
      <c r="C313" s="70"/>
      <c r="D313" s="128"/>
      <c r="E313" s="93"/>
      <c r="F313" s="93"/>
      <c r="G313" s="93" t="str">
        <f>'4.2.3BR'!U92</f>
        <v>ORB05</v>
      </c>
      <c r="H313" s="93"/>
      <c r="I313" s="93"/>
      <c r="J313" s="93"/>
      <c r="K313" s="262"/>
      <c r="L313" s="263"/>
      <c r="M313" s="93"/>
      <c r="N313" s="129"/>
      <c r="O313" s="93"/>
      <c r="P313" s="93"/>
      <c r="Q313" s="93"/>
      <c r="R313" s="93"/>
      <c r="S313" s="93"/>
      <c r="T313" s="93"/>
      <c r="U313" s="94"/>
      <c r="V313" s="128"/>
      <c r="W313" s="93"/>
      <c r="X313" s="93"/>
      <c r="Y313" s="93"/>
      <c r="Z313" s="93"/>
      <c r="AA313" s="94"/>
      <c r="AB313" s="48">
        <f>'4.2.3BR'!W92</f>
        <v>54730.5</v>
      </c>
      <c r="AC313" s="1666" t="s">
        <v>405</v>
      </c>
      <c r="AD313" s="50">
        <f>'4.2.3BR'!AA92</f>
        <v>54835.5</v>
      </c>
      <c r="AE313" s="1667"/>
      <c r="AF313" s="52"/>
      <c r="AG313" s="52"/>
      <c r="AH313" s="39">
        <f>'4.2.3BR'!AF92</f>
        <v>105</v>
      </c>
      <c r="AI313" s="53"/>
      <c r="AJ313" s="133"/>
      <c r="AK313" s="155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 s="76" customFormat="1" ht="6.95" customHeight="1">
      <c r="A314" s="73"/>
      <c r="B314" s="116"/>
      <c r="C314" s="70"/>
      <c r="D314" s="128" t="s">
        <v>1127</v>
      </c>
      <c r="E314" s="93"/>
      <c r="F314" s="93"/>
      <c r="G314" s="93"/>
      <c r="H314" s="93"/>
      <c r="I314" s="93"/>
      <c r="J314" s="93"/>
      <c r="K314" s="262"/>
      <c r="L314" s="263"/>
      <c r="M314" s="93"/>
      <c r="N314" s="129"/>
      <c r="O314" s="93"/>
      <c r="P314" s="93"/>
      <c r="Q314" s="93"/>
      <c r="R314" s="93"/>
      <c r="S314" s="93"/>
      <c r="T314" s="93"/>
      <c r="U314" s="94"/>
      <c r="V314" s="128"/>
      <c r="W314" s="93"/>
      <c r="X314" s="93"/>
      <c r="Y314" s="93"/>
      <c r="Z314" s="93"/>
      <c r="AA314" s="94"/>
      <c r="AB314" s="48">
        <f>AD313</f>
        <v>54835.5</v>
      </c>
      <c r="AC314" s="1666" t="s">
        <v>405</v>
      </c>
      <c r="AD314" s="50">
        <f>AB315</f>
        <v>55329</v>
      </c>
      <c r="AE314" s="1667"/>
      <c r="AF314" s="52"/>
      <c r="AG314" s="52"/>
      <c r="AH314" s="39">
        <f>(AD314-AB314)</f>
        <v>493.5</v>
      </c>
      <c r="AI314" s="53"/>
      <c r="AJ314" s="133"/>
      <c r="AK314" s="155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 s="76" customFormat="1" ht="6.95" customHeight="1">
      <c r="A315" s="73"/>
      <c r="B315" s="116"/>
      <c r="C315" s="70"/>
      <c r="D315" s="128"/>
      <c r="E315" s="93"/>
      <c r="F315" s="93" t="str">
        <f>'4.2.3BR'!U93</f>
        <v>LRB14</v>
      </c>
      <c r="G315" s="93"/>
      <c r="H315" s="93"/>
      <c r="I315" s="93"/>
      <c r="J315" s="93"/>
      <c r="K315" s="262"/>
      <c r="L315" s="263"/>
      <c r="M315" s="93"/>
      <c r="N315" s="129"/>
      <c r="O315" s="93"/>
      <c r="P315" s="93"/>
      <c r="Q315" s="93"/>
      <c r="R315" s="93"/>
      <c r="S315" s="93"/>
      <c r="T315" s="93"/>
      <c r="U315" s="94"/>
      <c r="V315" s="128"/>
      <c r="W315" s="93"/>
      <c r="X315" s="93"/>
      <c r="Y315" s="93"/>
      <c r="Z315" s="93"/>
      <c r="AA315" s="94"/>
      <c r="AB315" s="48">
        <f>'4.2.3BR'!W93</f>
        <v>55329</v>
      </c>
      <c r="AC315" s="1666" t="s">
        <v>405</v>
      </c>
      <c r="AD315" s="50">
        <f>'4.2.3BR'!AA93</f>
        <v>55671</v>
      </c>
      <c r="AE315" s="1667"/>
      <c r="AF315" s="52"/>
      <c r="AG315" s="52"/>
      <c r="AH315" s="39">
        <f>'4.2.3BR'!AF93</f>
        <v>342</v>
      </c>
      <c r="AI315" s="53"/>
      <c r="AJ315" s="133"/>
      <c r="AK315" s="155"/>
    </row>
    <row r="316" spans="1:50" s="76" customFormat="1" ht="6.95" customHeight="1">
      <c r="A316" s="73"/>
      <c r="B316" s="116"/>
      <c r="C316" s="70"/>
      <c r="D316" s="1693" t="s">
        <v>1128</v>
      </c>
      <c r="E316" s="1694"/>
      <c r="F316" s="1694"/>
      <c r="G316" s="1694"/>
      <c r="H316" s="1694"/>
      <c r="I316" s="1694"/>
      <c r="J316" s="1694"/>
      <c r="K316" s="1695"/>
      <c r="L316" s="1696"/>
      <c r="M316" s="1694"/>
      <c r="N316" s="1697"/>
      <c r="O316" s="1694"/>
      <c r="P316" s="1694"/>
      <c r="Q316" s="1694"/>
      <c r="R316" s="1694"/>
      <c r="S316" s="1694"/>
      <c r="T316" s="1694"/>
      <c r="U316" s="1698"/>
      <c r="V316" s="1693"/>
      <c r="W316" s="1694"/>
      <c r="X316" s="1694"/>
      <c r="Y316" s="1694"/>
      <c r="Z316" s="1694"/>
      <c r="AA316" s="1698"/>
      <c r="AB316" s="1716">
        <f>AD315</f>
        <v>55671</v>
      </c>
      <c r="AC316" s="1700" t="s">
        <v>405</v>
      </c>
      <c r="AD316" s="1717">
        <f>AD309</f>
        <v>56000</v>
      </c>
      <c r="AE316" s="1702"/>
      <c r="AF316" s="1703"/>
      <c r="AG316" s="1703"/>
      <c r="AH316" s="1556">
        <f>(AD316-AB316)</f>
        <v>329</v>
      </c>
      <c r="AI316" s="1557"/>
      <c r="AJ316" s="1558"/>
      <c r="AK316" s="1559"/>
      <c r="AL316" s="1778">
        <f>SUM(AH310:AH316)</f>
        <v>4000</v>
      </c>
    </row>
    <row r="317" spans="1:50" s="76" customFormat="1" ht="6.95" customHeight="1">
      <c r="A317" s="73"/>
      <c r="B317" s="116"/>
      <c r="C317" s="70"/>
      <c r="D317" s="139"/>
      <c r="E317" s="140"/>
      <c r="F317" s="140"/>
      <c r="G317" s="140"/>
      <c r="H317" s="140"/>
      <c r="I317" s="140"/>
      <c r="J317" s="140"/>
      <c r="K317" s="266"/>
      <c r="L317" s="267"/>
      <c r="M317" s="140"/>
      <c r="N317" s="141" t="str">
        <f>'4.2.5CP'!G87</f>
        <v>CP068</v>
      </c>
      <c r="O317" s="140"/>
      <c r="P317" s="140"/>
      <c r="Q317" s="140"/>
      <c r="R317" s="140"/>
      <c r="S317" s="140"/>
      <c r="T317" s="140"/>
      <c r="U317" s="142"/>
      <c r="V317" s="139"/>
      <c r="W317" s="140"/>
      <c r="X317" s="140"/>
      <c r="Y317" s="140"/>
      <c r="Z317" s="140"/>
      <c r="AA317" s="142"/>
      <c r="AB317" s="2193">
        <f>'4.2.5CP'!I87</f>
        <v>52490</v>
      </c>
      <c r="AC317" s="2194"/>
      <c r="AD317" s="2194"/>
      <c r="AE317" s="2195"/>
      <c r="AF317" s="143"/>
      <c r="AG317" s="143"/>
      <c r="AH317" s="145"/>
      <c r="AI317" s="146"/>
      <c r="AJ317" s="147"/>
      <c r="AK317" s="167"/>
      <c r="AL317" s="2"/>
      <c r="AM317" s="2"/>
      <c r="AN317" s="2"/>
    </row>
    <row r="318" spans="1:50" s="76" customFormat="1" ht="6.95" customHeight="1">
      <c r="A318" s="73"/>
      <c r="B318" s="116"/>
      <c r="C318" s="70"/>
      <c r="D318" s="128"/>
      <c r="E318" s="93"/>
      <c r="F318" s="93"/>
      <c r="G318" s="93"/>
      <c r="H318" s="93"/>
      <c r="I318" s="93"/>
      <c r="J318" s="93"/>
      <c r="K318" s="262"/>
      <c r="L318" s="263"/>
      <c r="M318" s="93" t="str">
        <f>'4.2.4CB'!G102</f>
        <v>RD064</v>
      </c>
      <c r="N318" s="129"/>
      <c r="O318" s="93"/>
      <c r="P318" s="93"/>
      <c r="Q318" s="93"/>
      <c r="R318" s="93"/>
      <c r="S318" s="93"/>
      <c r="T318" s="93"/>
      <c r="U318" s="94"/>
      <c r="V318" s="128"/>
      <c r="W318" s="93"/>
      <c r="X318" s="93"/>
      <c r="Y318" s="93"/>
      <c r="Z318" s="93"/>
      <c r="AA318" s="94"/>
      <c r="AB318" s="2155">
        <f>'4.2.4CB'!I102</f>
        <v>52500</v>
      </c>
      <c r="AC318" s="2156"/>
      <c r="AD318" s="2156"/>
      <c r="AE318" s="2157"/>
      <c r="AF318" s="98"/>
      <c r="AG318" s="98"/>
      <c r="AH318" s="99"/>
      <c r="AI318" s="100"/>
      <c r="AJ318" s="133"/>
      <c r="AK318" s="155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50" s="76" customFormat="1" ht="6.95" customHeight="1">
      <c r="A319" s="73"/>
      <c r="B319" s="116"/>
      <c r="C319" s="70"/>
      <c r="D319" s="128"/>
      <c r="E319" s="93"/>
      <c r="F319" s="93"/>
      <c r="G319" s="93"/>
      <c r="H319" s="93"/>
      <c r="I319" s="93"/>
      <c r="J319" s="93"/>
      <c r="K319" s="262"/>
      <c r="L319" s="263"/>
      <c r="M319" s="93"/>
      <c r="N319" s="129" t="str">
        <f>'4.2.5CP'!G88</f>
        <v>CP069</v>
      </c>
      <c r="O319" s="93"/>
      <c r="P319" s="93"/>
      <c r="Q319" s="93"/>
      <c r="R319" s="93"/>
      <c r="S319" s="93"/>
      <c r="T319" s="93"/>
      <c r="U319" s="94"/>
      <c r="V319" s="128"/>
      <c r="W319" s="93"/>
      <c r="X319" s="93"/>
      <c r="Y319" s="93"/>
      <c r="Z319" s="93"/>
      <c r="AA319" s="94"/>
      <c r="AB319" s="2155">
        <f>'4.2.5CP'!I88</f>
        <v>52900</v>
      </c>
      <c r="AC319" s="2156"/>
      <c r="AD319" s="2156"/>
      <c r="AE319" s="2157"/>
      <c r="AF319" s="98"/>
      <c r="AG319" s="98"/>
      <c r="AH319" s="99"/>
      <c r="AI319" s="100"/>
      <c r="AJ319" s="133"/>
      <c r="AK319" s="155"/>
    </row>
    <row r="320" spans="1:50" s="76" customFormat="1" ht="6.95" customHeight="1">
      <c r="A320" s="73"/>
      <c r="B320" s="116"/>
      <c r="C320" s="70"/>
      <c r="D320" s="128"/>
      <c r="E320" s="93"/>
      <c r="F320" s="93"/>
      <c r="G320" s="93"/>
      <c r="H320" s="93"/>
      <c r="I320" s="93"/>
      <c r="J320" s="93"/>
      <c r="K320" s="262"/>
      <c r="L320" s="263"/>
      <c r="M320" s="93" t="str">
        <f>'4.2.4CB'!G103</f>
        <v>RD065</v>
      </c>
      <c r="N320" s="129"/>
      <c r="O320" s="93"/>
      <c r="P320" s="93"/>
      <c r="Q320" s="93"/>
      <c r="R320" s="93"/>
      <c r="S320" s="93"/>
      <c r="T320" s="93"/>
      <c r="U320" s="94"/>
      <c r="V320" s="128"/>
      <c r="W320" s="93"/>
      <c r="X320" s="93"/>
      <c r="Y320" s="93"/>
      <c r="Z320" s="93"/>
      <c r="AA320" s="94"/>
      <c r="AB320" s="2155">
        <f>'4.2.4CB'!I103</f>
        <v>52950</v>
      </c>
      <c r="AC320" s="2156"/>
      <c r="AD320" s="2156"/>
      <c r="AE320" s="2157"/>
      <c r="AF320" s="98"/>
      <c r="AG320" s="98"/>
      <c r="AH320" s="99"/>
      <c r="AI320" s="100"/>
      <c r="AJ320" s="133"/>
      <c r="AK320" s="155"/>
    </row>
    <row r="321" spans="1:74" s="76" customFormat="1" ht="6.95" customHeight="1">
      <c r="A321" s="73"/>
      <c r="B321" s="116"/>
      <c r="C321" s="70"/>
      <c r="D321" s="128"/>
      <c r="E321" s="93"/>
      <c r="F321" s="93"/>
      <c r="G321" s="93"/>
      <c r="H321" s="93"/>
      <c r="I321" s="93"/>
      <c r="J321" s="93"/>
      <c r="K321" s="262"/>
      <c r="L321" s="263"/>
      <c r="M321" s="93" t="str">
        <f>'4.2.4CB'!G104</f>
        <v>RD066</v>
      </c>
      <c r="N321" s="129"/>
      <c r="O321" s="93"/>
      <c r="P321" s="93"/>
      <c r="Q321" s="93"/>
      <c r="R321" s="93"/>
      <c r="S321" s="93"/>
      <c r="T321" s="93"/>
      <c r="U321" s="94"/>
      <c r="V321" s="128"/>
      <c r="W321" s="93"/>
      <c r="X321" s="93"/>
      <c r="Y321" s="93"/>
      <c r="Z321" s="93"/>
      <c r="AA321" s="94"/>
      <c r="AB321" s="2155">
        <f>'4.2.4CB'!I104</f>
        <v>53300</v>
      </c>
      <c r="AC321" s="2156"/>
      <c r="AD321" s="2156"/>
      <c r="AE321" s="2157"/>
      <c r="AF321" s="98"/>
      <c r="AG321" s="98"/>
      <c r="AH321" s="99"/>
      <c r="AI321" s="100"/>
      <c r="AJ321" s="133"/>
      <c r="AK321" s="155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Y321" s="2"/>
    </row>
    <row r="322" spans="1:74" s="76" customFormat="1" ht="6.95" customHeight="1">
      <c r="A322" s="73"/>
      <c r="B322" s="116"/>
      <c r="C322" s="70"/>
      <c r="D322" s="128"/>
      <c r="E322" s="93"/>
      <c r="F322" s="93"/>
      <c r="G322" s="93"/>
      <c r="H322" s="93"/>
      <c r="I322" s="93"/>
      <c r="J322" s="93"/>
      <c r="K322" s="262"/>
      <c r="L322" s="263"/>
      <c r="M322" s="93"/>
      <c r="N322" s="129" t="str">
        <f>'4.2.5CP'!G89</f>
        <v>CP070</v>
      </c>
      <c r="O322" s="93"/>
      <c r="P322" s="93"/>
      <c r="Q322" s="93"/>
      <c r="R322" s="93"/>
      <c r="S322" s="93"/>
      <c r="T322" s="93"/>
      <c r="U322" s="94"/>
      <c r="V322" s="128"/>
      <c r="W322" s="93"/>
      <c r="X322" s="93"/>
      <c r="Y322" s="93"/>
      <c r="Z322" s="93"/>
      <c r="AA322" s="94"/>
      <c r="AB322" s="2155">
        <f>'4.2.5CP'!I89</f>
        <v>53400</v>
      </c>
      <c r="AC322" s="2156"/>
      <c r="AD322" s="2156"/>
      <c r="AE322" s="2157"/>
      <c r="AF322" s="98"/>
      <c r="AG322" s="98"/>
      <c r="AH322" s="99"/>
      <c r="AI322" s="100"/>
      <c r="AJ322" s="133"/>
      <c r="AK322" s="155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74" s="76" customFormat="1" ht="6.95" customHeight="1">
      <c r="A323" s="73"/>
      <c r="B323" s="116"/>
      <c r="C323" s="70"/>
      <c r="D323" s="128"/>
      <c r="E323" s="93"/>
      <c r="F323" s="93"/>
      <c r="G323" s="93"/>
      <c r="H323" s="93"/>
      <c r="I323" s="93"/>
      <c r="J323" s="93"/>
      <c r="K323" s="262"/>
      <c r="L323" s="263"/>
      <c r="M323" s="93" t="str">
        <f>'4.2.4CB'!G105</f>
        <v>RD067</v>
      </c>
      <c r="N323" s="129"/>
      <c r="O323" s="93"/>
      <c r="P323" s="93"/>
      <c r="Q323" s="93"/>
      <c r="R323" s="93"/>
      <c r="S323" s="93"/>
      <c r="T323" s="93"/>
      <c r="U323" s="94"/>
      <c r="V323" s="128"/>
      <c r="W323" s="93"/>
      <c r="X323" s="93"/>
      <c r="Y323" s="93"/>
      <c r="Z323" s="93"/>
      <c r="AA323" s="94"/>
      <c r="AB323" s="2155">
        <f>'4.2.4CB'!I105</f>
        <v>53700</v>
      </c>
      <c r="AC323" s="2156"/>
      <c r="AD323" s="2156"/>
      <c r="AE323" s="2157"/>
      <c r="AF323" s="98"/>
      <c r="AG323" s="98"/>
      <c r="AH323" s="99"/>
      <c r="AI323" s="100"/>
      <c r="AJ323" s="133"/>
      <c r="AK323" s="155"/>
      <c r="AY323" s="2"/>
    </row>
    <row r="324" spans="1:74" s="76" customFormat="1" ht="6.95" customHeight="1">
      <c r="A324" s="73"/>
      <c r="B324" s="116"/>
      <c r="C324" s="70"/>
      <c r="D324" s="128"/>
      <c r="E324" s="93"/>
      <c r="F324" s="93"/>
      <c r="G324" s="93"/>
      <c r="H324" s="93"/>
      <c r="I324" s="93"/>
      <c r="J324" s="93"/>
      <c r="K324" s="262"/>
      <c r="L324" s="263"/>
      <c r="M324" s="93"/>
      <c r="N324" s="129" t="str">
        <f>'4.2.5CP'!G90</f>
        <v>CP071</v>
      </c>
      <c r="O324" s="93"/>
      <c r="P324" s="93"/>
      <c r="Q324" s="93"/>
      <c r="R324" s="93"/>
      <c r="S324" s="93"/>
      <c r="T324" s="93"/>
      <c r="U324" s="94"/>
      <c r="V324" s="128"/>
      <c r="W324" s="93"/>
      <c r="X324" s="93"/>
      <c r="Y324" s="93"/>
      <c r="Z324" s="93"/>
      <c r="AA324" s="94"/>
      <c r="AB324" s="2155">
        <f>'4.2.5CP'!I90</f>
        <v>53800</v>
      </c>
      <c r="AC324" s="2156"/>
      <c r="AD324" s="2156"/>
      <c r="AE324" s="2157"/>
      <c r="AF324" s="98"/>
      <c r="AG324" s="98"/>
      <c r="AH324" s="99"/>
      <c r="AI324" s="100"/>
      <c r="AJ324" s="133"/>
      <c r="AK324" s="155"/>
      <c r="AL324" s="88"/>
      <c r="AM324" s="88"/>
      <c r="AN324" s="88"/>
      <c r="AO324" s="88"/>
      <c r="AP324" s="88"/>
      <c r="AQ324" s="88"/>
      <c r="AR324" s="88"/>
      <c r="AS324" s="88"/>
      <c r="AT324" s="88"/>
      <c r="AU324" s="88"/>
      <c r="AV324" s="88"/>
      <c r="AW324" s="88"/>
      <c r="AX324" s="88"/>
      <c r="AY324" s="43"/>
      <c r="AZ324" s="88"/>
      <c r="BA324" s="88"/>
      <c r="BB324" s="88"/>
      <c r="BC324" s="88"/>
      <c r="BD324" s="88"/>
      <c r="BE324" s="88"/>
      <c r="BF324" s="88"/>
      <c r="BG324" s="88"/>
      <c r="BH324" s="88"/>
      <c r="BI324" s="88"/>
      <c r="BJ324" s="88"/>
      <c r="BK324" s="88"/>
      <c r="BL324" s="88"/>
      <c r="BM324" s="88"/>
      <c r="BN324" s="88"/>
      <c r="BO324" s="88"/>
      <c r="BP324" s="88"/>
      <c r="BQ324" s="88"/>
      <c r="BR324" s="88"/>
      <c r="BS324" s="88"/>
      <c r="BT324" s="88"/>
      <c r="BU324" s="88"/>
      <c r="BV324" s="88"/>
    </row>
    <row r="325" spans="1:74" s="76" customFormat="1" ht="6.95" customHeight="1">
      <c r="A325" s="73"/>
      <c r="B325" s="116"/>
      <c r="C325" s="70"/>
      <c r="D325" s="128"/>
      <c r="E325" s="93"/>
      <c r="F325" s="93"/>
      <c r="G325" s="93"/>
      <c r="H325" s="93"/>
      <c r="I325" s="93"/>
      <c r="J325" s="93"/>
      <c r="K325" s="262"/>
      <c r="L325" s="263"/>
      <c r="M325" s="93"/>
      <c r="N325" s="129" t="str">
        <f>'4.2.5CP'!G91</f>
        <v>CP072</v>
      </c>
      <c r="O325" s="93"/>
      <c r="P325" s="93"/>
      <c r="Q325" s="93"/>
      <c r="R325" s="93"/>
      <c r="S325" s="93"/>
      <c r="T325" s="93"/>
      <c r="U325" s="94"/>
      <c r="V325" s="128"/>
      <c r="W325" s="93"/>
      <c r="X325" s="93"/>
      <c r="Y325" s="93"/>
      <c r="Z325" s="93"/>
      <c r="AA325" s="94"/>
      <c r="AB325" s="2155">
        <f>'4.2.5CP'!I91</f>
        <v>54300</v>
      </c>
      <c r="AC325" s="2156"/>
      <c r="AD325" s="2156"/>
      <c r="AE325" s="2157"/>
      <c r="AF325" s="98"/>
      <c r="AG325" s="98"/>
      <c r="AH325" s="99"/>
      <c r="AI325" s="100"/>
      <c r="AJ325" s="133"/>
      <c r="AK325" s="155"/>
    </row>
    <row r="326" spans="1:74" s="76" customFormat="1" ht="6.95" customHeight="1">
      <c r="A326" s="73"/>
      <c r="B326" s="116"/>
      <c r="C326" s="1542"/>
      <c r="D326" s="128"/>
      <c r="E326" s="93"/>
      <c r="F326" s="93"/>
      <c r="G326" s="93"/>
      <c r="H326" s="93"/>
      <c r="I326" s="93"/>
      <c r="J326" s="93"/>
      <c r="K326" s="262"/>
      <c r="L326" s="263"/>
      <c r="M326" s="93" t="str">
        <f>'4.2.4CB'!G106</f>
        <v>RD068</v>
      </c>
      <c r="N326" s="129"/>
      <c r="O326" s="93"/>
      <c r="P326" s="93"/>
      <c r="Q326" s="93"/>
      <c r="R326" s="93"/>
      <c r="S326" s="93"/>
      <c r="T326" s="93"/>
      <c r="U326" s="94"/>
      <c r="V326" s="128"/>
      <c r="W326" s="93"/>
      <c r="X326" s="93"/>
      <c r="Y326" s="93"/>
      <c r="Z326" s="93"/>
      <c r="AA326" s="94"/>
      <c r="AB326" s="2155">
        <f>'4.2.4CB'!I106</f>
        <v>54700</v>
      </c>
      <c r="AC326" s="2156"/>
      <c r="AD326" s="2156"/>
      <c r="AE326" s="2157"/>
      <c r="AF326" s="98"/>
      <c r="AG326" s="98"/>
      <c r="AH326" s="99"/>
      <c r="AI326" s="100"/>
      <c r="AJ326" s="133"/>
      <c r="AK326" s="155"/>
    </row>
    <row r="327" spans="1:74" s="76" customFormat="1" ht="6.95" customHeight="1">
      <c r="A327" s="73"/>
      <c r="B327" s="116"/>
      <c r="C327" s="1542"/>
      <c r="D327" s="128"/>
      <c r="E327" s="93"/>
      <c r="F327" s="93"/>
      <c r="G327" s="93"/>
      <c r="H327" s="93"/>
      <c r="I327" s="93"/>
      <c r="J327" s="93"/>
      <c r="K327" s="262"/>
      <c r="L327" s="263"/>
      <c r="M327" s="93"/>
      <c r="N327" s="129" t="str">
        <f>'4.2.5CP'!G92</f>
        <v>CP073</v>
      </c>
      <c r="O327" s="93"/>
      <c r="P327" s="93"/>
      <c r="Q327" s="93"/>
      <c r="R327" s="93"/>
      <c r="S327" s="93"/>
      <c r="T327" s="93"/>
      <c r="U327" s="94"/>
      <c r="V327" s="128"/>
      <c r="W327" s="93"/>
      <c r="X327" s="93"/>
      <c r="Y327" s="93"/>
      <c r="Z327" s="93"/>
      <c r="AA327" s="94"/>
      <c r="AB327" s="2155">
        <f>'4.2.5CP'!I92</f>
        <v>55200</v>
      </c>
      <c r="AC327" s="2156"/>
      <c r="AD327" s="2156"/>
      <c r="AE327" s="2157"/>
      <c r="AF327" s="98"/>
      <c r="AG327" s="98"/>
      <c r="AH327" s="99"/>
      <c r="AI327" s="100"/>
      <c r="AJ327" s="133"/>
      <c r="AK327" s="155"/>
    </row>
    <row r="328" spans="1:74" s="76" customFormat="1" ht="6.95" customHeight="1">
      <c r="A328" s="73"/>
      <c r="B328" s="116"/>
      <c r="C328" s="70"/>
      <c r="D328" s="128"/>
      <c r="E328" s="93"/>
      <c r="F328" s="93"/>
      <c r="G328" s="93"/>
      <c r="H328" s="93"/>
      <c r="I328" s="93"/>
      <c r="J328" s="93"/>
      <c r="K328" s="262"/>
      <c r="L328" s="263"/>
      <c r="M328" s="93" t="str">
        <f>'4.2.4CB'!G107</f>
        <v>RD069</v>
      </c>
      <c r="N328" s="129"/>
      <c r="O328" s="93"/>
      <c r="P328" s="93"/>
      <c r="Q328" s="93"/>
      <c r="R328" s="93"/>
      <c r="S328" s="93"/>
      <c r="T328" s="93"/>
      <c r="U328" s="94"/>
      <c r="V328" s="128"/>
      <c r="W328" s="93"/>
      <c r="X328" s="93"/>
      <c r="Y328" s="93"/>
      <c r="Z328" s="93"/>
      <c r="AA328" s="94"/>
      <c r="AB328" s="2155">
        <f>'4.2.4CB'!I107</f>
        <v>55260</v>
      </c>
      <c r="AC328" s="2156"/>
      <c r="AD328" s="2156"/>
      <c r="AE328" s="2157"/>
      <c r="AF328" s="98"/>
      <c r="AG328" s="98"/>
      <c r="AH328" s="99"/>
      <c r="AI328" s="100"/>
      <c r="AJ328" s="133"/>
      <c r="AK328" s="155"/>
    </row>
    <row r="329" spans="1:74" s="76" customFormat="1" ht="6.95" customHeight="1">
      <c r="A329" s="73"/>
      <c r="B329" s="116"/>
      <c r="C329" s="70"/>
      <c r="D329" s="128"/>
      <c r="E329" s="93"/>
      <c r="F329" s="93"/>
      <c r="G329" s="93"/>
      <c r="H329" s="93"/>
      <c r="I329" s="93"/>
      <c r="J329" s="93"/>
      <c r="K329" s="262"/>
      <c r="L329" s="263"/>
      <c r="M329" s="93"/>
      <c r="N329" s="129" t="str">
        <f>'4.2.5CP'!G93</f>
        <v>CP074</v>
      </c>
      <c r="O329" s="93"/>
      <c r="P329" s="93"/>
      <c r="Q329" s="93"/>
      <c r="R329" s="93"/>
      <c r="S329" s="93"/>
      <c r="T329" s="93"/>
      <c r="U329" s="94"/>
      <c r="V329" s="128"/>
      <c r="W329" s="93"/>
      <c r="X329" s="93"/>
      <c r="Y329" s="93"/>
      <c r="Z329" s="93"/>
      <c r="AA329" s="94"/>
      <c r="AB329" s="2155">
        <f>'4.2.5CP'!I93</f>
        <v>55900</v>
      </c>
      <c r="AC329" s="2156"/>
      <c r="AD329" s="2156"/>
      <c r="AE329" s="2157"/>
      <c r="AF329" s="98"/>
      <c r="AG329" s="98"/>
      <c r="AH329" s="99"/>
      <c r="AI329" s="100"/>
      <c r="AJ329" s="133"/>
      <c r="AK329" s="155"/>
    </row>
    <row r="330" spans="1:74" s="76" customFormat="1" ht="6.95" customHeight="1">
      <c r="A330" s="73"/>
      <c r="B330" s="116"/>
      <c r="C330" s="70"/>
      <c r="D330" s="149"/>
      <c r="E330" s="111"/>
      <c r="F330" s="111"/>
      <c r="G330" s="111"/>
      <c r="H330" s="111"/>
      <c r="I330" s="111"/>
      <c r="J330" s="111"/>
      <c r="K330" s="268"/>
      <c r="L330" s="269"/>
      <c r="M330" s="111" t="str">
        <f>'4.2.4CB'!G108</f>
        <v>RD070</v>
      </c>
      <c r="N330" s="150"/>
      <c r="O330" s="111"/>
      <c r="P330" s="111"/>
      <c r="Q330" s="111"/>
      <c r="R330" s="111"/>
      <c r="S330" s="111"/>
      <c r="T330" s="111"/>
      <c r="U330" s="112"/>
      <c r="V330" s="149"/>
      <c r="W330" s="111"/>
      <c r="X330" s="111"/>
      <c r="Y330" s="111"/>
      <c r="Z330" s="111"/>
      <c r="AA330" s="112"/>
      <c r="AB330" s="2181">
        <f>'4.2.4CB'!I108</f>
        <v>55940</v>
      </c>
      <c r="AC330" s="2182"/>
      <c r="AD330" s="2182"/>
      <c r="AE330" s="2183"/>
      <c r="AF330" s="113"/>
      <c r="AG330" s="113"/>
      <c r="AH330" s="114"/>
      <c r="AI330" s="115"/>
      <c r="AJ330" s="151"/>
      <c r="AK330" s="157"/>
    </row>
    <row r="331" spans="1:74" s="76" customFormat="1" ht="7.35" customHeight="1">
      <c r="A331" s="73"/>
      <c r="B331" s="123"/>
      <c r="C331" s="1714"/>
      <c r="D331" s="80" t="s">
        <v>1138</v>
      </c>
      <c r="E331" s="81"/>
      <c r="F331" s="81"/>
      <c r="G331" s="81"/>
      <c r="H331" s="81"/>
      <c r="I331" s="81"/>
      <c r="J331" s="81"/>
      <c r="K331" s="254"/>
      <c r="L331" s="255"/>
      <c r="M331" s="81"/>
      <c r="N331" s="82"/>
      <c r="O331" s="81"/>
      <c r="P331" s="81"/>
      <c r="Q331" s="81"/>
      <c r="R331" s="81"/>
      <c r="S331" s="81"/>
      <c r="T331" s="81"/>
      <c r="U331" s="18"/>
      <c r="V331" s="80"/>
      <c r="W331" s="81"/>
      <c r="X331" s="81"/>
      <c r="Y331" s="81"/>
      <c r="Z331" s="81"/>
      <c r="AA331" s="18"/>
      <c r="AB331" s="19">
        <v>56000</v>
      </c>
      <c r="AC331" s="83" t="s">
        <v>405</v>
      </c>
      <c r="AD331" s="21">
        <v>60000</v>
      </c>
      <c r="AE331" s="22"/>
      <c r="AF331" s="23"/>
      <c r="AG331" s="23"/>
      <c r="AH331" s="24">
        <f>(AD331-AB331)-AF331</f>
        <v>4000</v>
      </c>
      <c r="AI331" s="25"/>
      <c r="AJ331" s="117"/>
      <c r="AK331" s="153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74" s="76" customFormat="1" ht="7.35" customHeight="1">
      <c r="A332" s="73"/>
      <c r="B332" s="116"/>
      <c r="C332" s="70"/>
      <c r="D332" s="128" t="s">
        <v>1051</v>
      </c>
      <c r="E332" s="93"/>
      <c r="F332" s="93"/>
      <c r="G332" s="93"/>
      <c r="H332" s="93"/>
      <c r="I332" s="93"/>
      <c r="J332" s="93"/>
      <c r="K332" s="262"/>
      <c r="L332" s="263"/>
      <c r="M332" s="93"/>
      <c r="N332" s="129"/>
      <c r="O332" s="93"/>
      <c r="P332" s="93"/>
      <c r="Q332" s="93"/>
      <c r="R332" s="93"/>
      <c r="S332" s="93"/>
      <c r="T332" s="93"/>
      <c r="U332" s="94"/>
      <c r="V332" s="128"/>
      <c r="W332" s="93"/>
      <c r="X332" s="93"/>
      <c r="Y332" s="93"/>
      <c r="Z332" s="93"/>
      <c r="AA332" s="94"/>
      <c r="AB332" s="48">
        <f>AB331</f>
        <v>56000</v>
      </c>
      <c r="AC332" s="1666" t="s">
        <v>405</v>
      </c>
      <c r="AD332" s="50">
        <f>AB333</f>
        <v>56259</v>
      </c>
      <c r="AE332" s="1667"/>
      <c r="AF332" s="52"/>
      <c r="AG332" s="52"/>
      <c r="AH332" s="39">
        <f>(AD332-AB332)</f>
        <v>259</v>
      </c>
      <c r="AI332" s="53"/>
      <c r="AJ332" s="133"/>
      <c r="AK332" s="155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74" s="76" customFormat="1" ht="7.35" customHeight="1">
      <c r="A333" s="73"/>
      <c r="B333" s="116"/>
      <c r="C333" s="70"/>
      <c r="D333" s="128"/>
      <c r="E333" s="93"/>
      <c r="F333" s="93"/>
      <c r="G333" s="93"/>
      <c r="H333" s="93"/>
      <c r="I333" s="93" t="str">
        <f>'4.2.3BR'!U95</f>
        <v>CB05</v>
      </c>
      <c r="J333" s="93"/>
      <c r="K333" s="262"/>
      <c r="L333" s="263"/>
      <c r="M333" s="93"/>
      <c r="N333" s="129"/>
      <c r="O333" s="93"/>
      <c r="P333" s="93"/>
      <c r="Q333" s="93"/>
      <c r="R333" s="93"/>
      <c r="S333" s="93"/>
      <c r="T333" s="93"/>
      <c r="U333" s="94"/>
      <c r="V333" s="128"/>
      <c r="W333" s="93"/>
      <c r="X333" s="93"/>
      <c r="Y333" s="93"/>
      <c r="Z333" s="93"/>
      <c r="AA333" s="94"/>
      <c r="AB333" s="48">
        <f>'4.2.3BR'!W95</f>
        <v>56259</v>
      </c>
      <c r="AC333" s="1666" t="s">
        <v>405</v>
      </c>
      <c r="AD333" s="1252">
        <f>'4.2.3BR'!AA95</f>
        <v>56335.75</v>
      </c>
      <c r="AE333" s="1667"/>
      <c r="AF333" s="52"/>
      <c r="AG333" s="52"/>
      <c r="AH333" s="39">
        <f>(AD333-AB333)</f>
        <v>76.75</v>
      </c>
      <c r="AI333" s="53"/>
      <c r="AJ333" s="133"/>
      <c r="AK333" s="1256" t="s">
        <v>421</v>
      </c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74" s="76" customFormat="1" ht="7.35" customHeight="1">
      <c r="A334" s="73"/>
      <c r="B334" s="116"/>
      <c r="C334" s="70"/>
      <c r="D334" s="128"/>
      <c r="E334" s="93"/>
      <c r="F334" s="93"/>
      <c r="G334" s="93"/>
      <c r="H334" s="93"/>
      <c r="I334" s="93"/>
      <c r="J334" s="93"/>
      <c r="K334" s="262" t="str">
        <f>'4.2.3BR'!U96</f>
        <v>OP17</v>
      </c>
      <c r="L334" s="263"/>
      <c r="M334" s="93"/>
      <c r="N334" s="129"/>
      <c r="O334" s="93"/>
      <c r="P334" s="93"/>
      <c r="Q334" s="93"/>
      <c r="R334" s="93"/>
      <c r="S334" s="93"/>
      <c r="T334" s="93"/>
      <c r="U334" s="94"/>
      <c r="V334" s="128"/>
      <c r="W334" s="93"/>
      <c r="X334" s="93"/>
      <c r="Y334" s="93"/>
      <c r="Z334" s="93"/>
      <c r="AA334" s="94"/>
      <c r="AB334" s="1253">
        <f>'4.2.3BR'!W96</f>
        <v>56335.75</v>
      </c>
      <c r="AC334" s="1666" t="s">
        <v>405</v>
      </c>
      <c r="AD334" s="50">
        <f>'4.2.3BR'!AA96</f>
        <v>56409.5</v>
      </c>
      <c r="AE334" s="1667"/>
      <c r="AF334" s="52"/>
      <c r="AG334" s="52"/>
      <c r="AH334" s="39">
        <f>(AD334-AB334)</f>
        <v>73.75</v>
      </c>
      <c r="AI334" s="53"/>
      <c r="AJ334" s="133"/>
      <c r="AK334" s="155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74" s="76" customFormat="1" ht="7.35" customHeight="1">
      <c r="A335" s="73"/>
      <c r="B335" s="116"/>
      <c r="C335" s="70"/>
      <c r="D335" s="128" t="s">
        <v>1129</v>
      </c>
      <c r="E335" s="93"/>
      <c r="F335" s="93"/>
      <c r="G335" s="93"/>
      <c r="H335" s="93"/>
      <c r="I335" s="93"/>
      <c r="J335" s="93"/>
      <c r="K335" s="262"/>
      <c r="L335" s="263"/>
      <c r="M335" s="93"/>
      <c r="N335" s="129"/>
      <c r="O335" s="93"/>
      <c r="P335" s="93"/>
      <c r="Q335" s="93"/>
      <c r="R335" s="93"/>
      <c r="S335" s="93"/>
      <c r="T335" s="93"/>
      <c r="U335" s="94"/>
      <c r="V335" s="128"/>
      <c r="W335" s="93"/>
      <c r="X335" s="93"/>
      <c r="Y335" s="93"/>
      <c r="Z335" s="93"/>
      <c r="AA335" s="94"/>
      <c r="AB335" s="48">
        <f>AD334</f>
        <v>56409.5</v>
      </c>
      <c r="AC335" s="1666" t="s">
        <v>405</v>
      </c>
      <c r="AD335" s="50">
        <f>AB336</f>
        <v>56897.5</v>
      </c>
      <c r="AE335" s="1667"/>
      <c r="AF335" s="52"/>
      <c r="AG335" s="52"/>
      <c r="AH335" s="39">
        <f>(AD335-AB335)</f>
        <v>488</v>
      </c>
      <c r="AI335" s="53"/>
      <c r="AJ335" s="133"/>
      <c r="AK335" s="97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74" s="76" customFormat="1" ht="7.35" customHeight="1">
      <c r="A336" s="73"/>
      <c r="B336" s="116"/>
      <c r="C336" s="70"/>
      <c r="D336" s="128"/>
      <c r="E336" s="93"/>
      <c r="F336" s="93"/>
      <c r="G336" s="93" t="str">
        <f>'4.2.3BR'!U97</f>
        <v>ORB06</v>
      </c>
      <c r="H336" s="93"/>
      <c r="I336" s="93"/>
      <c r="J336" s="93"/>
      <c r="K336" s="262"/>
      <c r="L336" s="263"/>
      <c r="M336" s="93"/>
      <c r="N336" s="129"/>
      <c r="O336" s="93"/>
      <c r="P336" s="93"/>
      <c r="Q336" s="93"/>
      <c r="R336" s="93"/>
      <c r="S336" s="93"/>
      <c r="T336" s="93"/>
      <c r="U336" s="94"/>
      <c r="V336" s="128"/>
      <c r="W336" s="93"/>
      <c r="X336" s="93"/>
      <c r="Y336" s="93"/>
      <c r="Z336" s="93"/>
      <c r="AA336" s="94"/>
      <c r="AB336" s="48">
        <f>'4.2.3BR'!W97</f>
        <v>56897.5</v>
      </c>
      <c r="AC336" s="1666" t="s">
        <v>405</v>
      </c>
      <c r="AD336" s="50">
        <f>'4.2.3BR'!AA97</f>
        <v>57002.5</v>
      </c>
      <c r="AE336" s="1667"/>
      <c r="AF336" s="52"/>
      <c r="AG336" s="52"/>
      <c r="AH336" s="39">
        <f>'4.2.3BR'!AF97</f>
        <v>105</v>
      </c>
      <c r="AI336" s="53"/>
      <c r="AJ336" s="133"/>
      <c r="AK336" s="155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BA336" s="2"/>
    </row>
    <row r="337" spans="1:106" s="76" customFormat="1" ht="7.35" customHeight="1">
      <c r="A337" s="73"/>
      <c r="B337" s="116"/>
      <c r="C337" s="70"/>
      <c r="D337" s="128" t="s">
        <v>1130</v>
      </c>
      <c r="E337" s="93"/>
      <c r="F337" s="93"/>
      <c r="G337" s="93"/>
      <c r="H337" s="93"/>
      <c r="I337" s="93"/>
      <c r="J337" s="93"/>
      <c r="K337" s="262"/>
      <c r="L337" s="263"/>
      <c r="M337" s="93"/>
      <c r="N337" s="129"/>
      <c r="O337" s="93"/>
      <c r="P337" s="93"/>
      <c r="Q337" s="93"/>
      <c r="R337" s="93"/>
      <c r="S337" s="93"/>
      <c r="T337" s="93"/>
      <c r="U337" s="94"/>
      <c r="V337" s="128"/>
      <c r="W337" s="93"/>
      <c r="X337" s="93"/>
      <c r="Y337" s="93"/>
      <c r="Z337" s="93"/>
      <c r="AA337" s="94"/>
      <c r="AB337" s="48">
        <f>AD336</f>
        <v>57002.5</v>
      </c>
      <c r="AC337" s="1666" t="s">
        <v>405</v>
      </c>
      <c r="AD337" s="50">
        <f>AB338</f>
        <v>57332</v>
      </c>
      <c r="AE337" s="1667"/>
      <c r="AF337" s="52"/>
      <c r="AG337" s="52"/>
      <c r="AH337" s="39">
        <f>(AD337-AB337)</f>
        <v>329.5</v>
      </c>
      <c r="AI337" s="53"/>
      <c r="AJ337" s="133"/>
      <c r="AK337" s="155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BA337" s="2"/>
      <c r="BW337" s="88"/>
      <c r="BX337" s="88"/>
      <c r="BY337" s="88"/>
      <c r="BZ337" s="88"/>
      <c r="CA337" s="88"/>
      <c r="CB337" s="88"/>
      <c r="CC337" s="88"/>
      <c r="CD337" s="88"/>
      <c r="CE337" s="88"/>
      <c r="CF337" s="88"/>
      <c r="CG337" s="88"/>
      <c r="CH337" s="88"/>
      <c r="CI337" s="88"/>
      <c r="CJ337" s="88"/>
      <c r="CK337" s="88"/>
      <c r="CL337" s="88"/>
      <c r="CM337" s="88"/>
      <c r="CN337" s="88"/>
      <c r="CO337" s="88"/>
      <c r="CP337" s="88"/>
      <c r="CQ337" s="88"/>
      <c r="CR337" s="88"/>
      <c r="CS337" s="88"/>
      <c r="CT337" s="88"/>
      <c r="CU337" s="88"/>
      <c r="CV337" s="88"/>
      <c r="CW337" s="88"/>
      <c r="CX337" s="88"/>
      <c r="CY337" s="88"/>
      <c r="CZ337" s="88"/>
      <c r="DA337" s="88"/>
      <c r="DB337" s="88"/>
    </row>
    <row r="338" spans="1:106" s="76" customFormat="1" ht="7.35" customHeight="1">
      <c r="A338" s="73"/>
      <c r="B338" s="116"/>
      <c r="C338" s="70"/>
      <c r="D338" s="128"/>
      <c r="E338" s="93"/>
      <c r="F338" s="93"/>
      <c r="G338" s="93"/>
      <c r="H338" s="93"/>
      <c r="I338" s="93"/>
      <c r="J338" s="93"/>
      <c r="K338" s="262" t="str">
        <f>'4.2.3BR'!U98</f>
        <v>OP18</v>
      </c>
      <c r="L338" s="263"/>
      <c r="M338" s="93"/>
      <c r="N338" s="129"/>
      <c r="O338" s="93"/>
      <c r="P338" s="93"/>
      <c r="Q338" s="93"/>
      <c r="R338" s="93"/>
      <c r="S338" s="93"/>
      <c r="T338" s="93"/>
      <c r="U338" s="94"/>
      <c r="V338" s="128"/>
      <c r="W338" s="93"/>
      <c r="X338" s="93"/>
      <c r="Y338" s="93"/>
      <c r="Z338" s="93"/>
      <c r="AA338" s="94"/>
      <c r="AB338" s="48">
        <f>'4.2.3BR'!W98</f>
        <v>57332</v>
      </c>
      <c r="AC338" s="1666" t="s">
        <v>405</v>
      </c>
      <c r="AD338" s="50">
        <f>'4.2.3BR'!AA98</f>
        <v>57424</v>
      </c>
      <c r="AE338" s="1667"/>
      <c r="AF338" s="52"/>
      <c r="AG338" s="52"/>
      <c r="AH338" s="39">
        <f>'4.2.3BR'!AF98</f>
        <v>92</v>
      </c>
      <c r="AI338" s="53"/>
      <c r="AJ338" s="133"/>
      <c r="AK338" s="155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106" s="76" customFormat="1" ht="7.35" customHeight="1">
      <c r="A339" s="73"/>
      <c r="B339" s="116"/>
      <c r="C339" s="70"/>
      <c r="D339" s="128" t="s">
        <v>1052</v>
      </c>
      <c r="E339" s="93"/>
      <c r="F339" s="93"/>
      <c r="G339" s="93"/>
      <c r="H339" s="93"/>
      <c r="I339" s="93"/>
      <c r="J339" s="93"/>
      <c r="K339" s="262"/>
      <c r="L339" s="263"/>
      <c r="M339" s="93"/>
      <c r="N339" s="129"/>
      <c r="O339" s="93"/>
      <c r="P339" s="93"/>
      <c r="Q339" s="93"/>
      <c r="R339" s="93"/>
      <c r="S339" s="93"/>
      <c r="T339" s="93"/>
      <c r="U339" s="94"/>
      <c r="V339" s="128"/>
      <c r="W339" s="93"/>
      <c r="X339" s="93"/>
      <c r="Y339" s="93"/>
      <c r="Z339" s="93"/>
      <c r="AA339" s="94"/>
      <c r="AB339" s="48">
        <f>AD338</f>
        <v>57424</v>
      </c>
      <c r="AC339" s="1666" t="s">
        <v>405</v>
      </c>
      <c r="AD339" s="50">
        <f>AB340</f>
        <v>57949</v>
      </c>
      <c r="AE339" s="1667"/>
      <c r="AF339" s="52"/>
      <c r="AG339" s="52"/>
      <c r="AH339" s="39">
        <f>(AD339-AB339)</f>
        <v>525</v>
      </c>
      <c r="AI339" s="53"/>
      <c r="AJ339" s="133"/>
      <c r="AK339" s="155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88"/>
      <c r="AZ339" s="88"/>
      <c r="BA339" s="88"/>
      <c r="BB339" s="88"/>
      <c r="BC339" s="88"/>
      <c r="BD339" s="88"/>
      <c r="BE339" s="88"/>
      <c r="BF339" s="88"/>
      <c r="BG339" s="88"/>
      <c r="BH339" s="88"/>
      <c r="BI339" s="88"/>
      <c r="BJ339" s="88"/>
      <c r="BK339" s="88"/>
      <c r="BL339" s="88"/>
      <c r="BM339" s="88"/>
      <c r="BN339" s="88"/>
      <c r="BO339" s="88"/>
      <c r="BP339" s="88"/>
      <c r="BQ339" s="88"/>
      <c r="BR339" s="88"/>
      <c r="BS339" s="88"/>
      <c r="BT339" s="88"/>
      <c r="BU339" s="88"/>
      <c r="BV339" s="88"/>
    </row>
    <row r="340" spans="1:106" s="76" customFormat="1" ht="7.35" customHeight="1">
      <c r="A340" s="73"/>
      <c r="B340" s="116"/>
      <c r="C340" s="70"/>
      <c r="D340" s="128"/>
      <c r="E340" s="93"/>
      <c r="F340" s="93" t="str">
        <f>'4.2.3BR'!U99</f>
        <v>LRB15</v>
      </c>
      <c r="G340" s="93"/>
      <c r="H340" s="93"/>
      <c r="I340" s="93"/>
      <c r="J340" s="93"/>
      <c r="K340" s="262"/>
      <c r="L340" s="263"/>
      <c r="M340" s="93"/>
      <c r="N340" s="129"/>
      <c r="O340" s="93"/>
      <c r="P340" s="93"/>
      <c r="Q340" s="93"/>
      <c r="R340" s="93"/>
      <c r="S340" s="93"/>
      <c r="T340" s="93"/>
      <c r="U340" s="94"/>
      <c r="V340" s="128"/>
      <c r="W340" s="93"/>
      <c r="X340" s="93"/>
      <c r="Y340" s="93"/>
      <c r="Z340" s="93"/>
      <c r="AA340" s="94"/>
      <c r="AB340" s="48">
        <f>'4.2.3BR'!W99</f>
        <v>57949</v>
      </c>
      <c r="AC340" s="1666" t="s">
        <v>405</v>
      </c>
      <c r="AD340" s="50">
        <f>'4.2.3BR'!AA99</f>
        <v>58291</v>
      </c>
      <c r="AE340" s="1667"/>
      <c r="AF340" s="52"/>
      <c r="AG340" s="52"/>
      <c r="AH340" s="39">
        <f>'4.2.3BR'!AF99</f>
        <v>342</v>
      </c>
      <c r="AI340" s="53"/>
      <c r="AJ340" s="133"/>
      <c r="AK340" s="155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BA340" s="2"/>
    </row>
    <row r="341" spans="1:106" s="76" customFormat="1" ht="7.35" customHeight="1">
      <c r="A341" s="73"/>
      <c r="B341" s="116"/>
      <c r="C341" s="70"/>
      <c r="D341" s="128" t="s">
        <v>1131</v>
      </c>
      <c r="E341" s="93"/>
      <c r="F341" s="93"/>
      <c r="G341" s="93"/>
      <c r="H341" s="93"/>
      <c r="I341" s="93"/>
      <c r="J341" s="93"/>
      <c r="K341" s="262"/>
      <c r="L341" s="263"/>
      <c r="M341" s="93"/>
      <c r="N341" s="129"/>
      <c r="O341" s="93"/>
      <c r="P341" s="93"/>
      <c r="Q341" s="93"/>
      <c r="R341" s="93"/>
      <c r="S341" s="93"/>
      <c r="T341" s="93"/>
      <c r="U341" s="94"/>
      <c r="V341" s="128"/>
      <c r="W341" s="93"/>
      <c r="X341" s="93"/>
      <c r="Y341" s="93"/>
      <c r="Z341" s="93"/>
      <c r="AA341" s="94"/>
      <c r="AB341" s="48">
        <f>AD340</f>
        <v>58291</v>
      </c>
      <c r="AC341" s="1666" t="s">
        <v>405</v>
      </c>
      <c r="AD341" s="50">
        <f>AB342</f>
        <v>59126</v>
      </c>
      <c r="AE341" s="1667"/>
      <c r="AF341" s="52"/>
      <c r="AG341" s="52"/>
      <c r="AH341" s="39">
        <f>(AD341-AB341)</f>
        <v>835</v>
      </c>
      <c r="AI341" s="53"/>
      <c r="AJ341" s="133"/>
      <c r="AK341" s="155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BA341" s="2"/>
    </row>
    <row r="342" spans="1:106" s="76" customFormat="1" ht="7.35" customHeight="1">
      <c r="A342" s="73"/>
      <c r="B342" s="116"/>
      <c r="C342" s="70"/>
      <c r="D342" s="128"/>
      <c r="E342" s="93"/>
      <c r="F342" s="93"/>
      <c r="G342" s="93"/>
      <c r="H342" s="93"/>
      <c r="I342" s="93"/>
      <c r="J342" s="93"/>
      <c r="K342" s="262" t="str">
        <f>'4.2.3BR'!U100</f>
        <v>OP19</v>
      </c>
      <c r="L342" s="263"/>
      <c r="M342" s="93"/>
      <c r="N342" s="129"/>
      <c r="O342" s="93"/>
      <c r="P342" s="93"/>
      <c r="Q342" s="93"/>
      <c r="R342" s="93"/>
      <c r="S342" s="93"/>
      <c r="T342" s="93"/>
      <c r="U342" s="94"/>
      <c r="V342" s="128"/>
      <c r="W342" s="93"/>
      <c r="X342" s="93"/>
      <c r="Y342" s="93"/>
      <c r="Z342" s="93"/>
      <c r="AA342" s="94"/>
      <c r="AB342" s="48">
        <f>'4.2.3BR'!W100</f>
        <v>59126</v>
      </c>
      <c r="AC342" s="1666" t="s">
        <v>405</v>
      </c>
      <c r="AD342" s="50">
        <f>'4.2.3BR'!AA100</f>
        <v>59208</v>
      </c>
      <c r="AE342" s="1667"/>
      <c r="AF342" s="52"/>
      <c r="AG342" s="52"/>
      <c r="AH342" s="39">
        <f>'4.2.3BR'!AF100</f>
        <v>82</v>
      </c>
      <c r="AI342" s="53"/>
      <c r="AJ342" s="133"/>
      <c r="AK342" s="155"/>
    </row>
    <row r="343" spans="1:106" s="76" customFormat="1" ht="7.35" customHeight="1">
      <c r="A343" s="73"/>
      <c r="B343" s="116"/>
      <c r="C343" s="70"/>
      <c r="D343" s="1693" t="s">
        <v>1132</v>
      </c>
      <c r="E343" s="1694"/>
      <c r="F343" s="1694"/>
      <c r="G343" s="1694"/>
      <c r="H343" s="1694"/>
      <c r="I343" s="1694"/>
      <c r="J343" s="1694"/>
      <c r="K343" s="1695"/>
      <c r="L343" s="1696"/>
      <c r="M343" s="1694"/>
      <c r="N343" s="1697"/>
      <c r="O343" s="1694"/>
      <c r="P343" s="1694"/>
      <c r="Q343" s="1694"/>
      <c r="R343" s="1694"/>
      <c r="S343" s="1694"/>
      <c r="T343" s="1694"/>
      <c r="U343" s="1698"/>
      <c r="V343" s="1693"/>
      <c r="W343" s="1694"/>
      <c r="X343" s="1694"/>
      <c r="Y343" s="1694"/>
      <c r="Z343" s="1694"/>
      <c r="AA343" s="1698"/>
      <c r="AB343" s="1716">
        <f>AD342</f>
        <v>59208</v>
      </c>
      <c r="AC343" s="1700" t="s">
        <v>405</v>
      </c>
      <c r="AD343" s="1717">
        <f>AD331</f>
        <v>60000</v>
      </c>
      <c r="AE343" s="1702"/>
      <c r="AF343" s="1703"/>
      <c r="AG343" s="1703"/>
      <c r="AH343" s="1556">
        <f>(AD343-AB343)</f>
        <v>792</v>
      </c>
      <c r="AI343" s="1557"/>
      <c r="AJ343" s="1558"/>
      <c r="AK343" s="1559"/>
      <c r="AL343" s="1778">
        <f>SUM(AH332:AH343)</f>
        <v>4000</v>
      </c>
    </row>
    <row r="344" spans="1:106" s="76" customFormat="1" ht="7.35" customHeight="1">
      <c r="A344" s="73"/>
      <c r="B344" s="116"/>
      <c r="C344" s="70"/>
      <c r="D344" s="139"/>
      <c r="E344" s="140"/>
      <c r="F344" s="140"/>
      <c r="G344" s="140"/>
      <c r="H344" s="140"/>
      <c r="I344" s="140"/>
      <c r="J344" s="140"/>
      <c r="K344" s="266"/>
      <c r="L344" s="267"/>
      <c r="M344" s="140"/>
      <c r="N344" s="141" t="str">
        <f>'4.2.5CP'!G95</f>
        <v>CP075</v>
      </c>
      <c r="O344" s="140"/>
      <c r="P344" s="140"/>
      <c r="Q344" s="140"/>
      <c r="R344" s="140"/>
      <c r="S344" s="140"/>
      <c r="T344" s="140"/>
      <c r="U344" s="142"/>
      <c r="V344" s="139"/>
      <c r="W344" s="140"/>
      <c r="X344" s="140"/>
      <c r="Y344" s="140"/>
      <c r="Z344" s="140"/>
      <c r="AA344" s="142"/>
      <c r="AB344" s="2193">
        <f>'4.2.5CP'!I95</f>
        <v>56500</v>
      </c>
      <c r="AC344" s="2194"/>
      <c r="AD344" s="2194"/>
      <c r="AE344" s="2195"/>
      <c r="AF344" s="143"/>
      <c r="AG344" s="143"/>
      <c r="AH344" s="145"/>
      <c r="AI344" s="146"/>
      <c r="AJ344" s="147"/>
      <c r="AK344" s="167"/>
    </row>
    <row r="345" spans="1:106" s="76" customFormat="1" ht="7.35" customHeight="1">
      <c r="A345" s="73"/>
      <c r="B345" s="116"/>
      <c r="C345" s="70"/>
      <c r="D345" s="128"/>
      <c r="E345" s="93"/>
      <c r="F345" s="93"/>
      <c r="G345" s="93"/>
      <c r="H345" s="93"/>
      <c r="I345" s="93"/>
      <c r="J345" s="93"/>
      <c r="K345" s="262"/>
      <c r="L345" s="263"/>
      <c r="M345" s="93"/>
      <c r="N345" s="129" t="str">
        <f>'4.2.5CP'!G96</f>
        <v>CP076</v>
      </c>
      <c r="O345" s="93"/>
      <c r="P345" s="93"/>
      <c r="Q345" s="93"/>
      <c r="R345" s="93"/>
      <c r="S345" s="93"/>
      <c r="T345" s="93"/>
      <c r="U345" s="94"/>
      <c r="V345" s="128"/>
      <c r="W345" s="93"/>
      <c r="X345" s="93"/>
      <c r="Y345" s="93"/>
      <c r="Z345" s="93"/>
      <c r="AA345" s="94"/>
      <c r="AB345" s="2155">
        <f>'4.2.5CP'!I96</f>
        <v>56800</v>
      </c>
      <c r="AC345" s="2156"/>
      <c r="AD345" s="2156"/>
      <c r="AE345" s="2157"/>
      <c r="AF345" s="98"/>
      <c r="AG345" s="98"/>
      <c r="AH345" s="99"/>
      <c r="AI345" s="100"/>
      <c r="AJ345" s="133"/>
      <c r="AK345" s="155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</row>
    <row r="346" spans="1:106" s="76" customFormat="1" ht="7.35" customHeight="1">
      <c r="A346" s="73"/>
      <c r="B346" s="116"/>
      <c r="C346" s="70"/>
      <c r="D346" s="128"/>
      <c r="E346" s="93"/>
      <c r="F346" s="93"/>
      <c r="G346" s="93"/>
      <c r="H346" s="93"/>
      <c r="I346" s="93"/>
      <c r="J346" s="93"/>
      <c r="K346" s="262"/>
      <c r="L346" s="263"/>
      <c r="M346" s="93" t="str">
        <f>'4.2.4CB'!G110</f>
        <v>RD071</v>
      </c>
      <c r="N346" s="129"/>
      <c r="O346" s="93"/>
      <c r="P346" s="93"/>
      <c r="Q346" s="93"/>
      <c r="R346" s="93"/>
      <c r="S346" s="93"/>
      <c r="T346" s="93"/>
      <c r="U346" s="94"/>
      <c r="V346" s="128"/>
      <c r="W346" s="93"/>
      <c r="X346" s="93"/>
      <c r="Y346" s="93"/>
      <c r="Z346" s="93"/>
      <c r="AA346" s="94"/>
      <c r="AB346" s="2155">
        <f>'4.2.4CB'!I110</f>
        <v>56890</v>
      </c>
      <c r="AC346" s="2156"/>
      <c r="AD346" s="2156"/>
      <c r="AE346" s="2157"/>
      <c r="AF346" s="98"/>
      <c r="AG346" s="98"/>
      <c r="AH346" s="99"/>
      <c r="AI346" s="100"/>
      <c r="AJ346" s="133"/>
      <c r="AK346" s="155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</row>
    <row r="347" spans="1:106" s="76" customFormat="1" ht="7.35" customHeight="1">
      <c r="A347" s="73"/>
      <c r="B347" s="116"/>
      <c r="C347" s="70"/>
      <c r="D347" s="128"/>
      <c r="E347" s="93"/>
      <c r="F347" s="93"/>
      <c r="G347" s="93"/>
      <c r="H347" s="93"/>
      <c r="I347" s="93"/>
      <c r="J347" s="93"/>
      <c r="K347" s="262"/>
      <c r="L347" s="263"/>
      <c r="M347" s="93"/>
      <c r="N347" s="129" t="str">
        <f>'4.2.5CP'!G97</f>
        <v>CP077</v>
      </c>
      <c r="O347" s="93"/>
      <c r="P347" s="93"/>
      <c r="Q347" s="93"/>
      <c r="R347" s="93"/>
      <c r="S347" s="93"/>
      <c r="T347" s="93"/>
      <c r="U347" s="94"/>
      <c r="V347" s="128"/>
      <c r="W347" s="93"/>
      <c r="X347" s="93"/>
      <c r="Y347" s="93"/>
      <c r="Z347" s="93"/>
      <c r="AA347" s="94"/>
      <c r="AB347" s="2155">
        <f>'4.2.5CP'!I97</f>
        <v>57300</v>
      </c>
      <c r="AC347" s="2156"/>
      <c r="AD347" s="2156"/>
      <c r="AE347" s="2157"/>
      <c r="AF347" s="98"/>
      <c r="AG347" s="98"/>
      <c r="AH347" s="99"/>
      <c r="AI347" s="100"/>
      <c r="AJ347" s="133"/>
      <c r="AK347" s="155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</row>
    <row r="348" spans="1:106" s="76" customFormat="1" ht="7.35" customHeight="1">
      <c r="A348" s="73"/>
      <c r="B348" s="116"/>
      <c r="C348" s="70"/>
      <c r="D348" s="128"/>
      <c r="E348" s="93"/>
      <c r="F348" s="93"/>
      <c r="G348" s="93"/>
      <c r="H348" s="93"/>
      <c r="I348" s="93"/>
      <c r="J348" s="93"/>
      <c r="K348" s="262"/>
      <c r="L348" s="263"/>
      <c r="M348" s="93"/>
      <c r="N348" s="129" t="str">
        <f>'4.2.5CP'!G98</f>
        <v>CP078</v>
      </c>
      <c r="O348" s="93"/>
      <c r="P348" s="93"/>
      <c r="Q348" s="93"/>
      <c r="R348" s="93"/>
      <c r="S348" s="93"/>
      <c r="T348" s="93"/>
      <c r="U348" s="94"/>
      <c r="V348" s="128"/>
      <c r="W348" s="93"/>
      <c r="X348" s="93"/>
      <c r="Y348" s="93"/>
      <c r="Z348" s="93"/>
      <c r="AA348" s="94"/>
      <c r="AB348" s="2155">
        <f>'4.2.5CP'!I98</f>
        <v>57500</v>
      </c>
      <c r="AC348" s="2156"/>
      <c r="AD348" s="2156"/>
      <c r="AE348" s="2157"/>
      <c r="AF348" s="98"/>
      <c r="AG348" s="98"/>
      <c r="AH348" s="99"/>
      <c r="AI348" s="100"/>
      <c r="AJ348" s="133"/>
      <c r="AK348" s="155"/>
    </row>
    <row r="349" spans="1:106" s="76" customFormat="1" ht="7.35" customHeight="1">
      <c r="A349" s="73"/>
      <c r="B349" s="116"/>
      <c r="C349" s="70"/>
      <c r="D349" s="128"/>
      <c r="E349" s="93"/>
      <c r="F349" s="93"/>
      <c r="G349" s="93"/>
      <c r="H349" s="93"/>
      <c r="I349" s="93"/>
      <c r="J349" s="93"/>
      <c r="K349" s="262"/>
      <c r="L349" s="263"/>
      <c r="M349" s="93" t="str">
        <f>'4.2.4CB'!G111</f>
        <v>RD072</v>
      </c>
      <c r="N349" s="129"/>
      <c r="O349" s="93"/>
      <c r="P349" s="93"/>
      <c r="Q349" s="93"/>
      <c r="R349" s="93"/>
      <c r="S349" s="93"/>
      <c r="T349" s="93"/>
      <c r="U349" s="94"/>
      <c r="V349" s="128"/>
      <c r="W349" s="93"/>
      <c r="X349" s="93"/>
      <c r="Y349" s="93"/>
      <c r="Z349" s="93"/>
      <c r="AA349" s="94"/>
      <c r="AB349" s="2155">
        <f>'4.2.4CB'!I111</f>
        <v>57960</v>
      </c>
      <c r="AC349" s="2156"/>
      <c r="AD349" s="2156"/>
      <c r="AE349" s="2157"/>
      <c r="AF349" s="98"/>
      <c r="AG349" s="98"/>
      <c r="AH349" s="99"/>
      <c r="AI349" s="100"/>
      <c r="AJ349" s="133"/>
      <c r="AK349" s="155"/>
    </row>
    <row r="350" spans="1:106" s="76" customFormat="1" ht="7.35" customHeight="1">
      <c r="A350" s="73"/>
      <c r="B350" s="116"/>
      <c r="C350" s="70"/>
      <c r="D350" s="128"/>
      <c r="E350" s="93"/>
      <c r="F350" s="93"/>
      <c r="G350" s="93"/>
      <c r="H350" s="93"/>
      <c r="I350" s="93"/>
      <c r="J350" s="93"/>
      <c r="K350" s="262"/>
      <c r="L350" s="263"/>
      <c r="M350" s="93" t="str">
        <f>'4.2.4CB'!G112</f>
        <v>RD073</v>
      </c>
      <c r="N350" s="129"/>
      <c r="O350" s="93"/>
      <c r="P350" s="93"/>
      <c r="Q350" s="93"/>
      <c r="R350" s="93"/>
      <c r="S350" s="93"/>
      <c r="T350" s="93"/>
      <c r="U350" s="94"/>
      <c r="V350" s="128"/>
      <c r="W350" s="93"/>
      <c r="X350" s="93"/>
      <c r="Y350" s="93"/>
      <c r="Z350" s="93"/>
      <c r="AA350" s="94"/>
      <c r="AB350" s="2155">
        <f>'4.2.4CB'!I112</f>
        <v>58700</v>
      </c>
      <c r="AC350" s="2156"/>
      <c r="AD350" s="2156"/>
      <c r="AE350" s="2157"/>
      <c r="AF350" s="98"/>
      <c r="AG350" s="98"/>
      <c r="AH350" s="99"/>
      <c r="AI350" s="100"/>
      <c r="AJ350" s="133"/>
      <c r="AK350" s="155"/>
    </row>
    <row r="351" spans="1:106" s="76" customFormat="1" ht="7.35" customHeight="1">
      <c r="A351" s="73"/>
      <c r="B351" s="116"/>
      <c r="C351" s="70"/>
      <c r="D351" s="128"/>
      <c r="E351" s="93"/>
      <c r="F351" s="93"/>
      <c r="G351" s="93"/>
      <c r="H351" s="93"/>
      <c r="I351" s="93"/>
      <c r="J351" s="93"/>
      <c r="K351" s="262"/>
      <c r="L351" s="263"/>
      <c r="M351" s="93"/>
      <c r="N351" s="129" t="str">
        <f>'4.2.5CP'!G99</f>
        <v>CP079</v>
      </c>
      <c r="O351" s="93"/>
      <c r="P351" s="93"/>
      <c r="Q351" s="93"/>
      <c r="R351" s="93"/>
      <c r="S351" s="93"/>
      <c r="T351" s="93"/>
      <c r="U351" s="94"/>
      <c r="V351" s="128"/>
      <c r="W351" s="93"/>
      <c r="X351" s="93"/>
      <c r="Y351" s="93"/>
      <c r="Z351" s="93"/>
      <c r="AA351" s="94"/>
      <c r="AB351" s="2155">
        <f>'4.2.5CP'!I99</f>
        <v>59100</v>
      </c>
      <c r="AC351" s="2156"/>
      <c r="AD351" s="2156"/>
      <c r="AE351" s="2157"/>
      <c r="AF351" s="98"/>
      <c r="AG351" s="98"/>
      <c r="AH351" s="99"/>
      <c r="AI351" s="100"/>
      <c r="AJ351" s="133"/>
      <c r="AK351" s="155"/>
    </row>
    <row r="352" spans="1:106" s="76" customFormat="1" ht="7.35" customHeight="1">
      <c r="A352" s="73"/>
      <c r="B352" s="116"/>
      <c r="C352" s="70"/>
      <c r="D352" s="128"/>
      <c r="E352" s="93"/>
      <c r="F352" s="93"/>
      <c r="G352" s="93"/>
      <c r="H352" s="93"/>
      <c r="I352" s="93"/>
      <c r="J352" s="93"/>
      <c r="K352" s="262"/>
      <c r="L352" s="263"/>
      <c r="M352" s="93"/>
      <c r="N352" s="129" t="str">
        <f>'4.2.5CP'!G100</f>
        <v>CP080</v>
      </c>
      <c r="O352" s="93"/>
      <c r="P352" s="93"/>
      <c r="Q352" s="93"/>
      <c r="R352" s="93"/>
      <c r="S352" s="93"/>
      <c r="T352" s="93"/>
      <c r="U352" s="94"/>
      <c r="V352" s="128"/>
      <c r="W352" s="93"/>
      <c r="X352" s="93"/>
      <c r="Y352" s="93"/>
      <c r="Z352" s="93"/>
      <c r="AA352" s="94"/>
      <c r="AB352" s="2155">
        <f>'4.2.5CP'!I100</f>
        <v>59500</v>
      </c>
      <c r="AC352" s="2156"/>
      <c r="AD352" s="2156"/>
      <c r="AE352" s="2157"/>
      <c r="AF352" s="98"/>
      <c r="AG352" s="98"/>
      <c r="AH352" s="99"/>
      <c r="AI352" s="100"/>
      <c r="AJ352" s="133"/>
      <c r="AK352" s="155"/>
    </row>
    <row r="353" spans="1:106" s="76" customFormat="1" ht="7.35" customHeight="1">
      <c r="A353" s="73"/>
      <c r="B353" s="116"/>
      <c r="C353" s="70"/>
      <c r="D353" s="128"/>
      <c r="E353" s="93"/>
      <c r="F353" s="93"/>
      <c r="G353" s="93"/>
      <c r="H353" s="93"/>
      <c r="I353" s="93"/>
      <c r="J353" s="93"/>
      <c r="K353" s="262"/>
      <c r="L353" s="263"/>
      <c r="M353" s="93"/>
      <c r="N353" s="129" t="str">
        <f>'4.2.5CP'!G101</f>
        <v>CP081</v>
      </c>
      <c r="O353" s="93"/>
      <c r="P353" s="93"/>
      <c r="Q353" s="93"/>
      <c r="R353" s="93"/>
      <c r="S353" s="93"/>
      <c r="T353" s="93"/>
      <c r="U353" s="94"/>
      <c r="V353" s="128"/>
      <c r="W353" s="93"/>
      <c r="X353" s="93"/>
      <c r="Y353" s="93"/>
      <c r="Z353" s="93"/>
      <c r="AA353" s="94"/>
      <c r="AB353" s="2155">
        <f>'4.2.5CP'!I101</f>
        <v>59800</v>
      </c>
      <c r="AC353" s="2156"/>
      <c r="AD353" s="2156"/>
      <c r="AE353" s="2157"/>
      <c r="AF353" s="98"/>
      <c r="AG353" s="98"/>
      <c r="AH353" s="99"/>
      <c r="AI353" s="100"/>
      <c r="AJ353" s="133"/>
      <c r="AK353" s="155"/>
    </row>
    <row r="354" spans="1:106" s="76" customFormat="1" ht="7.35" customHeight="1">
      <c r="A354" s="73"/>
      <c r="B354" s="116"/>
      <c r="C354" s="70"/>
      <c r="D354" s="149"/>
      <c r="E354" s="111"/>
      <c r="F354" s="111"/>
      <c r="G354" s="111"/>
      <c r="H354" s="111"/>
      <c r="I354" s="111"/>
      <c r="J354" s="111"/>
      <c r="K354" s="268"/>
      <c r="L354" s="269"/>
      <c r="M354" s="111" t="str">
        <f>'4.2.4CB'!G113</f>
        <v>RD074</v>
      </c>
      <c r="N354" s="150"/>
      <c r="O354" s="111"/>
      <c r="P354" s="111"/>
      <c r="Q354" s="111"/>
      <c r="R354" s="111"/>
      <c r="S354" s="111"/>
      <c r="T354" s="111"/>
      <c r="U354" s="112"/>
      <c r="V354" s="149"/>
      <c r="W354" s="111"/>
      <c r="X354" s="111"/>
      <c r="Y354" s="111"/>
      <c r="Z354" s="111"/>
      <c r="AA354" s="112"/>
      <c r="AB354" s="2181">
        <f>'4.2.4CB'!I113</f>
        <v>59913</v>
      </c>
      <c r="AC354" s="2182"/>
      <c r="AD354" s="2182"/>
      <c r="AE354" s="2183"/>
      <c r="AF354" s="113"/>
      <c r="AG354" s="113"/>
      <c r="AH354" s="114"/>
      <c r="AI354" s="115"/>
      <c r="AJ354" s="151"/>
      <c r="AK354" s="157"/>
    </row>
    <row r="355" spans="1:106" s="76" customFormat="1" ht="7.35" customHeight="1">
      <c r="A355" s="73"/>
      <c r="B355" s="116"/>
      <c r="C355" s="70"/>
      <c r="D355" s="80" t="s">
        <v>1139</v>
      </c>
      <c r="E355" s="81"/>
      <c r="F355" s="81"/>
      <c r="G355" s="81"/>
      <c r="H355" s="81"/>
      <c r="I355" s="81"/>
      <c r="J355" s="81"/>
      <c r="K355" s="254"/>
      <c r="L355" s="255"/>
      <c r="M355" s="81"/>
      <c r="N355" s="82"/>
      <c r="O355" s="81"/>
      <c r="P355" s="81"/>
      <c r="Q355" s="81"/>
      <c r="R355" s="81"/>
      <c r="S355" s="81"/>
      <c r="T355" s="81"/>
      <c r="U355" s="18"/>
      <c r="V355" s="80"/>
      <c r="W355" s="81"/>
      <c r="X355" s="81"/>
      <c r="Y355" s="81"/>
      <c r="Z355" s="81"/>
      <c r="AA355" s="18"/>
      <c r="AB355" s="19">
        <v>60000</v>
      </c>
      <c r="AC355" s="168" t="s">
        <v>405</v>
      </c>
      <c r="AD355" s="21">
        <v>65000</v>
      </c>
      <c r="AE355" s="22"/>
      <c r="AF355" s="23"/>
      <c r="AG355" s="23"/>
      <c r="AH355" s="24">
        <f>(AD355-AB355)-AF355</f>
        <v>5000</v>
      </c>
      <c r="AI355" s="25"/>
      <c r="AJ355" s="117"/>
      <c r="AK355" s="153"/>
      <c r="BW355" s="88"/>
      <c r="BX355" s="88"/>
      <c r="BY355" s="88"/>
      <c r="BZ355" s="88"/>
      <c r="CA355" s="88"/>
      <c r="CB355" s="88"/>
      <c r="CC355" s="88"/>
      <c r="CD355" s="88"/>
      <c r="CE355" s="88"/>
      <c r="CF355" s="88"/>
      <c r="CG355" s="88"/>
      <c r="CH355" s="88"/>
      <c r="CI355" s="88"/>
      <c r="CJ355" s="88"/>
      <c r="CK355" s="88"/>
      <c r="CL355" s="88"/>
      <c r="CM355" s="88"/>
      <c r="CN355" s="88"/>
      <c r="CO355" s="88"/>
      <c r="CP355" s="88"/>
      <c r="CQ355" s="88"/>
      <c r="CR355" s="88"/>
      <c r="CS355" s="88"/>
      <c r="CT355" s="88"/>
      <c r="CU355" s="88"/>
      <c r="CV355" s="88"/>
      <c r="CW355" s="88"/>
      <c r="CX355" s="88"/>
      <c r="CY355" s="88"/>
      <c r="CZ355" s="88"/>
      <c r="DA355" s="88"/>
      <c r="DB355" s="88"/>
    </row>
    <row r="356" spans="1:106" s="76" customFormat="1" ht="7.35" customHeight="1">
      <c r="A356" s="73"/>
      <c r="B356" s="116"/>
      <c r="C356" s="70"/>
      <c r="D356" s="128" t="s">
        <v>1133</v>
      </c>
      <c r="E356" s="93"/>
      <c r="F356" s="93"/>
      <c r="G356" s="93"/>
      <c r="H356" s="93"/>
      <c r="I356" s="93"/>
      <c r="J356" s="93"/>
      <c r="K356" s="262"/>
      <c r="L356" s="263"/>
      <c r="M356" s="93"/>
      <c r="N356" s="129"/>
      <c r="O356" s="93"/>
      <c r="P356" s="93"/>
      <c r="Q356" s="93"/>
      <c r="R356" s="93"/>
      <c r="S356" s="93"/>
      <c r="T356" s="93"/>
      <c r="U356" s="94"/>
      <c r="V356" s="128"/>
      <c r="W356" s="93"/>
      <c r="X356" s="93"/>
      <c r="Y356" s="93"/>
      <c r="Z356" s="93"/>
      <c r="AA356" s="94"/>
      <c r="AB356" s="48">
        <f>AB355</f>
        <v>60000</v>
      </c>
      <c r="AC356" s="49" t="s">
        <v>405</v>
      </c>
      <c r="AD356" s="50">
        <f>AB357</f>
        <v>62250.5</v>
      </c>
      <c r="AE356" s="1500"/>
      <c r="AF356" s="52"/>
      <c r="AG356" s="52"/>
      <c r="AH356" s="39">
        <f>(AD356-AB356)</f>
        <v>2250.5</v>
      </c>
      <c r="AI356" s="53"/>
      <c r="AJ356" s="133"/>
      <c r="AK356" s="155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BA356" s="2"/>
    </row>
    <row r="357" spans="1:106" s="76" customFormat="1" ht="7.35" customHeight="1">
      <c r="A357" s="73"/>
      <c r="B357" s="116"/>
      <c r="C357" s="70"/>
      <c r="D357" s="128"/>
      <c r="E357" s="93"/>
      <c r="F357" s="93"/>
      <c r="G357" s="93" t="str">
        <f>'4.2.3BR'!U102</f>
        <v>ORB07</v>
      </c>
      <c r="H357" s="93"/>
      <c r="I357" s="93"/>
      <c r="J357" s="93"/>
      <c r="K357" s="262"/>
      <c r="L357" s="263"/>
      <c r="M357" s="93"/>
      <c r="N357" s="129"/>
      <c r="O357" s="93"/>
      <c r="P357" s="93"/>
      <c r="Q357" s="93"/>
      <c r="R357" s="93"/>
      <c r="S357" s="93"/>
      <c r="T357" s="93"/>
      <c r="U357" s="94"/>
      <c r="V357" s="128"/>
      <c r="W357" s="93"/>
      <c r="X357" s="93"/>
      <c r="Y357" s="93"/>
      <c r="Z357" s="93"/>
      <c r="AA357" s="94"/>
      <c r="AB357" s="48">
        <f>'4.2.3BR'!W102</f>
        <v>62250.5</v>
      </c>
      <c r="AC357" s="49" t="s">
        <v>405</v>
      </c>
      <c r="AD357" s="50">
        <f>'4.2.3BR'!AA102</f>
        <v>62423.5</v>
      </c>
      <c r="AE357" s="1500"/>
      <c r="AF357" s="52"/>
      <c r="AG357" s="52"/>
      <c r="AH357" s="39">
        <f>'4.2.3BR'!AF102</f>
        <v>173</v>
      </c>
      <c r="AI357" s="53"/>
      <c r="AJ357" s="133"/>
      <c r="AK357" s="155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BA357" s="2"/>
    </row>
    <row r="358" spans="1:106" s="76" customFormat="1" ht="7.35" customHeight="1">
      <c r="A358" s="73"/>
      <c r="B358" s="116"/>
      <c r="C358" s="70"/>
      <c r="D358" s="231" t="s">
        <v>1134</v>
      </c>
      <c r="E358" s="229"/>
      <c r="F358" s="229"/>
      <c r="G358" s="229"/>
      <c r="H358" s="229"/>
      <c r="I358" s="229"/>
      <c r="J358" s="229"/>
      <c r="K358" s="293"/>
      <c r="L358" s="294"/>
      <c r="M358" s="229"/>
      <c r="N358" s="232"/>
      <c r="O358" s="229"/>
      <c r="P358" s="229"/>
      <c r="Q358" s="229"/>
      <c r="R358" s="229"/>
      <c r="S358" s="229"/>
      <c r="T358" s="229"/>
      <c r="U358" s="230"/>
      <c r="V358" s="231"/>
      <c r="W358" s="229"/>
      <c r="X358" s="229"/>
      <c r="Y358" s="229"/>
      <c r="Z358" s="229"/>
      <c r="AA358" s="230"/>
      <c r="AB358" s="219">
        <f>AD357</f>
        <v>62423.5</v>
      </c>
      <c r="AC358" s="220" t="s">
        <v>405</v>
      </c>
      <c r="AD358" s="221">
        <f>AD355</f>
        <v>65000</v>
      </c>
      <c r="AE358" s="222"/>
      <c r="AF358" s="223"/>
      <c r="AG358" s="223"/>
      <c r="AH358" s="224">
        <f>(AD358-AB358)</f>
        <v>2576.5</v>
      </c>
      <c r="AI358" s="225"/>
      <c r="AJ358" s="236"/>
      <c r="AK358" s="237"/>
      <c r="AL358" s="196">
        <f>SUM(AH356:AH358)</f>
        <v>5000</v>
      </c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BA358" s="2"/>
    </row>
    <row r="359" spans="1:106" s="76" customFormat="1" ht="7.35" customHeight="1">
      <c r="A359" s="73"/>
      <c r="B359" s="116"/>
      <c r="C359" s="70"/>
      <c r="D359" s="1705"/>
      <c r="E359" s="1706"/>
      <c r="F359" s="1706"/>
      <c r="G359" s="1706"/>
      <c r="H359" s="1706"/>
      <c r="I359" s="1706"/>
      <c r="J359" s="1706"/>
      <c r="K359" s="1707"/>
      <c r="L359" s="1708"/>
      <c r="M359" s="1706" t="str">
        <f>'4.2.4CB'!G115</f>
        <v>RD075</v>
      </c>
      <c r="N359" s="1709"/>
      <c r="O359" s="1706"/>
      <c r="P359" s="1706"/>
      <c r="Q359" s="1706"/>
      <c r="R359" s="1706"/>
      <c r="S359" s="1706"/>
      <c r="T359" s="1706"/>
      <c r="U359" s="1710"/>
      <c r="V359" s="1705"/>
      <c r="W359" s="1706"/>
      <c r="X359" s="1706"/>
      <c r="Y359" s="1706"/>
      <c r="Z359" s="1706"/>
      <c r="AA359" s="1710"/>
      <c r="AB359" s="2196">
        <f>'4.2.4CB'!I115</f>
        <v>60480</v>
      </c>
      <c r="AC359" s="2197"/>
      <c r="AD359" s="2197"/>
      <c r="AE359" s="2198"/>
      <c r="AF359" s="289"/>
      <c r="AG359" s="289"/>
      <c r="AH359" s="290"/>
      <c r="AI359" s="291"/>
      <c r="AJ359" s="292"/>
      <c r="AK359" s="437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106" s="76" customFormat="1" ht="7.35" customHeight="1">
      <c r="A360" s="73"/>
      <c r="B360" s="116"/>
      <c r="C360" s="70"/>
      <c r="D360" s="128"/>
      <c r="E360" s="93"/>
      <c r="F360" s="93"/>
      <c r="G360" s="93"/>
      <c r="H360" s="93"/>
      <c r="I360" s="93"/>
      <c r="J360" s="93"/>
      <c r="K360" s="262"/>
      <c r="L360" s="263"/>
      <c r="M360" s="93" t="str">
        <f>'4.2.4CB'!G116</f>
        <v>RD076</v>
      </c>
      <c r="N360" s="129"/>
      <c r="O360" s="93"/>
      <c r="P360" s="93"/>
      <c r="Q360" s="93"/>
      <c r="R360" s="93"/>
      <c r="S360" s="93"/>
      <c r="T360" s="93"/>
      <c r="U360" s="94"/>
      <c r="V360" s="128"/>
      <c r="W360" s="93"/>
      <c r="X360" s="93"/>
      <c r="Y360" s="93"/>
      <c r="Z360" s="93"/>
      <c r="AA360" s="94"/>
      <c r="AB360" s="2155">
        <f>'4.2.4CB'!I116</f>
        <v>61645</v>
      </c>
      <c r="AC360" s="2156"/>
      <c r="AD360" s="2156"/>
      <c r="AE360" s="2157"/>
      <c r="AF360" s="98"/>
      <c r="AG360" s="98"/>
      <c r="AH360" s="99"/>
      <c r="AI360" s="100"/>
      <c r="AJ360" s="133"/>
      <c r="AK360" s="155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106" s="76" customFormat="1" ht="7.35" customHeight="1">
      <c r="A361" s="73"/>
      <c r="B361" s="116"/>
      <c r="C361" s="70"/>
      <c r="D361" s="128"/>
      <c r="E361" s="93"/>
      <c r="F361" s="93"/>
      <c r="G361" s="93"/>
      <c r="H361" s="93"/>
      <c r="I361" s="93"/>
      <c r="J361" s="93"/>
      <c r="K361" s="262"/>
      <c r="L361" s="263"/>
      <c r="M361" s="93"/>
      <c r="N361" s="129" t="str">
        <f>'4.2.5CP'!G103</f>
        <v>CP082</v>
      </c>
      <c r="O361" s="93"/>
      <c r="P361" s="93"/>
      <c r="Q361" s="93"/>
      <c r="R361" s="93"/>
      <c r="S361" s="93"/>
      <c r="T361" s="93"/>
      <c r="U361" s="94"/>
      <c r="V361" s="128"/>
      <c r="W361" s="93"/>
      <c r="X361" s="93"/>
      <c r="Y361" s="93"/>
      <c r="Z361" s="93"/>
      <c r="AA361" s="94"/>
      <c r="AB361" s="2155">
        <f>'4.2.5CP'!I103</f>
        <v>62216</v>
      </c>
      <c r="AC361" s="2156"/>
      <c r="AD361" s="2156"/>
      <c r="AE361" s="2157"/>
      <c r="AF361" s="98"/>
      <c r="AG361" s="98"/>
      <c r="AH361" s="99"/>
      <c r="AI361" s="100"/>
      <c r="AJ361" s="133"/>
      <c r="AK361" s="155" t="str">
        <f>'4.2.5CP'!S103</f>
        <v>Connect to/from CN10</v>
      </c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C361" s="2"/>
    </row>
    <row r="362" spans="1:106" s="76" customFormat="1" ht="7.35" customHeight="1">
      <c r="A362" s="73"/>
      <c r="B362" s="116"/>
      <c r="C362" s="70"/>
      <c r="D362" s="128"/>
      <c r="E362" s="93"/>
      <c r="F362" s="93"/>
      <c r="G362" s="93"/>
      <c r="H362" s="93"/>
      <c r="I362" s="93"/>
      <c r="J362" s="93"/>
      <c r="K362" s="262"/>
      <c r="L362" s="263"/>
      <c r="M362" s="93"/>
      <c r="N362" s="129"/>
      <c r="O362" s="93" t="str">
        <f>'4.2.9CN'!G23</f>
        <v>CN10</v>
      </c>
      <c r="P362" s="93"/>
      <c r="Q362" s="93"/>
      <c r="R362" s="93"/>
      <c r="S362" s="93"/>
      <c r="T362" s="93"/>
      <c r="U362" s="94"/>
      <c r="V362" s="128"/>
      <c r="W362" s="93"/>
      <c r="X362" s="93"/>
      <c r="Y362" s="93"/>
      <c r="Z362" s="93"/>
      <c r="AA362" s="94"/>
      <c r="AB362" s="2155">
        <f>'4.2.9CN'!H23</f>
        <v>62216</v>
      </c>
      <c r="AC362" s="2156"/>
      <c r="AD362" s="2156"/>
      <c r="AE362" s="2157"/>
      <c r="AF362" s="98"/>
      <c r="AG362" s="98"/>
      <c r="AH362" s="99"/>
      <c r="AI362" s="100"/>
      <c r="AJ362" s="133"/>
      <c r="AK362" s="155" t="str">
        <f>'4.2.9CN'!V23</f>
        <v>Connect to/from CP082</v>
      </c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C362" s="2"/>
    </row>
    <row r="363" spans="1:106" s="76" customFormat="1" ht="7.35" customHeight="1">
      <c r="A363" s="73"/>
      <c r="B363" s="116"/>
      <c r="C363" s="70"/>
      <c r="D363" s="128"/>
      <c r="E363" s="93"/>
      <c r="F363" s="93"/>
      <c r="G363" s="93"/>
      <c r="H363" s="93"/>
      <c r="I363" s="93"/>
      <c r="J363" s="93"/>
      <c r="K363" s="262"/>
      <c r="L363" s="263"/>
      <c r="M363" s="93"/>
      <c r="N363" s="129" t="str">
        <f>'4.2.5CP'!G104</f>
        <v>CP083</v>
      </c>
      <c r="O363" s="93"/>
      <c r="P363" s="93"/>
      <c r="Q363" s="93"/>
      <c r="R363" s="93"/>
      <c r="S363" s="93"/>
      <c r="T363" s="93"/>
      <c r="U363" s="94"/>
      <c r="V363" s="128"/>
      <c r="W363" s="93"/>
      <c r="X363" s="93"/>
      <c r="Y363" s="93"/>
      <c r="Z363" s="93"/>
      <c r="AA363" s="94"/>
      <c r="AB363" s="2155">
        <f>'4.2.5CP'!I104</f>
        <v>62400</v>
      </c>
      <c r="AC363" s="2156"/>
      <c r="AD363" s="2156"/>
      <c r="AE363" s="2157"/>
      <c r="AF363" s="98"/>
      <c r="AG363" s="98"/>
      <c r="AH363" s="99"/>
      <c r="AI363" s="100"/>
      <c r="AJ363" s="133"/>
      <c r="AK363" s="155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C363" s="2"/>
    </row>
    <row r="364" spans="1:106" s="76" customFormat="1" ht="7.35" customHeight="1">
      <c r="A364" s="73"/>
      <c r="B364" s="116"/>
      <c r="C364" s="70"/>
      <c r="D364" s="128"/>
      <c r="E364" s="93"/>
      <c r="F364" s="93"/>
      <c r="G364" s="93"/>
      <c r="H364" s="93"/>
      <c r="I364" s="93"/>
      <c r="J364" s="93"/>
      <c r="K364" s="262"/>
      <c r="L364" s="263" t="str">
        <f>'4.2.4CB'!G117</f>
        <v>WT016</v>
      </c>
      <c r="M364" s="93"/>
      <c r="N364" s="129"/>
      <c r="O364" s="93"/>
      <c r="P364" s="93"/>
      <c r="Q364" s="93"/>
      <c r="R364" s="93"/>
      <c r="S364" s="93"/>
      <c r="T364" s="93"/>
      <c r="U364" s="94"/>
      <c r="V364" s="128"/>
      <c r="W364" s="93"/>
      <c r="X364" s="93"/>
      <c r="Y364" s="93"/>
      <c r="Z364" s="93"/>
      <c r="AA364" s="94"/>
      <c r="AB364" s="2155">
        <f>'4.2.4CB'!I117</f>
        <v>62720</v>
      </c>
      <c r="AC364" s="2156"/>
      <c r="AD364" s="2156"/>
      <c r="AE364" s="2157"/>
      <c r="AF364" s="98"/>
      <c r="AG364" s="98"/>
      <c r="AH364" s="99"/>
      <c r="AI364" s="100"/>
      <c r="AJ364" s="133"/>
      <c r="AK364" s="155" t="str">
        <f>'4.2.4CB'!AF117</f>
        <v>Connect to/from CN11</v>
      </c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C364" s="2"/>
    </row>
    <row r="365" spans="1:106" s="76" customFormat="1" ht="7.35" customHeight="1">
      <c r="A365" s="73"/>
      <c r="B365" s="116"/>
      <c r="C365" s="70"/>
      <c r="D365" s="128"/>
      <c r="E365" s="93"/>
      <c r="F365" s="93"/>
      <c r="G365" s="93"/>
      <c r="H365" s="93"/>
      <c r="I365" s="93"/>
      <c r="J365" s="93"/>
      <c r="K365" s="262"/>
      <c r="L365" s="263"/>
      <c r="M365" s="93"/>
      <c r="N365" s="129"/>
      <c r="O365" s="93" t="str">
        <f>'4.2.9CN'!G24</f>
        <v>CN11</v>
      </c>
      <c r="P365" s="93"/>
      <c r="Q365" s="93"/>
      <c r="R365" s="93"/>
      <c r="S365" s="93"/>
      <c r="T365" s="93"/>
      <c r="U365" s="94"/>
      <c r="V365" s="128"/>
      <c r="W365" s="93"/>
      <c r="X365" s="93"/>
      <c r="Y365" s="93"/>
      <c r="Z365" s="93"/>
      <c r="AA365" s="94"/>
      <c r="AB365" s="2155">
        <f>'4.2.9CN'!H24</f>
        <v>62720</v>
      </c>
      <c r="AC365" s="2156"/>
      <c r="AD365" s="2156"/>
      <c r="AE365" s="2157"/>
      <c r="AF365" s="98"/>
      <c r="AG365" s="98"/>
      <c r="AH365" s="99"/>
      <c r="AI365" s="100"/>
      <c r="AJ365" s="133"/>
      <c r="AK365" s="155" t="str">
        <f>'4.2.9CN'!V24</f>
        <v>Connect to/from WT016</v>
      </c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106" s="76" customFormat="1" ht="7.35" customHeight="1">
      <c r="A366" s="73"/>
      <c r="B366" s="116"/>
      <c r="C366" s="70"/>
      <c r="D366" s="128"/>
      <c r="E366" s="93"/>
      <c r="F366" s="93"/>
      <c r="G366" s="93"/>
      <c r="H366" s="93"/>
      <c r="I366" s="93"/>
      <c r="J366" s="93"/>
      <c r="K366" s="262"/>
      <c r="L366" s="263"/>
      <c r="M366" s="93" t="str">
        <f>'4.2.4CB'!G118</f>
        <v>RD077</v>
      </c>
      <c r="N366" s="129"/>
      <c r="O366" s="93"/>
      <c r="P366" s="93"/>
      <c r="Q366" s="93"/>
      <c r="R366" s="93"/>
      <c r="S366" s="93"/>
      <c r="T366" s="93"/>
      <c r="U366" s="94"/>
      <c r="V366" s="128"/>
      <c r="W366" s="93"/>
      <c r="X366" s="93"/>
      <c r="Y366" s="93"/>
      <c r="Z366" s="93"/>
      <c r="AA366" s="94"/>
      <c r="AB366" s="2155">
        <f>'4.2.4CB'!I118</f>
        <v>62829</v>
      </c>
      <c r="AC366" s="2156"/>
      <c r="AD366" s="2156"/>
      <c r="AE366" s="2157"/>
      <c r="AF366" s="98"/>
      <c r="AG366" s="98"/>
      <c r="AH366" s="99"/>
      <c r="AI366" s="100"/>
      <c r="AJ366" s="133"/>
      <c r="AK366" s="155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C366" s="2"/>
    </row>
    <row r="367" spans="1:106" s="76" customFormat="1" ht="7.35" customHeight="1">
      <c r="A367" s="73"/>
      <c r="B367" s="116"/>
      <c r="C367" s="70"/>
      <c r="D367" s="128"/>
      <c r="E367" s="93"/>
      <c r="F367" s="93"/>
      <c r="G367" s="93"/>
      <c r="H367" s="93"/>
      <c r="I367" s="93"/>
      <c r="J367" s="93"/>
      <c r="K367" s="262"/>
      <c r="L367" s="263"/>
      <c r="M367" s="93" t="str">
        <f>'4.2.4CB'!G119</f>
        <v>RD078</v>
      </c>
      <c r="N367" s="129"/>
      <c r="O367" s="93"/>
      <c r="P367" s="93"/>
      <c r="Q367" s="93"/>
      <c r="R367" s="93"/>
      <c r="S367" s="93"/>
      <c r="T367" s="93"/>
      <c r="U367" s="94"/>
      <c r="V367" s="128"/>
      <c r="W367" s="93"/>
      <c r="X367" s="93"/>
      <c r="Y367" s="93"/>
      <c r="Z367" s="93"/>
      <c r="AA367" s="94"/>
      <c r="AB367" s="2155">
        <f>'4.2.4CB'!I119</f>
        <v>63656</v>
      </c>
      <c r="AC367" s="2156"/>
      <c r="AD367" s="2156"/>
      <c r="AE367" s="2157"/>
      <c r="AF367" s="98"/>
      <c r="AG367" s="98"/>
      <c r="AH367" s="99"/>
      <c r="AI367" s="100"/>
      <c r="AJ367" s="133"/>
      <c r="AK367" s="155"/>
    </row>
    <row r="368" spans="1:106" s="76" customFormat="1" ht="7.35" customHeight="1">
      <c r="A368" s="73"/>
      <c r="B368" s="116"/>
      <c r="C368" s="70"/>
      <c r="D368" s="128"/>
      <c r="E368" s="93"/>
      <c r="F368" s="93"/>
      <c r="G368" s="93"/>
      <c r="H368" s="93"/>
      <c r="I368" s="93"/>
      <c r="J368" s="93"/>
      <c r="K368" s="262"/>
      <c r="L368" s="263"/>
      <c r="M368" s="93" t="str">
        <f>'4.2.4CB'!G120</f>
        <v>RD079</v>
      </c>
      <c r="N368" s="129"/>
      <c r="O368" s="93"/>
      <c r="P368" s="93"/>
      <c r="Q368" s="93"/>
      <c r="R368" s="93"/>
      <c r="S368" s="93"/>
      <c r="T368" s="93"/>
      <c r="U368" s="94"/>
      <c r="V368" s="128"/>
      <c r="W368" s="93"/>
      <c r="X368" s="93"/>
      <c r="Y368" s="93"/>
      <c r="Z368" s="93"/>
      <c r="AA368" s="94"/>
      <c r="AB368" s="2155">
        <f>'4.2.4CB'!I120</f>
        <v>64090</v>
      </c>
      <c r="AC368" s="2156"/>
      <c r="AD368" s="2156"/>
      <c r="AE368" s="2157"/>
      <c r="AF368" s="98"/>
      <c r="AG368" s="98"/>
      <c r="AH368" s="99"/>
      <c r="AI368" s="100"/>
      <c r="AJ368" s="133"/>
      <c r="AK368" s="155"/>
    </row>
    <row r="369" spans="1:74" s="76" customFormat="1" ht="7.35" customHeight="1">
      <c r="A369" s="73"/>
      <c r="B369" s="116"/>
      <c r="C369" s="70"/>
      <c r="D369" s="128"/>
      <c r="E369" s="93"/>
      <c r="F369" s="93"/>
      <c r="G369" s="93"/>
      <c r="H369" s="93"/>
      <c r="I369" s="93"/>
      <c r="J369" s="93"/>
      <c r="K369" s="262"/>
      <c r="L369" s="263"/>
      <c r="M369" s="93"/>
      <c r="N369" s="129"/>
      <c r="O369" s="93"/>
      <c r="P369" s="93"/>
      <c r="Q369" s="93" t="str">
        <f>'4.2.6IC'!G17</f>
        <v>IC04</v>
      </c>
      <c r="R369" s="93"/>
      <c r="S369" s="93"/>
      <c r="T369" s="93"/>
      <c r="U369" s="94"/>
      <c r="V369" s="128"/>
      <c r="W369" s="93"/>
      <c r="X369" s="93"/>
      <c r="Y369" s="93"/>
      <c r="Z369" s="93"/>
      <c r="AA369" s="94"/>
      <c r="AB369" s="2155">
        <f>'4.2.6IC'!H17</f>
        <v>64200</v>
      </c>
      <c r="AC369" s="2156"/>
      <c r="AD369" s="2156"/>
      <c r="AE369" s="2157"/>
      <c r="AF369" s="98"/>
      <c r="AG369" s="98"/>
      <c r="AH369" s="99"/>
      <c r="AI369" s="100"/>
      <c r="AJ369" s="133"/>
      <c r="AK369" s="155" t="str">
        <f>'4.2.6IC'!AN17</f>
        <v>Tam Ky IC (Including TG, TP and TPO)</v>
      </c>
    </row>
    <row r="370" spans="1:74" s="76" customFormat="1" ht="7.35" customHeight="1">
      <c r="A370" s="73"/>
      <c r="B370" s="116"/>
      <c r="C370" s="70"/>
      <c r="D370" s="128"/>
      <c r="E370" s="93"/>
      <c r="F370" s="93"/>
      <c r="G370" s="93"/>
      <c r="H370" s="93"/>
      <c r="I370" s="93"/>
      <c r="J370" s="93"/>
      <c r="K370" s="262"/>
      <c r="L370" s="263"/>
      <c r="M370" s="93"/>
      <c r="N370" s="129"/>
      <c r="O370" s="93"/>
      <c r="P370" s="93"/>
      <c r="Q370" s="93"/>
      <c r="R370" s="93" t="str">
        <f>'4.2.3BR'!U185</f>
        <v>IRB05</v>
      </c>
      <c r="S370" s="93"/>
      <c r="T370" s="93"/>
      <c r="U370" s="94"/>
      <c r="V370" s="128"/>
      <c r="W370" s="93"/>
      <c r="X370" s="93"/>
      <c r="Y370" s="93"/>
      <c r="Z370" s="93"/>
      <c r="AA370" s="94"/>
      <c r="AB370" s="2158">
        <f>'4.2.3BR'!W185</f>
        <v>64200</v>
      </c>
      <c r="AC370" s="2159"/>
      <c r="AD370" s="2159"/>
      <c r="AE370" s="2160"/>
      <c r="AF370" s="52"/>
      <c r="AG370" s="52"/>
      <c r="AH370" s="39"/>
      <c r="AI370" s="53"/>
      <c r="AJ370" s="133"/>
      <c r="AK370" s="55" t="s">
        <v>412</v>
      </c>
    </row>
    <row r="371" spans="1:74" s="76" customFormat="1" ht="7.35" customHeight="1">
      <c r="A371" s="73"/>
      <c r="B371" s="116"/>
      <c r="C371" s="70"/>
      <c r="D371" s="128"/>
      <c r="E371" s="93"/>
      <c r="F371" s="93"/>
      <c r="G371" s="93"/>
      <c r="H371" s="93"/>
      <c r="I371" s="93"/>
      <c r="J371" s="93"/>
      <c r="K371" s="262"/>
      <c r="L371" s="263"/>
      <c r="M371" s="93"/>
      <c r="N371" s="129"/>
      <c r="O371" s="93"/>
      <c r="P371" s="93"/>
      <c r="Q371" s="93"/>
      <c r="R371" s="93"/>
      <c r="S371" s="93"/>
      <c r="T371" s="93"/>
      <c r="U371" s="94"/>
      <c r="V371" s="128"/>
      <c r="W371" s="93"/>
      <c r="X371" s="93"/>
      <c r="Y371" s="93"/>
      <c r="Z371" s="93"/>
      <c r="AA371" s="94" t="str">
        <f>'4.2.8IS'!F18</f>
        <v>IS04</v>
      </c>
      <c r="AB371" s="2158">
        <f>'4.2.8IS'!H18</f>
        <v>64200</v>
      </c>
      <c r="AC371" s="2159"/>
      <c r="AD371" s="2159"/>
      <c r="AE371" s="2160"/>
      <c r="AF371" s="52"/>
      <c r="AG371" s="52"/>
      <c r="AH371" s="39"/>
      <c r="AI371" s="53"/>
      <c r="AJ371" s="133"/>
      <c r="AK371" s="55" t="str">
        <f>'4.2.8IS'!AC18</f>
        <v>DR616 (Tam Ky IC)</v>
      </c>
    </row>
    <row r="372" spans="1:74" s="76" customFormat="1" ht="7.35" customHeight="1">
      <c r="A372" s="73"/>
      <c r="B372" s="116"/>
      <c r="C372" s="70"/>
      <c r="D372" s="128"/>
      <c r="E372" s="93"/>
      <c r="F372" s="93"/>
      <c r="G372" s="93"/>
      <c r="H372" s="93"/>
      <c r="I372" s="93"/>
      <c r="J372" s="93"/>
      <c r="K372" s="262"/>
      <c r="L372" s="263"/>
      <c r="M372" s="93" t="str">
        <f>'4.2.4CB'!G121</f>
        <v>RD080</v>
      </c>
      <c r="N372" s="129"/>
      <c r="O372" s="93"/>
      <c r="P372" s="93"/>
      <c r="Q372" s="93"/>
      <c r="R372" s="93"/>
      <c r="S372" s="93"/>
      <c r="T372" s="93"/>
      <c r="U372" s="94"/>
      <c r="V372" s="128"/>
      <c r="W372" s="93"/>
      <c r="X372" s="93"/>
      <c r="Y372" s="93"/>
      <c r="Z372" s="93"/>
      <c r="AA372" s="94"/>
      <c r="AB372" s="2155">
        <f>'4.2.4CB'!I121</f>
        <v>64240</v>
      </c>
      <c r="AC372" s="2156"/>
      <c r="AD372" s="2156"/>
      <c r="AE372" s="2157"/>
      <c r="AF372" s="98"/>
      <c r="AG372" s="98"/>
      <c r="AH372" s="99"/>
      <c r="AI372" s="100"/>
      <c r="AJ372" s="133"/>
      <c r="AK372" s="155"/>
    </row>
    <row r="373" spans="1:74" s="76" customFormat="1" ht="7.35" customHeight="1">
      <c r="A373" s="73"/>
      <c r="B373" s="116"/>
      <c r="C373" s="70"/>
      <c r="D373" s="128"/>
      <c r="E373" s="93"/>
      <c r="F373" s="93"/>
      <c r="G373" s="93"/>
      <c r="H373" s="93"/>
      <c r="I373" s="93"/>
      <c r="J373" s="93"/>
      <c r="K373" s="262"/>
      <c r="L373" s="263" t="str">
        <f>'4.2.4CB'!G122</f>
        <v>WT017</v>
      </c>
      <c r="M373" s="93"/>
      <c r="N373" s="129"/>
      <c r="O373" s="93"/>
      <c r="P373" s="93"/>
      <c r="Q373" s="93"/>
      <c r="R373" s="93"/>
      <c r="S373" s="93"/>
      <c r="T373" s="93"/>
      <c r="U373" s="94"/>
      <c r="V373" s="128"/>
      <c r="W373" s="93"/>
      <c r="X373" s="93"/>
      <c r="Y373" s="93"/>
      <c r="Z373" s="93"/>
      <c r="AA373" s="94"/>
      <c r="AB373" s="2155">
        <f>'4.2.4CB'!I122</f>
        <v>64252</v>
      </c>
      <c r="AC373" s="2156"/>
      <c r="AD373" s="2156"/>
      <c r="AE373" s="2157"/>
      <c r="AF373" s="98"/>
      <c r="AG373" s="98"/>
      <c r="AH373" s="99"/>
      <c r="AI373" s="100"/>
      <c r="AJ373" s="133"/>
      <c r="AK373" s="155"/>
    </row>
    <row r="374" spans="1:74" s="76" customFormat="1" ht="7.35" customHeight="1">
      <c r="A374" s="73"/>
      <c r="B374" s="116"/>
      <c r="C374" s="70"/>
      <c r="D374" s="128"/>
      <c r="E374" s="93"/>
      <c r="F374" s="93"/>
      <c r="G374" s="93"/>
      <c r="H374" s="93"/>
      <c r="I374" s="93"/>
      <c r="J374" s="93"/>
      <c r="K374" s="262"/>
      <c r="L374" s="263"/>
      <c r="M374" s="93" t="str">
        <f>'4.2.4CB'!G123</f>
        <v>RD081</v>
      </c>
      <c r="N374" s="129"/>
      <c r="O374" s="93"/>
      <c r="P374" s="93"/>
      <c r="Q374" s="93"/>
      <c r="R374" s="93"/>
      <c r="S374" s="93"/>
      <c r="T374" s="93"/>
      <c r="U374" s="94"/>
      <c r="V374" s="128"/>
      <c r="W374" s="93"/>
      <c r="X374" s="93"/>
      <c r="Y374" s="93"/>
      <c r="Z374" s="93"/>
      <c r="AA374" s="94"/>
      <c r="AB374" s="2155">
        <f>'4.2.4CB'!I123</f>
        <v>64492</v>
      </c>
      <c r="AC374" s="2156"/>
      <c r="AD374" s="2156"/>
      <c r="AE374" s="2157"/>
      <c r="AF374" s="98"/>
      <c r="AG374" s="98"/>
      <c r="AH374" s="99"/>
      <c r="AI374" s="100"/>
      <c r="AJ374" s="133"/>
      <c r="AK374" s="155"/>
    </row>
    <row r="375" spans="1:74" s="76" customFormat="1" ht="7.35" customHeight="1">
      <c r="A375" s="73"/>
      <c r="B375" s="116"/>
      <c r="C375" s="70"/>
      <c r="D375" s="128"/>
      <c r="E375" s="93"/>
      <c r="F375" s="93"/>
      <c r="G375" s="93"/>
      <c r="H375" s="93"/>
      <c r="I375" s="93"/>
      <c r="J375" s="93"/>
      <c r="K375" s="262"/>
      <c r="L375" s="263"/>
      <c r="M375" s="93"/>
      <c r="N375" s="129"/>
      <c r="O375" s="93"/>
      <c r="P375" s="93"/>
      <c r="Q375" s="93"/>
      <c r="R375" s="93"/>
      <c r="S375" s="93"/>
      <c r="T375" s="93"/>
      <c r="U375" s="94" t="str">
        <f>'4.2.7BL'!F12</f>
        <v>BL04</v>
      </c>
      <c r="V375" s="128"/>
      <c r="W375" s="93"/>
      <c r="X375" s="93"/>
      <c r="Y375" s="93"/>
      <c r="Z375" s="93"/>
      <c r="AA375" s="94"/>
      <c r="AB375" s="2155">
        <f>'4.2.7BL'!G12</f>
        <v>64750</v>
      </c>
      <c r="AC375" s="2156"/>
      <c r="AD375" s="2156"/>
      <c r="AE375" s="2157"/>
      <c r="AF375" s="98"/>
      <c r="AG375" s="98"/>
      <c r="AH375" s="99"/>
      <c r="AI375" s="100"/>
      <c r="AJ375" s="133"/>
      <c r="AK375" s="155" t="str">
        <f>'4.2.7BL'!O12</f>
        <v>EOO</v>
      </c>
    </row>
    <row r="376" spans="1:74" s="76" customFormat="1" ht="7.35" customHeight="1">
      <c r="A376" s="171"/>
      <c r="B376" s="121"/>
      <c r="C376" s="122"/>
      <c r="D376" s="149"/>
      <c r="E376" s="111"/>
      <c r="F376" s="111"/>
      <c r="G376" s="111"/>
      <c r="H376" s="111"/>
      <c r="I376" s="111"/>
      <c r="J376" s="111"/>
      <c r="K376" s="268"/>
      <c r="L376" s="269" t="str">
        <f>'4.2.4CB'!G124</f>
        <v>WT018</v>
      </c>
      <c r="M376" s="111"/>
      <c r="N376" s="150"/>
      <c r="O376" s="111"/>
      <c r="P376" s="111"/>
      <c r="Q376" s="111"/>
      <c r="R376" s="111"/>
      <c r="S376" s="111"/>
      <c r="T376" s="111"/>
      <c r="U376" s="112"/>
      <c r="V376" s="149"/>
      <c r="W376" s="111"/>
      <c r="X376" s="111"/>
      <c r="Y376" s="111"/>
      <c r="Z376" s="111"/>
      <c r="AA376" s="112"/>
      <c r="AB376" s="2181">
        <f>'4.2.4CB'!I124</f>
        <v>64982</v>
      </c>
      <c r="AC376" s="2182"/>
      <c r="AD376" s="2182"/>
      <c r="AE376" s="2183"/>
      <c r="AF376" s="113"/>
      <c r="AG376" s="113"/>
      <c r="AH376" s="114"/>
      <c r="AI376" s="115"/>
      <c r="AJ376" s="151"/>
      <c r="AK376" s="157"/>
    </row>
    <row r="377" spans="1:74" s="76" customFormat="1" ht="7.35" customHeight="1">
      <c r="A377" s="172"/>
      <c r="B377" s="173" t="s">
        <v>408</v>
      </c>
      <c r="C377" s="446" t="s">
        <v>1140</v>
      </c>
      <c r="D377" s="80" t="s">
        <v>1141</v>
      </c>
      <c r="E377" s="81"/>
      <c r="F377" s="81"/>
      <c r="G377" s="81"/>
      <c r="H377" s="81"/>
      <c r="I377" s="81"/>
      <c r="J377" s="81"/>
      <c r="K377" s="254"/>
      <c r="L377" s="255"/>
      <c r="M377" s="81"/>
      <c r="N377" s="82"/>
      <c r="O377" s="81"/>
      <c r="P377" s="81"/>
      <c r="Q377" s="81"/>
      <c r="R377" s="81"/>
      <c r="S377" s="81"/>
      <c r="T377" s="81"/>
      <c r="U377" s="18"/>
      <c r="V377" s="80"/>
      <c r="W377" s="81"/>
      <c r="X377" s="81"/>
      <c r="Y377" s="81"/>
      <c r="Z377" s="81"/>
      <c r="AA377" s="18"/>
      <c r="AB377" s="19">
        <v>65000</v>
      </c>
      <c r="AC377" s="168" t="s">
        <v>405</v>
      </c>
      <c r="AD377" s="21">
        <v>70000</v>
      </c>
      <c r="AE377" s="22"/>
      <c r="AF377" s="23"/>
      <c r="AG377" s="23"/>
      <c r="AH377" s="24">
        <f>(AD377-AB377)-AF377</f>
        <v>5000</v>
      </c>
      <c r="AI377" s="25"/>
      <c r="AJ377" s="117"/>
      <c r="AK377" s="153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</row>
    <row r="378" spans="1:74" s="88" customFormat="1" ht="7.35" customHeight="1">
      <c r="A378" s="125"/>
      <c r="B378" s="118"/>
      <c r="C378" s="29"/>
      <c r="D378" s="90" t="s">
        <v>1135</v>
      </c>
      <c r="E378" s="91"/>
      <c r="F378" s="91"/>
      <c r="G378" s="91"/>
      <c r="H378" s="91"/>
      <c r="I378" s="91"/>
      <c r="J378" s="91"/>
      <c r="K378" s="258"/>
      <c r="L378" s="259"/>
      <c r="M378" s="91"/>
      <c r="N378" s="92"/>
      <c r="O378" s="91"/>
      <c r="P378" s="91"/>
      <c r="Q378" s="91"/>
      <c r="R378" s="91"/>
      <c r="S378" s="91"/>
      <c r="T378" s="91"/>
      <c r="U378" s="47"/>
      <c r="V378" s="90"/>
      <c r="W378" s="91"/>
      <c r="X378" s="91"/>
      <c r="Y378" s="91"/>
      <c r="Z378" s="91"/>
      <c r="AA378" s="47"/>
      <c r="AB378" s="48">
        <f>AB377</f>
        <v>65000</v>
      </c>
      <c r="AC378" s="1544" t="s">
        <v>405</v>
      </c>
      <c r="AD378" s="50">
        <f>AB379</f>
        <v>66113.5</v>
      </c>
      <c r="AE378" s="1857"/>
      <c r="AF378" s="52"/>
      <c r="AG378" s="52"/>
      <c r="AH378" s="39">
        <f>(AD378-AB378)</f>
        <v>1113.5</v>
      </c>
      <c r="AI378" s="53"/>
      <c r="AJ378" s="119"/>
      <c r="AK378" s="55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</row>
    <row r="379" spans="1:74" s="76" customFormat="1" ht="7.35" customHeight="1">
      <c r="A379" s="73"/>
      <c r="B379" s="116"/>
      <c r="C379" s="70"/>
      <c r="D379" s="128"/>
      <c r="E379" s="93"/>
      <c r="F379" s="93"/>
      <c r="G379" s="93"/>
      <c r="H379" s="93" t="str">
        <f>'4.2.3BR'!U104</f>
        <v>SB07</v>
      </c>
      <c r="I379" s="93"/>
      <c r="J379" s="93"/>
      <c r="K379" s="262"/>
      <c r="L379" s="263"/>
      <c r="M379" s="93"/>
      <c r="N379" s="129"/>
      <c r="O379" s="93"/>
      <c r="P379" s="93"/>
      <c r="Q379" s="93"/>
      <c r="R379" s="93"/>
      <c r="S379" s="93"/>
      <c r="T379" s="93"/>
      <c r="U379" s="94"/>
      <c r="V379" s="128"/>
      <c r="W379" s="93"/>
      <c r="X379" s="93"/>
      <c r="Y379" s="93"/>
      <c r="Z379" s="93"/>
      <c r="AA379" s="94"/>
      <c r="AB379" s="48">
        <f>'4.2.3BR'!W104</f>
        <v>66113.5</v>
      </c>
      <c r="AC379" s="1856" t="s">
        <v>405</v>
      </c>
      <c r="AD379" s="50">
        <f>'4.2.3BR'!AA104</f>
        <v>66286.5</v>
      </c>
      <c r="AE379" s="1857"/>
      <c r="AF379" s="52"/>
      <c r="AG379" s="52"/>
      <c r="AH379" s="39">
        <f>'4.2.3BR'!AF104</f>
        <v>173</v>
      </c>
      <c r="AI379" s="53"/>
      <c r="AJ379" s="133"/>
      <c r="AK379" s="155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</row>
    <row r="380" spans="1:74" s="76" customFormat="1" ht="7.35" customHeight="1">
      <c r="A380" s="73"/>
      <c r="B380" s="116"/>
      <c r="C380" s="70"/>
      <c r="D380" s="128" t="s">
        <v>1136</v>
      </c>
      <c r="E380" s="93"/>
      <c r="F380" s="93"/>
      <c r="G380" s="93"/>
      <c r="H380" s="93"/>
      <c r="I380" s="93"/>
      <c r="J380" s="93"/>
      <c r="K380" s="262"/>
      <c r="L380" s="263"/>
      <c r="M380" s="93"/>
      <c r="N380" s="129"/>
      <c r="O380" s="93"/>
      <c r="P380" s="93"/>
      <c r="Q380" s="93"/>
      <c r="R380" s="93"/>
      <c r="S380" s="93"/>
      <c r="T380" s="93"/>
      <c r="U380" s="94"/>
      <c r="V380" s="128"/>
      <c r="W380" s="93"/>
      <c r="X380" s="93"/>
      <c r="Y380" s="93"/>
      <c r="Z380" s="93"/>
      <c r="AA380" s="94"/>
      <c r="AB380" s="48">
        <f>AD379</f>
        <v>66286.5</v>
      </c>
      <c r="AC380" s="1856" t="s">
        <v>405</v>
      </c>
      <c r="AD380" s="50">
        <f>AB381</f>
        <v>67954.5</v>
      </c>
      <c r="AE380" s="1857"/>
      <c r="AF380" s="52"/>
      <c r="AG380" s="52"/>
      <c r="AH380" s="39">
        <f>(AD380-AB380)</f>
        <v>1668</v>
      </c>
      <c r="AI380" s="53"/>
      <c r="AJ380" s="133"/>
      <c r="AK380" s="155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</row>
    <row r="381" spans="1:74" s="76" customFormat="1" ht="7.35" customHeight="1">
      <c r="A381" s="73"/>
      <c r="B381" s="116"/>
      <c r="C381" s="70"/>
      <c r="D381" s="128"/>
      <c r="E381" s="93"/>
      <c r="F381" s="93" t="str">
        <f>'4.2.3BR'!U105</f>
        <v>LRB16</v>
      </c>
      <c r="G381" s="93"/>
      <c r="H381" s="93"/>
      <c r="I381" s="93"/>
      <c r="J381" s="93"/>
      <c r="K381" s="262"/>
      <c r="L381" s="263"/>
      <c r="M381" s="93"/>
      <c r="N381" s="129"/>
      <c r="O381" s="93"/>
      <c r="P381" s="93"/>
      <c r="Q381" s="93"/>
      <c r="R381" s="93"/>
      <c r="S381" s="93"/>
      <c r="T381" s="93"/>
      <c r="U381" s="94"/>
      <c r="V381" s="128"/>
      <c r="W381" s="93"/>
      <c r="X381" s="93"/>
      <c r="Y381" s="93"/>
      <c r="Z381" s="93"/>
      <c r="AA381" s="94"/>
      <c r="AB381" s="48">
        <f>'4.2.3BR'!W105</f>
        <v>67954.5</v>
      </c>
      <c r="AC381" s="1856" t="s">
        <v>405</v>
      </c>
      <c r="AD381" s="50">
        <f>'4.2.3BR'!AA105</f>
        <v>68661.5</v>
      </c>
      <c r="AE381" s="1857"/>
      <c r="AF381" s="52"/>
      <c r="AG381" s="52"/>
      <c r="AH381" s="39">
        <f>'4.2.3BR'!AF105</f>
        <v>707</v>
      </c>
      <c r="AI381" s="53"/>
      <c r="AJ381" s="133"/>
      <c r="AK381" s="155"/>
    </row>
    <row r="382" spans="1:74" s="76" customFormat="1" ht="7.35" customHeight="1">
      <c r="A382" s="73"/>
      <c r="B382" s="116"/>
      <c r="C382" s="70"/>
      <c r="D382" s="1693" t="s">
        <v>1159</v>
      </c>
      <c r="E382" s="1694"/>
      <c r="F382" s="1694"/>
      <c r="G382" s="1694"/>
      <c r="H382" s="1694"/>
      <c r="I382" s="1694"/>
      <c r="J382" s="1694"/>
      <c r="K382" s="1695"/>
      <c r="L382" s="1696"/>
      <c r="M382" s="1694"/>
      <c r="N382" s="1697"/>
      <c r="O382" s="1694"/>
      <c r="P382" s="1694"/>
      <c r="Q382" s="1694"/>
      <c r="R382" s="1694"/>
      <c r="S382" s="1694"/>
      <c r="T382" s="1694"/>
      <c r="U382" s="1698"/>
      <c r="V382" s="1693"/>
      <c r="W382" s="1694"/>
      <c r="X382" s="1694"/>
      <c r="Y382" s="1694"/>
      <c r="Z382" s="1694"/>
      <c r="AA382" s="1698"/>
      <c r="AB382" s="1716">
        <f>AD381</f>
        <v>68661.5</v>
      </c>
      <c r="AC382" s="1700" t="s">
        <v>405</v>
      </c>
      <c r="AD382" s="1717">
        <f>AD377</f>
        <v>70000</v>
      </c>
      <c r="AE382" s="1702"/>
      <c r="AF382" s="1703"/>
      <c r="AG382" s="1703"/>
      <c r="AH382" s="1556">
        <f>(AD382-AB382)</f>
        <v>1338.5</v>
      </c>
      <c r="AI382" s="1557"/>
      <c r="AJ382" s="1558"/>
      <c r="AK382" s="1559"/>
    </row>
    <row r="383" spans="1:74" s="76" customFormat="1" ht="7.35" customHeight="1">
      <c r="A383" s="73"/>
      <c r="B383" s="116"/>
      <c r="C383" s="70"/>
      <c r="D383" s="139"/>
      <c r="E383" s="140"/>
      <c r="F383" s="140"/>
      <c r="G383" s="140"/>
      <c r="H383" s="140"/>
      <c r="I383" s="140"/>
      <c r="J383" s="140"/>
      <c r="K383" s="266"/>
      <c r="L383" s="267"/>
      <c r="M383" s="140" t="str">
        <f>'4.2.4CB'!G126</f>
        <v>RD082</v>
      </c>
      <c r="N383" s="141"/>
      <c r="O383" s="140"/>
      <c r="P383" s="140"/>
      <c r="Q383" s="140"/>
      <c r="R383" s="140"/>
      <c r="S383" s="140"/>
      <c r="T383" s="140"/>
      <c r="U383" s="142"/>
      <c r="V383" s="139"/>
      <c r="W383" s="140"/>
      <c r="X383" s="140"/>
      <c r="Y383" s="140"/>
      <c r="Z383" s="140"/>
      <c r="AA383" s="142"/>
      <c r="AB383" s="2193">
        <f>'4.2.4CB'!I126</f>
        <v>65339</v>
      </c>
      <c r="AC383" s="2194"/>
      <c r="AD383" s="2194"/>
      <c r="AE383" s="2195"/>
      <c r="AF383" s="143"/>
      <c r="AG383" s="143"/>
      <c r="AH383" s="145"/>
      <c r="AI383" s="146"/>
      <c r="AJ383" s="147"/>
      <c r="AK383" s="167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</row>
    <row r="384" spans="1:74" s="76" customFormat="1" ht="7.35" customHeight="1">
      <c r="A384" s="73"/>
      <c r="B384" s="116"/>
      <c r="C384" s="70"/>
      <c r="D384" s="128"/>
      <c r="E384" s="93"/>
      <c r="F384" s="93"/>
      <c r="G384" s="93"/>
      <c r="H384" s="93"/>
      <c r="I384" s="93"/>
      <c r="J384" s="93"/>
      <c r="K384" s="262"/>
      <c r="L384" s="263"/>
      <c r="M384" s="93"/>
      <c r="N384" s="129" t="str">
        <f>'4.2.5CP'!G106</f>
        <v>CP084</v>
      </c>
      <c r="O384" s="93"/>
      <c r="P384" s="93"/>
      <c r="Q384" s="93"/>
      <c r="R384" s="93"/>
      <c r="S384" s="93"/>
      <c r="T384" s="93"/>
      <c r="U384" s="94"/>
      <c r="V384" s="128"/>
      <c r="W384" s="93"/>
      <c r="X384" s="93"/>
      <c r="Y384" s="93"/>
      <c r="Z384" s="93"/>
      <c r="AA384" s="94"/>
      <c r="AB384" s="2155">
        <f>'4.2.5CP'!I106</f>
        <v>65487</v>
      </c>
      <c r="AC384" s="2156"/>
      <c r="AD384" s="2156"/>
      <c r="AE384" s="2157"/>
      <c r="AF384" s="98"/>
      <c r="AG384" s="98"/>
      <c r="AH384" s="99"/>
      <c r="AI384" s="100"/>
      <c r="AJ384" s="133"/>
      <c r="AK384" s="155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74" s="76" customFormat="1" ht="7.35" customHeight="1">
      <c r="A385" s="73"/>
      <c r="B385" s="116"/>
      <c r="C385" s="70"/>
      <c r="D385" s="128"/>
      <c r="E385" s="93"/>
      <c r="F385" s="93"/>
      <c r="G385" s="93"/>
      <c r="H385" s="93"/>
      <c r="I385" s="93"/>
      <c r="J385" s="93"/>
      <c r="K385" s="262"/>
      <c r="L385" s="263"/>
      <c r="M385" s="93" t="str">
        <f>'4.2.4CB'!G127</f>
        <v>RD083</v>
      </c>
      <c r="N385" s="129"/>
      <c r="O385" s="93"/>
      <c r="P385" s="93"/>
      <c r="Q385" s="93"/>
      <c r="R385" s="93"/>
      <c r="S385" s="93"/>
      <c r="T385" s="93"/>
      <c r="U385" s="94"/>
      <c r="V385" s="128"/>
      <c r="W385" s="93"/>
      <c r="X385" s="93"/>
      <c r="Y385" s="93"/>
      <c r="Z385" s="93"/>
      <c r="AA385" s="94"/>
      <c r="AB385" s="2155">
        <f>'4.2.4CB'!I127</f>
        <v>65680</v>
      </c>
      <c r="AC385" s="2156"/>
      <c r="AD385" s="2156"/>
      <c r="AE385" s="2157"/>
      <c r="AF385" s="98"/>
      <c r="AG385" s="98"/>
      <c r="AH385" s="99"/>
      <c r="AI385" s="100"/>
      <c r="AJ385" s="133"/>
      <c r="AK385" s="155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74" s="76" customFormat="1" ht="7.35" customHeight="1">
      <c r="A386" s="73"/>
      <c r="B386" s="116"/>
      <c r="C386" s="1542"/>
      <c r="D386" s="128"/>
      <c r="E386" s="93"/>
      <c r="F386" s="93"/>
      <c r="G386" s="93"/>
      <c r="H386" s="93"/>
      <c r="I386" s="93"/>
      <c r="J386" s="93"/>
      <c r="K386" s="262"/>
      <c r="L386" s="263"/>
      <c r="M386" s="93"/>
      <c r="N386" s="129"/>
      <c r="O386" s="93" t="str">
        <f>'4.2.9CN'!G26</f>
        <v>CN12</v>
      </c>
      <c r="P386" s="93"/>
      <c r="Q386" s="93"/>
      <c r="R386" s="93"/>
      <c r="S386" s="93"/>
      <c r="T386" s="93"/>
      <c r="U386" s="94"/>
      <c r="V386" s="128"/>
      <c r="W386" s="93"/>
      <c r="X386" s="93"/>
      <c r="Y386" s="93"/>
      <c r="Z386" s="93"/>
      <c r="AA386" s="94"/>
      <c r="AB386" s="2155">
        <f>'4.2.9CN'!H26</f>
        <v>66200</v>
      </c>
      <c r="AC386" s="2156"/>
      <c r="AD386" s="2156"/>
      <c r="AE386" s="2157"/>
      <c r="AF386" s="98"/>
      <c r="AG386" s="98"/>
      <c r="AH386" s="99"/>
      <c r="AI386" s="100"/>
      <c r="AJ386" s="133"/>
      <c r="AK386" s="155" t="str">
        <f>'4.2.9CN'!V26</f>
        <v>Connect to/from SB07</v>
      </c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74" s="76" customFormat="1" ht="7.35" customHeight="1">
      <c r="A387" s="73"/>
      <c r="B387" s="116"/>
      <c r="C387" s="1542"/>
      <c r="D387" s="128"/>
      <c r="E387" s="93"/>
      <c r="F387" s="93"/>
      <c r="G387" s="93"/>
      <c r="H387" s="93"/>
      <c r="I387" s="93"/>
      <c r="J387" s="93"/>
      <c r="K387" s="262"/>
      <c r="L387" s="263"/>
      <c r="M387" s="93"/>
      <c r="N387" s="129"/>
      <c r="O387" s="93"/>
      <c r="P387" s="93" t="str">
        <f>'4.2.3BR'!U151</f>
        <v>FO04</v>
      </c>
      <c r="Q387" s="93"/>
      <c r="R387" s="93"/>
      <c r="S387" s="93"/>
      <c r="T387" s="93"/>
      <c r="U387" s="94"/>
      <c r="V387" s="128"/>
      <c r="W387" s="93"/>
      <c r="X387" s="93"/>
      <c r="Y387" s="93"/>
      <c r="Z387" s="93"/>
      <c r="AA387" s="94"/>
      <c r="AB387" s="2158">
        <f>'4.2.3BR'!W151</f>
        <v>66334</v>
      </c>
      <c r="AC387" s="2159"/>
      <c r="AD387" s="2159"/>
      <c r="AE387" s="2160"/>
      <c r="AF387" s="52"/>
      <c r="AG387" s="52"/>
      <c r="AH387" s="39"/>
      <c r="AI387" s="53"/>
      <c r="AJ387" s="133"/>
      <c r="AK387" s="155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74" s="76" customFormat="1" ht="7.35" customHeight="1">
      <c r="A388" s="73"/>
      <c r="B388" s="116"/>
      <c r="C388" s="1542"/>
      <c r="D388" s="128"/>
      <c r="E388" s="93"/>
      <c r="F388" s="93"/>
      <c r="G388" s="93"/>
      <c r="H388" s="93"/>
      <c r="I388" s="93"/>
      <c r="J388" s="93"/>
      <c r="K388" s="262"/>
      <c r="L388" s="263"/>
      <c r="M388" s="93" t="str">
        <f>'4.2.4CB'!G128</f>
        <v>RD084</v>
      </c>
      <c r="N388" s="129"/>
      <c r="O388" s="93"/>
      <c r="P388" s="93"/>
      <c r="Q388" s="93"/>
      <c r="R388" s="93"/>
      <c r="S388" s="93"/>
      <c r="T388" s="93"/>
      <c r="U388" s="94"/>
      <c r="V388" s="128"/>
      <c r="W388" s="93"/>
      <c r="X388" s="93"/>
      <c r="Y388" s="93"/>
      <c r="Z388" s="93"/>
      <c r="AA388" s="94"/>
      <c r="AB388" s="2158">
        <f>'4.2.4CB'!I128</f>
        <v>66678</v>
      </c>
      <c r="AC388" s="2159"/>
      <c r="AD388" s="2159"/>
      <c r="AE388" s="2160"/>
      <c r="AF388" s="52"/>
      <c r="AG388" s="52"/>
      <c r="AH388" s="99"/>
      <c r="AI388" s="100"/>
      <c r="AJ388" s="133"/>
      <c r="AK388" s="155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74" s="76" customFormat="1" ht="7.35" customHeight="1">
      <c r="A389" s="73"/>
      <c r="B389" s="116"/>
      <c r="C389" s="70"/>
      <c r="D389" s="128"/>
      <c r="E389" s="93"/>
      <c r="F389" s="93"/>
      <c r="G389" s="93"/>
      <c r="H389" s="93"/>
      <c r="I389" s="93"/>
      <c r="J389" s="93"/>
      <c r="K389" s="262"/>
      <c r="L389" s="263"/>
      <c r="M389" s="93"/>
      <c r="N389" s="129"/>
      <c r="O389" s="93" t="str">
        <f>'4.2.9CN'!G27</f>
        <v>CN13</v>
      </c>
      <c r="P389" s="93"/>
      <c r="Q389" s="93"/>
      <c r="R389" s="93"/>
      <c r="S389" s="93"/>
      <c r="T389" s="93"/>
      <c r="U389" s="94"/>
      <c r="V389" s="128"/>
      <c r="W389" s="93"/>
      <c r="X389" s="93"/>
      <c r="Y389" s="93"/>
      <c r="Z389" s="93"/>
      <c r="AA389" s="94"/>
      <c r="AB389" s="2158">
        <f>'4.2.9CN'!H27</f>
        <v>66815</v>
      </c>
      <c r="AC389" s="2159"/>
      <c r="AD389" s="2159"/>
      <c r="AE389" s="2160"/>
      <c r="AF389" s="52"/>
      <c r="AG389" s="52"/>
      <c r="AH389" s="99"/>
      <c r="AI389" s="100"/>
      <c r="AJ389" s="133"/>
      <c r="AK389" s="155" t="str">
        <f>'4.2.9CN'!V27</f>
        <v>Roadside, KM066+750 - KM066+880</v>
      </c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74" s="76" customFormat="1" ht="7.35" customHeight="1">
      <c r="A390" s="73"/>
      <c r="B390" s="116"/>
      <c r="C390" s="70"/>
      <c r="D390" s="128"/>
      <c r="E390" s="93"/>
      <c r="F390" s="93"/>
      <c r="G390" s="93"/>
      <c r="H390" s="93"/>
      <c r="I390" s="93"/>
      <c r="J390" s="93"/>
      <c r="K390" s="262"/>
      <c r="L390" s="263"/>
      <c r="M390" s="93"/>
      <c r="N390" s="129"/>
      <c r="O390" s="93" t="str">
        <f>'4.2.9CN'!G28</f>
        <v>CN14</v>
      </c>
      <c r="P390" s="93"/>
      <c r="Q390" s="93"/>
      <c r="R390" s="93"/>
      <c r="S390" s="93"/>
      <c r="T390" s="93"/>
      <c r="U390" s="94"/>
      <c r="V390" s="128"/>
      <c r="W390" s="93"/>
      <c r="X390" s="93"/>
      <c r="Y390" s="93"/>
      <c r="Z390" s="93"/>
      <c r="AA390" s="94"/>
      <c r="AB390" s="2158">
        <f>'4.2.9CN'!H28</f>
        <v>67178</v>
      </c>
      <c r="AC390" s="2159"/>
      <c r="AD390" s="2159"/>
      <c r="AE390" s="2160"/>
      <c r="AF390" s="52"/>
      <c r="AG390" s="52"/>
      <c r="AH390" s="99"/>
      <c r="AI390" s="100"/>
      <c r="AJ390" s="133"/>
      <c r="AK390" s="155" t="str">
        <f>'4.2.9CN'!V28</f>
        <v>Roadside, KM066+980 - KM067+375</v>
      </c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74" s="76" customFormat="1" ht="7.35" customHeight="1">
      <c r="A391" s="73"/>
      <c r="B391" s="116"/>
      <c r="C391" s="1542"/>
      <c r="D391" s="128"/>
      <c r="E391" s="93"/>
      <c r="F391" s="93"/>
      <c r="G391" s="93"/>
      <c r="H391" s="93"/>
      <c r="I391" s="93"/>
      <c r="J391" s="93"/>
      <c r="K391" s="262"/>
      <c r="L391" s="263"/>
      <c r="M391" s="93"/>
      <c r="N391" s="129" t="str">
        <f>'4.2.5CP'!G107</f>
        <v>CP085</v>
      </c>
      <c r="O391" s="93"/>
      <c r="P391" s="93"/>
      <c r="Q391" s="93"/>
      <c r="R391" s="93"/>
      <c r="S391" s="93"/>
      <c r="T391" s="93"/>
      <c r="U391" s="94"/>
      <c r="V391" s="128"/>
      <c r="W391" s="93"/>
      <c r="X391" s="93"/>
      <c r="Y391" s="93"/>
      <c r="Z391" s="93"/>
      <c r="AA391" s="94"/>
      <c r="AB391" s="2158">
        <f>'4.2.5CP'!I107</f>
        <v>67188</v>
      </c>
      <c r="AC391" s="2159"/>
      <c r="AD391" s="2159"/>
      <c r="AE391" s="2160"/>
      <c r="AF391" s="52"/>
      <c r="AG391" s="52"/>
      <c r="AH391" s="99"/>
      <c r="AI391" s="100"/>
      <c r="AJ391" s="133"/>
      <c r="AK391" s="155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</row>
    <row r="392" spans="1:74" s="76" customFormat="1" ht="7.35" customHeight="1">
      <c r="A392" s="73"/>
      <c r="B392" s="116"/>
      <c r="C392" s="1542"/>
      <c r="D392" s="128"/>
      <c r="E392" s="93"/>
      <c r="F392" s="93"/>
      <c r="G392" s="93"/>
      <c r="H392" s="93"/>
      <c r="I392" s="93"/>
      <c r="J392" s="93"/>
      <c r="K392" s="262"/>
      <c r="L392" s="263"/>
      <c r="M392" s="93" t="str">
        <f>'4.2.4CB'!G129</f>
        <v>RD085</v>
      </c>
      <c r="N392" s="129"/>
      <c r="O392" s="93"/>
      <c r="P392" s="93"/>
      <c r="Q392" s="93"/>
      <c r="R392" s="93"/>
      <c r="S392" s="93"/>
      <c r="T392" s="93"/>
      <c r="U392" s="94"/>
      <c r="V392" s="128"/>
      <c r="W392" s="93"/>
      <c r="X392" s="93"/>
      <c r="Y392" s="93"/>
      <c r="Z392" s="93"/>
      <c r="AA392" s="94"/>
      <c r="AB392" s="2155">
        <f>'4.2.4CB'!I129</f>
        <v>67468</v>
      </c>
      <c r="AC392" s="2156"/>
      <c r="AD392" s="2156"/>
      <c r="AE392" s="2157"/>
      <c r="AF392" s="98"/>
      <c r="AG392" s="98"/>
      <c r="AH392" s="99"/>
      <c r="AI392" s="100"/>
      <c r="AJ392" s="133"/>
      <c r="AK392" s="155"/>
    </row>
    <row r="393" spans="1:74" s="76" customFormat="1" ht="7.35" customHeight="1">
      <c r="A393" s="73"/>
      <c r="B393" s="116"/>
      <c r="C393" s="70"/>
      <c r="D393" s="128"/>
      <c r="E393" s="93"/>
      <c r="F393" s="93"/>
      <c r="G393" s="93"/>
      <c r="H393" s="93"/>
      <c r="I393" s="93"/>
      <c r="J393" s="93"/>
      <c r="K393" s="262"/>
      <c r="L393" s="263"/>
      <c r="M393" s="93" t="str">
        <f>'4.2.4CB'!G130</f>
        <v>RD086</v>
      </c>
      <c r="N393" s="129"/>
      <c r="O393" s="93"/>
      <c r="P393" s="93"/>
      <c r="Q393" s="93"/>
      <c r="R393" s="93"/>
      <c r="S393" s="93"/>
      <c r="T393" s="93"/>
      <c r="U393" s="94"/>
      <c r="V393" s="128"/>
      <c r="W393" s="93"/>
      <c r="X393" s="93"/>
      <c r="Y393" s="93"/>
      <c r="Z393" s="93"/>
      <c r="AA393" s="94"/>
      <c r="AB393" s="2155">
        <f>'4.2.4CB'!I130</f>
        <v>68100</v>
      </c>
      <c r="AC393" s="2156"/>
      <c r="AD393" s="2156"/>
      <c r="AE393" s="2157"/>
      <c r="AF393" s="98"/>
      <c r="AG393" s="98"/>
      <c r="AH393" s="99"/>
      <c r="AI393" s="100"/>
      <c r="AJ393" s="133"/>
      <c r="AK393" s="155"/>
    </row>
    <row r="394" spans="1:74" s="76" customFormat="1" ht="7.35" customHeight="1">
      <c r="A394" s="73"/>
      <c r="B394" s="116"/>
      <c r="C394" s="70"/>
      <c r="D394" s="128"/>
      <c r="E394" s="93"/>
      <c r="F394" s="93"/>
      <c r="G394" s="93"/>
      <c r="H394" s="93"/>
      <c r="I394" s="93"/>
      <c r="J394" s="93"/>
      <c r="K394" s="262"/>
      <c r="L394" s="263"/>
      <c r="M394" s="93" t="str">
        <f>'4.2.4CB'!G131</f>
        <v>RD087</v>
      </c>
      <c r="N394" s="129"/>
      <c r="O394" s="93"/>
      <c r="P394" s="93"/>
      <c r="Q394" s="93"/>
      <c r="R394" s="93"/>
      <c r="S394" s="93"/>
      <c r="T394" s="93"/>
      <c r="U394" s="94"/>
      <c r="V394" s="128"/>
      <c r="W394" s="93"/>
      <c r="X394" s="93"/>
      <c r="Y394" s="93"/>
      <c r="Z394" s="93"/>
      <c r="AA394" s="94"/>
      <c r="AB394" s="2155">
        <f>'4.2.4CB'!I131</f>
        <v>68470</v>
      </c>
      <c r="AC394" s="2156"/>
      <c r="AD394" s="2156"/>
      <c r="AE394" s="2157"/>
      <c r="AF394" s="98"/>
      <c r="AG394" s="98"/>
      <c r="AH394" s="99"/>
      <c r="AI394" s="100"/>
      <c r="AJ394" s="133"/>
      <c r="AK394" s="155"/>
    </row>
    <row r="395" spans="1:74" s="76" customFormat="1" ht="7.35" customHeight="1">
      <c r="A395" s="73"/>
      <c r="B395" s="116"/>
      <c r="C395" s="70"/>
      <c r="D395" s="128"/>
      <c r="E395" s="93"/>
      <c r="F395" s="93"/>
      <c r="G395" s="93"/>
      <c r="H395" s="93"/>
      <c r="I395" s="93"/>
      <c r="J395" s="93"/>
      <c r="K395" s="262"/>
      <c r="L395" s="263"/>
      <c r="M395" s="93"/>
      <c r="N395" s="129" t="str">
        <f>'4.2.5CP'!G108</f>
        <v>CP086</v>
      </c>
      <c r="O395" s="93"/>
      <c r="P395" s="93"/>
      <c r="Q395" s="93"/>
      <c r="R395" s="93"/>
      <c r="S395" s="93"/>
      <c r="T395" s="93"/>
      <c r="U395" s="94"/>
      <c r="V395" s="128"/>
      <c r="W395" s="93"/>
      <c r="X395" s="93"/>
      <c r="Y395" s="93"/>
      <c r="Z395" s="93"/>
      <c r="AA395" s="94"/>
      <c r="AB395" s="2155">
        <f>'4.2.5CP'!I108</f>
        <v>68640</v>
      </c>
      <c r="AC395" s="2156"/>
      <c r="AD395" s="2156"/>
      <c r="AE395" s="2157"/>
      <c r="AF395" s="98"/>
      <c r="AG395" s="98"/>
      <c r="AH395" s="99"/>
      <c r="AI395" s="100"/>
      <c r="AJ395" s="133"/>
      <c r="AK395" s="155"/>
    </row>
    <row r="396" spans="1:74" s="76" customFormat="1" ht="7.35" customHeight="1">
      <c r="A396" s="73"/>
      <c r="B396" s="116"/>
      <c r="C396" s="70"/>
      <c r="D396" s="128"/>
      <c r="E396" s="93"/>
      <c r="F396" s="93"/>
      <c r="G396" s="93"/>
      <c r="H396" s="93"/>
      <c r="I396" s="93"/>
      <c r="J396" s="93"/>
      <c r="K396" s="262"/>
      <c r="L396" s="263"/>
      <c r="M396" s="93" t="str">
        <f>'4.2.4CB'!G132</f>
        <v>RD088</v>
      </c>
      <c r="N396" s="129"/>
      <c r="O396" s="93"/>
      <c r="P396" s="93"/>
      <c r="Q396" s="93"/>
      <c r="R396" s="93"/>
      <c r="S396" s="93"/>
      <c r="T396" s="93"/>
      <c r="U396" s="94"/>
      <c r="V396" s="128"/>
      <c r="W396" s="93"/>
      <c r="X396" s="93"/>
      <c r="Y396" s="93"/>
      <c r="Z396" s="93"/>
      <c r="AA396" s="94"/>
      <c r="AB396" s="2155">
        <f>'4.2.4CB'!I132</f>
        <v>69179</v>
      </c>
      <c r="AC396" s="2156"/>
      <c r="AD396" s="2156"/>
      <c r="AE396" s="2157"/>
      <c r="AF396" s="98"/>
      <c r="AG396" s="98"/>
      <c r="AH396" s="99"/>
      <c r="AI396" s="100"/>
      <c r="AJ396" s="133"/>
      <c r="AK396" s="155"/>
    </row>
    <row r="397" spans="1:74" s="76" customFormat="1" ht="7.35" customHeight="1">
      <c r="A397" s="73"/>
      <c r="B397" s="116"/>
      <c r="C397" s="70"/>
      <c r="D397" s="128"/>
      <c r="E397" s="93"/>
      <c r="F397" s="93"/>
      <c r="G397" s="93"/>
      <c r="H397" s="93"/>
      <c r="I397" s="93"/>
      <c r="J397" s="93"/>
      <c r="K397" s="262"/>
      <c r="L397" s="263"/>
      <c r="M397" s="93"/>
      <c r="N397" s="129" t="str">
        <f>'4.2.5CP'!G109</f>
        <v>CP087</v>
      </c>
      <c r="O397" s="93"/>
      <c r="P397" s="93"/>
      <c r="Q397" s="93"/>
      <c r="R397" s="93"/>
      <c r="S397" s="93"/>
      <c r="T397" s="93"/>
      <c r="U397" s="94"/>
      <c r="V397" s="128"/>
      <c r="W397" s="93"/>
      <c r="X397" s="93"/>
      <c r="Y397" s="93"/>
      <c r="Z397" s="93"/>
      <c r="AA397" s="94"/>
      <c r="AB397" s="2155">
        <f>'4.2.5CP'!I109</f>
        <v>69237</v>
      </c>
      <c r="AC397" s="2156"/>
      <c r="AD397" s="2156"/>
      <c r="AE397" s="2157"/>
      <c r="AF397" s="98"/>
      <c r="AG397" s="98"/>
      <c r="AH397" s="99"/>
      <c r="AI397" s="100"/>
      <c r="AJ397" s="133"/>
      <c r="AK397" s="155"/>
    </row>
    <row r="398" spans="1:74" s="76" customFormat="1" ht="7.35" customHeight="1">
      <c r="A398" s="73"/>
      <c r="B398" s="116"/>
      <c r="C398" s="70"/>
      <c r="D398" s="128"/>
      <c r="E398" s="93"/>
      <c r="F398" s="93"/>
      <c r="G398" s="93"/>
      <c r="H398" s="93"/>
      <c r="I398" s="93"/>
      <c r="J398" s="93"/>
      <c r="K398" s="262"/>
      <c r="L398" s="263"/>
      <c r="M398" s="93"/>
      <c r="N398" s="129"/>
      <c r="O398" s="93"/>
      <c r="P398" s="93"/>
      <c r="Q398" s="93"/>
      <c r="R398" s="93"/>
      <c r="S398" s="93"/>
      <c r="T398" s="93"/>
      <c r="U398" s="94" t="str">
        <f>'4.2.7BL'!F14</f>
        <v>BL05</v>
      </c>
      <c r="V398" s="128"/>
      <c r="W398" s="93"/>
      <c r="X398" s="93"/>
      <c r="Y398" s="93"/>
      <c r="Z398" s="93"/>
      <c r="AA398" s="94"/>
      <c r="AB398" s="2155">
        <f>'4.2.7BL'!G14</f>
        <v>69600</v>
      </c>
      <c r="AC398" s="2156"/>
      <c r="AD398" s="2156"/>
      <c r="AE398" s="2157"/>
      <c r="AF398" s="98"/>
      <c r="AG398" s="98"/>
      <c r="AH398" s="99"/>
      <c r="AI398" s="100"/>
      <c r="AJ398" s="133"/>
      <c r="AK398" s="155" t="str">
        <f>'4.2.7BL'!O14</f>
        <v>SA</v>
      </c>
    </row>
    <row r="399" spans="1:74" s="76" customFormat="1" ht="7.35" customHeight="1">
      <c r="A399" s="73"/>
      <c r="B399" s="123"/>
      <c r="C399" s="1714"/>
      <c r="D399" s="80" t="s">
        <v>1142</v>
      </c>
      <c r="E399" s="81"/>
      <c r="F399" s="81"/>
      <c r="G399" s="81"/>
      <c r="H399" s="81"/>
      <c r="I399" s="81"/>
      <c r="J399" s="81"/>
      <c r="K399" s="254"/>
      <c r="L399" s="255"/>
      <c r="M399" s="81"/>
      <c r="N399" s="82"/>
      <c r="O399" s="81"/>
      <c r="P399" s="81"/>
      <c r="Q399" s="81"/>
      <c r="R399" s="81"/>
      <c r="S399" s="81"/>
      <c r="T399" s="81"/>
      <c r="U399" s="18"/>
      <c r="V399" s="80"/>
      <c r="W399" s="81"/>
      <c r="X399" s="81"/>
      <c r="Y399" s="81"/>
      <c r="Z399" s="81"/>
      <c r="AA399" s="18"/>
      <c r="AB399" s="19">
        <v>70000</v>
      </c>
      <c r="AC399" s="83" t="s">
        <v>405</v>
      </c>
      <c r="AD399" s="21">
        <v>76000</v>
      </c>
      <c r="AE399" s="22"/>
      <c r="AF399" s="23">
        <v>-57.32</v>
      </c>
      <c r="AG399" s="23"/>
      <c r="AH399" s="24">
        <f>(AD399-AB399)-AF399</f>
        <v>6057.32</v>
      </c>
      <c r="AI399" s="25"/>
      <c r="AJ399" s="117"/>
      <c r="AK399" s="153" t="s">
        <v>1169</v>
      </c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</row>
    <row r="400" spans="1:74" s="76" customFormat="1" ht="7.35" customHeight="1">
      <c r="A400" s="73"/>
      <c r="B400" s="123"/>
      <c r="C400" s="1929"/>
      <c r="D400" s="139" t="s">
        <v>1247</v>
      </c>
      <c r="E400" s="1931"/>
      <c r="F400" s="1931"/>
      <c r="G400" s="1931"/>
      <c r="H400" s="1931"/>
      <c r="I400" s="1931"/>
      <c r="J400" s="1931"/>
      <c r="K400" s="1932"/>
      <c r="L400" s="1933"/>
      <c r="M400" s="1931"/>
      <c r="N400" s="1934"/>
      <c r="O400" s="1931"/>
      <c r="P400" s="1931"/>
      <c r="Q400" s="1931"/>
      <c r="R400" s="1931"/>
      <c r="S400" s="1931"/>
      <c r="T400" s="1931"/>
      <c r="U400" s="1935"/>
      <c r="V400" s="1930"/>
      <c r="W400" s="1931"/>
      <c r="X400" s="1931"/>
      <c r="Y400" s="1931"/>
      <c r="Z400" s="1931"/>
      <c r="AA400" s="1935"/>
      <c r="AB400" s="1937">
        <f>AB399</f>
        <v>70000</v>
      </c>
      <c r="AC400" s="1855" t="s">
        <v>25</v>
      </c>
      <c r="AD400" s="1938">
        <f>AB401</f>
        <v>70957.5</v>
      </c>
      <c r="AE400" s="1859"/>
      <c r="AF400" s="143"/>
      <c r="AG400" s="143"/>
      <c r="AH400" s="39">
        <f>(AD400-AB400)</f>
        <v>957.5</v>
      </c>
      <c r="AI400" s="146"/>
      <c r="AJ400" s="147"/>
      <c r="AK400" s="96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</row>
    <row r="401" spans="1:106" s="76" customFormat="1" ht="7.35" customHeight="1">
      <c r="A401" s="73"/>
      <c r="B401" s="116"/>
      <c r="C401" s="70"/>
      <c r="D401" s="128"/>
      <c r="E401" s="93"/>
      <c r="F401" s="93"/>
      <c r="G401" s="93"/>
      <c r="H401" s="93"/>
      <c r="I401" s="93" t="str">
        <f>'4.2.3BR'!U107</f>
        <v>CB06</v>
      </c>
      <c r="J401" s="93"/>
      <c r="K401" s="262"/>
      <c r="L401" s="263"/>
      <c r="M401" s="93"/>
      <c r="N401" s="129"/>
      <c r="O401" s="93"/>
      <c r="P401" s="93"/>
      <c r="Q401" s="93"/>
      <c r="R401" s="93"/>
      <c r="S401" s="93"/>
      <c r="T401" s="93"/>
      <c r="U401" s="94"/>
      <c r="V401" s="128"/>
      <c r="W401" s="93"/>
      <c r="X401" s="93"/>
      <c r="Y401" s="93"/>
      <c r="Z401" s="93"/>
      <c r="AA401" s="94"/>
      <c r="AB401" s="48">
        <f>'4.2.3BR'!W107</f>
        <v>70957.5</v>
      </c>
      <c r="AC401" s="1856" t="s">
        <v>405</v>
      </c>
      <c r="AD401" s="36">
        <f>'4.2.3BR'!AA107</f>
        <v>71042.5</v>
      </c>
      <c r="AE401" s="1857"/>
      <c r="AF401" s="52"/>
      <c r="AG401" s="52"/>
      <c r="AH401" s="39">
        <f>'4.2.3BR'!AF107</f>
        <v>85</v>
      </c>
      <c r="AI401" s="53"/>
      <c r="AJ401" s="133"/>
      <c r="AK401" s="155"/>
    </row>
    <row r="402" spans="1:106" s="88" customFormat="1" ht="7.35" customHeight="1">
      <c r="A402" s="125"/>
      <c r="B402" s="118"/>
      <c r="C402" s="29"/>
      <c r="D402" s="84" t="s">
        <v>1248</v>
      </c>
      <c r="E402" s="85"/>
      <c r="F402" s="85"/>
      <c r="G402" s="85"/>
      <c r="H402" s="85"/>
      <c r="I402" s="85"/>
      <c r="J402" s="85"/>
      <c r="K402" s="256"/>
      <c r="L402" s="257"/>
      <c r="M402" s="85"/>
      <c r="N402" s="86"/>
      <c r="O402" s="85"/>
      <c r="P402" s="85"/>
      <c r="Q402" s="85"/>
      <c r="R402" s="85"/>
      <c r="S402" s="85"/>
      <c r="T402" s="85"/>
      <c r="U402" s="33"/>
      <c r="V402" s="84"/>
      <c r="W402" s="85"/>
      <c r="X402" s="85"/>
      <c r="Y402" s="85"/>
      <c r="Z402" s="85"/>
      <c r="AA402" s="33"/>
      <c r="AB402" s="34">
        <f>AD401</f>
        <v>71042.5</v>
      </c>
      <c r="AC402" s="87" t="s">
        <v>405</v>
      </c>
      <c r="AD402" s="36">
        <f>AB403</f>
        <v>74140</v>
      </c>
      <c r="AE402" s="1858"/>
      <c r="AF402" s="38">
        <f>AF399</f>
        <v>-57.32</v>
      </c>
      <c r="AG402" s="38"/>
      <c r="AH402" s="1936">
        <f>(AD402-AB402)-AF402</f>
        <v>3154.82</v>
      </c>
      <c r="AI402" s="40"/>
      <c r="AJ402" s="127"/>
      <c r="AK402" s="4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76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76"/>
      <c r="BX402" s="76"/>
      <c r="BY402" s="76"/>
      <c r="BZ402" s="76"/>
      <c r="CA402" s="76"/>
      <c r="CB402" s="76"/>
      <c r="CC402" s="76"/>
      <c r="CD402" s="76"/>
      <c r="CE402" s="76"/>
      <c r="CF402" s="76"/>
      <c r="CG402" s="76"/>
      <c r="CH402" s="76"/>
      <c r="CI402" s="76"/>
      <c r="CJ402" s="76"/>
      <c r="CK402" s="76"/>
      <c r="CL402" s="76"/>
      <c r="CM402" s="76"/>
      <c r="CN402" s="76"/>
      <c r="CO402" s="76"/>
      <c r="CP402" s="76"/>
      <c r="CQ402" s="76"/>
      <c r="CR402" s="76"/>
      <c r="CS402" s="76"/>
      <c r="CT402" s="76"/>
      <c r="CU402" s="76"/>
      <c r="CV402" s="76"/>
      <c r="CW402" s="76"/>
      <c r="CX402" s="76"/>
      <c r="CY402" s="76"/>
      <c r="CZ402" s="76"/>
      <c r="DA402" s="76"/>
      <c r="DB402" s="76"/>
    </row>
    <row r="403" spans="1:106" s="88" customFormat="1" ht="7.35" customHeight="1">
      <c r="A403" s="73"/>
      <c r="B403" s="116"/>
      <c r="C403" s="70"/>
      <c r="D403" s="128"/>
      <c r="E403" s="93"/>
      <c r="F403" s="93" t="str">
        <f>'4.2.3BR'!U108</f>
        <v>LRB17</v>
      </c>
      <c r="G403" s="93"/>
      <c r="H403" s="93"/>
      <c r="I403" s="93"/>
      <c r="J403" s="93"/>
      <c r="K403" s="262"/>
      <c r="L403" s="263"/>
      <c r="M403" s="93"/>
      <c r="N403" s="129"/>
      <c r="O403" s="93"/>
      <c r="P403" s="93"/>
      <c r="Q403" s="93"/>
      <c r="R403" s="93"/>
      <c r="S403" s="93"/>
      <c r="T403" s="93"/>
      <c r="U403" s="94"/>
      <c r="V403" s="128"/>
      <c r="W403" s="93"/>
      <c r="X403" s="93"/>
      <c r="Y403" s="93"/>
      <c r="Z403" s="93"/>
      <c r="AA403" s="94"/>
      <c r="AB403" s="48">
        <f>'4.2.3BR'!W108</f>
        <v>74140</v>
      </c>
      <c r="AC403" s="1666" t="s">
        <v>405</v>
      </c>
      <c r="AD403" s="50">
        <f>'4.2.3BR'!AA108</f>
        <v>74484</v>
      </c>
      <c r="AE403" s="1667"/>
      <c r="AF403" s="52"/>
      <c r="AG403" s="52"/>
      <c r="AH403" s="39">
        <f>'4.2.3BR'!AF108</f>
        <v>344</v>
      </c>
      <c r="AI403" s="53"/>
      <c r="AJ403" s="133"/>
      <c r="AK403" s="155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</row>
    <row r="404" spans="1:106" s="88" customFormat="1" ht="7.35" customHeight="1">
      <c r="A404" s="73"/>
      <c r="B404" s="116"/>
      <c r="C404" s="70"/>
      <c r="D404" s="128" t="s">
        <v>1249</v>
      </c>
      <c r="E404" s="93"/>
      <c r="F404" s="93"/>
      <c r="G404" s="93"/>
      <c r="H404" s="93"/>
      <c r="I404" s="93"/>
      <c r="J404" s="93"/>
      <c r="K404" s="262"/>
      <c r="L404" s="263"/>
      <c r="M404" s="93"/>
      <c r="N404" s="129"/>
      <c r="O404" s="93"/>
      <c r="P404" s="93"/>
      <c r="Q404" s="93"/>
      <c r="R404" s="93"/>
      <c r="S404" s="93"/>
      <c r="T404" s="93"/>
      <c r="U404" s="94"/>
      <c r="V404" s="128"/>
      <c r="W404" s="93"/>
      <c r="X404" s="93"/>
      <c r="Y404" s="93"/>
      <c r="Z404" s="93"/>
      <c r="AA404" s="94"/>
      <c r="AB404" s="48">
        <f>AD403</f>
        <v>74484</v>
      </c>
      <c r="AC404" s="1666" t="s">
        <v>405</v>
      </c>
      <c r="AD404" s="50">
        <f>AB405</f>
        <v>74837</v>
      </c>
      <c r="AE404" s="1667"/>
      <c r="AF404" s="52"/>
      <c r="AG404" s="52"/>
      <c r="AH404" s="39">
        <f>(AD404-AB404)</f>
        <v>353</v>
      </c>
      <c r="AI404" s="53"/>
      <c r="AJ404" s="133"/>
      <c r="AK404" s="155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</row>
    <row r="405" spans="1:106" s="88" customFormat="1" ht="7.35" customHeight="1">
      <c r="A405" s="73"/>
      <c r="B405" s="116"/>
      <c r="C405" s="70"/>
      <c r="D405" s="128"/>
      <c r="E405" s="93"/>
      <c r="F405" s="93"/>
      <c r="G405" s="93"/>
      <c r="H405" s="93"/>
      <c r="I405" s="93" t="str">
        <f>'4.2.3BR'!U109</f>
        <v>CB07</v>
      </c>
      <c r="J405" s="93"/>
      <c r="K405" s="262"/>
      <c r="L405" s="263"/>
      <c r="M405" s="93"/>
      <c r="N405" s="129"/>
      <c r="O405" s="93"/>
      <c r="P405" s="93"/>
      <c r="Q405" s="93"/>
      <c r="R405" s="93"/>
      <c r="S405" s="93"/>
      <c r="T405" s="93"/>
      <c r="U405" s="94"/>
      <c r="V405" s="128"/>
      <c r="W405" s="93"/>
      <c r="X405" s="93"/>
      <c r="Y405" s="93"/>
      <c r="Z405" s="93"/>
      <c r="AA405" s="94"/>
      <c r="AB405" s="48">
        <f>'4.2.3BR'!W109</f>
        <v>74837</v>
      </c>
      <c r="AC405" s="1666" t="s">
        <v>405</v>
      </c>
      <c r="AD405" s="50">
        <f>'4.2.3BR'!AA109</f>
        <v>74921</v>
      </c>
      <c r="AE405" s="1667"/>
      <c r="AF405" s="52"/>
      <c r="AG405" s="52"/>
      <c r="AH405" s="39">
        <f>'4.2.3BR'!AF109</f>
        <v>84</v>
      </c>
      <c r="AI405" s="53"/>
      <c r="AJ405" s="133"/>
      <c r="AK405" s="155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</row>
    <row r="406" spans="1:106" s="88" customFormat="1" ht="7.35" customHeight="1">
      <c r="A406" s="73"/>
      <c r="B406" s="116"/>
      <c r="C406" s="70"/>
      <c r="D406" s="231" t="s">
        <v>1250</v>
      </c>
      <c r="E406" s="229"/>
      <c r="F406" s="229"/>
      <c r="G406" s="229"/>
      <c r="H406" s="229"/>
      <c r="I406" s="229"/>
      <c r="J406" s="229"/>
      <c r="K406" s="293"/>
      <c r="L406" s="294"/>
      <c r="M406" s="229"/>
      <c r="N406" s="232"/>
      <c r="O406" s="229"/>
      <c r="P406" s="229"/>
      <c r="Q406" s="229"/>
      <c r="R406" s="229"/>
      <c r="S406" s="229"/>
      <c r="T406" s="229"/>
      <c r="U406" s="230"/>
      <c r="V406" s="231"/>
      <c r="W406" s="229"/>
      <c r="X406" s="229"/>
      <c r="Y406" s="229"/>
      <c r="Z406" s="229"/>
      <c r="AA406" s="230"/>
      <c r="AB406" s="219">
        <f>AD405</f>
        <v>74921</v>
      </c>
      <c r="AC406" s="220" t="s">
        <v>405</v>
      </c>
      <c r="AD406" s="221">
        <f>AD399</f>
        <v>76000</v>
      </c>
      <c r="AE406" s="222"/>
      <c r="AF406" s="223"/>
      <c r="AG406" s="223"/>
      <c r="AH406" s="224">
        <f>(AD406-AB406)</f>
        <v>1079</v>
      </c>
      <c r="AI406" s="225"/>
      <c r="AJ406" s="236"/>
      <c r="AK406" s="237"/>
      <c r="AL406" s="1778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</row>
    <row r="407" spans="1:106" s="88" customFormat="1" ht="7.35" customHeight="1">
      <c r="A407" s="73"/>
      <c r="B407" s="116"/>
      <c r="C407" s="70"/>
      <c r="D407" s="128"/>
      <c r="E407" s="93"/>
      <c r="F407" s="93"/>
      <c r="G407" s="93"/>
      <c r="H407" s="93"/>
      <c r="I407" s="93"/>
      <c r="J407" s="93"/>
      <c r="K407" s="262"/>
      <c r="L407" s="263" t="str">
        <f>'4.2.4CB'!G133</f>
        <v>WT019</v>
      </c>
      <c r="M407" s="93"/>
      <c r="N407" s="129"/>
      <c r="O407" s="93"/>
      <c r="P407" s="93"/>
      <c r="Q407" s="93"/>
      <c r="R407" s="93"/>
      <c r="S407" s="93"/>
      <c r="T407" s="93"/>
      <c r="U407" s="94"/>
      <c r="V407" s="128"/>
      <c r="W407" s="93"/>
      <c r="X407" s="93"/>
      <c r="Y407" s="93"/>
      <c r="Z407" s="93"/>
      <c r="AA407" s="94"/>
      <c r="AB407" s="2155">
        <f>'4.2.4CB'!I133</f>
        <v>70245</v>
      </c>
      <c r="AC407" s="2156"/>
      <c r="AD407" s="2156"/>
      <c r="AE407" s="2157"/>
      <c r="AF407" s="98"/>
      <c r="AG407" s="98"/>
      <c r="AH407" s="99"/>
      <c r="AI407" s="100"/>
      <c r="AJ407" s="133"/>
      <c r="AK407" s="155"/>
    </row>
    <row r="408" spans="1:106" s="88" customFormat="1" ht="7.35" customHeight="1">
      <c r="A408" s="73"/>
      <c r="B408" s="116"/>
      <c r="C408" s="70"/>
      <c r="D408" s="128"/>
      <c r="E408" s="93"/>
      <c r="F408" s="93"/>
      <c r="G408" s="93"/>
      <c r="H408" s="93"/>
      <c r="I408" s="93"/>
      <c r="J408" s="93"/>
      <c r="K408" s="262"/>
      <c r="L408" s="263"/>
      <c r="M408" s="93" t="str">
        <f>'4.2.4CB'!G134</f>
        <v>RD089</v>
      </c>
      <c r="N408" s="129"/>
      <c r="O408" s="93"/>
      <c r="P408" s="93"/>
      <c r="Q408" s="93"/>
      <c r="R408" s="93"/>
      <c r="S408" s="93"/>
      <c r="T408" s="93"/>
      <c r="U408" s="94"/>
      <c r="V408" s="128"/>
      <c r="W408" s="93"/>
      <c r="X408" s="93"/>
      <c r="Y408" s="93"/>
      <c r="Z408" s="93"/>
      <c r="AA408" s="94"/>
      <c r="AB408" s="2155">
        <f>'4.2.4CB'!I134</f>
        <v>70275</v>
      </c>
      <c r="AC408" s="2156"/>
      <c r="AD408" s="2156"/>
      <c r="AE408" s="2157"/>
      <c r="AF408" s="98"/>
      <c r="AG408" s="98"/>
      <c r="AH408" s="99"/>
      <c r="AI408" s="100"/>
      <c r="AJ408" s="133"/>
      <c r="AK408" s="155"/>
    </row>
    <row r="409" spans="1:106" s="88" customFormat="1" ht="7.35" customHeight="1">
      <c r="A409" s="73"/>
      <c r="B409" s="116"/>
      <c r="C409" s="70"/>
      <c r="D409" s="128"/>
      <c r="E409" s="93"/>
      <c r="F409" s="93"/>
      <c r="G409" s="93"/>
      <c r="H409" s="93"/>
      <c r="I409" s="93"/>
      <c r="J409" s="93"/>
      <c r="K409" s="262"/>
      <c r="L409" s="263"/>
      <c r="M409" s="93" t="str">
        <f>'4.2.4CB'!G135</f>
        <v>RD090</v>
      </c>
      <c r="N409" s="129"/>
      <c r="O409" s="93"/>
      <c r="P409" s="93"/>
      <c r="Q409" s="93"/>
      <c r="R409" s="93"/>
      <c r="S409" s="93"/>
      <c r="T409" s="93"/>
      <c r="U409" s="94"/>
      <c r="V409" s="128"/>
      <c r="W409" s="93"/>
      <c r="X409" s="93"/>
      <c r="Y409" s="93"/>
      <c r="Z409" s="93"/>
      <c r="AA409" s="94"/>
      <c r="AB409" s="2155">
        <f>'4.2.4CB'!I135</f>
        <v>70700</v>
      </c>
      <c r="AC409" s="2156"/>
      <c r="AD409" s="2156"/>
      <c r="AE409" s="2157"/>
      <c r="AF409" s="98"/>
      <c r="AG409" s="98"/>
      <c r="AH409" s="99"/>
      <c r="AI409" s="100"/>
      <c r="AJ409" s="133"/>
      <c r="AK409" s="155"/>
    </row>
    <row r="410" spans="1:106" s="88" customFormat="1" ht="7.35" customHeight="1">
      <c r="A410" s="73"/>
      <c r="B410" s="116"/>
      <c r="C410" s="70"/>
      <c r="D410" s="128"/>
      <c r="E410" s="93"/>
      <c r="F410" s="93"/>
      <c r="G410" s="93"/>
      <c r="H410" s="93"/>
      <c r="I410" s="93"/>
      <c r="J410" s="93"/>
      <c r="K410" s="262"/>
      <c r="L410" s="263"/>
      <c r="M410" s="93"/>
      <c r="N410" s="129"/>
      <c r="O410" s="93" t="str">
        <f>'4.2.9CN'!G29</f>
        <v>CN15</v>
      </c>
      <c r="P410" s="93"/>
      <c r="Q410" s="93"/>
      <c r="R410" s="93"/>
      <c r="S410" s="93"/>
      <c r="T410" s="93"/>
      <c r="U410" s="94"/>
      <c r="V410" s="128"/>
      <c r="W410" s="93"/>
      <c r="X410" s="93"/>
      <c r="Y410" s="93"/>
      <c r="Z410" s="93"/>
      <c r="AA410" s="94"/>
      <c r="AB410" s="2155">
        <f>'4.2.9CN'!H29</f>
        <v>71000</v>
      </c>
      <c r="AC410" s="2156"/>
      <c r="AD410" s="2156"/>
      <c r="AE410" s="2157"/>
      <c r="AF410" s="98"/>
      <c r="AG410" s="98"/>
      <c r="AH410" s="99"/>
      <c r="AI410" s="100"/>
      <c r="AJ410" s="133"/>
      <c r="AK410" s="155" t="str">
        <f>'4.2.9CN'!V29</f>
        <v>Connect to/from CB06</v>
      </c>
    </row>
    <row r="411" spans="1:106" s="76" customFormat="1" ht="7.35" customHeight="1">
      <c r="A411" s="73"/>
      <c r="B411" s="116"/>
      <c r="C411" s="70"/>
      <c r="D411" s="139"/>
      <c r="E411" s="140"/>
      <c r="F411" s="140"/>
      <c r="G411" s="140"/>
      <c r="H411" s="140"/>
      <c r="I411" s="140"/>
      <c r="J411" s="140"/>
      <c r="K411" s="266"/>
      <c r="L411" s="267"/>
      <c r="M411" s="140"/>
      <c r="N411" s="141" t="str">
        <f>'4.2.5CP'!G111</f>
        <v>CP088</v>
      </c>
      <c r="O411" s="140"/>
      <c r="P411" s="140"/>
      <c r="Q411" s="140"/>
      <c r="R411" s="140"/>
      <c r="S411" s="140"/>
      <c r="T411" s="140"/>
      <c r="U411" s="142"/>
      <c r="V411" s="139"/>
      <c r="W411" s="140"/>
      <c r="X411" s="140"/>
      <c r="Y411" s="140"/>
      <c r="Z411" s="140"/>
      <c r="AA411" s="142"/>
      <c r="AB411" s="2193">
        <f>'4.2.5CP'!I111</f>
        <v>71360</v>
      </c>
      <c r="AC411" s="2194"/>
      <c r="AD411" s="2194"/>
      <c r="AE411" s="2195"/>
      <c r="AF411" s="143"/>
      <c r="AG411" s="143"/>
      <c r="AH411" s="145"/>
      <c r="AI411" s="146"/>
      <c r="AJ411" s="147"/>
      <c r="AK411" s="167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</row>
    <row r="412" spans="1:106" s="76" customFormat="1" ht="7.35" customHeight="1">
      <c r="A412" s="125"/>
      <c r="B412" s="118"/>
      <c r="C412" s="29"/>
      <c r="D412" s="90"/>
      <c r="E412" s="91"/>
      <c r="F412" s="91"/>
      <c r="G412" s="91"/>
      <c r="H412" s="91"/>
      <c r="I412" s="91"/>
      <c r="J412" s="91"/>
      <c r="K412" s="258"/>
      <c r="L412" s="259"/>
      <c r="M412" s="91"/>
      <c r="N412" s="92" t="str">
        <f>'4.2.5CP'!G112</f>
        <v>CP089</v>
      </c>
      <c r="O412" s="91"/>
      <c r="P412" s="91"/>
      <c r="Q412" s="91"/>
      <c r="R412" s="91"/>
      <c r="S412" s="91"/>
      <c r="T412" s="91"/>
      <c r="U412" s="47"/>
      <c r="V412" s="90"/>
      <c r="W412" s="91"/>
      <c r="X412" s="91"/>
      <c r="Y412" s="91"/>
      <c r="Z412" s="91"/>
      <c r="AA412" s="47"/>
      <c r="AB412" s="2158">
        <f>'4.2.5CP'!I112</f>
        <v>71650</v>
      </c>
      <c r="AC412" s="2159"/>
      <c r="AD412" s="2159"/>
      <c r="AE412" s="2160"/>
      <c r="AF412" s="52"/>
      <c r="AG412" s="52"/>
      <c r="AH412" s="39"/>
      <c r="AI412" s="53"/>
      <c r="AJ412" s="119"/>
      <c r="AK412" s="55" t="str">
        <f>'4.2.5CP'!S112</f>
        <v>Connect to/from CN16</v>
      </c>
    </row>
    <row r="413" spans="1:106" s="76" customFormat="1" ht="7.35" customHeight="1">
      <c r="A413" s="125"/>
      <c r="B413" s="118"/>
      <c r="C413" s="29"/>
      <c r="D413" s="90"/>
      <c r="E413" s="91"/>
      <c r="F413" s="91"/>
      <c r="G413" s="91"/>
      <c r="H413" s="91"/>
      <c r="I413" s="91"/>
      <c r="J413" s="91"/>
      <c r="K413" s="258"/>
      <c r="L413" s="259"/>
      <c r="M413" s="91"/>
      <c r="N413" s="92"/>
      <c r="O413" s="91" t="str">
        <f>'4.2.9CN'!G31</f>
        <v>CN16</v>
      </c>
      <c r="P413" s="91"/>
      <c r="Q413" s="91"/>
      <c r="R413" s="91"/>
      <c r="S413" s="91"/>
      <c r="T413" s="91"/>
      <c r="U413" s="47"/>
      <c r="V413" s="90"/>
      <c r="W413" s="91"/>
      <c r="X413" s="91"/>
      <c r="Y413" s="91"/>
      <c r="Z413" s="91"/>
      <c r="AA413" s="47"/>
      <c r="AB413" s="2155">
        <f>'4.2.9CN'!H31</f>
        <v>71650</v>
      </c>
      <c r="AC413" s="2156"/>
      <c r="AD413" s="2156"/>
      <c r="AE413" s="2157"/>
      <c r="AF413" s="52"/>
      <c r="AG413" s="52"/>
      <c r="AH413" s="39"/>
      <c r="AI413" s="53"/>
      <c r="AJ413" s="119"/>
      <c r="AK413" s="55" t="str">
        <f>'4.2.9CN'!V31</f>
        <v>Connect to/from CP089</v>
      </c>
    </row>
    <row r="414" spans="1:106" s="76" customFormat="1" ht="7.35" customHeight="1">
      <c r="A414" s="73"/>
      <c r="B414" s="116"/>
      <c r="C414" s="70"/>
      <c r="D414" s="128"/>
      <c r="E414" s="93"/>
      <c r="F414" s="93"/>
      <c r="G414" s="93"/>
      <c r="H414" s="93"/>
      <c r="I414" s="93"/>
      <c r="J414" s="93"/>
      <c r="K414" s="262"/>
      <c r="L414" s="263"/>
      <c r="M414" s="93" t="str">
        <f>'4.2.4CB'!G137</f>
        <v>RD091</v>
      </c>
      <c r="N414" s="129"/>
      <c r="O414" s="93"/>
      <c r="P414" s="93"/>
      <c r="Q414" s="93"/>
      <c r="R414" s="93"/>
      <c r="S414" s="93"/>
      <c r="T414" s="93"/>
      <c r="U414" s="94"/>
      <c r="V414" s="128"/>
      <c r="W414" s="93"/>
      <c r="X414" s="93"/>
      <c r="Y414" s="93"/>
      <c r="Z414" s="93"/>
      <c r="AA414" s="94"/>
      <c r="AB414" s="2155">
        <f>'4.2.4CB'!I137</f>
        <v>71900</v>
      </c>
      <c r="AC414" s="2156"/>
      <c r="AD414" s="2156"/>
      <c r="AE414" s="2157"/>
      <c r="AF414" s="98"/>
      <c r="AG414" s="98"/>
      <c r="AH414" s="99"/>
      <c r="AI414" s="100"/>
      <c r="AJ414" s="133"/>
      <c r="AK414" s="155"/>
    </row>
    <row r="415" spans="1:106" s="76" customFormat="1" ht="7.35" customHeight="1">
      <c r="A415" s="73"/>
      <c r="B415" s="116"/>
      <c r="C415" s="70"/>
      <c r="D415" s="128"/>
      <c r="E415" s="93"/>
      <c r="F415" s="93"/>
      <c r="G415" s="93"/>
      <c r="H415" s="93"/>
      <c r="I415" s="93"/>
      <c r="J415" s="93"/>
      <c r="K415" s="262"/>
      <c r="L415" s="263"/>
      <c r="M415" s="93"/>
      <c r="N415" s="129" t="str">
        <f>'4.2.5CP'!G113</f>
        <v>CP090</v>
      </c>
      <c r="O415" s="93"/>
      <c r="P415" s="93"/>
      <c r="Q415" s="93"/>
      <c r="R415" s="93"/>
      <c r="S415" s="93"/>
      <c r="T415" s="93"/>
      <c r="U415" s="94"/>
      <c r="V415" s="128"/>
      <c r="W415" s="93"/>
      <c r="X415" s="93"/>
      <c r="Y415" s="93"/>
      <c r="Z415" s="93"/>
      <c r="AA415" s="94"/>
      <c r="AB415" s="2155">
        <f>'4.2.5CP'!I113</f>
        <v>71938</v>
      </c>
      <c r="AC415" s="2156"/>
      <c r="AD415" s="2156"/>
      <c r="AE415" s="2157"/>
      <c r="AF415" s="98"/>
      <c r="AG415" s="98"/>
      <c r="AH415" s="99"/>
      <c r="AI415" s="100"/>
      <c r="AJ415" s="133"/>
      <c r="AK415" s="155"/>
    </row>
    <row r="416" spans="1:106" s="76" customFormat="1" ht="7.35" customHeight="1">
      <c r="A416" s="73"/>
      <c r="B416" s="116"/>
      <c r="C416" s="70"/>
      <c r="D416" s="128"/>
      <c r="E416" s="93"/>
      <c r="F416" s="93"/>
      <c r="G416" s="93"/>
      <c r="H416" s="93"/>
      <c r="I416" s="93"/>
      <c r="J416" s="93"/>
      <c r="K416" s="262"/>
      <c r="L416" s="263"/>
      <c r="M416" s="93"/>
      <c r="N416" s="129" t="str">
        <f>'4.2.5CP'!G114</f>
        <v>CP091</v>
      </c>
      <c r="O416" s="93"/>
      <c r="P416" s="93"/>
      <c r="Q416" s="93"/>
      <c r="R416" s="93"/>
      <c r="S416" s="93"/>
      <c r="T416" s="93"/>
      <c r="U416" s="94"/>
      <c r="V416" s="128"/>
      <c r="W416" s="93"/>
      <c r="X416" s="93"/>
      <c r="Y416" s="93"/>
      <c r="Z416" s="93"/>
      <c r="AA416" s="94"/>
      <c r="AB416" s="2155">
        <f>'4.2.5CP'!I114</f>
        <v>72316</v>
      </c>
      <c r="AC416" s="2156"/>
      <c r="AD416" s="2156"/>
      <c r="AE416" s="2157"/>
      <c r="AF416" s="98"/>
      <c r="AG416" s="98"/>
      <c r="AH416" s="99"/>
      <c r="AI416" s="100"/>
      <c r="AJ416" s="133"/>
      <c r="AK416" s="155"/>
    </row>
    <row r="417" spans="1:106" s="76" customFormat="1" ht="7.35" customHeight="1">
      <c r="A417" s="73"/>
      <c r="B417" s="116"/>
      <c r="C417" s="70"/>
      <c r="D417" s="128"/>
      <c r="E417" s="93"/>
      <c r="F417" s="93"/>
      <c r="G417" s="93"/>
      <c r="H417" s="93"/>
      <c r="I417" s="93"/>
      <c r="J417" s="93"/>
      <c r="K417" s="262"/>
      <c r="L417" s="263"/>
      <c r="M417" s="93"/>
      <c r="N417" s="129" t="str">
        <f>'4.2.5CP'!G115</f>
        <v>CP092</v>
      </c>
      <c r="O417" s="93"/>
      <c r="P417" s="93"/>
      <c r="Q417" s="93"/>
      <c r="R417" s="93"/>
      <c r="S417" s="93"/>
      <c r="T417" s="93"/>
      <c r="U417" s="94"/>
      <c r="V417" s="128"/>
      <c r="W417" s="93"/>
      <c r="X417" s="93"/>
      <c r="Y417" s="93"/>
      <c r="Z417" s="93"/>
      <c r="AA417" s="94"/>
      <c r="AB417" s="2155">
        <f>'4.2.5CP'!I115</f>
        <v>72528</v>
      </c>
      <c r="AC417" s="2156"/>
      <c r="AD417" s="2156"/>
      <c r="AE417" s="2157"/>
      <c r="AF417" s="98"/>
      <c r="AG417" s="98"/>
      <c r="AH417" s="99"/>
      <c r="AI417" s="100"/>
      <c r="AJ417" s="133"/>
      <c r="AK417" s="155"/>
    </row>
    <row r="418" spans="1:106" s="76" customFormat="1" ht="7.35" customHeight="1">
      <c r="A418" s="73"/>
      <c r="B418" s="116"/>
      <c r="C418" s="70"/>
      <c r="D418" s="128"/>
      <c r="E418" s="93"/>
      <c r="F418" s="93"/>
      <c r="G418" s="93"/>
      <c r="H418" s="93"/>
      <c r="I418" s="93"/>
      <c r="J418" s="93"/>
      <c r="K418" s="262"/>
      <c r="L418" s="263"/>
      <c r="M418" s="93" t="str">
        <f>'4.2.4CB'!G138</f>
        <v>RD092</v>
      </c>
      <c r="N418" s="129"/>
      <c r="O418" s="93"/>
      <c r="P418" s="93"/>
      <c r="Q418" s="93"/>
      <c r="R418" s="93"/>
      <c r="S418" s="93"/>
      <c r="T418" s="93"/>
      <c r="U418" s="94"/>
      <c r="V418" s="128"/>
      <c r="W418" s="93"/>
      <c r="X418" s="93"/>
      <c r="Y418" s="93"/>
      <c r="Z418" s="93"/>
      <c r="AA418" s="94"/>
      <c r="AB418" s="2155">
        <f>'4.2.4CB'!I138</f>
        <v>72705</v>
      </c>
      <c r="AC418" s="2156"/>
      <c r="AD418" s="2156"/>
      <c r="AE418" s="2157"/>
      <c r="AF418" s="98"/>
      <c r="AG418" s="98"/>
      <c r="AH418" s="99"/>
      <c r="AI418" s="100"/>
      <c r="AJ418" s="133"/>
      <c r="AK418" s="155"/>
    </row>
    <row r="419" spans="1:106" s="76" customFormat="1" ht="7.35" customHeight="1">
      <c r="A419" s="73"/>
      <c r="B419" s="116"/>
      <c r="C419" s="70"/>
      <c r="D419" s="128"/>
      <c r="E419" s="93"/>
      <c r="F419" s="93"/>
      <c r="G419" s="93"/>
      <c r="H419" s="93"/>
      <c r="I419" s="93"/>
      <c r="J419" s="93"/>
      <c r="K419" s="262"/>
      <c r="L419" s="263"/>
      <c r="M419" s="93"/>
      <c r="N419" s="129" t="str">
        <f>'4.2.5CP'!G116</f>
        <v>CP093</v>
      </c>
      <c r="O419" s="93"/>
      <c r="P419" s="93"/>
      <c r="Q419" s="93"/>
      <c r="R419" s="93"/>
      <c r="S419" s="93"/>
      <c r="T419" s="93"/>
      <c r="U419" s="94"/>
      <c r="V419" s="128"/>
      <c r="W419" s="93"/>
      <c r="X419" s="93"/>
      <c r="Y419" s="93"/>
      <c r="Z419" s="93"/>
      <c r="AA419" s="94"/>
      <c r="AB419" s="2155">
        <f>'4.2.5CP'!I116</f>
        <v>72707</v>
      </c>
      <c r="AC419" s="2156"/>
      <c r="AD419" s="2156"/>
      <c r="AE419" s="2157"/>
      <c r="AF419" s="98"/>
      <c r="AG419" s="98"/>
      <c r="AH419" s="99"/>
      <c r="AI419" s="100"/>
      <c r="AJ419" s="133"/>
      <c r="AK419" s="155"/>
    </row>
    <row r="420" spans="1:106" s="76" customFormat="1" ht="7.35" customHeight="1">
      <c r="A420" s="73"/>
      <c r="B420" s="116"/>
      <c r="C420" s="70"/>
      <c r="D420" s="128"/>
      <c r="E420" s="93"/>
      <c r="F420" s="93"/>
      <c r="G420" s="93"/>
      <c r="H420" s="93"/>
      <c r="I420" s="93"/>
      <c r="J420" s="93"/>
      <c r="K420" s="262"/>
      <c r="L420" s="263"/>
      <c r="M420" s="93"/>
      <c r="N420" s="129" t="str">
        <f>'4.2.5CP'!G117</f>
        <v>CP094</v>
      </c>
      <c r="O420" s="93"/>
      <c r="P420" s="93"/>
      <c r="Q420" s="93"/>
      <c r="R420" s="93"/>
      <c r="S420" s="93"/>
      <c r="T420" s="93"/>
      <c r="U420" s="94"/>
      <c r="V420" s="128"/>
      <c r="W420" s="93"/>
      <c r="X420" s="93"/>
      <c r="Y420" s="93"/>
      <c r="Z420" s="93"/>
      <c r="AA420" s="94"/>
      <c r="AB420" s="2155">
        <f>'4.2.5CP'!I117</f>
        <v>72831</v>
      </c>
      <c r="AC420" s="2156"/>
      <c r="AD420" s="2156"/>
      <c r="AE420" s="2157"/>
      <c r="AF420" s="98"/>
      <c r="AG420" s="98"/>
      <c r="AH420" s="99"/>
      <c r="AI420" s="100"/>
      <c r="AJ420" s="133"/>
      <c r="AK420" s="155"/>
    </row>
    <row r="421" spans="1:106" s="76" customFormat="1" ht="7.35" customHeight="1">
      <c r="A421" s="73"/>
      <c r="B421" s="116"/>
      <c r="C421" s="70"/>
      <c r="D421" s="128"/>
      <c r="E421" s="93"/>
      <c r="F421" s="93"/>
      <c r="G421" s="93"/>
      <c r="H421" s="93"/>
      <c r="I421" s="93"/>
      <c r="J421" s="93"/>
      <c r="K421" s="262"/>
      <c r="L421" s="263"/>
      <c r="M421" s="93"/>
      <c r="N421" s="129" t="str">
        <f>'4.2.5CP'!G118</f>
        <v>CP095</v>
      </c>
      <c r="O421" s="93"/>
      <c r="P421" s="93"/>
      <c r="Q421" s="93"/>
      <c r="R421" s="93"/>
      <c r="S421" s="93"/>
      <c r="T421" s="93"/>
      <c r="U421" s="94"/>
      <c r="V421" s="128"/>
      <c r="W421" s="93"/>
      <c r="X421" s="93"/>
      <c r="Y421" s="93"/>
      <c r="Z421" s="93"/>
      <c r="AA421" s="94"/>
      <c r="AB421" s="2155">
        <f>'4.2.5CP'!I118</f>
        <v>72955</v>
      </c>
      <c r="AC421" s="2156"/>
      <c r="AD421" s="2156"/>
      <c r="AE421" s="2157"/>
      <c r="AF421" s="98"/>
      <c r="AG421" s="98"/>
      <c r="AH421" s="99"/>
      <c r="AI421" s="100"/>
      <c r="AJ421" s="133"/>
      <c r="AK421" s="155"/>
    </row>
    <row r="422" spans="1:106" s="76" customFormat="1" ht="7.35" customHeight="1">
      <c r="A422" s="73"/>
      <c r="B422" s="116"/>
      <c r="C422" s="70"/>
      <c r="D422" s="128"/>
      <c r="E422" s="93"/>
      <c r="F422" s="93"/>
      <c r="G422" s="93"/>
      <c r="H422" s="93"/>
      <c r="I422" s="93"/>
      <c r="J422" s="93"/>
      <c r="K422" s="262"/>
      <c r="L422" s="263" t="str">
        <f>'4.2.4CB'!G139</f>
        <v>WT020</v>
      </c>
      <c r="M422" s="93"/>
      <c r="N422" s="129"/>
      <c r="O422" s="93"/>
      <c r="P422" s="93"/>
      <c r="Q422" s="93"/>
      <c r="R422" s="93"/>
      <c r="S422" s="93"/>
      <c r="T422" s="93"/>
      <c r="U422" s="94"/>
      <c r="V422" s="128"/>
      <c r="W422" s="93"/>
      <c r="X422" s="93"/>
      <c r="Y422" s="93"/>
      <c r="Z422" s="93"/>
      <c r="AA422" s="94"/>
      <c r="AB422" s="2155">
        <f>'4.2.4CB'!I139</f>
        <v>73200</v>
      </c>
      <c r="AC422" s="2156"/>
      <c r="AD422" s="2156"/>
      <c r="AE422" s="2157"/>
      <c r="AF422" s="98"/>
      <c r="AG422" s="98"/>
      <c r="AH422" s="99"/>
      <c r="AI422" s="100"/>
      <c r="AJ422" s="133"/>
      <c r="AK422" s="155"/>
    </row>
    <row r="423" spans="1:106" s="76" customFormat="1" ht="7.35" customHeight="1">
      <c r="A423" s="73"/>
      <c r="B423" s="116"/>
      <c r="C423" s="70"/>
      <c r="D423" s="128"/>
      <c r="E423" s="93"/>
      <c r="F423" s="93"/>
      <c r="G423" s="93"/>
      <c r="H423" s="93"/>
      <c r="I423" s="93"/>
      <c r="J423" s="93"/>
      <c r="K423" s="262"/>
      <c r="L423" s="263"/>
      <c r="M423" s="93" t="str">
        <f>'4.2.4CB'!G140</f>
        <v>RD093</v>
      </c>
      <c r="N423" s="129"/>
      <c r="O423" s="93"/>
      <c r="P423" s="93"/>
      <c r="Q423" s="93"/>
      <c r="R423" s="93"/>
      <c r="S423" s="93"/>
      <c r="T423" s="93"/>
      <c r="U423" s="94"/>
      <c r="V423" s="128"/>
      <c r="W423" s="93"/>
      <c r="X423" s="93"/>
      <c r="Y423" s="93"/>
      <c r="Z423" s="93"/>
      <c r="AA423" s="94"/>
      <c r="AB423" s="2155">
        <f>'4.2.4CB'!I140</f>
        <v>73628</v>
      </c>
      <c r="AC423" s="2156"/>
      <c r="AD423" s="2156"/>
      <c r="AE423" s="2157"/>
      <c r="AF423" s="98"/>
      <c r="AG423" s="98"/>
      <c r="AH423" s="99"/>
      <c r="AI423" s="100"/>
      <c r="AJ423" s="133"/>
      <c r="AK423" s="155"/>
    </row>
    <row r="424" spans="1:106" s="76" customFormat="1" ht="7.35" customHeight="1">
      <c r="A424" s="73"/>
      <c r="B424" s="116"/>
      <c r="C424" s="70"/>
      <c r="D424" s="128"/>
      <c r="E424" s="93"/>
      <c r="F424" s="93"/>
      <c r="G424" s="93"/>
      <c r="H424" s="93"/>
      <c r="I424" s="93"/>
      <c r="J424" s="93"/>
      <c r="K424" s="262"/>
      <c r="L424" s="263" t="str">
        <f>'4.2.4CB'!G141</f>
        <v>WT021</v>
      </c>
      <c r="M424" s="93"/>
      <c r="N424" s="129"/>
      <c r="O424" s="93"/>
      <c r="P424" s="93"/>
      <c r="Q424" s="93"/>
      <c r="R424" s="93"/>
      <c r="S424" s="93"/>
      <c r="T424" s="93"/>
      <c r="U424" s="94"/>
      <c r="V424" s="128"/>
      <c r="W424" s="93"/>
      <c r="X424" s="93"/>
      <c r="Y424" s="93"/>
      <c r="Z424" s="93"/>
      <c r="AA424" s="94"/>
      <c r="AB424" s="2155">
        <f>'4.2.4CB'!I141</f>
        <v>73800</v>
      </c>
      <c r="AC424" s="2156"/>
      <c r="AD424" s="2156"/>
      <c r="AE424" s="2157"/>
      <c r="AF424" s="98"/>
      <c r="AG424" s="98"/>
      <c r="AH424" s="99"/>
      <c r="AI424" s="100"/>
      <c r="AJ424" s="133"/>
      <c r="AK424" s="155"/>
    </row>
    <row r="425" spans="1:106" s="76" customFormat="1" ht="7.35" customHeight="1">
      <c r="A425" s="73"/>
      <c r="B425" s="116"/>
      <c r="C425" s="70"/>
      <c r="D425" s="128"/>
      <c r="E425" s="93"/>
      <c r="F425" s="93"/>
      <c r="G425" s="93"/>
      <c r="H425" s="93"/>
      <c r="I425" s="93"/>
      <c r="J425" s="93"/>
      <c r="K425" s="262"/>
      <c r="L425" s="263" t="str">
        <f>'4.2.4CB'!G142</f>
        <v>WT022</v>
      </c>
      <c r="M425" s="93"/>
      <c r="N425" s="129"/>
      <c r="O425" s="93"/>
      <c r="P425" s="93"/>
      <c r="Q425" s="93"/>
      <c r="R425" s="93"/>
      <c r="S425" s="93"/>
      <c r="T425" s="93"/>
      <c r="U425" s="94"/>
      <c r="V425" s="128"/>
      <c r="W425" s="93"/>
      <c r="X425" s="93"/>
      <c r="Y425" s="93"/>
      <c r="Z425" s="93"/>
      <c r="AA425" s="94"/>
      <c r="AB425" s="2155">
        <f>'4.2.4CB'!I142</f>
        <v>74080</v>
      </c>
      <c r="AC425" s="2156"/>
      <c r="AD425" s="2156"/>
      <c r="AE425" s="2157"/>
      <c r="AF425" s="98"/>
      <c r="AG425" s="98"/>
      <c r="AH425" s="99"/>
      <c r="AI425" s="100"/>
      <c r="AJ425" s="133"/>
      <c r="AK425" s="155"/>
    </row>
    <row r="426" spans="1:106" s="76" customFormat="1" ht="7.35" customHeight="1">
      <c r="A426" s="73"/>
      <c r="B426" s="116"/>
      <c r="C426" s="70"/>
      <c r="D426" s="128"/>
      <c r="E426" s="93"/>
      <c r="F426" s="93"/>
      <c r="G426" s="93"/>
      <c r="H426" s="93"/>
      <c r="I426" s="93"/>
      <c r="J426" s="93"/>
      <c r="K426" s="262"/>
      <c r="L426" s="263" t="str">
        <f>'4.2.4CB'!G143</f>
        <v>WT023</v>
      </c>
      <c r="M426" s="93"/>
      <c r="N426" s="129"/>
      <c r="O426" s="93"/>
      <c r="P426" s="93"/>
      <c r="Q426" s="93"/>
      <c r="R426" s="93"/>
      <c r="S426" s="93"/>
      <c r="T426" s="93"/>
      <c r="U426" s="94"/>
      <c r="V426" s="128"/>
      <c r="W426" s="93"/>
      <c r="X426" s="93"/>
      <c r="Y426" s="93"/>
      <c r="Z426" s="93"/>
      <c r="AA426" s="94"/>
      <c r="AB426" s="2155">
        <f>'4.2.4CB'!I143</f>
        <v>74500</v>
      </c>
      <c r="AC426" s="2156"/>
      <c r="AD426" s="2156"/>
      <c r="AE426" s="2157"/>
      <c r="AF426" s="98"/>
      <c r="AG426" s="98"/>
      <c r="AH426" s="99"/>
      <c r="AI426" s="100"/>
      <c r="AJ426" s="133"/>
      <c r="AK426" s="155"/>
    </row>
    <row r="427" spans="1:106" s="76" customFormat="1" ht="7.35" customHeight="1">
      <c r="A427" s="73"/>
      <c r="B427" s="116"/>
      <c r="C427" s="70"/>
      <c r="D427" s="128"/>
      <c r="E427" s="93"/>
      <c r="F427" s="93"/>
      <c r="G427" s="93"/>
      <c r="H427" s="93"/>
      <c r="I427" s="93"/>
      <c r="J427" s="93"/>
      <c r="K427" s="262"/>
      <c r="L427" s="263"/>
      <c r="M427" s="93" t="str">
        <f>'4.2.4CB'!G144</f>
        <v>RD094</v>
      </c>
      <c r="N427" s="129"/>
      <c r="O427" s="93"/>
      <c r="P427" s="93"/>
      <c r="Q427" s="93"/>
      <c r="R427" s="93"/>
      <c r="S427" s="93"/>
      <c r="T427" s="93"/>
      <c r="U427" s="94"/>
      <c r="V427" s="128"/>
      <c r="W427" s="93"/>
      <c r="X427" s="93"/>
      <c r="Y427" s="93"/>
      <c r="Z427" s="93"/>
      <c r="AA427" s="94"/>
      <c r="AB427" s="2155">
        <f>'4.2.4CB'!I144</f>
        <v>74840</v>
      </c>
      <c r="AC427" s="2156"/>
      <c r="AD427" s="2156"/>
      <c r="AE427" s="2157"/>
      <c r="AF427" s="98"/>
      <c r="AG427" s="98"/>
      <c r="AH427" s="99"/>
      <c r="AI427" s="100"/>
      <c r="AJ427" s="133"/>
      <c r="AK427" s="155"/>
    </row>
    <row r="428" spans="1:106" s="76" customFormat="1" ht="7.35" customHeight="1">
      <c r="A428" s="73"/>
      <c r="B428" s="116"/>
      <c r="C428" s="70"/>
      <c r="D428" s="128"/>
      <c r="E428" s="93"/>
      <c r="F428" s="93"/>
      <c r="G428" s="93"/>
      <c r="H428" s="93"/>
      <c r="I428" s="93"/>
      <c r="J428" s="93"/>
      <c r="K428" s="262"/>
      <c r="L428" s="263"/>
      <c r="M428" s="93" t="str">
        <f>'4.2.4CB'!G145</f>
        <v>RD095</v>
      </c>
      <c r="N428" s="129"/>
      <c r="O428" s="93"/>
      <c r="P428" s="93"/>
      <c r="Q428" s="93"/>
      <c r="R428" s="93"/>
      <c r="S428" s="93"/>
      <c r="T428" s="93"/>
      <c r="U428" s="94"/>
      <c r="V428" s="128"/>
      <c r="W428" s="93"/>
      <c r="X428" s="93"/>
      <c r="Y428" s="93"/>
      <c r="Z428" s="93"/>
      <c r="AA428" s="94"/>
      <c r="AB428" s="2155">
        <f>'4.2.4CB'!I145</f>
        <v>75454</v>
      </c>
      <c r="AC428" s="2156"/>
      <c r="AD428" s="2156"/>
      <c r="AE428" s="2157"/>
      <c r="AF428" s="98"/>
      <c r="AG428" s="98"/>
      <c r="AH428" s="99"/>
      <c r="AI428" s="100"/>
      <c r="AJ428" s="133"/>
      <c r="AK428" s="155"/>
    </row>
    <row r="429" spans="1:106" s="76" customFormat="1" ht="7.35" customHeight="1">
      <c r="A429" s="73"/>
      <c r="B429" s="116"/>
      <c r="C429" s="70"/>
      <c r="D429" s="128"/>
      <c r="E429" s="93"/>
      <c r="F429" s="93"/>
      <c r="G429" s="93"/>
      <c r="H429" s="93"/>
      <c r="I429" s="93"/>
      <c r="J429" s="93"/>
      <c r="K429" s="262"/>
      <c r="L429" s="263"/>
      <c r="M429" s="93"/>
      <c r="N429" s="129" t="str">
        <f>'4.2.5CP'!G119</f>
        <v>CP096</v>
      </c>
      <c r="O429" s="93"/>
      <c r="P429" s="93"/>
      <c r="Q429" s="93"/>
      <c r="R429" s="93"/>
      <c r="S429" s="93"/>
      <c r="T429" s="93"/>
      <c r="U429" s="94"/>
      <c r="V429" s="128"/>
      <c r="W429" s="93"/>
      <c r="X429" s="93"/>
      <c r="Y429" s="93"/>
      <c r="Z429" s="93"/>
      <c r="AA429" s="94"/>
      <c r="AB429" s="2155">
        <f>'4.2.5CP'!I119</f>
        <v>75750</v>
      </c>
      <c r="AC429" s="2156"/>
      <c r="AD429" s="2156"/>
      <c r="AE429" s="2157"/>
      <c r="AF429" s="98"/>
      <c r="AG429" s="98"/>
      <c r="AH429" s="99"/>
      <c r="AI429" s="100"/>
      <c r="AJ429" s="133"/>
      <c r="AK429" s="155"/>
    </row>
    <row r="430" spans="1:106" s="76" customFormat="1" ht="7.35" customHeight="1">
      <c r="A430" s="73"/>
      <c r="B430" s="116"/>
      <c r="C430" s="70"/>
      <c r="D430" s="149"/>
      <c r="E430" s="111"/>
      <c r="F430" s="111"/>
      <c r="G430" s="111"/>
      <c r="H430" s="111"/>
      <c r="I430" s="111"/>
      <c r="J430" s="111"/>
      <c r="K430" s="268"/>
      <c r="L430" s="269"/>
      <c r="M430" s="111"/>
      <c r="N430" s="150" t="str">
        <f>'4.2.5CP'!G120</f>
        <v>CP097</v>
      </c>
      <c r="O430" s="111"/>
      <c r="P430" s="111"/>
      <c r="Q430" s="111"/>
      <c r="R430" s="111"/>
      <c r="S430" s="111"/>
      <c r="T430" s="111"/>
      <c r="U430" s="112"/>
      <c r="V430" s="149"/>
      <c r="W430" s="111"/>
      <c r="X430" s="111"/>
      <c r="Y430" s="111"/>
      <c r="Z430" s="111"/>
      <c r="AA430" s="112"/>
      <c r="AB430" s="2181">
        <f>'4.2.5CP'!I120</f>
        <v>76000</v>
      </c>
      <c r="AC430" s="2182"/>
      <c r="AD430" s="2182"/>
      <c r="AE430" s="2183"/>
      <c r="AF430" s="113"/>
      <c r="AG430" s="113"/>
      <c r="AH430" s="114"/>
      <c r="AI430" s="115"/>
      <c r="AJ430" s="151"/>
      <c r="AK430" s="157"/>
    </row>
    <row r="431" spans="1:106" s="76" customFormat="1" ht="7.35" customHeight="1">
      <c r="A431" s="73"/>
      <c r="B431" s="116"/>
      <c r="C431" s="70"/>
      <c r="D431" s="80" t="s">
        <v>1143</v>
      </c>
      <c r="E431" s="81"/>
      <c r="F431" s="81"/>
      <c r="G431" s="81"/>
      <c r="H431" s="81"/>
      <c r="I431" s="81"/>
      <c r="J431" s="81"/>
      <c r="K431" s="254"/>
      <c r="L431" s="255"/>
      <c r="M431" s="81"/>
      <c r="N431" s="82"/>
      <c r="O431" s="81"/>
      <c r="P431" s="81"/>
      <c r="Q431" s="81"/>
      <c r="R431" s="81"/>
      <c r="S431" s="81"/>
      <c r="T431" s="81"/>
      <c r="U431" s="18"/>
      <c r="V431" s="80"/>
      <c r="W431" s="81"/>
      <c r="X431" s="81"/>
      <c r="Y431" s="81"/>
      <c r="Z431" s="81"/>
      <c r="AA431" s="18"/>
      <c r="AB431" s="19">
        <v>76000</v>
      </c>
      <c r="AC431" s="168" t="s">
        <v>405</v>
      </c>
      <c r="AD431" s="21">
        <v>81500</v>
      </c>
      <c r="AE431" s="22"/>
      <c r="AF431" s="23"/>
      <c r="AG431" s="23"/>
      <c r="AH431" s="24">
        <f>(AD431-AB431)-AF431</f>
        <v>5500</v>
      </c>
      <c r="AI431" s="25"/>
      <c r="AJ431" s="117"/>
      <c r="AK431" s="153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</row>
    <row r="432" spans="1:106" s="88" customFormat="1" ht="7.35" customHeight="1">
      <c r="A432" s="125"/>
      <c r="B432" s="118"/>
      <c r="C432" s="29"/>
      <c r="D432" s="90" t="s">
        <v>1251</v>
      </c>
      <c r="E432" s="91"/>
      <c r="F432" s="91"/>
      <c r="G432" s="91"/>
      <c r="H432" s="91"/>
      <c r="I432" s="91"/>
      <c r="J432" s="91"/>
      <c r="K432" s="258"/>
      <c r="L432" s="259"/>
      <c r="M432" s="91"/>
      <c r="N432" s="92"/>
      <c r="O432" s="91"/>
      <c r="P432" s="91"/>
      <c r="Q432" s="91"/>
      <c r="R432" s="91"/>
      <c r="S432" s="91"/>
      <c r="T432" s="91"/>
      <c r="U432" s="47"/>
      <c r="V432" s="90"/>
      <c r="W432" s="91"/>
      <c r="X432" s="91"/>
      <c r="Y432" s="91"/>
      <c r="Z432" s="91"/>
      <c r="AA432" s="47"/>
      <c r="AB432" s="48">
        <f>AB431</f>
        <v>76000</v>
      </c>
      <c r="AC432" s="1544" t="s">
        <v>405</v>
      </c>
      <c r="AD432" s="50">
        <f>AB433</f>
        <v>79165.5</v>
      </c>
      <c r="AE432" s="1667"/>
      <c r="AF432" s="52"/>
      <c r="AG432" s="52"/>
      <c r="AH432" s="39">
        <f>(AD432-AB432)-AF432</f>
        <v>3165.5</v>
      </c>
      <c r="AI432" s="53"/>
      <c r="AJ432" s="119"/>
      <c r="AK432" s="55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76"/>
      <c r="BX432" s="76"/>
      <c r="BY432" s="76"/>
      <c r="BZ432" s="76"/>
      <c r="CA432" s="76"/>
      <c r="CB432" s="76"/>
      <c r="CC432" s="76"/>
      <c r="CD432" s="76"/>
      <c r="CE432" s="76"/>
      <c r="CF432" s="76"/>
      <c r="CG432" s="76"/>
      <c r="CH432" s="76"/>
      <c r="CI432" s="76"/>
      <c r="CJ432" s="76"/>
      <c r="CK432" s="76"/>
      <c r="CL432" s="76"/>
      <c r="CM432" s="76"/>
      <c r="CN432" s="76"/>
      <c r="CO432" s="76"/>
      <c r="CP432" s="76"/>
      <c r="CQ432" s="76"/>
      <c r="CR432" s="76"/>
      <c r="CS432" s="76"/>
      <c r="CT432" s="76"/>
      <c r="CU432" s="76"/>
      <c r="CV432" s="76"/>
      <c r="CW432" s="76"/>
      <c r="CX432" s="76"/>
      <c r="CY432" s="76"/>
      <c r="CZ432" s="76"/>
      <c r="DA432" s="76"/>
      <c r="DB432" s="76"/>
    </row>
    <row r="433" spans="1:74" s="88" customFormat="1" ht="7.35" customHeight="1">
      <c r="A433" s="73"/>
      <c r="B433" s="116"/>
      <c r="C433" s="70"/>
      <c r="D433" s="128"/>
      <c r="E433" s="93"/>
      <c r="F433" s="93"/>
      <c r="G433" s="93"/>
      <c r="H433" s="93"/>
      <c r="I433" s="93" t="str">
        <f>'4.2.3BR'!U111</f>
        <v>CB08</v>
      </c>
      <c r="J433" s="93"/>
      <c r="K433" s="262"/>
      <c r="L433" s="263"/>
      <c r="M433" s="93"/>
      <c r="N433" s="129"/>
      <c r="O433" s="93"/>
      <c r="P433" s="93"/>
      <c r="Q433" s="93"/>
      <c r="R433" s="93"/>
      <c r="S433" s="93"/>
      <c r="T433" s="93"/>
      <c r="U433" s="94"/>
      <c r="V433" s="128"/>
      <c r="W433" s="93"/>
      <c r="X433" s="93"/>
      <c r="Y433" s="93"/>
      <c r="Z433" s="93"/>
      <c r="AA433" s="94"/>
      <c r="AB433" s="48">
        <f>'4.2.3BR'!W111</f>
        <v>79165.5</v>
      </c>
      <c r="AC433" s="1666" t="s">
        <v>405</v>
      </c>
      <c r="AD433" s="50">
        <f>'4.2.3BR'!AA111</f>
        <v>79258.5</v>
      </c>
      <c r="AE433" s="1667"/>
      <c r="AF433" s="52"/>
      <c r="AG433" s="52"/>
      <c r="AH433" s="39">
        <f>'4.2.3BR'!AF111</f>
        <v>93</v>
      </c>
      <c r="AI433" s="53"/>
      <c r="AJ433" s="133"/>
      <c r="AK433" s="155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</row>
    <row r="434" spans="1:74" s="88" customFormat="1" ht="7.35" customHeight="1">
      <c r="A434" s="73"/>
      <c r="B434" s="116"/>
      <c r="C434" s="70"/>
      <c r="D434" s="1693" t="s">
        <v>1252</v>
      </c>
      <c r="E434" s="1694"/>
      <c r="F434" s="1694"/>
      <c r="G434" s="1694"/>
      <c r="H434" s="1694"/>
      <c r="I434" s="1694"/>
      <c r="J434" s="1694"/>
      <c r="K434" s="1695"/>
      <c r="L434" s="1696"/>
      <c r="M434" s="1694"/>
      <c r="N434" s="1697"/>
      <c r="O434" s="1694"/>
      <c r="P434" s="1694"/>
      <c r="Q434" s="1694"/>
      <c r="R434" s="1694"/>
      <c r="S434" s="1694"/>
      <c r="T434" s="1694"/>
      <c r="U434" s="1698"/>
      <c r="V434" s="1693"/>
      <c r="W434" s="1694"/>
      <c r="X434" s="1694"/>
      <c r="Y434" s="1694"/>
      <c r="Z434" s="1694"/>
      <c r="AA434" s="1698"/>
      <c r="AB434" s="1716">
        <f>AD433</f>
        <v>79258.5</v>
      </c>
      <c r="AC434" s="1700" t="s">
        <v>405</v>
      </c>
      <c r="AD434" s="1717">
        <f>AD431</f>
        <v>81500</v>
      </c>
      <c r="AE434" s="1702"/>
      <c r="AF434" s="1703"/>
      <c r="AG434" s="1703"/>
      <c r="AH434" s="1556">
        <f>(AD434-AB434)</f>
        <v>2241.5</v>
      </c>
      <c r="AI434" s="1557"/>
      <c r="AJ434" s="1558"/>
      <c r="AK434" s="1559"/>
      <c r="AL434" s="1778">
        <f>SUM(AH432:AH434)</f>
        <v>5500</v>
      </c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</row>
    <row r="435" spans="1:74" s="88" customFormat="1" ht="7.35" customHeight="1">
      <c r="A435" s="73"/>
      <c r="B435" s="116"/>
      <c r="C435" s="70"/>
      <c r="D435" s="139"/>
      <c r="E435" s="140"/>
      <c r="F435" s="140"/>
      <c r="G435" s="140"/>
      <c r="H435" s="140"/>
      <c r="I435" s="140"/>
      <c r="J435" s="140"/>
      <c r="K435" s="266"/>
      <c r="L435" s="267"/>
      <c r="M435" s="140"/>
      <c r="N435" s="141" t="str">
        <f>'4.2.5CP'!G122</f>
        <v>CP098</v>
      </c>
      <c r="O435" s="140"/>
      <c r="P435" s="140"/>
      <c r="Q435" s="140"/>
      <c r="R435" s="140"/>
      <c r="S435" s="140"/>
      <c r="T435" s="140"/>
      <c r="U435" s="142"/>
      <c r="V435" s="139"/>
      <c r="W435" s="140"/>
      <c r="X435" s="140"/>
      <c r="Y435" s="140"/>
      <c r="Z435" s="140"/>
      <c r="AA435" s="142"/>
      <c r="AB435" s="2193">
        <f>'4.2.5CP'!I122</f>
        <v>76400</v>
      </c>
      <c r="AC435" s="2194"/>
      <c r="AD435" s="2194"/>
      <c r="AE435" s="2195"/>
      <c r="AF435" s="143"/>
      <c r="AG435" s="143"/>
      <c r="AH435" s="145"/>
      <c r="AI435" s="146"/>
      <c r="AJ435" s="147"/>
      <c r="AK435" s="167"/>
    </row>
    <row r="436" spans="1:74" s="88" customFormat="1" ht="7.35" customHeight="1">
      <c r="A436" s="73"/>
      <c r="B436" s="116"/>
      <c r="C436" s="70"/>
      <c r="D436" s="128"/>
      <c r="E436" s="93"/>
      <c r="F436" s="93"/>
      <c r="G436" s="93"/>
      <c r="H436" s="93"/>
      <c r="I436" s="93"/>
      <c r="J436" s="93"/>
      <c r="K436" s="262"/>
      <c r="L436" s="263"/>
      <c r="M436" s="93"/>
      <c r="N436" s="129" t="str">
        <f>'4.2.5CP'!G123</f>
        <v>CP099</v>
      </c>
      <c r="O436" s="93"/>
      <c r="P436" s="93"/>
      <c r="Q436" s="93"/>
      <c r="R436" s="93"/>
      <c r="S436" s="93"/>
      <c r="T436" s="93"/>
      <c r="U436" s="94"/>
      <c r="V436" s="128"/>
      <c r="W436" s="93"/>
      <c r="X436" s="93"/>
      <c r="Y436" s="93"/>
      <c r="Z436" s="93"/>
      <c r="AA436" s="94"/>
      <c r="AB436" s="2155">
        <f>'4.2.5CP'!I123</f>
        <v>77000</v>
      </c>
      <c r="AC436" s="2156"/>
      <c r="AD436" s="2156"/>
      <c r="AE436" s="2157"/>
      <c r="AF436" s="98"/>
      <c r="AG436" s="98"/>
      <c r="AH436" s="99"/>
      <c r="AI436" s="100"/>
      <c r="AJ436" s="133"/>
      <c r="AK436" s="155"/>
    </row>
    <row r="437" spans="1:74" s="88" customFormat="1" ht="7.35" customHeight="1">
      <c r="A437" s="73"/>
      <c r="B437" s="116"/>
      <c r="C437" s="1542"/>
      <c r="D437" s="128"/>
      <c r="E437" s="93"/>
      <c r="F437" s="93"/>
      <c r="G437" s="93"/>
      <c r="H437" s="93"/>
      <c r="I437" s="93"/>
      <c r="J437" s="93"/>
      <c r="K437" s="262"/>
      <c r="L437" s="263"/>
      <c r="M437" s="93"/>
      <c r="N437" s="129" t="str">
        <f>'4.2.5CP'!G124</f>
        <v>CP100</v>
      </c>
      <c r="O437" s="93"/>
      <c r="P437" s="93"/>
      <c r="Q437" s="93"/>
      <c r="R437" s="93"/>
      <c r="S437" s="93"/>
      <c r="T437" s="93"/>
      <c r="U437" s="94"/>
      <c r="V437" s="128"/>
      <c r="W437" s="93"/>
      <c r="X437" s="93"/>
      <c r="Y437" s="93"/>
      <c r="Z437" s="93"/>
      <c r="AA437" s="94"/>
      <c r="AB437" s="2155">
        <f>'4.2.5CP'!I124</f>
        <v>77400</v>
      </c>
      <c r="AC437" s="2156"/>
      <c r="AD437" s="2156"/>
      <c r="AE437" s="2157"/>
      <c r="AF437" s="98"/>
      <c r="AG437" s="98"/>
      <c r="AH437" s="99"/>
      <c r="AI437" s="100"/>
      <c r="AJ437" s="133"/>
      <c r="AK437" s="155"/>
    </row>
    <row r="438" spans="1:74" s="88" customFormat="1" ht="7.35" customHeight="1">
      <c r="A438" s="73"/>
      <c r="B438" s="116"/>
      <c r="C438" s="1542"/>
      <c r="D438" s="128"/>
      <c r="E438" s="93"/>
      <c r="F438" s="93"/>
      <c r="G438" s="93"/>
      <c r="H438" s="93"/>
      <c r="I438" s="93"/>
      <c r="J438" s="93"/>
      <c r="K438" s="262"/>
      <c r="L438" s="263"/>
      <c r="M438" s="93"/>
      <c r="N438" s="129" t="str">
        <f>'4.2.5CP'!G125</f>
        <v>CP101</v>
      </c>
      <c r="O438" s="93"/>
      <c r="P438" s="93"/>
      <c r="Q438" s="93"/>
      <c r="R438" s="93"/>
      <c r="S438" s="93"/>
      <c r="T438" s="93"/>
      <c r="U438" s="94"/>
      <c r="V438" s="128"/>
      <c r="W438" s="93"/>
      <c r="X438" s="93"/>
      <c r="Y438" s="93"/>
      <c r="Z438" s="93"/>
      <c r="AA438" s="94"/>
      <c r="AB438" s="2155">
        <f>'4.2.5CP'!I125</f>
        <v>78200</v>
      </c>
      <c r="AC438" s="2156"/>
      <c r="AD438" s="2156"/>
      <c r="AE438" s="2157"/>
      <c r="AF438" s="98"/>
      <c r="AG438" s="98"/>
      <c r="AH438" s="99"/>
      <c r="AI438" s="100"/>
      <c r="AJ438" s="133"/>
      <c r="AK438" s="155"/>
    </row>
    <row r="439" spans="1:74" s="88" customFormat="1" ht="7.35" customHeight="1">
      <c r="A439" s="73"/>
      <c r="B439" s="116"/>
      <c r="C439" s="70"/>
      <c r="D439" s="128"/>
      <c r="E439" s="93"/>
      <c r="F439" s="93"/>
      <c r="G439" s="93"/>
      <c r="H439" s="93"/>
      <c r="I439" s="93"/>
      <c r="J439" s="93"/>
      <c r="K439" s="262"/>
      <c r="L439" s="263"/>
      <c r="M439" s="93"/>
      <c r="N439" s="129"/>
      <c r="O439" s="93"/>
      <c r="P439" s="93" t="str">
        <f>'4.2.3BR'!U153</f>
        <v>FO05</v>
      </c>
      <c r="Q439" s="93"/>
      <c r="R439" s="93"/>
      <c r="S439" s="93"/>
      <c r="T439" s="93"/>
      <c r="U439" s="94"/>
      <c r="V439" s="128"/>
      <c r="W439" s="93"/>
      <c r="X439" s="93"/>
      <c r="Y439" s="93"/>
      <c r="Z439" s="93"/>
      <c r="AA439" s="94"/>
      <c r="AB439" s="2158">
        <f>'4.2.3BR'!W153</f>
        <v>78481</v>
      </c>
      <c r="AC439" s="2159"/>
      <c r="AD439" s="2159"/>
      <c r="AE439" s="2160"/>
      <c r="AF439" s="52"/>
      <c r="AG439" s="52"/>
      <c r="AH439" s="39"/>
      <c r="AI439" s="53"/>
      <c r="AJ439" s="133"/>
      <c r="AK439" s="155"/>
    </row>
    <row r="440" spans="1:74" s="88" customFormat="1" ht="7.35" customHeight="1">
      <c r="A440" s="73"/>
      <c r="B440" s="116"/>
      <c r="C440" s="70"/>
      <c r="D440" s="128"/>
      <c r="E440" s="93"/>
      <c r="F440" s="93"/>
      <c r="G440" s="93"/>
      <c r="H440" s="93"/>
      <c r="I440" s="93"/>
      <c r="J440" s="93"/>
      <c r="K440" s="262"/>
      <c r="L440" s="263"/>
      <c r="M440" s="93"/>
      <c r="N440" s="129" t="str">
        <f>'4.2.5CP'!G126</f>
        <v>CP102</v>
      </c>
      <c r="O440" s="93"/>
      <c r="P440" s="93"/>
      <c r="Q440" s="93"/>
      <c r="R440" s="93"/>
      <c r="S440" s="93"/>
      <c r="T440" s="93"/>
      <c r="U440" s="94"/>
      <c r="V440" s="128"/>
      <c r="W440" s="93"/>
      <c r="X440" s="93"/>
      <c r="Y440" s="93"/>
      <c r="Z440" s="93"/>
      <c r="AA440" s="94"/>
      <c r="AB440" s="2155">
        <f>'4.2.5CP'!I126</f>
        <v>78800</v>
      </c>
      <c r="AC440" s="2156"/>
      <c r="AD440" s="2156"/>
      <c r="AE440" s="2157"/>
      <c r="AF440" s="98"/>
      <c r="AG440" s="98"/>
      <c r="AH440" s="99"/>
      <c r="AI440" s="100"/>
      <c r="AJ440" s="133"/>
      <c r="AK440" s="155"/>
    </row>
    <row r="441" spans="1:74" s="88" customFormat="1" ht="7.35" customHeight="1">
      <c r="A441" s="73"/>
      <c r="B441" s="116"/>
      <c r="C441" s="70"/>
      <c r="D441" s="128"/>
      <c r="E441" s="93"/>
      <c r="F441" s="93"/>
      <c r="G441" s="93"/>
      <c r="H441" s="93"/>
      <c r="I441" s="93"/>
      <c r="J441" s="93"/>
      <c r="K441" s="262"/>
      <c r="L441" s="263"/>
      <c r="M441" s="93"/>
      <c r="N441" s="129" t="str">
        <f>'4.2.5CP'!G127</f>
        <v>CP103</v>
      </c>
      <c r="O441" s="93"/>
      <c r="P441" s="93"/>
      <c r="Q441" s="93"/>
      <c r="R441" s="93"/>
      <c r="S441" s="93"/>
      <c r="T441" s="93"/>
      <c r="U441" s="94"/>
      <c r="V441" s="128"/>
      <c r="W441" s="93"/>
      <c r="X441" s="93"/>
      <c r="Y441" s="93"/>
      <c r="Z441" s="93"/>
      <c r="AA441" s="94"/>
      <c r="AB441" s="2155">
        <f>'4.2.5CP'!I127</f>
        <v>79800</v>
      </c>
      <c r="AC441" s="2156"/>
      <c r="AD441" s="2156"/>
      <c r="AE441" s="2157"/>
      <c r="AF441" s="98"/>
      <c r="AG441" s="98"/>
      <c r="AH441" s="99"/>
      <c r="AI441" s="100"/>
      <c r="AJ441" s="133"/>
      <c r="AK441" s="155"/>
    </row>
    <row r="442" spans="1:74" s="88" customFormat="1" ht="7.35" customHeight="1">
      <c r="A442" s="73"/>
      <c r="B442" s="116"/>
      <c r="C442" s="70"/>
      <c r="D442" s="128"/>
      <c r="E442" s="93"/>
      <c r="F442" s="93"/>
      <c r="G442" s="93"/>
      <c r="H442" s="93"/>
      <c r="I442" s="93"/>
      <c r="J442" s="93"/>
      <c r="K442" s="262"/>
      <c r="L442" s="263"/>
      <c r="M442" s="93"/>
      <c r="N442" s="129"/>
      <c r="O442" s="93"/>
      <c r="P442" s="93" t="str">
        <f>'4.2.3BR'!U154</f>
        <v>FO06</v>
      </c>
      <c r="Q442" s="93"/>
      <c r="R442" s="93"/>
      <c r="S442" s="93"/>
      <c r="T442" s="93"/>
      <c r="U442" s="94"/>
      <c r="V442" s="128"/>
      <c r="W442" s="93"/>
      <c r="X442" s="93"/>
      <c r="Y442" s="93"/>
      <c r="Z442" s="93"/>
      <c r="AA442" s="94"/>
      <c r="AB442" s="2158">
        <f>'4.2.3BR'!W154</f>
        <v>80071</v>
      </c>
      <c r="AC442" s="2159"/>
      <c r="AD442" s="2159"/>
      <c r="AE442" s="2160"/>
      <c r="AF442" s="52"/>
      <c r="AG442" s="52"/>
      <c r="AH442" s="39"/>
      <c r="AI442" s="53"/>
      <c r="AJ442" s="133"/>
      <c r="AK442" s="155"/>
    </row>
    <row r="443" spans="1:74" s="88" customFormat="1" ht="7.35" customHeight="1">
      <c r="A443" s="73"/>
      <c r="B443" s="116"/>
      <c r="C443" s="70"/>
      <c r="D443" s="128"/>
      <c r="E443" s="93"/>
      <c r="F443" s="93"/>
      <c r="G443" s="93"/>
      <c r="H443" s="93"/>
      <c r="I443" s="93"/>
      <c r="J443" s="93"/>
      <c r="K443" s="262"/>
      <c r="L443" s="263" t="str">
        <f>'4.2.4CB'!G147</f>
        <v>WT024</v>
      </c>
      <c r="M443" s="93"/>
      <c r="N443" s="129"/>
      <c r="O443" s="93"/>
      <c r="P443" s="93"/>
      <c r="Q443" s="93"/>
      <c r="R443" s="93"/>
      <c r="S443" s="93"/>
      <c r="T443" s="93"/>
      <c r="U443" s="94"/>
      <c r="V443" s="128"/>
      <c r="W443" s="93"/>
      <c r="X443" s="93"/>
      <c r="Y443" s="93"/>
      <c r="Z443" s="93"/>
      <c r="AA443" s="94"/>
      <c r="AB443" s="2155">
        <f>'4.2.4CB'!I147</f>
        <v>80600</v>
      </c>
      <c r="AC443" s="2156"/>
      <c r="AD443" s="2156"/>
      <c r="AE443" s="2157"/>
      <c r="AF443" s="98"/>
      <c r="AG443" s="98"/>
      <c r="AH443" s="99"/>
      <c r="AI443" s="100"/>
      <c r="AJ443" s="133"/>
      <c r="AK443" s="155"/>
    </row>
    <row r="444" spans="1:74" s="88" customFormat="1" ht="7.35" customHeight="1">
      <c r="A444" s="171"/>
      <c r="B444" s="121"/>
      <c r="C444" s="122"/>
      <c r="D444" s="149"/>
      <c r="E444" s="111"/>
      <c r="F444" s="111"/>
      <c r="G444" s="111"/>
      <c r="H444" s="111"/>
      <c r="I444" s="111"/>
      <c r="J444" s="111"/>
      <c r="K444" s="268"/>
      <c r="L444" s="269" t="str">
        <f>'4.2.4CB'!G148</f>
        <v>WT025</v>
      </c>
      <c r="M444" s="111"/>
      <c r="N444" s="150"/>
      <c r="O444" s="111"/>
      <c r="P444" s="111"/>
      <c r="Q444" s="111"/>
      <c r="R444" s="111"/>
      <c r="S444" s="111"/>
      <c r="T444" s="111"/>
      <c r="U444" s="112"/>
      <c r="V444" s="149"/>
      <c r="W444" s="111"/>
      <c r="X444" s="111"/>
      <c r="Y444" s="111"/>
      <c r="Z444" s="111"/>
      <c r="AA444" s="112"/>
      <c r="AB444" s="2181">
        <f>'4.2.4CB'!I148</f>
        <v>81100</v>
      </c>
      <c r="AC444" s="2182"/>
      <c r="AD444" s="2182"/>
      <c r="AE444" s="2183"/>
      <c r="AF444" s="113"/>
      <c r="AG444" s="113"/>
      <c r="AH444" s="114"/>
      <c r="AI444" s="115"/>
      <c r="AJ444" s="151"/>
      <c r="AK444" s="157"/>
    </row>
    <row r="445" spans="1:74" s="76" customFormat="1" ht="7.35" customHeight="1">
      <c r="A445" s="172"/>
      <c r="B445" s="173" t="s">
        <v>408</v>
      </c>
      <c r="C445" s="446" t="s">
        <v>1144</v>
      </c>
      <c r="D445" s="80" t="s">
        <v>1145</v>
      </c>
      <c r="E445" s="81"/>
      <c r="F445" s="81"/>
      <c r="G445" s="81"/>
      <c r="H445" s="81"/>
      <c r="I445" s="81"/>
      <c r="J445" s="81"/>
      <c r="K445" s="254"/>
      <c r="L445" s="255"/>
      <c r="M445" s="81"/>
      <c r="N445" s="82"/>
      <c r="O445" s="81"/>
      <c r="P445" s="81"/>
      <c r="Q445" s="81"/>
      <c r="R445" s="81"/>
      <c r="S445" s="81"/>
      <c r="T445" s="81"/>
      <c r="U445" s="18"/>
      <c r="V445" s="80"/>
      <c r="W445" s="81"/>
      <c r="X445" s="81"/>
      <c r="Y445" s="81"/>
      <c r="Z445" s="81"/>
      <c r="AA445" s="18"/>
      <c r="AB445" s="19">
        <v>81500</v>
      </c>
      <c r="AC445" s="168" t="s">
        <v>405</v>
      </c>
      <c r="AD445" s="21">
        <v>87000</v>
      </c>
      <c r="AE445" s="22"/>
      <c r="AF445" s="23"/>
      <c r="AG445" s="23"/>
      <c r="AH445" s="24">
        <f>(AD445-AB445)-AF445</f>
        <v>5500</v>
      </c>
      <c r="AI445" s="25"/>
      <c r="AJ445" s="117"/>
      <c r="AK445" s="153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</row>
    <row r="446" spans="1:74" s="88" customFormat="1" ht="7.35" customHeight="1">
      <c r="A446" s="73"/>
      <c r="B446" s="116"/>
      <c r="C446" s="70"/>
      <c r="D446" s="128" t="s">
        <v>1253</v>
      </c>
      <c r="E446" s="93"/>
      <c r="F446" s="93"/>
      <c r="G446" s="93"/>
      <c r="H446" s="93"/>
      <c r="I446" s="93"/>
      <c r="J446" s="93"/>
      <c r="K446" s="262"/>
      <c r="L446" s="263"/>
      <c r="M446" s="93"/>
      <c r="N446" s="129"/>
      <c r="O446" s="93"/>
      <c r="P446" s="93"/>
      <c r="Q446" s="93"/>
      <c r="R446" s="93"/>
      <c r="S446" s="93"/>
      <c r="T446" s="93"/>
      <c r="U446" s="94"/>
      <c r="V446" s="128"/>
      <c r="W446" s="93"/>
      <c r="X446" s="93"/>
      <c r="Y446" s="93"/>
      <c r="Z446" s="93"/>
      <c r="AA446" s="94"/>
      <c r="AB446" s="48">
        <f>AB445</f>
        <v>81500</v>
      </c>
      <c r="AC446" s="1666" t="s">
        <v>405</v>
      </c>
      <c r="AD446" s="50">
        <f>AB447</f>
        <v>81503.5</v>
      </c>
      <c r="AE446" s="1667"/>
      <c r="AF446" s="52"/>
      <c r="AG446" s="52"/>
      <c r="AH446" s="39">
        <f>(AD446-AB446)</f>
        <v>3.5</v>
      </c>
      <c r="AI446" s="53"/>
      <c r="AJ446" s="133"/>
      <c r="AK446" s="155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</row>
    <row r="447" spans="1:74" s="76" customFormat="1" ht="7.35" customHeight="1">
      <c r="A447" s="73"/>
      <c r="B447" s="116"/>
      <c r="C447" s="70"/>
      <c r="D447" s="128"/>
      <c r="E447" s="93"/>
      <c r="F447" s="93"/>
      <c r="G447" s="93"/>
      <c r="H447" s="93"/>
      <c r="I447" s="93" t="str">
        <f>'4.2.3BR'!U113</f>
        <v>CB09</v>
      </c>
      <c r="J447" s="93"/>
      <c r="K447" s="262"/>
      <c r="L447" s="263"/>
      <c r="M447" s="93"/>
      <c r="N447" s="129"/>
      <c r="O447" s="93"/>
      <c r="P447" s="93"/>
      <c r="Q447" s="93"/>
      <c r="R447" s="93"/>
      <c r="S447" s="93"/>
      <c r="T447" s="93"/>
      <c r="U447" s="94"/>
      <c r="V447" s="128"/>
      <c r="W447" s="93"/>
      <c r="X447" s="93"/>
      <c r="Y447" s="93"/>
      <c r="Z447" s="93"/>
      <c r="AA447" s="94"/>
      <c r="AB447" s="48">
        <f>'4.2.3BR'!W113</f>
        <v>81503.5</v>
      </c>
      <c r="AC447" s="1666" t="s">
        <v>405</v>
      </c>
      <c r="AD447" s="50">
        <f>'4.2.3BR'!AA113</f>
        <v>81608.5</v>
      </c>
      <c r="AE447" s="1667"/>
      <c r="AF447" s="52"/>
      <c r="AG447" s="52"/>
      <c r="AH447" s="39">
        <f>'4.2.3BR'!AF113</f>
        <v>105</v>
      </c>
      <c r="AI447" s="53"/>
      <c r="AJ447" s="133"/>
      <c r="AK447" s="155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</row>
    <row r="448" spans="1:74" s="76" customFormat="1" ht="7.35" customHeight="1">
      <c r="A448" s="73"/>
      <c r="B448" s="116"/>
      <c r="C448" s="70"/>
      <c r="D448" s="128" t="s">
        <v>1254</v>
      </c>
      <c r="E448" s="93"/>
      <c r="F448" s="93"/>
      <c r="G448" s="93"/>
      <c r="H448" s="93"/>
      <c r="I448" s="93"/>
      <c r="J448" s="93"/>
      <c r="K448" s="262"/>
      <c r="L448" s="263"/>
      <c r="M448" s="93"/>
      <c r="N448" s="129"/>
      <c r="O448" s="93"/>
      <c r="P448" s="93"/>
      <c r="Q448" s="93"/>
      <c r="R448" s="93"/>
      <c r="S448" s="93"/>
      <c r="T448" s="93"/>
      <c r="U448" s="94"/>
      <c r="V448" s="128"/>
      <c r="W448" s="93"/>
      <c r="X448" s="93"/>
      <c r="Y448" s="93"/>
      <c r="Z448" s="93"/>
      <c r="AA448" s="94"/>
      <c r="AB448" s="48">
        <f>AD447</f>
        <v>81608.5</v>
      </c>
      <c r="AC448" s="1666" t="s">
        <v>405</v>
      </c>
      <c r="AD448" s="50">
        <f>AB449</f>
        <v>82435</v>
      </c>
      <c r="AE448" s="1667"/>
      <c r="AF448" s="52"/>
      <c r="AG448" s="52"/>
      <c r="AH448" s="39">
        <f>(AD448-AB448)</f>
        <v>826.5</v>
      </c>
      <c r="AI448" s="53"/>
      <c r="AJ448" s="133"/>
      <c r="AK448" s="155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</row>
    <row r="449" spans="1:106" s="76" customFormat="1" ht="7.35" customHeight="1">
      <c r="A449" s="73"/>
      <c r="B449" s="116"/>
      <c r="C449" s="70"/>
      <c r="D449" s="128"/>
      <c r="E449" s="93"/>
      <c r="F449" s="93"/>
      <c r="G449" s="93" t="str">
        <f>'4.2.3BR'!U114</f>
        <v>ORB08</v>
      </c>
      <c r="H449" s="93"/>
      <c r="I449" s="93"/>
      <c r="J449" s="93"/>
      <c r="K449" s="262"/>
      <c r="L449" s="263"/>
      <c r="M449" s="93"/>
      <c r="N449" s="129"/>
      <c r="O449" s="93"/>
      <c r="P449" s="93"/>
      <c r="Q449" s="93"/>
      <c r="R449" s="93"/>
      <c r="S449" s="93"/>
      <c r="T449" s="93"/>
      <c r="U449" s="94"/>
      <c r="V449" s="128"/>
      <c r="W449" s="93"/>
      <c r="X449" s="93"/>
      <c r="Y449" s="93"/>
      <c r="Z449" s="93"/>
      <c r="AA449" s="94"/>
      <c r="AB449" s="48">
        <f>'4.2.3BR'!W114</f>
        <v>82435</v>
      </c>
      <c r="AC449" s="1666" t="s">
        <v>405</v>
      </c>
      <c r="AD449" s="50">
        <f>'4.2.3BR'!AA114</f>
        <v>82619</v>
      </c>
      <c r="AE449" s="1667"/>
      <c r="AF449" s="52"/>
      <c r="AG449" s="132"/>
      <c r="AH449" s="39">
        <f>'4.2.3BR'!AF114</f>
        <v>184</v>
      </c>
      <c r="AI449" s="53"/>
      <c r="AJ449" s="133"/>
      <c r="AK449" s="155"/>
    </row>
    <row r="450" spans="1:106" s="76" customFormat="1" ht="7.35" customHeight="1">
      <c r="A450" s="73"/>
      <c r="B450" s="116"/>
      <c r="C450" s="70"/>
      <c r="D450" s="128" t="s">
        <v>1255</v>
      </c>
      <c r="E450" s="93"/>
      <c r="F450" s="93"/>
      <c r="G450" s="93"/>
      <c r="H450" s="93"/>
      <c r="I450" s="93"/>
      <c r="J450" s="93"/>
      <c r="K450" s="262"/>
      <c r="L450" s="263"/>
      <c r="M450" s="93"/>
      <c r="N450" s="129"/>
      <c r="O450" s="93"/>
      <c r="P450" s="93"/>
      <c r="Q450" s="93"/>
      <c r="R450" s="93"/>
      <c r="S450" s="93"/>
      <c r="T450" s="93"/>
      <c r="U450" s="94"/>
      <c r="V450" s="128"/>
      <c r="W450" s="93"/>
      <c r="X450" s="93"/>
      <c r="Y450" s="93"/>
      <c r="Z450" s="93"/>
      <c r="AA450" s="94"/>
      <c r="AB450" s="48">
        <f>AD449</f>
        <v>82619</v>
      </c>
      <c r="AC450" s="1666" t="s">
        <v>405</v>
      </c>
      <c r="AD450" s="50">
        <f>AB451</f>
        <v>85274</v>
      </c>
      <c r="AE450" s="1667"/>
      <c r="AF450" s="52"/>
      <c r="AG450" s="132"/>
      <c r="AH450" s="39">
        <f>(AD450-AB450)</f>
        <v>2655</v>
      </c>
      <c r="AI450" s="53"/>
      <c r="AJ450" s="133"/>
      <c r="AK450" s="155"/>
    </row>
    <row r="451" spans="1:106" s="76" customFormat="1" ht="7.35" customHeight="1">
      <c r="A451" s="73"/>
      <c r="B451" s="116"/>
      <c r="C451" s="70"/>
      <c r="D451" s="128"/>
      <c r="E451" s="93"/>
      <c r="F451" s="93"/>
      <c r="G451" s="93"/>
      <c r="H451" s="93"/>
      <c r="I451" s="93" t="str">
        <f>'4.2.3BR'!U115</f>
        <v>CB10</v>
      </c>
      <c r="J451" s="93"/>
      <c r="K451" s="262"/>
      <c r="L451" s="263"/>
      <c r="M451" s="93"/>
      <c r="N451" s="129"/>
      <c r="O451" s="93"/>
      <c r="P451" s="93"/>
      <c r="Q451" s="93"/>
      <c r="R451" s="93"/>
      <c r="S451" s="93"/>
      <c r="T451" s="93"/>
      <c r="U451" s="94"/>
      <c r="V451" s="128"/>
      <c r="W451" s="93"/>
      <c r="X451" s="93"/>
      <c r="Y451" s="93"/>
      <c r="Z451" s="93"/>
      <c r="AA451" s="94"/>
      <c r="AB451" s="48">
        <f>'4.2.3BR'!W115</f>
        <v>85274</v>
      </c>
      <c r="AC451" s="1666" t="s">
        <v>405</v>
      </c>
      <c r="AD451" s="50">
        <f>'4.2.3BR'!AA115</f>
        <v>85358</v>
      </c>
      <c r="AE451" s="1667"/>
      <c r="AF451" s="52"/>
      <c r="AG451" s="132"/>
      <c r="AH451" s="39">
        <f>'4.2.3BR'!AF115</f>
        <v>84</v>
      </c>
      <c r="AI451" s="53"/>
      <c r="AJ451" s="133"/>
      <c r="AK451" s="155"/>
    </row>
    <row r="452" spans="1:106" s="76" customFormat="1" ht="7.35" customHeight="1">
      <c r="A452" s="73"/>
      <c r="B452" s="116"/>
      <c r="C452" s="70"/>
      <c r="D452" s="231" t="s">
        <v>1256</v>
      </c>
      <c r="E452" s="229"/>
      <c r="F452" s="229"/>
      <c r="G452" s="229"/>
      <c r="H452" s="229"/>
      <c r="I452" s="229"/>
      <c r="J452" s="229"/>
      <c r="K452" s="293"/>
      <c r="L452" s="294"/>
      <c r="M452" s="229"/>
      <c r="N452" s="232"/>
      <c r="O452" s="229"/>
      <c r="P452" s="229"/>
      <c r="Q452" s="229"/>
      <c r="R452" s="229"/>
      <c r="S452" s="229"/>
      <c r="T452" s="229"/>
      <c r="U452" s="230"/>
      <c r="V452" s="231"/>
      <c r="W452" s="229"/>
      <c r="X452" s="229"/>
      <c r="Y452" s="229"/>
      <c r="Z452" s="229"/>
      <c r="AA452" s="230"/>
      <c r="AB452" s="219">
        <f>AD451</f>
        <v>85358</v>
      </c>
      <c r="AC452" s="220" t="s">
        <v>405</v>
      </c>
      <c r="AD452" s="221">
        <f>AD445</f>
        <v>87000</v>
      </c>
      <c r="AE452" s="222"/>
      <c r="AF452" s="223"/>
      <c r="AG452" s="235"/>
      <c r="AH452" s="224">
        <f>(AD452-AB452)</f>
        <v>1642</v>
      </c>
      <c r="AI452" s="225"/>
      <c r="AJ452" s="236"/>
      <c r="AK452" s="237"/>
      <c r="AL452" s="1778">
        <f>SUM(AH446:AH452)</f>
        <v>5500</v>
      </c>
    </row>
    <row r="453" spans="1:106" s="76" customFormat="1" ht="7.35" customHeight="1">
      <c r="A453" s="73"/>
      <c r="B453" s="116"/>
      <c r="C453" s="70"/>
      <c r="D453" s="1705"/>
      <c r="E453" s="1706"/>
      <c r="F453" s="1706"/>
      <c r="G453" s="1706"/>
      <c r="H453" s="1706"/>
      <c r="I453" s="1706"/>
      <c r="J453" s="1706"/>
      <c r="K453" s="1707"/>
      <c r="L453" s="1708" t="str">
        <f>'4.2.4CB'!G150</f>
        <v>WT026</v>
      </c>
      <c r="M453" s="1706"/>
      <c r="N453" s="1709"/>
      <c r="O453" s="1706"/>
      <c r="P453" s="1706"/>
      <c r="Q453" s="1706"/>
      <c r="R453" s="1706"/>
      <c r="S453" s="1706"/>
      <c r="T453" s="1706"/>
      <c r="U453" s="1710"/>
      <c r="V453" s="1705"/>
      <c r="W453" s="1706"/>
      <c r="X453" s="1706"/>
      <c r="Y453" s="1706"/>
      <c r="Z453" s="1706"/>
      <c r="AA453" s="1710"/>
      <c r="AB453" s="2196">
        <f>'4.2.4CB'!I150</f>
        <v>82341</v>
      </c>
      <c r="AC453" s="2197"/>
      <c r="AD453" s="2197"/>
      <c r="AE453" s="2198"/>
      <c r="AF453" s="289"/>
      <c r="AG453" s="289"/>
      <c r="AH453" s="290"/>
      <c r="AI453" s="291"/>
      <c r="AJ453" s="292"/>
      <c r="AK453" s="437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</row>
    <row r="454" spans="1:106" s="76" customFormat="1" ht="7.35" customHeight="1">
      <c r="A454" s="73"/>
      <c r="B454" s="116"/>
      <c r="C454" s="70"/>
      <c r="D454" s="128"/>
      <c r="E454" s="93"/>
      <c r="F454" s="93"/>
      <c r="G454" s="93"/>
      <c r="H454" s="93"/>
      <c r="I454" s="93"/>
      <c r="J454" s="93"/>
      <c r="K454" s="262"/>
      <c r="L454" s="263" t="str">
        <f>'4.2.4CB'!G151</f>
        <v>WT027</v>
      </c>
      <c r="M454" s="93"/>
      <c r="N454" s="129"/>
      <c r="O454" s="93"/>
      <c r="P454" s="93"/>
      <c r="Q454" s="93"/>
      <c r="R454" s="93"/>
      <c r="S454" s="93"/>
      <c r="T454" s="93"/>
      <c r="U454" s="94"/>
      <c r="V454" s="128"/>
      <c r="W454" s="93"/>
      <c r="X454" s="93"/>
      <c r="Y454" s="93"/>
      <c r="Z454" s="93"/>
      <c r="AA454" s="94"/>
      <c r="AB454" s="2155">
        <f>'4.2.4CB'!I151</f>
        <v>82679</v>
      </c>
      <c r="AC454" s="2156"/>
      <c r="AD454" s="2156"/>
      <c r="AE454" s="2157"/>
      <c r="AF454" s="98"/>
      <c r="AG454" s="98"/>
      <c r="AH454" s="99"/>
      <c r="AI454" s="100"/>
      <c r="AJ454" s="133"/>
      <c r="AK454" s="155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</row>
    <row r="455" spans="1:106" s="76" customFormat="1" ht="7.35" customHeight="1">
      <c r="A455" s="73"/>
      <c r="B455" s="116"/>
      <c r="C455" s="70"/>
      <c r="D455" s="128"/>
      <c r="E455" s="93"/>
      <c r="F455" s="93"/>
      <c r="G455" s="93"/>
      <c r="H455" s="93"/>
      <c r="I455" s="93"/>
      <c r="J455" s="93"/>
      <c r="K455" s="262"/>
      <c r="L455" s="263" t="str">
        <f>'4.2.4CB'!G152</f>
        <v>WT028</v>
      </c>
      <c r="M455" s="93"/>
      <c r="N455" s="129"/>
      <c r="O455" s="93"/>
      <c r="P455" s="93"/>
      <c r="Q455" s="93"/>
      <c r="R455" s="93"/>
      <c r="S455" s="93"/>
      <c r="T455" s="93"/>
      <c r="U455" s="94"/>
      <c r="V455" s="128"/>
      <c r="W455" s="93"/>
      <c r="X455" s="93"/>
      <c r="Y455" s="93"/>
      <c r="Z455" s="93"/>
      <c r="AA455" s="94"/>
      <c r="AB455" s="2155">
        <f>'4.2.4CB'!I152</f>
        <v>83400</v>
      </c>
      <c r="AC455" s="2156"/>
      <c r="AD455" s="2156"/>
      <c r="AE455" s="2157"/>
      <c r="AF455" s="98"/>
      <c r="AG455" s="98"/>
      <c r="AH455" s="99"/>
      <c r="AI455" s="100"/>
      <c r="AJ455" s="133"/>
      <c r="AK455" s="155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</row>
    <row r="456" spans="1:106" s="76" customFormat="1" ht="7.35" customHeight="1">
      <c r="A456" s="73"/>
      <c r="B456" s="116"/>
      <c r="C456" s="70"/>
      <c r="D456" s="128"/>
      <c r="E456" s="93"/>
      <c r="F456" s="93"/>
      <c r="G456" s="93"/>
      <c r="H456" s="93"/>
      <c r="I456" s="93"/>
      <c r="J456" s="93"/>
      <c r="K456" s="262"/>
      <c r="L456" s="263"/>
      <c r="M456" s="93"/>
      <c r="N456" s="129"/>
      <c r="O456" s="93"/>
      <c r="P456" s="93"/>
      <c r="Q456" s="93" t="str">
        <f>'4.2.6IC'!G19</f>
        <v>IC05</v>
      </c>
      <c r="R456" s="93"/>
      <c r="S456" s="93"/>
      <c r="T456" s="93"/>
      <c r="U456" s="94"/>
      <c r="V456" s="128"/>
      <c r="W456" s="93"/>
      <c r="X456" s="93"/>
      <c r="Y456" s="93"/>
      <c r="Z456" s="93"/>
      <c r="AA456" s="94"/>
      <c r="AB456" s="2155">
        <f>'4.2.6IC'!H19</f>
        <v>83800</v>
      </c>
      <c r="AC456" s="2156"/>
      <c r="AD456" s="2156"/>
      <c r="AE456" s="2157"/>
      <c r="AF456" s="98"/>
      <c r="AG456" s="98"/>
      <c r="AH456" s="99"/>
      <c r="AI456" s="100"/>
      <c r="AJ456" s="133"/>
      <c r="AK456" s="155" t="str">
        <f>'4.2.6IC'!AN19</f>
        <v>Chu Lai IC (Including TG, TP and TPO)</v>
      </c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</row>
    <row r="457" spans="1:106" s="76" customFormat="1" ht="7.35" customHeight="1">
      <c r="A457" s="73"/>
      <c r="B457" s="116"/>
      <c r="C457" s="70"/>
      <c r="D457" s="128"/>
      <c r="E457" s="93"/>
      <c r="F457" s="93"/>
      <c r="G457" s="93"/>
      <c r="H457" s="93"/>
      <c r="I457" s="93"/>
      <c r="J457" s="93"/>
      <c r="K457" s="262"/>
      <c r="L457" s="263"/>
      <c r="M457" s="93"/>
      <c r="N457" s="129"/>
      <c r="O457" s="93"/>
      <c r="P457" s="93"/>
      <c r="Q457" s="93"/>
      <c r="R457" s="93" t="str">
        <f>'4.2.3BR'!U187</f>
        <v>IRB06</v>
      </c>
      <c r="S457" s="93"/>
      <c r="T457" s="93"/>
      <c r="U457" s="94"/>
      <c r="V457" s="128"/>
      <c r="W457" s="93"/>
      <c r="X457" s="93"/>
      <c r="Y457" s="93"/>
      <c r="Z457" s="93"/>
      <c r="AA457" s="94"/>
      <c r="AB457" s="2158">
        <f>'4.2.3BR'!W187</f>
        <v>83800</v>
      </c>
      <c r="AC457" s="2159"/>
      <c r="AD457" s="2159"/>
      <c r="AE457" s="2160"/>
      <c r="AF457" s="52"/>
      <c r="AG457" s="52"/>
      <c r="AH457" s="39"/>
      <c r="AI457" s="53"/>
      <c r="AJ457" s="133"/>
      <c r="AK457" s="155" t="s">
        <v>413</v>
      </c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</row>
    <row r="458" spans="1:106" s="76" customFormat="1" ht="7.35" customHeight="1">
      <c r="A458" s="73"/>
      <c r="B458" s="116"/>
      <c r="C458" s="70"/>
      <c r="D458" s="128"/>
      <c r="E458" s="93"/>
      <c r="F458" s="93"/>
      <c r="G458" s="93"/>
      <c r="H458" s="93"/>
      <c r="I458" s="93"/>
      <c r="J458" s="93"/>
      <c r="K458" s="262"/>
      <c r="L458" s="263"/>
      <c r="M458" s="93"/>
      <c r="N458" s="129"/>
      <c r="O458" s="93"/>
      <c r="P458" s="93"/>
      <c r="Q458" s="93"/>
      <c r="R458" s="93"/>
      <c r="S458" s="93"/>
      <c r="T458" s="93" t="str">
        <f>'4.2.5CP'!G199</f>
        <v>CP162</v>
      </c>
      <c r="U458" s="94"/>
      <c r="V458" s="128"/>
      <c r="W458" s="93"/>
      <c r="X458" s="93"/>
      <c r="Y458" s="93"/>
      <c r="Z458" s="93"/>
      <c r="AA458" s="94"/>
      <c r="AB458" s="2155">
        <f>'4.2.5CP'!I199</f>
        <v>83800</v>
      </c>
      <c r="AC458" s="2156"/>
      <c r="AD458" s="2156"/>
      <c r="AE458" s="2157"/>
      <c r="AF458" s="98"/>
      <c r="AG458" s="98"/>
      <c r="AH458" s="99"/>
      <c r="AI458" s="100"/>
      <c r="AJ458" s="133"/>
      <c r="AK458" s="155" t="str">
        <f>'4.2.5CP'!S199</f>
        <v>IR (Chu Lai IC)</v>
      </c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</row>
    <row r="459" spans="1:106" s="76" customFormat="1" ht="7.35" customHeight="1">
      <c r="A459" s="73"/>
      <c r="B459" s="116"/>
      <c r="C459" s="70"/>
      <c r="D459" s="128"/>
      <c r="E459" s="93"/>
      <c r="F459" s="93"/>
      <c r="G459" s="93"/>
      <c r="H459" s="93"/>
      <c r="I459" s="93"/>
      <c r="J459" s="93"/>
      <c r="K459" s="262"/>
      <c r="L459" s="263"/>
      <c r="M459" s="93"/>
      <c r="N459" s="129"/>
      <c r="O459" s="93"/>
      <c r="P459" s="93"/>
      <c r="Q459" s="93"/>
      <c r="R459" s="93"/>
      <c r="S459" s="93"/>
      <c r="T459" s="93" t="str">
        <f>'4.2.5CP'!G200</f>
        <v>CP163</v>
      </c>
      <c r="U459" s="94"/>
      <c r="V459" s="128"/>
      <c r="W459" s="93"/>
      <c r="X459" s="93"/>
      <c r="Y459" s="93"/>
      <c r="Z459" s="93"/>
      <c r="AA459" s="94"/>
      <c r="AB459" s="2155">
        <f>'4.2.5CP'!I200</f>
        <v>83800</v>
      </c>
      <c r="AC459" s="2156"/>
      <c r="AD459" s="2156"/>
      <c r="AE459" s="2157"/>
      <c r="AF459" s="98"/>
      <c r="AG459" s="98"/>
      <c r="AH459" s="99"/>
      <c r="AI459" s="100"/>
      <c r="AJ459" s="133"/>
      <c r="AK459" s="155" t="str">
        <f>'4.2.5CP'!S200</f>
        <v>IR (Chu Lai IC)</v>
      </c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</row>
    <row r="460" spans="1:106" s="76" customFormat="1" ht="7.35" customHeight="1">
      <c r="A460" s="73"/>
      <c r="B460" s="116"/>
      <c r="C460" s="70"/>
      <c r="D460" s="128"/>
      <c r="E460" s="93"/>
      <c r="F460" s="93"/>
      <c r="G460" s="93"/>
      <c r="H460" s="93"/>
      <c r="I460" s="93"/>
      <c r="J460" s="93"/>
      <c r="K460" s="262"/>
      <c r="L460" s="263"/>
      <c r="M460" s="93"/>
      <c r="N460" s="129"/>
      <c r="O460" s="93"/>
      <c r="P460" s="93"/>
      <c r="Q460" s="93"/>
      <c r="R460" s="93"/>
      <c r="S460" s="93"/>
      <c r="T460" s="93"/>
      <c r="U460" s="94"/>
      <c r="V460" s="128"/>
      <c r="W460" s="93"/>
      <c r="X460" s="93"/>
      <c r="Y460" s="93"/>
      <c r="Z460" s="93"/>
      <c r="AA460" s="94" t="str">
        <f>'4.2.8IS'!F20</f>
        <v>IS05</v>
      </c>
      <c r="AB460" s="2155">
        <f>'4.2.8IS'!H20</f>
        <v>83800</v>
      </c>
      <c r="AC460" s="2156"/>
      <c r="AD460" s="2156"/>
      <c r="AE460" s="2157"/>
      <c r="AF460" s="98"/>
      <c r="AG460" s="98"/>
      <c r="AH460" s="99"/>
      <c r="AI460" s="100"/>
      <c r="AJ460" s="133"/>
      <c r="AK460" s="155" t="str">
        <f>'4.2.8IS'!AC20</f>
        <v>Chu Lai Industrial Road (Chu Lai IC)</v>
      </c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</row>
    <row r="461" spans="1:106" s="76" customFormat="1" ht="7.35" customHeight="1">
      <c r="A461" s="73"/>
      <c r="B461" s="116"/>
      <c r="C461" s="70"/>
      <c r="D461" s="128"/>
      <c r="E461" s="93"/>
      <c r="F461" s="93"/>
      <c r="G461" s="93"/>
      <c r="H461" s="93"/>
      <c r="I461" s="93"/>
      <c r="J461" s="93"/>
      <c r="K461" s="262"/>
      <c r="L461" s="263" t="str">
        <f>'4.2.4CB'!G153</f>
        <v>WT029</v>
      </c>
      <c r="M461" s="93"/>
      <c r="N461" s="129"/>
      <c r="O461" s="93"/>
      <c r="P461" s="93"/>
      <c r="Q461" s="93"/>
      <c r="R461" s="93"/>
      <c r="S461" s="93"/>
      <c r="T461" s="93"/>
      <c r="U461" s="94"/>
      <c r="V461" s="128"/>
      <c r="W461" s="93"/>
      <c r="X461" s="93"/>
      <c r="Y461" s="93"/>
      <c r="Z461" s="93"/>
      <c r="AA461" s="94"/>
      <c r="AB461" s="2155">
        <f>'4.2.4CB'!I153</f>
        <v>84400</v>
      </c>
      <c r="AC461" s="2156"/>
      <c r="AD461" s="2156"/>
      <c r="AE461" s="2157"/>
      <c r="AF461" s="98"/>
      <c r="AG461" s="98"/>
      <c r="AH461" s="99"/>
      <c r="AI461" s="100"/>
      <c r="AJ461" s="133"/>
      <c r="AK461" s="155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</row>
    <row r="462" spans="1:106" s="76" customFormat="1" ht="7.35" customHeight="1">
      <c r="A462" s="73"/>
      <c r="B462" s="116"/>
      <c r="C462" s="70"/>
      <c r="D462" s="128"/>
      <c r="E462" s="93"/>
      <c r="F462" s="93"/>
      <c r="G462" s="93"/>
      <c r="H462" s="93"/>
      <c r="I462" s="93"/>
      <c r="J462" s="93"/>
      <c r="K462" s="262"/>
      <c r="L462" s="263" t="str">
        <f>'4.2.4CB'!G154</f>
        <v>WT030</v>
      </c>
      <c r="M462" s="93"/>
      <c r="N462" s="129"/>
      <c r="O462" s="93"/>
      <c r="P462" s="93"/>
      <c r="Q462" s="93"/>
      <c r="R462" s="93"/>
      <c r="S462" s="93"/>
      <c r="T462" s="93"/>
      <c r="U462" s="94"/>
      <c r="V462" s="128"/>
      <c r="W462" s="93"/>
      <c r="X462" s="93"/>
      <c r="Y462" s="93"/>
      <c r="Z462" s="93"/>
      <c r="AA462" s="94"/>
      <c r="AB462" s="2155">
        <f>'4.2.4CB'!I154</f>
        <v>84800</v>
      </c>
      <c r="AC462" s="2156"/>
      <c r="AD462" s="2156"/>
      <c r="AE462" s="2157"/>
      <c r="AF462" s="98"/>
      <c r="AG462" s="98"/>
      <c r="AH462" s="99"/>
      <c r="AI462" s="100"/>
      <c r="AJ462" s="133"/>
      <c r="AK462" s="155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</row>
    <row r="463" spans="1:106" s="76" customFormat="1" ht="7.35" customHeight="1">
      <c r="A463" s="73"/>
      <c r="B463" s="116"/>
      <c r="C463" s="70"/>
      <c r="D463" s="128"/>
      <c r="E463" s="93"/>
      <c r="F463" s="93"/>
      <c r="G463" s="93"/>
      <c r="H463" s="93"/>
      <c r="I463" s="93"/>
      <c r="J463" s="93"/>
      <c r="K463" s="262"/>
      <c r="L463" s="263"/>
      <c r="M463" s="93"/>
      <c r="N463" s="129" t="str">
        <f>'4.2.5CP'!G129</f>
        <v>CP104</v>
      </c>
      <c r="O463" s="93"/>
      <c r="P463" s="93"/>
      <c r="Q463" s="93"/>
      <c r="R463" s="93"/>
      <c r="S463" s="93"/>
      <c r="T463" s="93"/>
      <c r="U463" s="94"/>
      <c r="V463" s="128"/>
      <c r="W463" s="93"/>
      <c r="X463" s="93"/>
      <c r="Y463" s="93"/>
      <c r="Z463" s="93"/>
      <c r="AA463" s="94"/>
      <c r="AB463" s="2155">
        <f>'4.2.5CP'!I129</f>
        <v>85941</v>
      </c>
      <c r="AC463" s="2156"/>
      <c r="AD463" s="2156"/>
      <c r="AE463" s="2157"/>
      <c r="AF463" s="98"/>
      <c r="AG463" s="98"/>
      <c r="AH463" s="99"/>
      <c r="AI463" s="100"/>
      <c r="AJ463" s="133"/>
      <c r="AK463" s="155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</row>
    <row r="464" spans="1:106" s="76" customFormat="1" ht="7.35" customHeight="1">
      <c r="A464" s="73"/>
      <c r="B464" s="116"/>
      <c r="C464" s="70"/>
      <c r="D464" s="128"/>
      <c r="E464" s="93"/>
      <c r="F464" s="93"/>
      <c r="G464" s="93"/>
      <c r="H464" s="93"/>
      <c r="I464" s="93"/>
      <c r="J464" s="93"/>
      <c r="K464" s="262"/>
      <c r="L464" s="263"/>
      <c r="M464" s="93"/>
      <c r="N464" s="129"/>
      <c r="O464" s="93"/>
      <c r="P464" s="93" t="str">
        <f>'4.2.3BR'!U156</f>
        <v>FO07</v>
      </c>
      <c r="Q464" s="93"/>
      <c r="R464" s="93"/>
      <c r="S464" s="93"/>
      <c r="T464" s="93"/>
      <c r="U464" s="94"/>
      <c r="V464" s="128"/>
      <c r="W464" s="93"/>
      <c r="X464" s="93"/>
      <c r="Y464" s="93"/>
      <c r="Z464" s="93"/>
      <c r="AA464" s="94"/>
      <c r="AB464" s="2158">
        <f>'4.2.3BR'!W156</f>
        <v>85940</v>
      </c>
      <c r="AC464" s="2159"/>
      <c r="AD464" s="2159"/>
      <c r="AE464" s="2160"/>
      <c r="AF464" s="52"/>
      <c r="AG464" s="52"/>
      <c r="AH464" s="39"/>
      <c r="AI464" s="53"/>
      <c r="AJ464" s="133"/>
      <c r="AK464" s="155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88"/>
      <c r="BX464" s="88"/>
      <c r="BY464" s="88"/>
      <c r="BZ464" s="88"/>
      <c r="CA464" s="88"/>
      <c r="CB464" s="88"/>
      <c r="CC464" s="88"/>
      <c r="CD464" s="88"/>
      <c r="CE464" s="88"/>
      <c r="CF464" s="88"/>
      <c r="CG464" s="88"/>
      <c r="CH464" s="88"/>
      <c r="CI464" s="88"/>
      <c r="CJ464" s="88"/>
      <c r="CK464" s="88"/>
      <c r="CL464" s="88"/>
      <c r="CM464" s="88"/>
      <c r="CN464" s="88"/>
      <c r="CO464" s="88"/>
      <c r="CP464" s="88"/>
      <c r="CQ464" s="88"/>
      <c r="CR464" s="88"/>
      <c r="CS464" s="88"/>
      <c r="CT464" s="88"/>
      <c r="CU464" s="88"/>
      <c r="CV464" s="88"/>
      <c r="CW464" s="88"/>
      <c r="CX464" s="88"/>
      <c r="CY464" s="88"/>
      <c r="CZ464" s="88"/>
      <c r="DA464" s="88"/>
      <c r="DB464" s="88"/>
    </row>
    <row r="465" spans="1:106" s="76" customFormat="1" ht="7.35" customHeight="1">
      <c r="A465" s="73"/>
      <c r="B465" s="116"/>
      <c r="C465" s="70"/>
      <c r="D465" s="128"/>
      <c r="E465" s="93"/>
      <c r="F465" s="93"/>
      <c r="G465" s="93"/>
      <c r="H465" s="93"/>
      <c r="I465" s="93"/>
      <c r="J465" s="93"/>
      <c r="K465" s="262"/>
      <c r="L465" s="263"/>
      <c r="M465" s="93"/>
      <c r="N465" s="129" t="str">
        <f>'4.2.5CP'!G130</f>
        <v>CP105</v>
      </c>
      <c r="O465" s="93"/>
      <c r="P465" s="93"/>
      <c r="Q465" s="93"/>
      <c r="R465" s="93"/>
      <c r="S465" s="93"/>
      <c r="T465" s="93"/>
      <c r="U465" s="94"/>
      <c r="V465" s="128"/>
      <c r="W465" s="93"/>
      <c r="X465" s="93"/>
      <c r="Y465" s="93"/>
      <c r="Z465" s="93"/>
      <c r="AA465" s="94"/>
      <c r="AB465" s="2155">
        <f>'4.2.5CP'!I130</f>
        <v>86300</v>
      </c>
      <c r="AC465" s="2156"/>
      <c r="AD465" s="2156"/>
      <c r="AE465" s="2157"/>
      <c r="AF465" s="98"/>
      <c r="AG465" s="98"/>
      <c r="AH465" s="99"/>
      <c r="AI465" s="100"/>
      <c r="AJ465" s="133"/>
      <c r="AK465" s="155"/>
      <c r="AL465" s="88"/>
      <c r="AM465" s="88"/>
      <c r="AN465" s="88"/>
      <c r="AO465" s="88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88"/>
      <c r="BB465" s="88"/>
      <c r="BC465" s="88"/>
      <c r="BD465" s="88"/>
      <c r="BE465" s="88"/>
      <c r="BF465" s="88"/>
      <c r="BG465" s="88"/>
      <c r="BH465" s="88"/>
      <c r="BI465" s="88"/>
      <c r="BJ465" s="88"/>
      <c r="BK465" s="88"/>
      <c r="BL465" s="88"/>
      <c r="BM465" s="88"/>
      <c r="BN465" s="88"/>
      <c r="BO465" s="88"/>
      <c r="BP465" s="88"/>
      <c r="BQ465" s="88"/>
    </row>
    <row r="466" spans="1:106" s="76" customFormat="1" ht="7.35" customHeight="1">
      <c r="A466" s="73"/>
      <c r="B466" s="116"/>
      <c r="C466" s="70"/>
      <c r="D466" s="128"/>
      <c r="E466" s="93"/>
      <c r="F466" s="93"/>
      <c r="G466" s="93"/>
      <c r="H466" s="93"/>
      <c r="I466" s="93"/>
      <c r="J466" s="93"/>
      <c r="K466" s="262"/>
      <c r="L466" s="263"/>
      <c r="M466" s="93"/>
      <c r="N466" s="129" t="str">
        <f>'4.2.5CP'!G131</f>
        <v>CP106</v>
      </c>
      <c r="O466" s="93"/>
      <c r="P466" s="93"/>
      <c r="Q466" s="93"/>
      <c r="R466" s="93"/>
      <c r="S466" s="93"/>
      <c r="T466" s="93"/>
      <c r="U466" s="94"/>
      <c r="V466" s="128"/>
      <c r="W466" s="93"/>
      <c r="X466" s="93"/>
      <c r="Y466" s="93"/>
      <c r="Z466" s="93"/>
      <c r="AA466" s="94"/>
      <c r="AB466" s="2155">
        <f>'4.2.5CP'!I131</f>
        <v>86800</v>
      </c>
      <c r="AC466" s="2156"/>
      <c r="AD466" s="2156"/>
      <c r="AE466" s="2157"/>
      <c r="AF466" s="98"/>
      <c r="AG466" s="98"/>
      <c r="AH466" s="99"/>
      <c r="AI466" s="100"/>
      <c r="AJ466" s="133"/>
      <c r="AK466" s="155"/>
      <c r="AL466" s="88"/>
      <c r="AM466" s="88"/>
      <c r="AN466" s="88"/>
      <c r="AO466" s="88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88"/>
      <c r="BB466" s="88"/>
      <c r="BC466" s="88"/>
      <c r="BD466" s="88"/>
      <c r="BE466" s="88"/>
      <c r="BF466" s="88"/>
      <c r="BG466" s="88"/>
      <c r="BH466" s="88"/>
      <c r="BI466" s="88"/>
      <c r="BJ466" s="88"/>
      <c r="BK466" s="88"/>
      <c r="BL466" s="88"/>
      <c r="BM466" s="88"/>
      <c r="BN466" s="88"/>
      <c r="BO466" s="88"/>
      <c r="BP466" s="88"/>
      <c r="BQ466" s="88"/>
    </row>
    <row r="467" spans="1:106" s="76" customFormat="1" ht="7.35" customHeight="1">
      <c r="A467" s="73"/>
      <c r="B467" s="116"/>
      <c r="C467" s="70"/>
      <c r="D467" s="149"/>
      <c r="E467" s="111"/>
      <c r="F467" s="111"/>
      <c r="G467" s="111"/>
      <c r="H467" s="111"/>
      <c r="I467" s="111"/>
      <c r="J467" s="111"/>
      <c r="K467" s="268"/>
      <c r="L467" s="269"/>
      <c r="M467" s="111"/>
      <c r="N467" s="150" t="str">
        <f>'4.2.5CP'!G132</f>
        <v>CP107</v>
      </c>
      <c r="O467" s="111"/>
      <c r="P467" s="111"/>
      <c r="Q467" s="111"/>
      <c r="R467" s="111"/>
      <c r="S467" s="111"/>
      <c r="T467" s="111"/>
      <c r="U467" s="112"/>
      <c r="V467" s="149"/>
      <c r="W467" s="111"/>
      <c r="X467" s="111"/>
      <c r="Y467" s="111"/>
      <c r="Z467" s="111"/>
      <c r="AA467" s="112"/>
      <c r="AB467" s="2181">
        <f>'4.2.5CP'!I132</f>
        <v>87000</v>
      </c>
      <c r="AC467" s="2182"/>
      <c r="AD467" s="2182"/>
      <c r="AE467" s="2183"/>
      <c r="AF467" s="113"/>
      <c r="AG467" s="113"/>
      <c r="AH467" s="114"/>
      <c r="AI467" s="115"/>
      <c r="AJ467" s="151"/>
      <c r="AK467" s="157"/>
      <c r="AL467" s="88"/>
      <c r="AM467" s="88"/>
      <c r="AN467" s="88"/>
      <c r="AO467" s="88"/>
      <c r="AP467" s="88"/>
      <c r="AQ467" s="88"/>
      <c r="AR467" s="88"/>
      <c r="AS467" s="88"/>
      <c r="AT467" s="88"/>
      <c r="AU467" s="88"/>
      <c r="AV467" s="88"/>
      <c r="AW467" s="88"/>
      <c r="AX467" s="88"/>
      <c r="AY467" s="88"/>
      <c r="AZ467" s="88"/>
      <c r="BA467" s="88"/>
      <c r="BB467" s="88"/>
      <c r="BC467" s="88"/>
      <c r="BD467" s="88"/>
      <c r="BE467" s="88"/>
      <c r="BF467" s="88"/>
      <c r="BG467" s="88"/>
      <c r="BH467" s="88"/>
      <c r="BI467" s="88"/>
      <c r="BJ467" s="88"/>
      <c r="BK467" s="88"/>
      <c r="BL467" s="88"/>
      <c r="BM467" s="88"/>
      <c r="BN467" s="88"/>
      <c r="BO467" s="88"/>
      <c r="BP467" s="88"/>
      <c r="BQ467" s="88"/>
    </row>
    <row r="468" spans="1:106" s="76" customFormat="1" ht="7.35" customHeight="1">
      <c r="A468" s="73"/>
      <c r="B468" s="169"/>
      <c r="C468" s="170"/>
      <c r="D468" s="80" t="s">
        <v>1146</v>
      </c>
      <c r="E468" s="81"/>
      <c r="F468" s="81"/>
      <c r="G468" s="81"/>
      <c r="H468" s="81"/>
      <c r="I468" s="81"/>
      <c r="J468" s="81"/>
      <c r="K468" s="254"/>
      <c r="L468" s="255"/>
      <c r="M468" s="81"/>
      <c r="N468" s="82"/>
      <c r="O468" s="81"/>
      <c r="P468" s="81"/>
      <c r="Q468" s="81"/>
      <c r="R468" s="81"/>
      <c r="S468" s="81"/>
      <c r="T468" s="81"/>
      <c r="U468" s="18"/>
      <c r="V468" s="80"/>
      <c r="W468" s="81"/>
      <c r="X468" s="81"/>
      <c r="Y468" s="81"/>
      <c r="Z468" s="81"/>
      <c r="AA468" s="18"/>
      <c r="AB468" s="19">
        <v>87000</v>
      </c>
      <c r="AC468" s="168" t="s">
        <v>405</v>
      </c>
      <c r="AD468" s="21">
        <v>93000</v>
      </c>
      <c r="AE468" s="22"/>
      <c r="AF468" s="23"/>
      <c r="AG468" s="23"/>
      <c r="AH468" s="24">
        <f>(AD468-AB468)-AF468</f>
        <v>6000</v>
      </c>
      <c r="AI468" s="25"/>
      <c r="AJ468" s="117"/>
      <c r="AK468" s="153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</row>
    <row r="469" spans="1:106" s="88" customFormat="1" ht="7.35" customHeight="1">
      <c r="A469" s="125"/>
      <c r="B469" s="118"/>
      <c r="C469" s="29"/>
      <c r="D469" s="90" t="s">
        <v>1257</v>
      </c>
      <c r="E469" s="91"/>
      <c r="F469" s="91"/>
      <c r="G469" s="91"/>
      <c r="H469" s="91"/>
      <c r="I469" s="91"/>
      <c r="J469" s="91"/>
      <c r="K469" s="258"/>
      <c r="L469" s="259"/>
      <c r="M469" s="91"/>
      <c r="N469" s="92"/>
      <c r="O469" s="91"/>
      <c r="P469" s="91"/>
      <c r="Q469" s="91"/>
      <c r="R469" s="91"/>
      <c r="S469" s="91"/>
      <c r="T469" s="91"/>
      <c r="U469" s="47"/>
      <c r="V469" s="90"/>
      <c r="W469" s="91"/>
      <c r="X469" s="91"/>
      <c r="Y469" s="91"/>
      <c r="Z469" s="91"/>
      <c r="AA469" s="47"/>
      <c r="AB469" s="48">
        <f>AB468</f>
        <v>87000</v>
      </c>
      <c r="AC469" s="1544" t="s">
        <v>405</v>
      </c>
      <c r="AD469" s="50">
        <f>AB470</f>
        <v>87844</v>
      </c>
      <c r="AE469" s="1667"/>
      <c r="AF469" s="52"/>
      <c r="AG469" s="52"/>
      <c r="AH469" s="39">
        <f>(AD469-AB469)</f>
        <v>844</v>
      </c>
      <c r="AI469" s="53"/>
      <c r="AJ469" s="119"/>
      <c r="AK469" s="55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76"/>
      <c r="BX469" s="76"/>
      <c r="BY469" s="76"/>
      <c r="BZ469" s="76"/>
      <c r="CA469" s="76"/>
      <c r="CB469" s="76"/>
      <c r="CC469" s="76"/>
      <c r="CD469" s="76"/>
      <c r="CE469" s="76"/>
      <c r="CF469" s="76"/>
      <c r="CG469" s="76"/>
      <c r="CH469" s="76"/>
      <c r="CI469" s="76"/>
      <c r="CJ469" s="76"/>
      <c r="CK469" s="76"/>
      <c r="CL469" s="76"/>
      <c r="CM469" s="76"/>
      <c r="CN469" s="76"/>
      <c r="CO469" s="76"/>
      <c r="CP469" s="76"/>
      <c r="CQ469" s="76"/>
      <c r="CR469" s="76"/>
      <c r="CS469" s="76"/>
      <c r="CT469" s="76"/>
      <c r="CU469" s="76"/>
      <c r="CV469" s="76"/>
      <c r="CW469" s="76"/>
      <c r="CX469" s="76"/>
      <c r="CY469" s="76"/>
      <c r="CZ469" s="76"/>
      <c r="DA469" s="76"/>
      <c r="DB469" s="76"/>
    </row>
    <row r="470" spans="1:106" s="76" customFormat="1" ht="7.35" customHeight="1">
      <c r="A470" s="73"/>
      <c r="B470" s="116"/>
      <c r="C470" s="70"/>
      <c r="D470" s="128"/>
      <c r="E470" s="93"/>
      <c r="F470" s="93"/>
      <c r="G470" s="93"/>
      <c r="H470" s="93"/>
      <c r="I470" s="93" t="str">
        <f>'4.2.3BR'!U117</f>
        <v>CB11</v>
      </c>
      <c r="J470" s="93"/>
      <c r="K470" s="262"/>
      <c r="L470" s="263"/>
      <c r="M470" s="93"/>
      <c r="N470" s="129"/>
      <c r="O470" s="93"/>
      <c r="P470" s="93"/>
      <c r="Q470" s="93"/>
      <c r="R470" s="93"/>
      <c r="S470" s="93"/>
      <c r="T470" s="93"/>
      <c r="U470" s="94"/>
      <c r="V470" s="128"/>
      <c r="W470" s="93"/>
      <c r="X470" s="93"/>
      <c r="Y470" s="93"/>
      <c r="Z470" s="93"/>
      <c r="AA470" s="94"/>
      <c r="AB470" s="48">
        <f>'4.2.3BR'!W117</f>
        <v>87844</v>
      </c>
      <c r="AC470" s="1666" t="s">
        <v>405</v>
      </c>
      <c r="AD470" s="50">
        <f>'4.2.3BR'!AA117</f>
        <v>87940</v>
      </c>
      <c r="AE470" s="1667"/>
      <c r="AF470" s="52"/>
      <c r="AG470" s="52"/>
      <c r="AH470" s="39">
        <f>'4.2.3BR'!AF117</f>
        <v>96</v>
      </c>
      <c r="AI470" s="53"/>
      <c r="AJ470" s="133"/>
      <c r="AK470" s="155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</row>
    <row r="471" spans="1:106" s="76" customFormat="1" ht="7.35" customHeight="1">
      <c r="A471" s="73"/>
      <c r="B471" s="116"/>
      <c r="C471" s="70"/>
      <c r="D471" s="128" t="s">
        <v>1258</v>
      </c>
      <c r="E471" s="93"/>
      <c r="F471" s="93"/>
      <c r="G471" s="93"/>
      <c r="H471" s="93"/>
      <c r="I471" s="93"/>
      <c r="J471" s="93"/>
      <c r="K471" s="262"/>
      <c r="L471" s="263"/>
      <c r="M471" s="93"/>
      <c r="N471" s="129"/>
      <c r="O471" s="93"/>
      <c r="P471" s="93"/>
      <c r="Q471" s="93"/>
      <c r="R471" s="93"/>
      <c r="S471" s="93"/>
      <c r="T471" s="93"/>
      <c r="U471" s="94"/>
      <c r="V471" s="128"/>
      <c r="W471" s="93"/>
      <c r="X471" s="93"/>
      <c r="Y471" s="93"/>
      <c r="Z471" s="93"/>
      <c r="AA471" s="94"/>
      <c r="AB471" s="48">
        <f>AD470</f>
        <v>87940</v>
      </c>
      <c r="AC471" s="1666" t="s">
        <v>405</v>
      </c>
      <c r="AD471" s="50">
        <f>AB472</f>
        <v>88026</v>
      </c>
      <c r="AE471" s="1667"/>
      <c r="AF471" s="52"/>
      <c r="AG471" s="52"/>
      <c r="AH471" s="39">
        <f>(AD471-AB471)</f>
        <v>86</v>
      </c>
      <c r="AI471" s="53"/>
      <c r="AJ471" s="133"/>
      <c r="AK471" s="155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</row>
    <row r="472" spans="1:106" s="76" customFormat="1" ht="7.35" customHeight="1">
      <c r="A472" s="73"/>
      <c r="B472" s="116"/>
      <c r="C472" s="70"/>
      <c r="D472" s="128"/>
      <c r="E472" s="93"/>
      <c r="F472" s="93" t="str">
        <f>'4.2.3BR'!U118</f>
        <v>LRB18</v>
      </c>
      <c r="G472" s="93"/>
      <c r="H472" s="93"/>
      <c r="I472" s="93"/>
      <c r="J472" s="93"/>
      <c r="K472" s="262"/>
      <c r="L472" s="263"/>
      <c r="M472" s="93"/>
      <c r="N472" s="129"/>
      <c r="O472" s="93"/>
      <c r="P472" s="93"/>
      <c r="Q472" s="93"/>
      <c r="R472" s="93"/>
      <c r="S472" s="93"/>
      <c r="T472" s="93"/>
      <c r="U472" s="94"/>
      <c r="V472" s="128"/>
      <c r="W472" s="93"/>
      <c r="X472" s="93"/>
      <c r="Y472" s="93"/>
      <c r="Z472" s="93"/>
      <c r="AA472" s="94"/>
      <c r="AB472" s="48">
        <f>'4.2.3BR'!W118</f>
        <v>88026</v>
      </c>
      <c r="AC472" s="1666" t="s">
        <v>405</v>
      </c>
      <c r="AD472" s="50">
        <f>'4.2.3BR'!AA118</f>
        <v>88334</v>
      </c>
      <c r="AE472" s="1667"/>
      <c r="AF472" s="52"/>
      <c r="AG472" s="52"/>
      <c r="AH472" s="39">
        <f>'4.2.3BR'!AF118</f>
        <v>308</v>
      </c>
      <c r="AI472" s="53"/>
      <c r="AJ472" s="133"/>
      <c r="AK472" s="155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</row>
    <row r="473" spans="1:106" s="76" customFormat="1" ht="7.35" customHeight="1">
      <c r="A473" s="73"/>
      <c r="B473" s="116"/>
      <c r="C473" s="70"/>
      <c r="D473" s="128" t="s">
        <v>1259</v>
      </c>
      <c r="E473" s="93"/>
      <c r="F473" s="93"/>
      <c r="G473" s="93"/>
      <c r="H473" s="93"/>
      <c r="I473" s="93"/>
      <c r="J473" s="93"/>
      <c r="K473" s="262"/>
      <c r="L473" s="263"/>
      <c r="M473" s="93"/>
      <c r="N473" s="129"/>
      <c r="O473" s="93"/>
      <c r="P473" s="93"/>
      <c r="Q473" s="93"/>
      <c r="R473" s="93"/>
      <c r="S473" s="93"/>
      <c r="T473" s="93"/>
      <c r="U473" s="94"/>
      <c r="V473" s="128"/>
      <c r="W473" s="93"/>
      <c r="X473" s="93"/>
      <c r="Y473" s="93"/>
      <c r="Z473" s="93"/>
      <c r="AA473" s="94"/>
      <c r="AB473" s="48">
        <f>AD472</f>
        <v>88334</v>
      </c>
      <c r="AC473" s="1666" t="s">
        <v>405</v>
      </c>
      <c r="AD473" s="50">
        <f>AB474</f>
        <v>90580</v>
      </c>
      <c r="AE473" s="1667"/>
      <c r="AF473" s="52"/>
      <c r="AG473" s="52"/>
      <c r="AH473" s="39">
        <f>(AD473-AB473)</f>
        <v>2246</v>
      </c>
      <c r="AI473" s="53"/>
      <c r="AJ473" s="133"/>
      <c r="AK473" s="155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</row>
    <row r="474" spans="1:106" s="76" customFormat="1" ht="7.35" customHeight="1">
      <c r="A474" s="73"/>
      <c r="B474" s="116"/>
      <c r="C474" s="70"/>
      <c r="D474" s="128"/>
      <c r="E474" s="93"/>
      <c r="F474" s="93"/>
      <c r="G474" s="93"/>
      <c r="H474" s="93"/>
      <c r="I474" s="93" t="str">
        <f>'4.2.3BR'!U119</f>
        <v>CB12</v>
      </c>
      <c r="J474" s="93"/>
      <c r="K474" s="262"/>
      <c r="L474" s="263"/>
      <c r="M474" s="93"/>
      <c r="N474" s="129"/>
      <c r="O474" s="93"/>
      <c r="P474" s="93"/>
      <c r="Q474" s="93"/>
      <c r="R474" s="93"/>
      <c r="S474" s="93"/>
      <c r="T474" s="93"/>
      <c r="U474" s="94"/>
      <c r="V474" s="128"/>
      <c r="W474" s="93"/>
      <c r="X474" s="93"/>
      <c r="Y474" s="93"/>
      <c r="Z474" s="93"/>
      <c r="AA474" s="94"/>
      <c r="AB474" s="48">
        <f>'4.2.3BR'!W119</f>
        <v>90580</v>
      </c>
      <c r="AC474" s="1666" t="s">
        <v>405</v>
      </c>
      <c r="AD474" s="50">
        <f>'4.2.3BR'!AA119</f>
        <v>90740</v>
      </c>
      <c r="AE474" s="1667"/>
      <c r="AF474" s="52"/>
      <c r="AG474" s="52"/>
      <c r="AH474" s="39">
        <f>'4.2.3BR'!AF119</f>
        <v>160</v>
      </c>
      <c r="AI474" s="53"/>
      <c r="AJ474" s="133"/>
      <c r="AK474" s="155"/>
    </row>
    <row r="475" spans="1:106" s="76" customFormat="1" ht="7.35" customHeight="1">
      <c r="A475" s="73"/>
      <c r="B475" s="116"/>
      <c r="C475" s="70"/>
      <c r="D475" s="128" t="s">
        <v>1260</v>
      </c>
      <c r="E475" s="93"/>
      <c r="F475" s="93"/>
      <c r="G475" s="93"/>
      <c r="H475" s="93"/>
      <c r="I475" s="93"/>
      <c r="J475" s="93"/>
      <c r="K475" s="262"/>
      <c r="L475" s="263"/>
      <c r="M475" s="93"/>
      <c r="N475" s="129"/>
      <c r="O475" s="93"/>
      <c r="P475" s="93"/>
      <c r="Q475" s="93"/>
      <c r="R475" s="93"/>
      <c r="S475" s="93"/>
      <c r="T475" s="93"/>
      <c r="U475" s="94"/>
      <c r="V475" s="128"/>
      <c r="W475" s="93"/>
      <c r="X475" s="93"/>
      <c r="Y475" s="93"/>
      <c r="Z475" s="93"/>
      <c r="AA475" s="94"/>
      <c r="AB475" s="48">
        <f>AD474</f>
        <v>90740</v>
      </c>
      <c r="AC475" s="1666" t="s">
        <v>405</v>
      </c>
      <c r="AD475" s="50">
        <f>AB476</f>
        <v>92566</v>
      </c>
      <c r="AE475" s="1667"/>
      <c r="AF475" s="52"/>
      <c r="AG475" s="52"/>
      <c r="AH475" s="39">
        <f>(AD475-AB475)</f>
        <v>1826</v>
      </c>
      <c r="AI475" s="53"/>
      <c r="AJ475" s="133"/>
      <c r="AK475" s="155"/>
    </row>
    <row r="476" spans="1:106" s="76" customFormat="1" ht="7.35" customHeight="1">
      <c r="A476" s="73"/>
      <c r="B476" s="116"/>
      <c r="C476" s="70"/>
      <c r="D476" s="128"/>
      <c r="E476" s="93"/>
      <c r="F476" s="93"/>
      <c r="G476" s="93"/>
      <c r="H476" s="93"/>
      <c r="I476" s="93" t="str">
        <f>'4.2.3BR'!U120</f>
        <v>CB13</v>
      </c>
      <c r="J476" s="93"/>
      <c r="K476" s="262"/>
      <c r="L476" s="263"/>
      <c r="M476" s="93"/>
      <c r="N476" s="129"/>
      <c r="O476" s="93"/>
      <c r="P476" s="93"/>
      <c r="Q476" s="93"/>
      <c r="R476" s="93"/>
      <c r="S476" s="93"/>
      <c r="T476" s="93"/>
      <c r="U476" s="94"/>
      <c r="V476" s="128"/>
      <c r="W476" s="93"/>
      <c r="X476" s="93"/>
      <c r="Y476" s="93"/>
      <c r="Z476" s="93"/>
      <c r="AA476" s="94"/>
      <c r="AB476" s="48">
        <f>'4.2.3BR'!W120</f>
        <v>92566</v>
      </c>
      <c r="AC476" s="1666" t="s">
        <v>405</v>
      </c>
      <c r="AD476" s="50">
        <f>'4.2.3BR'!AA120</f>
        <v>92750</v>
      </c>
      <c r="AE476" s="1667"/>
      <c r="AF476" s="52"/>
      <c r="AG476" s="52"/>
      <c r="AH476" s="39">
        <f>'4.2.3BR'!AF120</f>
        <v>184</v>
      </c>
      <c r="AI476" s="53"/>
      <c r="AJ476" s="133"/>
      <c r="AK476" s="155"/>
    </row>
    <row r="477" spans="1:106" s="76" customFormat="1" ht="7.35" customHeight="1">
      <c r="A477" s="73"/>
      <c r="B477" s="116"/>
      <c r="C477" s="70"/>
      <c r="D477" s="1693" t="s">
        <v>1261</v>
      </c>
      <c r="E477" s="1694"/>
      <c r="F477" s="1694"/>
      <c r="G477" s="1694"/>
      <c r="H477" s="1694"/>
      <c r="I477" s="1694"/>
      <c r="J477" s="1694"/>
      <c r="K477" s="1695"/>
      <c r="L477" s="1696"/>
      <c r="M477" s="1694"/>
      <c r="N477" s="1697"/>
      <c r="O477" s="1694"/>
      <c r="P477" s="1694"/>
      <c r="Q477" s="1694"/>
      <c r="R477" s="1694"/>
      <c r="S477" s="1694"/>
      <c r="T477" s="1694"/>
      <c r="U477" s="1698"/>
      <c r="V477" s="1693"/>
      <c r="W477" s="1694"/>
      <c r="X477" s="1694"/>
      <c r="Y477" s="1694"/>
      <c r="Z477" s="1694"/>
      <c r="AA477" s="1698"/>
      <c r="AB477" s="1716">
        <f>AD476</f>
        <v>92750</v>
      </c>
      <c r="AC477" s="1700" t="s">
        <v>405</v>
      </c>
      <c r="AD477" s="1717">
        <f>AD468</f>
        <v>93000</v>
      </c>
      <c r="AE477" s="1702"/>
      <c r="AF477" s="1703"/>
      <c r="AG477" s="1703"/>
      <c r="AH477" s="1556">
        <f>(AD477-AB477)</f>
        <v>250</v>
      </c>
      <c r="AI477" s="1557"/>
      <c r="AJ477" s="1558"/>
      <c r="AK477" s="1559"/>
      <c r="AL477" s="1778">
        <f>SUM(AH469:AH477)</f>
        <v>6000</v>
      </c>
    </row>
    <row r="478" spans="1:106" s="76" customFormat="1" ht="7.35" customHeight="1">
      <c r="A478" s="73"/>
      <c r="B478" s="116"/>
      <c r="C478" s="70"/>
      <c r="D478" s="139"/>
      <c r="E478" s="140"/>
      <c r="F478" s="140"/>
      <c r="G478" s="140"/>
      <c r="H478" s="140"/>
      <c r="I478" s="140"/>
      <c r="J478" s="140"/>
      <c r="K478" s="266"/>
      <c r="L478" s="267"/>
      <c r="M478" s="140"/>
      <c r="N478" s="141" t="str">
        <f>'4.2.5CP'!G134</f>
        <v>CP108</v>
      </c>
      <c r="O478" s="140"/>
      <c r="P478" s="140"/>
      <c r="Q478" s="140"/>
      <c r="R478" s="140"/>
      <c r="S478" s="140"/>
      <c r="T478" s="140"/>
      <c r="U478" s="142"/>
      <c r="V478" s="139"/>
      <c r="W478" s="140"/>
      <c r="X478" s="140"/>
      <c r="Y478" s="140"/>
      <c r="Z478" s="140"/>
      <c r="AA478" s="142"/>
      <c r="AB478" s="2193">
        <f>'4.2.5CP'!I134</f>
        <v>87500</v>
      </c>
      <c r="AC478" s="2194"/>
      <c r="AD478" s="2194"/>
      <c r="AE478" s="2195"/>
      <c r="AF478" s="143"/>
      <c r="AG478" s="143"/>
      <c r="AH478" s="145"/>
      <c r="AI478" s="146"/>
      <c r="AJ478" s="147"/>
      <c r="AK478" s="167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</row>
    <row r="479" spans="1:106" s="76" customFormat="1" ht="7.35" customHeight="1">
      <c r="A479" s="73"/>
      <c r="B479" s="116"/>
      <c r="C479" s="70"/>
      <c r="D479" s="128"/>
      <c r="E479" s="93"/>
      <c r="F479" s="93"/>
      <c r="G479" s="93"/>
      <c r="H479" s="93"/>
      <c r="I479" s="93"/>
      <c r="J479" s="93"/>
      <c r="K479" s="262"/>
      <c r="L479" s="263"/>
      <c r="M479" s="93" t="str">
        <f>'4.2.4CB'!G156</f>
        <v>RD096</v>
      </c>
      <c r="N479" s="129"/>
      <c r="O479" s="93"/>
      <c r="P479" s="93"/>
      <c r="Q479" s="93"/>
      <c r="R479" s="93"/>
      <c r="S479" s="93"/>
      <c r="T479" s="93"/>
      <c r="U479" s="94"/>
      <c r="V479" s="128"/>
      <c r="W479" s="93"/>
      <c r="X479" s="93"/>
      <c r="Y479" s="93"/>
      <c r="Z479" s="93"/>
      <c r="AA479" s="94"/>
      <c r="AB479" s="2155">
        <f>'4.2.4CB'!I156</f>
        <v>87795</v>
      </c>
      <c r="AC479" s="2156"/>
      <c r="AD479" s="2156"/>
      <c r="AE479" s="2157"/>
      <c r="AF479" s="98"/>
      <c r="AG479" s="98"/>
      <c r="AH479" s="99"/>
      <c r="AI479" s="100"/>
      <c r="AJ479" s="133"/>
      <c r="AK479" s="155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</row>
    <row r="480" spans="1:106" s="76" customFormat="1" ht="7.35" customHeight="1">
      <c r="A480" s="73"/>
      <c r="B480" s="116"/>
      <c r="C480" s="70"/>
      <c r="D480" s="128"/>
      <c r="E480" s="93"/>
      <c r="F480" s="93"/>
      <c r="G480" s="93"/>
      <c r="H480" s="93"/>
      <c r="I480" s="93"/>
      <c r="J480" s="93"/>
      <c r="K480" s="262"/>
      <c r="L480" s="263"/>
      <c r="M480" s="93"/>
      <c r="N480" s="129" t="str">
        <f>'4.2.5CP'!G135</f>
        <v>CP109</v>
      </c>
      <c r="O480" s="93"/>
      <c r="P480" s="93"/>
      <c r="Q480" s="93"/>
      <c r="R480" s="93"/>
      <c r="S480" s="93"/>
      <c r="T480" s="93"/>
      <c r="U480" s="94"/>
      <c r="V480" s="128"/>
      <c r="W480" s="93"/>
      <c r="X480" s="93"/>
      <c r="Y480" s="93"/>
      <c r="Z480" s="93"/>
      <c r="AA480" s="94"/>
      <c r="AB480" s="2155">
        <f>'4.2.5CP'!I135</f>
        <v>88500</v>
      </c>
      <c r="AC480" s="2156"/>
      <c r="AD480" s="2156"/>
      <c r="AE480" s="2157"/>
      <c r="AF480" s="98"/>
      <c r="AG480" s="98"/>
      <c r="AH480" s="99"/>
      <c r="AI480" s="100"/>
      <c r="AJ480" s="133"/>
      <c r="AK480" s="155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</row>
    <row r="481" spans="1:74" s="76" customFormat="1" ht="7.35" customHeight="1">
      <c r="A481" s="73"/>
      <c r="B481" s="116"/>
      <c r="C481" s="70"/>
      <c r="D481" s="128"/>
      <c r="E481" s="93"/>
      <c r="F481" s="93"/>
      <c r="G481" s="93"/>
      <c r="H481" s="93"/>
      <c r="I481" s="93"/>
      <c r="J481" s="93"/>
      <c r="K481" s="262"/>
      <c r="L481" s="263"/>
      <c r="M481" s="93"/>
      <c r="N481" s="129" t="str">
        <f>'4.2.5CP'!G136</f>
        <v>CP110</v>
      </c>
      <c r="O481" s="93"/>
      <c r="P481" s="93"/>
      <c r="Q481" s="93"/>
      <c r="R481" s="93"/>
      <c r="S481" s="93"/>
      <c r="T481" s="93"/>
      <c r="U481" s="94"/>
      <c r="V481" s="128"/>
      <c r="W481" s="93"/>
      <c r="X481" s="93"/>
      <c r="Y481" s="93"/>
      <c r="Z481" s="93"/>
      <c r="AA481" s="94"/>
      <c r="AB481" s="2155">
        <f>'4.2.5CP'!I136</f>
        <v>89000</v>
      </c>
      <c r="AC481" s="2156"/>
      <c r="AD481" s="2156"/>
      <c r="AE481" s="2157"/>
      <c r="AF481" s="98"/>
      <c r="AG481" s="98"/>
      <c r="AH481" s="99"/>
      <c r="AI481" s="100"/>
      <c r="AJ481" s="133"/>
      <c r="AK481" s="155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</row>
    <row r="482" spans="1:74" s="76" customFormat="1" ht="7.35" customHeight="1">
      <c r="A482" s="73"/>
      <c r="B482" s="116"/>
      <c r="C482" s="70"/>
      <c r="D482" s="128"/>
      <c r="E482" s="93"/>
      <c r="F482" s="93"/>
      <c r="G482" s="93"/>
      <c r="H482" s="93"/>
      <c r="I482" s="93"/>
      <c r="J482" s="93"/>
      <c r="K482" s="262"/>
      <c r="L482" s="263"/>
      <c r="M482" s="93"/>
      <c r="N482" s="129"/>
      <c r="O482" s="93"/>
      <c r="P482" s="93" t="str">
        <f>'4.2.3BR'!U158</f>
        <v>FO08</v>
      </c>
      <c r="Q482" s="93"/>
      <c r="R482" s="93"/>
      <c r="S482" s="93"/>
      <c r="T482" s="93"/>
      <c r="U482" s="94"/>
      <c r="V482" s="128"/>
      <c r="W482" s="93"/>
      <c r="X482" s="93"/>
      <c r="Y482" s="93"/>
      <c r="Z482" s="93"/>
      <c r="AA482" s="94"/>
      <c r="AB482" s="2158">
        <f>'4.2.3BR'!W158</f>
        <v>89335</v>
      </c>
      <c r="AC482" s="2159"/>
      <c r="AD482" s="2159"/>
      <c r="AE482" s="2160"/>
      <c r="AF482" s="52"/>
      <c r="AG482" s="52"/>
      <c r="AH482" s="39"/>
      <c r="AI482" s="53"/>
      <c r="AJ482" s="133"/>
      <c r="AK482" s="155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</row>
    <row r="483" spans="1:74" s="76" customFormat="1" ht="7.35" customHeight="1">
      <c r="A483" s="73"/>
      <c r="B483" s="116"/>
      <c r="C483" s="1542"/>
      <c r="D483" s="128"/>
      <c r="E483" s="93"/>
      <c r="F483" s="93"/>
      <c r="G483" s="93"/>
      <c r="H483" s="93"/>
      <c r="I483" s="93"/>
      <c r="J483" s="93"/>
      <c r="K483" s="262"/>
      <c r="L483" s="263"/>
      <c r="M483" s="93"/>
      <c r="N483" s="129" t="str">
        <f>'4.2.5CP'!G137</f>
        <v>CP111</v>
      </c>
      <c r="O483" s="93"/>
      <c r="P483" s="93"/>
      <c r="Q483" s="93"/>
      <c r="R483" s="93"/>
      <c r="S483" s="93"/>
      <c r="T483" s="93"/>
      <c r="U483" s="94"/>
      <c r="V483" s="128"/>
      <c r="W483" s="93"/>
      <c r="X483" s="93"/>
      <c r="Y483" s="93"/>
      <c r="Z483" s="93"/>
      <c r="AA483" s="94"/>
      <c r="AB483" s="2155">
        <f>'4.2.5CP'!I137</f>
        <v>89674</v>
      </c>
      <c r="AC483" s="2156"/>
      <c r="AD483" s="2156"/>
      <c r="AE483" s="2157"/>
      <c r="AF483" s="98"/>
      <c r="AG483" s="98"/>
      <c r="AH483" s="99"/>
      <c r="AI483" s="100"/>
      <c r="AJ483" s="133"/>
      <c r="AK483" s="155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</row>
    <row r="484" spans="1:74" s="76" customFormat="1" ht="7.35" customHeight="1">
      <c r="A484" s="73"/>
      <c r="B484" s="116"/>
      <c r="C484" s="1542"/>
      <c r="D484" s="128"/>
      <c r="E484" s="93"/>
      <c r="F484" s="93"/>
      <c r="G484" s="93"/>
      <c r="H484" s="93"/>
      <c r="I484" s="93"/>
      <c r="J484" s="93"/>
      <c r="K484" s="262"/>
      <c r="L484" s="263" t="str">
        <f>'4.2.4CB'!G157</f>
        <v>WT031</v>
      </c>
      <c r="M484" s="93"/>
      <c r="N484" s="129"/>
      <c r="O484" s="93"/>
      <c r="P484" s="93"/>
      <c r="Q484" s="93"/>
      <c r="R484" s="93"/>
      <c r="S484" s="93"/>
      <c r="T484" s="93"/>
      <c r="U484" s="94"/>
      <c r="V484" s="128"/>
      <c r="W484" s="93"/>
      <c r="X484" s="93"/>
      <c r="Y484" s="93"/>
      <c r="Z484" s="93"/>
      <c r="AA484" s="94"/>
      <c r="AB484" s="2155">
        <f>'4.2.4CB'!I157</f>
        <v>90400</v>
      </c>
      <c r="AC484" s="2156"/>
      <c r="AD484" s="2156"/>
      <c r="AE484" s="2157"/>
      <c r="AF484" s="98"/>
      <c r="AG484" s="98"/>
      <c r="AH484" s="99"/>
      <c r="AI484" s="100"/>
      <c r="AJ484" s="133"/>
      <c r="AK484" s="155"/>
    </row>
    <row r="485" spans="1:74" s="76" customFormat="1" ht="7.35" customHeight="1">
      <c r="A485" s="73"/>
      <c r="B485" s="116"/>
      <c r="C485" s="70"/>
      <c r="D485" s="128"/>
      <c r="E485" s="93"/>
      <c r="F485" s="93"/>
      <c r="G485" s="93"/>
      <c r="H485" s="93"/>
      <c r="I485" s="93"/>
      <c r="J485" s="93"/>
      <c r="K485" s="262"/>
      <c r="L485" s="263"/>
      <c r="M485" s="93" t="str">
        <f>'4.2.4CB'!G158</f>
        <v>RD097</v>
      </c>
      <c r="N485" s="129"/>
      <c r="O485" s="93"/>
      <c r="P485" s="93"/>
      <c r="Q485" s="93"/>
      <c r="R485" s="93"/>
      <c r="S485" s="93"/>
      <c r="T485" s="93"/>
      <c r="U485" s="94"/>
      <c r="V485" s="128"/>
      <c r="W485" s="93"/>
      <c r="X485" s="93"/>
      <c r="Y485" s="93"/>
      <c r="Z485" s="93"/>
      <c r="AA485" s="94"/>
      <c r="AB485" s="2155">
        <f>'4.2.4CB'!I158</f>
        <v>91159</v>
      </c>
      <c r="AC485" s="2156"/>
      <c r="AD485" s="2156"/>
      <c r="AE485" s="2157"/>
      <c r="AF485" s="98"/>
      <c r="AG485" s="98"/>
      <c r="AH485" s="99"/>
      <c r="AI485" s="100"/>
      <c r="AJ485" s="133"/>
      <c r="AK485" s="155"/>
    </row>
    <row r="486" spans="1:74" s="76" customFormat="1" ht="7.35" customHeight="1">
      <c r="A486" s="73"/>
      <c r="B486" s="116"/>
      <c r="C486" s="70"/>
      <c r="D486" s="128"/>
      <c r="E486" s="93"/>
      <c r="F486" s="93"/>
      <c r="G486" s="93"/>
      <c r="H486" s="93"/>
      <c r="I486" s="93"/>
      <c r="J486" s="93"/>
      <c r="K486" s="262"/>
      <c r="L486" s="263"/>
      <c r="M486" s="93"/>
      <c r="N486" s="129" t="str">
        <f>'4.2.5CP'!G138</f>
        <v>CP112</v>
      </c>
      <c r="O486" s="93"/>
      <c r="P486" s="93"/>
      <c r="Q486" s="93"/>
      <c r="R486" s="93"/>
      <c r="S486" s="93"/>
      <c r="T486" s="93"/>
      <c r="U486" s="94"/>
      <c r="V486" s="128"/>
      <c r="W486" s="93"/>
      <c r="X486" s="93"/>
      <c r="Y486" s="93"/>
      <c r="Z486" s="93"/>
      <c r="AA486" s="94"/>
      <c r="AB486" s="2155">
        <f>'4.2.5CP'!I138</f>
        <v>91162</v>
      </c>
      <c r="AC486" s="2156"/>
      <c r="AD486" s="2156"/>
      <c r="AE486" s="2157"/>
      <c r="AF486" s="98"/>
      <c r="AG486" s="98"/>
      <c r="AH486" s="99"/>
      <c r="AI486" s="100"/>
      <c r="AJ486" s="133"/>
      <c r="AK486" s="155"/>
    </row>
    <row r="487" spans="1:74" s="76" customFormat="1" ht="7.35" customHeight="1">
      <c r="A487" s="73"/>
      <c r="B487" s="116"/>
      <c r="C487" s="70"/>
      <c r="D487" s="128"/>
      <c r="E487" s="93"/>
      <c r="F487" s="93"/>
      <c r="G487" s="93"/>
      <c r="H487" s="93"/>
      <c r="I487" s="93"/>
      <c r="J487" s="93"/>
      <c r="K487" s="262"/>
      <c r="L487" s="263"/>
      <c r="M487" s="93"/>
      <c r="N487" s="129" t="str">
        <f>'4.2.5CP'!G139</f>
        <v>CP113</v>
      </c>
      <c r="O487" s="93"/>
      <c r="P487" s="93"/>
      <c r="Q487" s="93"/>
      <c r="R487" s="93"/>
      <c r="S487" s="93"/>
      <c r="T487" s="93"/>
      <c r="U487" s="94"/>
      <c r="V487" s="128"/>
      <c r="W487" s="93"/>
      <c r="X487" s="93"/>
      <c r="Y487" s="93"/>
      <c r="Z487" s="93"/>
      <c r="AA487" s="94"/>
      <c r="AB487" s="2155">
        <f>'4.2.5CP'!I139</f>
        <v>91500</v>
      </c>
      <c r="AC487" s="2156"/>
      <c r="AD487" s="2156"/>
      <c r="AE487" s="2157"/>
      <c r="AF487" s="98"/>
      <c r="AG487" s="98"/>
      <c r="AH487" s="99"/>
      <c r="AI487" s="100"/>
      <c r="AJ487" s="133"/>
      <c r="AK487" s="155"/>
    </row>
    <row r="488" spans="1:74" s="76" customFormat="1" ht="7.35" customHeight="1">
      <c r="A488" s="73"/>
      <c r="B488" s="116"/>
      <c r="C488" s="70"/>
      <c r="D488" s="128"/>
      <c r="E488" s="93"/>
      <c r="F488" s="93"/>
      <c r="G488" s="93"/>
      <c r="H488" s="93"/>
      <c r="I488" s="93"/>
      <c r="J488" s="93"/>
      <c r="K488" s="262"/>
      <c r="L488" s="263"/>
      <c r="M488" s="93"/>
      <c r="N488" s="129" t="str">
        <f>'4.2.5CP'!G140</f>
        <v>CP114</v>
      </c>
      <c r="O488" s="93"/>
      <c r="P488" s="93"/>
      <c r="Q488" s="93"/>
      <c r="R488" s="93"/>
      <c r="S488" s="93"/>
      <c r="T488" s="93"/>
      <c r="U488" s="94"/>
      <c r="V488" s="128"/>
      <c r="W488" s="93"/>
      <c r="X488" s="93"/>
      <c r="Y488" s="93"/>
      <c r="Z488" s="93"/>
      <c r="AA488" s="94"/>
      <c r="AB488" s="2155">
        <f>'4.2.5CP'!I140</f>
        <v>92334</v>
      </c>
      <c r="AC488" s="2156"/>
      <c r="AD488" s="2156"/>
      <c r="AE488" s="2157"/>
      <c r="AF488" s="98"/>
      <c r="AG488" s="98"/>
      <c r="AH488" s="99"/>
      <c r="AI488" s="100"/>
      <c r="AJ488" s="133"/>
      <c r="AK488" s="155"/>
    </row>
    <row r="489" spans="1:74" s="76" customFormat="1" ht="7.35" customHeight="1">
      <c r="A489" s="73"/>
      <c r="B489" s="116"/>
      <c r="C489" s="70"/>
      <c r="D489" s="149"/>
      <c r="E489" s="111"/>
      <c r="F489" s="111"/>
      <c r="G489" s="111"/>
      <c r="H489" s="111"/>
      <c r="I489" s="111"/>
      <c r="J489" s="111"/>
      <c r="K489" s="268"/>
      <c r="L489" s="269"/>
      <c r="M489" s="111" t="str">
        <f>'4.2.4CB'!G159</f>
        <v>RD098</v>
      </c>
      <c r="N489" s="150"/>
      <c r="O489" s="111"/>
      <c r="P489" s="111"/>
      <c r="Q489" s="111"/>
      <c r="R489" s="111"/>
      <c r="S489" s="111"/>
      <c r="T489" s="111"/>
      <c r="U489" s="112"/>
      <c r="V489" s="149"/>
      <c r="W489" s="111"/>
      <c r="X489" s="111"/>
      <c r="Y489" s="111"/>
      <c r="Z489" s="111"/>
      <c r="AA489" s="112"/>
      <c r="AB489" s="2181">
        <f>'4.2.4CB'!I159</f>
        <v>92337</v>
      </c>
      <c r="AC489" s="2182"/>
      <c r="AD489" s="2182"/>
      <c r="AE489" s="2183"/>
      <c r="AF489" s="113"/>
      <c r="AG489" s="113"/>
      <c r="AH489" s="114"/>
      <c r="AI489" s="115"/>
      <c r="AJ489" s="151"/>
      <c r="AK489" s="157"/>
    </row>
    <row r="490" spans="1:74" s="76" customFormat="1" ht="7.35" customHeight="1">
      <c r="A490" s="73"/>
      <c r="B490" s="123"/>
      <c r="C490" s="1714"/>
      <c r="D490" s="80" t="s">
        <v>1147</v>
      </c>
      <c r="E490" s="81"/>
      <c r="F490" s="81"/>
      <c r="G490" s="81"/>
      <c r="H490" s="81"/>
      <c r="I490" s="81"/>
      <c r="J490" s="81"/>
      <c r="K490" s="254"/>
      <c r="L490" s="255"/>
      <c r="M490" s="81"/>
      <c r="N490" s="82"/>
      <c r="O490" s="81"/>
      <c r="P490" s="81"/>
      <c r="Q490" s="81"/>
      <c r="R490" s="81"/>
      <c r="S490" s="81"/>
      <c r="T490" s="81"/>
      <c r="U490" s="18"/>
      <c r="V490" s="80"/>
      <c r="W490" s="81"/>
      <c r="X490" s="81"/>
      <c r="Y490" s="81"/>
      <c r="Z490" s="81"/>
      <c r="AA490" s="18"/>
      <c r="AB490" s="19">
        <v>93000</v>
      </c>
      <c r="AC490" s="168" t="s">
        <v>405</v>
      </c>
      <c r="AD490" s="21">
        <v>100000</v>
      </c>
      <c r="AE490" s="22"/>
      <c r="AF490" s="23">
        <v>299.66000000000003</v>
      </c>
      <c r="AG490" s="23"/>
      <c r="AH490" s="24">
        <f>(AD490-AB490)-AF490</f>
        <v>6700.34</v>
      </c>
      <c r="AI490" s="25"/>
      <c r="AJ490" s="117"/>
      <c r="AK490" s="153" t="s">
        <v>414</v>
      </c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</row>
    <row r="491" spans="1:74" s="76" customFormat="1" ht="7.35" customHeight="1">
      <c r="A491" s="73"/>
      <c r="B491" s="116"/>
      <c r="C491" s="70"/>
      <c r="D491" s="128" t="s">
        <v>1262</v>
      </c>
      <c r="E491" s="93"/>
      <c r="F491" s="93"/>
      <c r="G491" s="93"/>
      <c r="H491" s="93"/>
      <c r="I491" s="93"/>
      <c r="J491" s="93"/>
      <c r="K491" s="262"/>
      <c r="L491" s="263"/>
      <c r="M491" s="93"/>
      <c r="N491" s="129"/>
      <c r="O491" s="93"/>
      <c r="P491" s="93"/>
      <c r="Q491" s="93"/>
      <c r="R491" s="93"/>
      <c r="S491" s="93"/>
      <c r="T491" s="93"/>
      <c r="U491" s="94"/>
      <c r="V491" s="128"/>
      <c r="W491" s="93"/>
      <c r="X491" s="93"/>
      <c r="Y491" s="93"/>
      <c r="Z491" s="93"/>
      <c r="AA491" s="94"/>
      <c r="AB491" s="48">
        <f>AB490</f>
        <v>93000</v>
      </c>
      <c r="AC491" s="1666" t="s">
        <v>405</v>
      </c>
      <c r="AD491" s="50">
        <f>AB492</f>
        <v>94270</v>
      </c>
      <c r="AE491" s="1667"/>
      <c r="AF491" s="52"/>
      <c r="AG491" s="52"/>
      <c r="AH491" s="39">
        <f>(AD491-AB491)</f>
        <v>1270</v>
      </c>
      <c r="AI491" s="53"/>
      <c r="AJ491" s="133"/>
      <c r="AK491" s="155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</row>
    <row r="492" spans="1:74" s="76" customFormat="1" ht="7.35" customHeight="1">
      <c r="A492" s="73"/>
      <c r="B492" s="116"/>
      <c r="C492" s="70"/>
      <c r="D492" s="128"/>
      <c r="E492" s="93"/>
      <c r="F492" s="93"/>
      <c r="G492" s="93"/>
      <c r="H492" s="93"/>
      <c r="I492" s="93" t="str">
        <f>'4.2.3BR'!U122</f>
        <v>CB14</v>
      </c>
      <c r="J492" s="93"/>
      <c r="K492" s="262"/>
      <c r="L492" s="263"/>
      <c r="M492" s="93"/>
      <c r="N492" s="129"/>
      <c r="O492" s="93"/>
      <c r="P492" s="93"/>
      <c r="Q492" s="93"/>
      <c r="R492" s="93"/>
      <c r="S492" s="93"/>
      <c r="T492" s="93"/>
      <c r="U492" s="94"/>
      <c r="V492" s="128"/>
      <c r="W492" s="93"/>
      <c r="X492" s="93"/>
      <c r="Y492" s="93"/>
      <c r="Z492" s="93"/>
      <c r="AA492" s="94"/>
      <c r="AB492" s="48">
        <f>'4.2.3BR'!W122</f>
        <v>94270</v>
      </c>
      <c r="AC492" s="1666" t="s">
        <v>405</v>
      </c>
      <c r="AD492" s="50">
        <f>'4.2.3BR'!AA122</f>
        <v>94366</v>
      </c>
      <c r="AE492" s="1667"/>
      <c r="AF492" s="52"/>
      <c r="AG492" s="52"/>
      <c r="AH492" s="39">
        <f>'4.2.3BR'!AF122</f>
        <v>96</v>
      </c>
      <c r="AI492" s="53"/>
      <c r="AJ492" s="133"/>
      <c r="AK492" s="155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</row>
    <row r="493" spans="1:74" s="76" customFormat="1" ht="7.35" customHeight="1">
      <c r="A493" s="73"/>
      <c r="B493" s="116"/>
      <c r="C493" s="70"/>
      <c r="D493" s="128" t="s">
        <v>1263</v>
      </c>
      <c r="E493" s="93"/>
      <c r="F493" s="93"/>
      <c r="G493" s="93"/>
      <c r="H493" s="93"/>
      <c r="I493" s="93"/>
      <c r="J493" s="93"/>
      <c r="K493" s="262"/>
      <c r="L493" s="263"/>
      <c r="M493" s="93"/>
      <c r="N493" s="129"/>
      <c r="O493" s="93"/>
      <c r="P493" s="93"/>
      <c r="Q493" s="93"/>
      <c r="R493" s="93"/>
      <c r="S493" s="93"/>
      <c r="T493" s="93"/>
      <c r="U493" s="94"/>
      <c r="V493" s="128"/>
      <c r="W493" s="93"/>
      <c r="X493" s="93"/>
      <c r="Y493" s="93"/>
      <c r="Z493" s="93"/>
      <c r="AA493" s="94"/>
      <c r="AB493" s="48">
        <f>AD492</f>
        <v>94366</v>
      </c>
      <c r="AC493" s="1666" t="s">
        <v>405</v>
      </c>
      <c r="AD493" s="50">
        <f>AB494</f>
        <v>95670</v>
      </c>
      <c r="AE493" s="1667"/>
      <c r="AF493" s="52"/>
      <c r="AG493" s="52"/>
      <c r="AH493" s="39">
        <f>(AD493-AB493)</f>
        <v>1304</v>
      </c>
      <c r="AI493" s="53"/>
      <c r="AJ493" s="133"/>
      <c r="AK493" s="155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</row>
    <row r="494" spans="1:74" s="76" customFormat="1" ht="7.35" customHeight="1">
      <c r="A494" s="73"/>
      <c r="B494" s="116"/>
      <c r="C494" s="70"/>
      <c r="D494" s="128"/>
      <c r="E494" s="93"/>
      <c r="F494" s="93"/>
      <c r="G494" s="93"/>
      <c r="H494" s="93"/>
      <c r="I494" s="93" t="str">
        <f>'4.2.3BR'!U123</f>
        <v>CB15</v>
      </c>
      <c r="J494" s="93"/>
      <c r="K494" s="262"/>
      <c r="L494" s="263"/>
      <c r="M494" s="93"/>
      <c r="N494" s="129"/>
      <c r="O494" s="93"/>
      <c r="P494" s="93"/>
      <c r="Q494" s="93"/>
      <c r="R494" s="93"/>
      <c r="S494" s="93"/>
      <c r="T494" s="93"/>
      <c r="U494" s="94"/>
      <c r="V494" s="128"/>
      <c r="W494" s="93"/>
      <c r="X494" s="93"/>
      <c r="Y494" s="93"/>
      <c r="Z494" s="93"/>
      <c r="AA494" s="94"/>
      <c r="AB494" s="48">
        <f>'4.2.3BR'!W123</f>
        <v>95670</v>
      </c>
      <c r="AC494" s="1666" t="s">
        <v>405</v>
      </c>
      <c r="AD494" s="50">
        <f>'4.2.3BR'!AA123</f>
        <v>95766</v>
      </c>
      <c r="AE494" s="1667"/>
      <c r="AF494" s="52"/>
      <c r="AG494" s="52"/>
      <c r="AH494" s="39">
        <f>'4.2.3BR'!AF123</f>
        <v>96</v>
      </c>
      <c r="AI494" s="53"/>
      <c r="AJ494" s="133"/>
      <c r="AK494" s="155"/>
    </row>
    <row r="495" spans="1:74" s="76" customFormat="1" ht="7.35" customHeight="1">
      <c r="A495" s="73"/>
      <c r="B495" s="116"/>
      <c r="C495" s="70"/>
      <c r="D495" s="231" t="s">
        <v>1264</v>
      </c>
      <c r="E495" s="229"/>
      <c r="F495" s="229"/>
      <c r="G495" s="229"/>
      <c r="H495" s="229"/>
      <c r="I495" s="229"/>
      <c r="J495" s="229"/>
      <c r="K495" s="293"/>
      <c r="L495" s="294"/>
      <c r="M495" s="229"/>
      <c r="N495" s="232"/>
      <c r="O495" s="229"/>
      <c r="P495" s="229"/>
      <c r="Q495" s="229"/>
      <c r="R495" s="229"/>
      <c r="S495" s="229"/>
      <c r="T495" s="229"/>
      <c r="U495" s="230"/>
      <c r="V495" s="231"/>
      <c r="W495" s="229"/>
      <c r="X495" s="229"/>
      <c r="Y495" s="229"/>
      <c r="Z495" s="229"/>
      <c r="AA495" s="230"/>
      <c r="AB495" s="219">
        <f>AD494</f>
        <v>95766</v>
      </c>
      <c r="AC495" s="220" t="s">
        <v>405</v>
      </c>
      <c r="AD495" s="221">
        <f>AD490</f>
        <v>100000</v>
      </c>
      <c r="AE495" s="222"/>
      <c r="AF495" s="223">
        <f>AF490</f>
        <v>299.66000000000003</v>
      </c>
      <c r="AG495" s="223"/>
      <c r="AH495" s="1257">
        <f>(AD495-AB495)-AF495</f>
        <v>3934.34</v>
      </c>
      <c r="AI495" s="225"/>
      <c r="AJ495" s="236"/>
      <c r="AK495" s="237"/>
      <c r="AL495" s="1778">
        <f>SUM(AH491:AH495)</f>
        <v>6700.34</v>
      </c>
    </row>
    <row r="496" spans="1:74" s="76" customFormat="1" ht="7.35" customHeight="1">
      <c r="A496" s="73"/>
      <c r="B496" s="116"/>
      <c r="C496" s="70"/>
      <c r="D496" s="1705"/>
      <c r="E496" s="1706"/>
      <c r="F496" s="1706"/>
      <c r="G496" s="1706"/>
      <c r="H496" s="1706"/>
      <c r="I496" s="1706"/>
      <c r="J496" s="1706"/>
      <c r="K496" s="1707"/>
      <c r="L496" s="1708"/>
      <c r="M496" s="1706"/>
      <c r="N496" s="1709" t="str">
        <f>'4.2.5CP'!G142</f>
        <v>CP115</v>
      </c>
      <c r="O496" s="1706"/>
      <c r="P496" s="1706"/>
      <c r="Q496" s="1706"/>
      <c r="R496" s="1706"/>
      <c r="S496" s="1706"/>
      <c r="T496" s="1706"/>
      <c r="U496" s="1710"/>
      <c r="V496" s="1705"/>
      <c r="W496" s="1706"/>
      <c r="X496" s="1706"/>
      <c r="Y496" s="1706"/>
      <c r="Z496" s="1706"/>
      <c r="AA496" s="1710"/>
      <c r="AB496" s="2196">
        <f>'4.2.5CP'!I142</f>
        <v>93100</v>
      </c>
      <c r="AC496" s="2197"/>
      <c r="AD496" s="2197"/>
      <c r="AE496" s="2198"/>
      <c r="AF496" s="289"/>
      <c r="AG496" s="289"/>
      <c r="AH496" s="290"/>
      <c r="AI496" s="291"/>
      <c r="AJ496" s="292"/>
      <c r="AK496" s="437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</row>
    <row r="497" spans="1:106" s="76" customFormat="1" ht="7.35" customHeight="1">
      <c r="A497" s="73"/>
      <c r="B497" s="116"/>
      <c r="C497" s="70"/>
      <c r="D497" s="128"/>
      <c r="E497" s="93"/>
      <c r="F497" s="93"/>
      <c r="G497" s="93"/>
      <c r="H497" s="93"/>
      <c r="I497" s="93"/>
      <c r="J497" s="93"/>
      <c r="K497" s="262"/>
      <c r="L497" s="263"/>
      <c r="M497" s="93" t="str">
        <f>'4.2.4CB'!G161</f>
        <v>RD099</v>
      </c>
      <c r="N497" s="129"/>
      <c r="O497" s="93"/>
      <c r="P497" s="93"/>
      <c r="Q497" s="93"/>
      <c r="R497" s="93"/>
      <c r="S497" s="93"/>
      <c r="T497" s="93"/>
      <c r="U497" s="94"/>
      <c r="V497" s="128"/>
      <c r="W497" s="93"/>
      <c r="X497" s="93"/>
      <c r="Y497" s="93"/>
      <c r="Z497" s="93"/>
      <c r="AA497" s="94"/>
      <c r="AB497" s="2155">
        <f>'4.2.4CB'!I161</f>
        <v>93396</v>
      </c>
      <c r="AC497" s="2156"/>
      <c r="AD497" s="2156"/>
      <c r="AE497" s="2157"/>
      <c r="AF497" s="98"/>
      <c r="AG497" s="98"/>
      <c r="AH497" s="99"/>
      <c r="AI497" s="100"/>
      <c r="AJ497" s="133"/>
      <c r="AK497" s="155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</row>
    <row r="498" spans="1:106" s="76" customFormat="1" ht="7.35" customHeight="1">
      <c r="A498" s="73"/>
      <c r="B498" s="116"/>
      <c r="C498" s="70"/>
      <c r="D498" s="128"/>
      <c r="E498" s="93"/>
      <c r="F498" s="93"/>
      <c r="G498" s="93"/>
      <c r="H498" s="93"/>
      <c r="I498" s="93"/>
      <c r="J498" s="93"/>
      <c r="K498" s="262"/>
      <c r="L498" s="263" t="str">
        <f>'4.2.4CB'!G162</f>
        <v>WT032</v>
      </c>
      <c r="M498" s="93"/>
      <c r="N498" s="129"/>
      <c r="O498" s="93"/>
      <c r="P498" s="93"/>
      <c r="Q498" s="93"/>
      <c r="R498" s="93"/>
      <c r="S498" s="93"/>
      <c r="T498" s="93"/>
      <c r="U498" s="94"/>
      <c r="V498" s="128"/>
      <c r="W498" s="93"/>
      <c r="X498" s="93"/>
      <c r="Y498" s="93"/>
      <c r="Z498" s="93"/>
      <c r="AA498" s="94"/>
      <c r="AB498" s="2155">
        <f>'4.2.4CB'!I162</f>
        <v>93399</v>
      </c>
      <c r="AC498" s="2156"/>
      <c r="AD498" s="2156"/>
      <c r="AE498" s="2157"/>
      <c r="AF498" s="98"/>
      <c r="AG498" s="98"/>
      <c r="AH498" s="99"/>
      <c r="AI498" s="100"/>
      <c r="AJ498" s="133"/>
      <c r="AK498" s="155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</row>
    <row r="499" spans="1:106" s="76" customFormat="1" ht="7.35" customHeight="1">
      <c r="A499" s="73"/>
      <c r="B499" s="116"/>
      <c r="C499" s="70"/>
      <c r="D499" s="128"/>
      <c r="E499" s="93"/>
      <c r="F499" s="93"/>
      <c r="G499" s="93"/>
      <c r="H499" s="93"/>
      <c r="I499" s="93"/>
      <c r="J499" s="93"/>
      <c r="K499" s="262"/>
      <c r="L499" s="263" t="str">
        <f>'4.2.4CB'!G163</f>
        <v>WT033</v>
      </c>
      <c r="M499" s="93"/>
      <c r="N499" s="129"/>
      <c r="O499" s="93"/>
      <c r="P499" s="93"/>
      <c r="Q499" s="93"/>
      <c r="R499" s="93"/>
      <c r="S499" s="93"/>
      <c r="T499" s="93"/>
      <c r="U499" s="94"/>
      <c r="V499" s="128"/>
      <c r="W499" s="93"/>
      <c r="X499" s="93"/>
      <c r="Y499" s="93"/>
      <c r="Z499" s="93"/>
      <c r="AA499" s="94"/>
      <c r="AB499" s="2155">
        <f>'4.2.4CB'!I163</f>
        <v>93629</v>
      </c>
      <c r="AC499" s="2156"/>
      <c r="AD499" s="2156"/>
      <c r="AE499" s="2157"/>
      <c r="AF499" s="98"/>
      <c r="AG499" s="98"/>
      <c r="AH499" s="99"/>
      <c r="AI499" s="100"/>
      <c r="AJ499" s="133"/>
      <c r="AK499" s="155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</row>
    <row r="500" spans="1:106" s="76" customFormat="1" ht="7.35" customHeight="1">
      <c r="A500" s="73"/>
      <c r="B500" s="116"/>
      <c r="C500" s="70"/>
      <c r="D500" s="128"/>
      <c r="E500" s="93"/>
      <c r="F500" s="93"/>
      <c r="G500" s="93"/>
      <c r="H500" s="93"/>
      <c r="I500" s="93"/>
      <c r="J500" s="93"/>
      <c r="K500" s="262"/>
      <c r="L500" s="263" t="str">
        <f>'4.2.4CB'!G164</f>
        <v>WT034</v>
      </c>
      <c r="M500" s="93"/>
      <c r="N500" s="129"/>
      <c r="O500" s="93"/>
      <c r="P500" s="93"/>
      <c r="Q500" s="93"/>
      <c r="R500" s="93"/>
      <c r="S500" s="93"/>
      <c r="T500" s="93"/>
      <c r="U500" s="94"/>
      <c r="V500" s="128"/>
      <c r="W500" s="93"/>
      <c r="X500" s="93"/>
      <c r="Y500" s="93"/>
      <c r="Z500" s="93"/>
      <c r="AA500" s="94"/>
      <c r="AB500" s="2155">
        <f>'4.2.4CB'!I164</f>
        <v>94500</v>
      </c>
      <c r="AC500" s="2156"/>
      <c r="AD500" s="2156"/>
      <c r="AE500" s="2157"/>
      <c r="AF500" s="98"/>
      <c r="AG500" s="98"/>
      <c r="AH500" s="99"/>
      <c r="AI500" s="100"/>
      <c r="AJ500" s="133"/>
      <c r="AK500" s="155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</row>
    <row r="501" spans="1:106" s="76" customFormat="1" ht="7.35" customHeight="1">
      <c r="A501" s="73"/>
      <c r="B501" s="116"/>
      <c r="C501" s="70"/>
      <c r="D501" s="128"/>
      <c r="E501" s="93"/>
      <c r="F501" s="93"/>
      <c r="G501" s="93"/>
      <c r="H501" s="93"/>
      <c r="I501" s="93"/>
      <c r="J501" s="93"/>
      <c r="K501" s="262"/>
      <c r="L501" s="263" t="str">
        <f>'4.2.4CB'!G165</f>
        <v>WT035</v>
      </c>
      <c r="M501" s="93"/>
      <c r="N501" s="129"/>
      <c r="O501" s="93"/>
      <c r="P501" s="93"/>
      <c r="Q501" s="93"/>
      <c r="R501" s="93"/>
      <c r="S501" s="93"/>
      <c r="T501" s="93"/>
      <c r="U501" s="94"/>
      <c r="V501" s="128"/>
      <c r="W501" s="93"/>
      <c r="X501" s="93"/>
      <c r="Y501" s="93"/>
      <c r="Z501" s="93"/>
      <c r="AA501" s="94"/>
      <c r="AB501" s="2155">
        <f>'4.2.4CB'!I165</f>
        <v>95000</v>
      </c>
      <c r="AC501" s="2156"/>
      <c r="AD501" s="2156"/>
      <c r="AE501" s="2157"/>
      <c r="AF501" s="98"/>
      <c r="AG501" s="98"/>
      <c r="AH501" s="99"/>
      <c r="AI501" s="100"/>
      <c r="AJ501" s="133"/>
      <c r="AK501" s="155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88"/>
      <c r="BX501" s="88"/>
      <c r="BY501" s="88"/>
      <c r="BZ501" s="88"/>
      <c r="CA501" s="88"/>
      <c r="CB501" s="88"/>
      <c r="CC501" s="88"/>
      <c r="CD501" s="88"/>
      <c r="CE501" s="88"/>
      <c r="CF501" s="88"/>
      <c r="CG501" s="88"/>
      <c r="CH501" s="88"/>
      <c r="CI501" s="88"/>
      <c r="CJ501" s="88"/>
      <c r="CK501" s="88"/>
      <c r="CL501" s="88"/>
      <c r="CM501" s="88"/>
      <c r="CN501" s="88"/>
      <c r="CO501" s="88"/>
      <c r="CP501" s="88"/>
      <c r="CQ501" s="88"/>
      <c r="CR501" s="88"/>
      <c r="CS501" s="88"/>
      <c r="CT501" s="88"/>
      <c r="CU501" s="88"/>
      <c r="CV501" s="88"/>
      <c r="CW501" s="88"/>
      <c r="CX501" s="88"/>
      <c r="CY501" s="88"/>
      <c r="CZ501" s="88"/>
      <c r="DA501" s="88"/>
      <c r="DB501" s="88"/>
    </row>
    <row r="502" spans="1:106" s="76" customFormat="1" ht="7.35" customHeight="1">
      <c r="A502" s="73"/>
      <c r="B502" s="116"/>
      <c r="C502" s="70"/>
      <c r="D502" s="128"/>
      <c r="E502" s="93"/>
      <c r="F502" s="93"/>
      <c r="G502" s="93"/>
      <c r="H502" s="93"/>
      <c r="I502" s="93"/>
      <c r="J502" s="93"/>
      <c r="K502" s="262"/>
      <c r="L502" s="263"/>
      <c r="M502" s="93"/>
      <c r="N502" s="129" t="str">
        <f>'4.2.5CP'!G143</f>
        <v>CP116</v>
      </c>
      <c r="O502" s="93"/>
      <c r="P502" s="93"/>
      <c r="Q502" s="93"/>
      <c r="R502" s="93"/>
      <c r="S502" s="93"/>
      <c r="T502" s="93"/>
      <c r="U502" s="94"/>
      <c r="V502" s="128"/>
      <c r="W502" s="93"/>
      <c r="X502" s="93"/>
      <c r="Y502" s="93"/>
      <c r="Z502" s="93"/>
      <c r="AA502" s="94"/>
      <c r="AB502" s="2155">
        <f>'4.2.5CP'!I143</f>
        <v>95200</v>
      </c>
      <c r="AC502" s="2156"/>
      <c r="AD502" s="2156"/>
      <c r="AE502" s="2157"/>
      <c r="AF502" s="98"/>
      <c r="AG502" s="98"/>
      <c r="AH502" s="99"/>
      <c r="AI502" s="100"/>
      <c r="AJ502" s="133"/>
      <c r="AK502" s="155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</row>
    <row r="503" spans="1:106" s="76" customFormat="1" ht="7.35" customHeight="1">
      <c r="A503" s="73"/>
      <c r="B503" s="116"/>
      <c r="C503" s="70"/>
      <c r="D503" s="128"/>
      <c r="E503" s="93"/>
      <c r="F503" s="93"/>
      <c r="G503" s="93"/>
      <c r="H503" s="93"/>
      <c r="I503" s="93"/>
      <c r="J503" s="93"/>
      <c r="K503" s="262"/>
      <c r="L503" s="263"/>
      <c r="M503" s="93"/>
      <c r="N503" s="129" t="str">
        <f>'4.2.5CP'!G144</f>
        <v>CP117</v>
      </c>
      <c r="O503" s="93"/>
      <c r="P503" s="93"/>
      <c r="Q503" s="93"/>
      <c r="R503" s="93"/>
      <c r="S503" s="93"/>
      <c r="T503" s="93"/>
      <c r="U503" s="94"/>
      <c r="V503" s="128"/>
      <c r="W503" s="93"/>
      <c r="X503" s="93"/>
      <c r="Y503" s="93"/>
      <c r="Z503" s="93"/>
      <c r="AA503" s="94"/>
      <c r="AB503" s="2155">
        <f>'4.2.5CP'!I144</f>
        <v>95579</v>
      </c>
      <c r="AC503" s="2156"/>
      <c r="AD503" s="2156"/>
      <c r="AE503" s="2157"/>
      <c r="AF503" s="98"/>
      <c r="AG503" s="98"/>
      <c r="AH503" s="99"/>
      <c r="AI503" s="100"/>
      <c r="AJ503" s="133"/>
      <c r="AK503" s="155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</row>
    <row r="504" spans="1:106" s="76" customFormat="1" ht="7.35" customHeight="1">
      <c r="A504" s="73"/>
      <c r="B504" s="116"/>
      <c r="C504" s="70"/>
      <c r="D504" s="128"/>
      <c r="E504" s="93"/>
      <c r="F504" s="93"/>
      <c r="G504" s="93"/>
      <c r="H504" s="93"/>
      <c r="I504" s="93"/>
      <c r="J504" s="93"/>
      <c r="K504" s="262"/>
      <c r="L504" s="263" t="str">
        <f>'4.2.4CB'!G166</f>
        <v>WT036</v>
      </c>
      <c r="M504" s="93"/>
      <c r="N504" s="129"/>
      <c r="O504" s="93"/>
      <c r="P504" s="93"/>
      <c r="Q504" s="93"/>
      <c r="R504" s="93"/>
      <c r="S504" s="93"/>
      <c r="T504" s="93"/>
      <c r="U504" s="94"/>
      <c r="V504" s="128"/>
      <c r="W504" s="93"/>
      <c r="X504" s="93"/>
      <c r="Y504" s="93"/>
      <c r="Z504" s="93"/>
      <c r="AA504" s="94"/>
      <c r="AB504" s="2155">
        <f>'4.2.4CB'!I166</f>
        <v>96118</v>
      </c>
      <c r="AC504" s="2156"/>
      <c r="AD504" s="2156"/>
      <c r="AE504" s="2157"/>
      <c r="AF504" s="98"/>
      <c r="AG504" s="98"/>
      <c r="AH504" s="99"/>
      <c r="AI504" s="100"/>
      <c r="AJ504" s="133"/>
      <c r="AK504" s="155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</row>
    <row r="505" spans="1:106" s="76" customFormat="1" ht="7.35" customHeight="1">
      <c r="A505" s="73"/>
      <c r="B505" s="116"/>
      <c r="C505" s="70"/>
      <c r="D505" s="128"/>
      <c r="E505" s="93"/>
      <c r="F505" s="93"/>
      <c r="G505" s="93"/>
      <c r="H505" s="93"/>
      <c r="I505" s="93"/>
      <c r="J505" s="93"/>
      <c r="K505" s="262"/>
      <c r="L505" s="263"/>
      <c r="M505" s="93" t="str">
        <f>'4.2.4CB'!G167</f>
        <v>RD100</v>
      </c>
      <c r="N505" s="129"/>
      <c r="O505" s="93"/>
      <c r="P505" s="93"/>
      <c r="Q505" s="93"/>
      <c r="R505" s="93"/>
      <c r="S505" s="93"/>
      <c r="T505" s="93"/>
      <c r="U505" s="94"/>
      <c r="V505" s="128"/>
      <c r="W505" s="93"/>
      <c r="X505" s="93"/>
      <c r="Y505" s="93"/>
      <c r="Z505" s="93"/>
      <c r="AA505" s="94"/>
      <c r="AB505" s="2155">
        <f>'4.2.4CB'!I167</f>
        <v>96500</v>
      </c>
      <c r="AC505" s="2156"/>
      <c r="AD505" s="2156"/>
      <c r="AE505" s="2157"/>
      <c r="AF505" s="98"/>
      <c r="AG505" s="98"/>
      <c r="AH505" s="99"/>
      <c r="AI505" s="100"/>
      <c r="AJ505" s="133"/>
      <c r="AK505" s="155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</row>
    <row r="506" spans="1:106" s="76" customFormat="1" ht="7.35" customHeight="1">
      <c r="A506" s="73"/>
      <c r="B506" s="116"/>
      <c r="C506" s="70"/>
      <c r="D506" s="128"/>
      <c r="E506" s="93"/>
      <c r="F506" s="93"/>
      <c r="G506" s="93"/>
      <c r="H506" s="93"/>
      <c r="I506" s="93"/>
      <c r="J506" s="93"/>
      <c r="K506" s="262"/>
      <c r="L506" s="263" t="str">
        <f>'4.2.4CB'!G168</f>
        <v>WT037</v>
      </c>
      <c r="M506" s="93"/>
      <c r="N506" s="129"/>
      <c r="O506" s="93"/>
      <c r="P506" s="93"/>
      <c r="Q506" s="93"/>
      <c r="R506" s="93"/>
      <c r="S506" s="93"/>
      <c r="T506" s="93"/>
      <c r="U506" s="94"/>
      <c r="V506" s="128"/>
      <c r="W506" s="93"/>
      <c r="X506" s="93"/>
      <c r="Y506" s="93"/>
      <c r="Z506" s="93"/>
      <c r="AA506" s="94"/>
      <c r="AB506" s="2155">
        <f>'4.2.4CB'!I168</f>
        <v>96600</v>
      </c>
      <c r="AC506" s="2156"/>
      <c r="AD506" s="2156"/>
      <c r="AE506" s="2157"/>
      <c r="AF506" s="98"/>
      <c r="AG506" s="98"/>
      <c r="AH506" s="99"/>
      <c r="AI506" s="100"/>
      <c r="AJ506" s="133"/>
      <c r="AK506" s="155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</row>
    <row r="507" spans="1:106" s="76" customFormat="1" ht="7.35" customHeight="1">
      <c r="A507" s="73"/>
      <c r="B507" s="116"/>
      <c r="C507" s="70"/>
      <c r="D507" s="128"/>
      <c r="E507" s="93"/>
      <c r="F507" s="93"/>
      <c r="G507" s="93"/>
      <c r="H507" s="93"/>
      <c r="I507" s="93"/>
      <c r="J507" s="93"/>
      <c r="K507" s="262"/>
      <c r="L507" s="263" t="str">
        <f>'4.2.4CB'!G169</f>
        <v>WT038</v>
      </c>
      <c r="M507" s="93"/>
      <c r="N507" s="129"/>
      <c r="O507" s="93"/>
      <c r="P507" s="93"/>
      <c r="Q507" s="93"/>
      <c r="R507" s="93"/>
      <c r="S507" s="93"/>
      <c r="T507" s="93"/>
      <c r="U507" s="94"/>
      <c r="V507" s="128"/>
      <c r="W507" s="93"/>
      <c r="X507" s="93"/>
      <c r="Y507" s="93"/>
      <c r="Z507" s="93"/>
      <c r="AA507" s="94"/>
      <c r="AB507" s="2155">
        <f>'4.2.4CB'!I169</f>
        <v>97400</v>
      </c>
      <c r="AC507" s="2156"/>
      <c r="AD507" s="2156"/>
      <c r="AE507" s="2157"/>
      <c r="AF507" s="98"/>
      <c r="AG507" s="98"/>
      <c r="AH507" s="99"/>
      <c r="AI507" s="100"/>
      <c r="AJ507" s="133"/>
      <c r="AK507" s="155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</row>
    <row r="508" spans="1:106" s="76" customFormat="1" ht="7.35" customHeight="1">
      <c r="A508" s="73"/>
      <c r="B508" s="116"/>
      <c r="C508" s="70"/>
      <c r="D508" s="128"/>
      <c r="E508" s="93"/>
      <c r="F508" s="93"/>
      <c r="G508" s="93"/>
      <c r="H508" s="93"/>
      <c r="I508" s="93"/>
      <c r="J508" s="93"/>
      <c r="K508" s="262"/>
      <c r="L508" s="263" t="str">
        <f>'4.2.4CB'!G170</f>
        <v>WT039</v>
      </c>
      <c r="M508" s="93"/>
      <c r="N508" s="129"/>
      <c r="O508" s="93"/>
      <c r="P508" s="93"/>
      <c r="Q508" s="93"/>
      <c r="R508" s="93"/>
      <c r="S508" s="93"/>
      <c r="T508" s="93"/>
      <c r="U508" s="94"/>
      <c r="V508" s="128"/>
      <c r="W508" s="93"/>
      <c r="X508" s="93"/>
      <c r="Y508" s="93"/>
      <c r="Z508" s="93"/>
      <c r="AA508" s="94"/>
      <c r="AB508" s="2155">
        <f>'4.2.4CB'!I170</f>
        <v>98300</v>
      </c>
      <c r="AC508" s="2156"/>
      <c r="AD508" s="2156"/>
      <c r="AE508" s="2157"/>
      <c r="AF508" s="98"/>
      <c r="AG508" s="98"/>
      <c r="AH508" s="99"/>
      <c r="AI508" s="100"/>
      <c r="AJ508" s="133"/>
      <c r="AK508" s="155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</row>
    <row r="509" spans="1:106" s="76" customFormat="1" ht="7.35" customHeight="1">
      <c r="A509" s="73"/>
      <c r="B509" s="116"/>
      <c r="C509" s="70"/>
      <c r="D509" s="128"/>
      <c r="E509" s="93"/>
      <c r="F509" s="93"/>
      <c r="G509" s="93"/>
      <c r="H509" s="93"/>
      <c r="I509" s="93"/>
      <c r="J509" s="93"/>
      <c r="K509" s="262"/>
      <c r="L509" s="263"/>
      <c r="M509" s="93"/>
      <c r="N509" s="129"/>
      <c r="O509" s="93"/>
      <c r="P509" s="93"/>
      <c r="Q509" s="93"/>
      <c r="R509" s="93"/>
      <c r="S509" s="93"/>
      <c r="T509" s="93"/>
      <c r="U509" s="94" t="str">
        <f>'4.2.7BL'!F16</f>
        <v>BL06</v>
      </c>
      <c r="V509" s="128"/>
      <c r="W509" s="93"/>
      <c r="X509" s="93"/>
      <c r="Y509" s="93"/>
      <c r="Z509" s="93"/>
      <c r="AA509" s="94"/>
      <c r="AB509" s="2155">
        <f>'4.2.7BL'!G16</f>
        <v>98800</v>
      </c>
      <c r="AC509" s="2156"/>
      <c r="AD509" s="2156"/>
      <c r="AE509" s="2157"/>
      <c r="AF509" s="98"/>
      <c r="AG509" s="98"/>
      <c r="AH509" s="99"/>
      <c r="AI509" s="100"/>
      <c r="AJ509" s="133"/>
      <c r="AK509" s="155" t="str">
        <f>'4.2.7BL'!O16</f>
        <v>PA</v>
      </c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</row>
    <row r="510" spans="1:106" s="76" customFormat="1" ht="7.35" customHeight="1">
      <c r="A510" s="73"/>
      <c r="B510" s="116"/>
      <c r="C510" s="70"/>
      <c r="D510" s="128"/>
      <c r="E510" s="93"/>
      <c r="F510" s="93"/>
      <c r="G510" s="93"/>
      <c r="H510" s="93"/>
      <c r="I510" s="93"/>
      <c r="J510" s="93"/>
      <c r="K510" s="262"/>
      <c r="L510" s="263"/>
      <c r="M510" s="93" t="str">
        <f>'4.2.4CB'!G171</f>
        <v>RD101</v>
      </c>
      <c r="N510" s="129"/>
      <c r="O510" s="93"/>
      <c r="P510" s="93"/>
      <c r="Q510" s="93"/>
      <c r="R510" s="93"/>
      <c r="S510" s="93"/>
      <c r="T510" s="93"/>
      <c r="U510" s="94"/>
      <c r="V510" s="128"/>
      <c r="W510" s="93"/>
      <c r="X510" s="93"/>
      <c r="Y510" s="93"/>
      <c r="Z510" s="93"/>
      <c r="AA510" s="94"/>
      <c r="AB510" s="2155">
        <f>'4.2.4CB'!I171</f>
        <v>98920</v>
      </c>
      <c r="AC510" s="2156"/>
      <c r="AD510" s="2156"/>
      <c r="AE510" s="2157"/>
      <c r="AF510" s="98"/>
      <c r="AG510" s="98"/>
      <c r="AH510" s="99"/>
      <c r="AI510" s="100"/>
      <c r="AJ510" s="133"/>
      <c r="AK510" s="155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</row>
    <row r="511" spans="1:106" s="76" customFormat="1" ht="7.35" customHeight="1">
      <c r="A511" s="73"/>
      <c r="B511" s="116"/>
      <c r="C511" s="70"/>
      <c r="D511" s="128"/>
      <c r="E511" s="93"/>
      <c r="F511" s="93"/>
      <c r="G511" s="93"/>
      <c r="H511" s="93"/>
      <c r="I511" s="93"/>
      <c r="J511" s="93"/>
      <c r="K511" s="262"/>
      <c r="L511" s="263" t="str">
        <f>'4.2.4CB'!G172</f>
        <v>WT040</v>
      </c>
      <c r="M511" s="93"/>
      <c r="N511" s="129"/>
      <c r="O511" s="93"/>
      <c r="P511" s="93"/>
      <c r="Q511" s="93"/>
      <c r="R511" s="93"/>
      <c r="S511" s="93"/>
      <c r="T511" s="93"/>
      <c r="U511" s="94"/>
      <c r="V511" s="128"/>
      <c r="W511" s="93"/>
      <c r="X511" s="93"/>
      <c r="Y511" s="93"/>
      <c r="Z511" s="93"/>
      <c r="AA511" s="94"/>
      <c r="AB511" s="2155">
        <f>'4.2.4CB'!I172</f>
        <v>99227</v>
      </c>
      <c r="AC511" s="2156"/>
      <c r="AD511" s="2156"/>
      <c r="AE511" s="2157"/>
      <c r="AF511" s="98"/>
      <c r="AG511" s="98"/>
      <c r="AH511" s="99"/>
      <c r="AI511" s="100"/>
      <c r="AJ511" s="133"/>
      <c r="AK511" s="155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</row>
    <row r="512" spans="1:106" s="76" customFormat="1" ht="7.35" customHeight="1">
      <c r="A512" s="73"/>
      <c r="B512" s="116"/>
      <c r="C512" s="1542"/>
      <c r="D512" s="128"/>
      <c r="E512" s="93"/>
      <c r="F512" s="93"/>
      <c r="G512" s="93"/>
      <c r="H512" s="93"/>
      <c r="I512" s="93"/>
      <c r="J512" s="93"/>
      <c r="K512" s="262"/>
      <c r="L512" s="263"/>
      <c r="M512" s="93"/>
      <c r="N512" s="129" t="str">
        <f>'4.2.5CP'!G145</f>
        <v>CP118</v>
      </c>
      <c r="O512" s="93"/>
      <c r="P512" s="93"/>
      <c r="Q512" s="93"/>
      <c r="R512" s="93"/>
      <c r="S512" s="93"/>
      <c r="T512" s="93"/>
      <c r="U512" s="94"/>
      <c r="V512" s="128"/>
      <c r="W512" s="93"/>
      <c r="X512" s="93"/>
      <c r="Y512" s="93"/>
      <c r="Z512" s="93"/>
      <c r="AA512" s="94"/>
      <c r="AB512" s="2155">
        <f>'4.2.5CP'!I145</f>
        <v>99400</v>
      </c>
      <c r="AC512" s="2156"/>
      <c r="AD512" s="2156"/>
      <c r="AE512" s="2157"/>
      <c r="AF512" s="98"/>
      <c r="AG512" s="98"/>
      <c r="AH512" s="99"/>
      <c r="AI512" s="100"/>
      <c r="AJ512" s="133"/>
      <c r="AK512" s="155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</row>
    <row r="513" spans="1:106" s="76" customFormat="1" ht="7.35" customHeight="1">
      <c r="A513" s="73"/>
      <c r="B513" s="123"/>
      <c r="C513" s="1542"/>
      <c r="D513" s="128"/>
      <c r="E513" s="93"/>
      <c r="F513" s="93"/>
      <c r="G513" s="93"/>
      <c r="H513" s="93"/>
      <c r="I513" s="93"/>
      <c r="J513" s="93"/>
      <c r="K513" s="262"/>
      <c r="L513" s="263"/>
      <c r="M513" s="93"/>
      <c r="N513" s="129"/>
      <c r="O513" s="93"/>
      <c r="P513" s="93" t="str">
        <f>'4.2.3BR'!U160</f>
        <v>FO09</v>
      </c>
      <c r="Q513" s="93"/>
      <c r="R513" s="93"/>
      <c r="S513" s="93"/>
      <c r="T513" s="93"/>
      <c r="U513" s="94"/>
      <c r="V513" s="128"/>
      <c r="W513" s="93"/>
      <c r="X513" s="93"/>
      <c r="Y513" s="93"/>
      <c r="Z513" s="93"/>
      <c r="AA513" s="94"/>
      <c r="AB513" s="2158">
        <f>'4.2.3BR'!W160</f>
        <v>99710</v>
      </c>
      <c r="AC513" s="2159"/>
      <c r="AD513" s="2159"/>
      <c r="AE513" s="2160"/>
      <c r="AF513" s="52"/>
      <c r="AG513" s="52"/>
      <c r="AH513" s="39"/>
      <c r="AI513" s="53"/>
      <c r="AJ513" s="133"/>
      <c r="AK513" s="155"/>
    </row>
    <row r="514" spans="1:106" s="76" customFormat="1" ht="7.35" customHeight="1">
      <c r="A514" s="171"/>
      <c r="B514" s="200"/>
      <c r="C514" s="122"/>
      <c r="D514" s="149"/>
      <c r="E514" s="111"/>
      <c r="F514" s="111"/>
      <c r="G514" s="111"/>
      <c r="H514" s="111"/>
      <c r="I514" s="111"/>
      <c r="J514" s="111"/>
      <c r="K514" s="268"/>
      <c r="L514" s="269"/>
      <c r="M514" s="111"/>
      <c r="N514" s="150" t="str">
        <f>'4.2.5CP'!G146</f>
        <v>CP119</v>
      </c>
      <c r="O514" s="111"/>
      <c r="P514" s="111"/>
      <c r="Q514" s="111"/>
      <c r="R514" s="111"/>
      <c r="S514" s="111"/>
      <c r="T514" s="111"/>
      <c r="U514" s="112"/>
      <c r="V514" s="149"/>
      <c r="W514" s="111"/>
      <c r="X514" s="111"/>
      <c r="Y514" s="111"/>
      <c r="Z514" s="111"/>
      <c r="AA514" s="112"/>
      <c r="AB514" s="2181">
        <f>'4.2.5CP'!I146</f>
        <v>100000</v>
      </c>
      <c r="AC514" s="2182"/>
      <c r="AD514" s="2182"/>
      <c r="AE514" s="2183"/>
      <c r="AF514" s="113"/>
      <c r="AG514" s="113"/>
      <c r="AH514" s="114"/>
      <c r="AI514" s="115"/>
      <c r="AJ514" s="151"/>
      <c r="AK514" s="157"/>
    </row>
    <row r="515" spans="1:106" s="76" customFormat="1" ht="7.35" customHeight="1">
      <c r="A515" s="172"/>
      <c r="B515" s="173" t="s">
        <v>415</v>
      </c>
      <c r="C515" s="446" t="s">
        <v>1148</v>
      </c>
      <c r="D515" s="80" t="s">
        <v>1149</v>
      </c>
      <c r="E515" s="81"/>
      <c r="F515" s="81"/>
      <c r="G515" s="81"/>
      <c r="H515" s="81"/>
      <c r="I515" s="81"/>
      <c r="J515" s="81"/>
      <c r="K515" s="254"/>
      <c r="L515" s="255"/>
      <c r="M515" s="81"/>
      <c r="N515" s="82"/>
      <c r="O515" s="81"/>
      <c r="P515" s="81"/>
      <c r="Q515" s="81"/>
      <c r="R515" s="81"/>
      <c r="S515" s="81"/>
      <c r="T515" s="81"/>
      <c r="U515" s="18"/>
      <c r="V515" s="80"/>
      <c r="W515" s="81"/>
      <c r="X515" s="81"/>
      <c r="Y515" s="81"/>
      <c r="Z515" s="81"/>
      <c r="AA515" s="18"/>
      <c r="AB515" s="19">
        <v>100000</v>
      </c>
      <c r="AC515" s="83" t="s">
        <v>405</v>
      </c>
      <c r="AD515" s="21">
        <v>105000</v>
      </c>
      <c r="AE515" s="22"/>
      <c r="AF515" s="23">
        <f>102121.63-102294.85</f>
        <v>-173.22000000000116</v>
      </c>
      <c r="AG515" s="23"/>
      <c r="AH515" s="24">
        <f>(AD515-AB515)-AF515</f>
        <v>5173.2200000000012</v>
      </c>
      <c r="AI515" s="25"/>
      <c r="AJ515" s="117"/>
      <c r="AK515" s="153" t="s">
        <v>416</v>
      </c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</row>
    <row r="516" spans="1:106" s="88" customFormat="1" ht="7.35" customHeight="1">
      <c r="A516" s="125"/>
      <c r="B516" s="126"/>
      <c r="C516" s="29"/>
      <c r="D516" s="84" t="s">
        <v>1265</v>
      </c>
      <c r="E516" s="85"/>
      <c r="F516" s="85"/>
      <c r="G516" s="85"/>
      <c r="H516" s="85"/>
      <c r="I516" s="85"/>
      <c r="J516" s="85"/>
      <c r="K516" s="256"/>
      <c r="L516" s="257"/>
      <c r="M516" s="85"/>
      <c r="N516" s="86"/>
      <c r="O516" s="85"/>
      <c r="P516" s="85"/>
      <c r="Q516" s="85"/>
      <c r="R516" s="85"/>
      <c r="S516" s="85"/>
      <c r="T516" s="85"/>
      <c r="U516" s="33"/>
      <c r="V516" s="84"/>
      <c r="W516" s="85"/>
      <c r="X516" s="85"/>
      <c r="Y516" s="85"/>
      <c r="Z516" s="85"/>
      <c r="AA516" s="33"/>
      <c r="AB516" s="34">
        <f>AB515</f>
        <v>100000</v>
      </c>
      <c r="AC516" s="87" t="s">
        <v>405</v>
      </c>
      <c r="AD516" s="36">
        <f>AB517</f>
        <v>100252</v>
      </c>
      <c r="AE516" s="37"/>
      <c r="AF516" s="38"/>
      <c r="AG516" s="38"/>
      <c r="AH516" s="39">
        <f>(AD516-AB516)</f>
        <v>252</v>
      </c>
      <c r="AI516" s="40"/>
      <c r="AJ516" s="127"/>
      <c r="AK516" s="4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76"/>
      <c r="BX516" s="76"/>
      <c r="BY516" s="76"/>
      <c r="BZ516" s="76"/>
      <c r="CA516" s="76"/>
      <c r="CB516" s="76"/>
      <c r="CC516" s="76"/>
      <c r="CD516" s="76"/>
      <c r="CE516" s="76"/>
      <c r="CF516" s="76"/>
      <c r="CG516" s="76"/>
      <c r="CH516" s="76"/>
      <c r="CI516" s="76"/>
      <c r="CJ516" s="76"/>
      <c r="CK516" s="76"/>
      <c r="CL516" s="76"/>
      <c r="CM516" s="76"/>
      <c r="CN516" s="76"/>
      <c r="CO516" s="76"/>
      <c r="CP516" s="76"/>
      <c r="CQ516" s="76"/>
      <c r="CR516" s="76"/>
      <c r="CS516" s="76"/>
      <c r="CT516" s="76"/>
      <c r="CU516" s="76"/>
      <c r="CV516" s="76"/>
      <c r="CW516" s="76"/>
      <c r="CX516" s="76"/>
      <c r="CY516" s="76"/>
      <c r="CZ516" s="76"/>
      <c r="DA516" s="76"/>
      <c r="DB516" s="76"/>
    </row>
    <row r="517" spans="1:106" s="76" customFormat="1" ht="7.35" customHeight="1">
      <c r="A517" s="73"/>
      <c r="B517" s="123"/>
      <c r="C517" s="70"/>
      <c r="D517" s="128"/>
      <c r="E517" s="93"/>
      <c r="F517" s="93"/>
      <c r="G517" s="93"/>
      <c r="H517" s="93"/>
      <c r="I517" s="93" t="str">
        <f>'4.2.3BR'!U125</f>
        <v>CB16</v>
      </c>
      <c r="J517" s="93"/>
      <c r="K517" s="262"/>
      <c r="L517" s="263"/>
      <c r="M517" s="93"/>
      <c r="N517" s="129"/>
      <c r="O517" s="93"/>
      <c r="P517" s="93"/>
      <c r="Q517" s="93"/>
      <c r="R517" s="93"/>
      <c r="S517" s="93"/>
      <c r="T517" s="93"/>
      <c r="U517" s="94"/>
      <c r="V517" s="128"/>
      <c r="W517" s="93"/>
      <c r="X517" s="93"/>
      <c r="Y517" s="93"/>
      <c r="Z517" s="93"/>
      <c r="AA517" s="94"/>
      <c r="AB517" s="48">
        <f>'4.2.3BR'!W125</f>
        <v>100252</v>
      </c>
      <c r="AC517" s="49" t="s">
        <v>405</v>
      </c>
      <c r="AD517" s="50">
        <f>'4.2.3BR'!AA125</f>
        <v>100348</v>
      </c>
      <c r="AE517" s="51"/>
      <c r="AF517" s="52"/>
      <c r="AG517" s="52"/>
      <c r="AH517" s="39">
        <f>'4.2.3BR'!AF125</f>
        <v>96</v>
      </c>
      <c r="AI517" s="53"/>
      <c r="AJ517" s="133"/>
      <c r="AK517" s="155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</row>
    <row r="518" spans="1:106" s="76" customFormat="1" ht="7.35" customHeight="1">
      <c r="A518" s="73"/>
      <c r="B518" s="123"/>
      <c r="C518" s="70"/>
      <c r="D518" s="128" t="s">
        <v>1266</v>
      </c>
      <c r="E518" s="93"/>
      <c r="F518" s="93"/>
      <c r="G518" s="93"/>
      <c r="H518" s="93"/>
      <c r="I518" s="93"/>
      <c r="J518" s="93"/>
      <c r="K518" s="262"/>
      <c r="L518" s="263"/>
      <c r="M518" s="93"/>
      <c r="N518" s="129"/>
      <c r="O518" s="93"/>
      <c r="P518" s="93"/>
      <c r="Q518" s="93"/>
      <c r="R518" s="93"/>
      <c r="S518" s="93"/>
      <c r="T518" s="93"/>
      <c r="U518" s="94"/>
      <c r="V518" s="128"/>
      <c r="W518" s="93"/>
      <c r="X518" s="93"/>
      <c r="Y518" s="93"/>
      <c r="Z518" s="93"/>
      <c r="AA518" s="94"/>
      <c r="AB518" s="48">
        <f>AD517</f>
        <v>100348</v>
      </c>
      <c r="AC518" s="49" t="s">
        <v>405</v>
      </c>
      <c r="AD518" s="50">
        <f>AB519</f>
        <v>103171</v>
      </c>
      <c r="AE518" s="51"/>
      <c r="AF518" s="52">
        <f>AF515</f>
        <v>-173.22000000000116</v>
      </c>
      <c r="AG518" s="52"/>
      <c r="AH518" s="1254">
        <f>(AD518-AB518)-AF518</f>
        <v>2996.2200000000012</v>
      </c>
      <c r="AI518" s="53"/>
      <c r="AJ518" s="133"/>
      <c r="AK518" s="155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</row>
    <row r="519" spans="1:106" s="76" customFormat="1" ht="7.35" customHeight="1">
      <c r="A519" s="73"/>
      <c r="B519" s="123"/>
      <c r="C519" s="70"/>
      <c r="D519" s="128"/>
      <c r="E519" s="93"/>
      <c r="F519" s="93"/>
      <c r="G519" s="93"/>
      <c r="H519" s="93"/>
      <c r="I519" s="93"/>
      <c r="J519" s="93"/>
      <c r="K519" s="262" t="str">
        <f>'4.2.3BR'!U126</f>
        <v>OP20</v>
      </c>
      <c r="L519" s="263"/>
      <c r="M519" s="93"/>
      <c r="N519" s="129"/>
      <c r="O519" s="93"/>
      <c r="P519" s="93"/>
      <c r="Q519" s="93"/>
      <c r="R519" s="93"/>
      <c r="S519" s="93"/>
      <c r="T519" s="93"/>
      <c r="U519" s="94"/>
      <c r="V519" s="128"/>
      <c r="W519" s="93"/>
      <c r="X519" s="93"/>
      <c r="Y519" s="93"/>
      <c r="Z519" s="93"/>
      <c r="AA519" s="94"/>
      <c r="AB519" s="48">
        <f>'4.2.3BR'!W126</f>
        <v>103171</v>
      </c>
      <c r="AC519" s="49" t="s">
        <v>405</v>
      </c>
      <c r="AD519" s="50">
        <f>'4.2.3BR'!AA126</f>
        <v>103337</v>
      </c>
      <c r="AE519" s="51"/>
      <c r="AF519" s="52"/>
      <c r="AG519" s="52"/>
      <c r="AH519" s="39">
        <f>'4.2.3BR'!AF126</f>
        <v>166</v>
      </c>
      <c r="AI519" s="53"/>
      <c r="AJ519" s="133"/>
      <c r="AK519" s="155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</row>
    <row r="520" spans="1:106" s="76" customFormat="1" ht="7.35" customHeight="1">
      <c r="A520" s="73"/>
      <c r="B520" s="123"/>
      <c r="C520" s="70"/>
      <c r="D520" s="231" t="s">
        <v>1267</v>
      </c>
      <c r="E520" s="229"/>
      <c r="F520" s="229"/>
      <c r="G520" s="229"/>
      <c r="H520" s="229"/>
      <c r="I520" s="229"/>
      <c r="J520" s="229"/>
      <c r="K520" s="293"/>
      <c r="L520" s="294"/>
      <c r="M520" s="229"/>
      <c r="N520" s="232"/>
      <c r="O520" s="229"/>
      <c r="P520" s="229"/>
      <c r="Q520" s="229"/>
      <c r="R520" s="229"/>
      <c r="S520" s="229"/>
      <c r="T520" s="229"/>
      <c r="U520" s="230"/>
      <c r="V520" s="231"/>
      <c r="W520" s="229"/>
      <c r="X520" s="229"/>
      <c r="Y520" s="229"/>
      <c r="Z520" s="229"/>
      <c r="AA520" s="230"/>
      <c r="AB520" s="219">
        <f>AD519</f>
        <v>103337</v>
      </c>
      <c r="AC520" s="220" t="s">
        <v>405</v>
      </c>
      <c r="AD520" s="221">
        <f>AD515</f>
        <v>105000</v>
      </c>
      <c r="AE520" s="222"/>
      <c r="AF520" s="223"/>
      <c r="AG520" s="223"/>
      <c r="AH520" s="224">
        <f>(AD520-AB520)</f>
        <v>1663</v>
      </c>
      <c r="AI520" s="225"/>
      <c r="AJ520" s="236"/>
      <c r="AK520" s="237"/>
      <c r="AL520" s="196">
        <f>SUM(AH516:AH520)</f>
        <v>5173.2200000000012</v>
      </c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</row>
    <row r="521" spans="1:106" s="76" customFormat="1" ht="7.35" customHeight="1">
      <c r="A521" s="73"/>
      <c r="B521" s="123"/>
      <c r="C521" s="70"/>
      <c r="D521" s="1705"/>
      <c r="E521" s="1706"/>
      <c r="F521" s="1706"/>
      <c r="G521" s="1706"/>
      <c r="H521" s="1706"/>
      <c r="I521" s="1706"/>
      <c r="J521" s="1706"/>
      <c r="K521" s="1707"/>
      <c r="L521" s="1708"/>
      <c r="M521" s="1706"/>
      <c r="N521" s="1709" t="str">
        <f>'4.2.5CP'!G148</f>
        <v>CP120</v>
      </c>
      <c r="O521" s="1706"/>
      <c r="P521" s="1706"/>
      <c r="Q521" s="1706"/>
      <c r="R521" s="1706"/>
      <c r="S521" s="1706"/>
      <c r="T521" s="1706"/>
      <c r="U521" s="1710"/>
      <c r="V521" s="1705"/>
      <c r="W521" s="1706"/>
      <c r="X521" s="1706"/>
      <c r="Y521" s="1706"/>
      <c r="Z521" s="1706"/>
      <c r="AA521" s="1710"/>
      <c r="AB521" s="2196">
        <f>'4.2.5CP'!I148</f>
        <v>100600</v>
      </c>
      <c r="AC521" s="2197"/>
      <c r="AD521" s="2197"/>
      <c r="AE521" s="2198"/>
      <c r="AF521" s="289"/>
      <c r="AG521" s="289"/>
      <c r="AH521" s="290"/>
      <c r="AI521" s="291"/>
      <c r="AJ521" s="292"/>
      <c r="AK521" s="437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</row>
    <row r="522" spans="1:106" s="76" customFormat="1" ht="7.35" customHeight="1">
      <c r="A522" s="73"/>
      <c r="B522" s="123"/>
      <c r="C522" s="70"/>
      <c r="D522" s="128"/>
      <c r="E522" s="93"/>
      <c r="F522" s="93"/>
      <c r="G522" s="93"/>
      <c r="H522" s="93"/>
      <c r="I522" s="93"/>
      <c r="J522" s="93"/>
      <c r="K522" s="262"/>
      <c r="L522" s="263"/>
      <c r="M522" s="93"/>
      <c r="N522" s="129" t="str">
        <f>'4.2.5CP'!G149</f>
        <v>CP121</v>
      </c>
      <c r="O522" s="93"/>
      <c r="P522" s="93"/>
      <c r="Q522" s="93"/>
      <c r="R522" s="93"/>
      <c r="S522" s="93"/>
      <c r="T522" s="93"/>
      <c r="U522" s="94"/>
      <c r="V522" s="128"/>
      <c r="W522" s="93"/>
      <c r="X522" s="93"/>
      <c r="Y522" s="93"/>
      <c r="Z522" s="93"/>
      <c r="AA522" s="94"/>
      <c r="AB522" s="2155">
        <f>'4.2.5CP'!I149</f>
        <v>101200</v>
      </c>
      <c r="AC522" s="2156"/>
      <c r="AD522" s="2156"/>
      <c r="AE522" s="2157"/>
      <c r="AF522" s="98"/>
      <c r="AG522" s="98"/>
      <c r="AH522" s="99"/>
      <c r="AI522" s="100"/>
      <c r="AJ522" s="133"/>
      <c r="AK522" s="155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</row>
    <row r="523" spans="1:106" s="76" customFormat="1" ht="7.35" customHeight="1">
      <c r="A523" s="73"/>
      <c r="B523" s="123"/>
      <c r="C523" s="70"/>
      <c r="D523" s="128"/>
      <c r="E523" s="93"/>
      <c r="F523" s="93"/>
      <c r="G523" s="93"/>
      <c r="H523" s="93"/>
      <c r="I523" s="93"/>
      <c r="J523" s="93"/>
      <c r="K523" s="262"/>
      <c r="L523" s="263"/>
      <c r="M523" s="93"/>
      <c r="N523" s="129" t="str">
        <f>'4.2.5CP'!G150</f>
        <v>CP122</v>
      </c>
      <c r="O523" s="93"/>
      <c r="P523" s="93"/>
      <c r="Q523" s="93"/>
      <c r="R523" s="93"/>
      <c r="S523" s="93"/>
      <c r="T523" s="93"/>
      <c r="U523" s="94"/>
      <c r="V523" s="128"/>
      <c r="W523" s="93"/>
      <c r="X523" s="93"/>
      <c r="Y523" s="93"/>
      <c r="Z523" s="93"/>
      <c r="AA523" s="94"/>
      <c r="AB523" s="2155">
        <f>'4.2.5CP'!I150</f>
        <v>101846</v>
      </c>
      <c r="AC523" s="2156"/>
      <c r="AD523" s="2156"/>
      <c r="AE523" s="2157"/>
      <c r="AF523" s="98"/>
      <c r="AG523" s="98"/>
      <c r="AH523" s="99"/>
      <c r="AI523" s="100"/>
      <c r="AJ523" s="133"/>
      <c r="AK523" s="155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</row>
    <row r="524" spans="1:106" s="76" customFormat="1" ht="7.35" customHeight="1">
      <c r="A524" s="73"/>
      <c r="B524" s="123"/>
      <c r="C524" s="70"/>
      <c r="D524" s="128"/>
      <c r="E524" s="91"/>
      <c r="F524" s="91"/>
      <c r="G524" s="91"/>
      <c r="H524" s="91"/>
      <c r="I524" s="91"/>
      <c r="J524" s="91"/>
      <c r="K524" s="258"/>
      <c r="L524" s="259"/>
      <c r="M524" s="91" t="str">
        <f>'4.2.4CB'!G174</f>
        <v>RD102</v>
      </c>
      <c r="N524" s="92"/>
      <c r="O524" s="91"/>
      <c r="P524" s="91"/>
      <c r="Q524" s="91"/>
      <c r="R524" s="91"/>
      <c r="S524" s="91"/>
      <c r="T524" s="91"/>
      <c r="U524" s="94"/>
      <c r="V524" s="128"/>
      <c r="W524" s="93"/>
      <c r="X524" s="93"/>
      <c r="Y524" s="93"/>
      <c r="Z524" s="93"/>
      <c r="AA524" s="94"/>
      <c r="AB524" s="2155">
        <f>'4.2.4CB'!I174</f>
        <v>101849</v>
      </c>
      <c r="AC524" s="2156"/>
      <c r="AD524" s="2156"/>
      <c r="AE524" s="2157"/>
      <c r="AF524" s="98"/>
      <c r="AG524" s="98"/>
      <c r="AH524" s="99"/>
      <c r="AI524" s="100"/>
      <c r="AJ524" s="133"/>
      <c r="AK524" s="155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</row>
    <row r="525" spans="1:106" s="76" customFormat="1" ht="7.35" customHeight="1">
      <c r="A525" s="73"/>
      <c r="B525" s="123"/>
      <c r="C525" s="70"/>
      <c r="D525" s="128"/>
      <c r="E525" s="93"/>
      <c r="F525" s="93"/>
      <c r="G525" s="93"/>
      <c r="H525" s="93"/>
      <c r="I525" s="93"/>
      <c r="J525" s="93"/>
      <c r="K525" s="262"/>
      <c r="L525" s="263"/>
      <c r="M525" s="93"/>
      <c r="N525" s="129"/>
      <c r="O525" s="93"/>
      <c r="P525" s="93"/>
      <c r="Q525" s="93" t="str">
        <f>'4.2.6IC'!G21</f>
        <v>IC06</v>
      </c>
      <c r="R525" s="93"/>
      <c r="S525" s="93"/>
      <c r="T525" s="93"/>
      <c r="U525" s="94"/>
      <c r="V525" s="128"/>
      <c r="W525" s="93"/>
      <c r="X525" s="93"/>
      <c r="Y525" s="93"/>
      <c r="Z525" s="93"/>
      <c r="AA525" s="94"/>
      <c r="AB525" s="2155">
        <f>'4.2.6IC'!H21</f>
        <v>102255</v>
      </c>
      <c r="AC525" s="2156"/>
      <c r="AD525" s="2156"/>
      <c r="AE525" s="2157"/>
      <c r="AF525" s="98"/>
      <c r="AG525" s="98"/>
      <c r="AH525" s="99"/>
      <c r="AI525" s="100"/>
      <c r="AJ525" s="133"/>
      <c r="AK525" s="155" t="str">
        <f>'4.2.6IC'!AN21</f>
        <v>Dung Quat IC (Including TG, TP and TPO)</v>
      </c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</row>
    <row r="526" spans="1:106" s="76" customFormat="1" ht="7.35" customHeight="1">
      <c r="A526" s="73"/>
      <c r="B526" s="123"/>
      <c r="C526" s="70"/>
      <c r="D526" s="128"/>
      <c r="E526" s="93"/>
      <c r="F526" s="93"/>
      <c r="G526" s="93"/>
      <c r="H526" s="93"/>
      <c r="I526" s="93"/>
      <c r="J526" s="93"/>
      <c r="K526" s="262"/>
      <c r="L526" s="263"/>
      <c r="M526" s="93"/>
      <c r="N526" s="129"/>
      <c r="O526" s="93"/>
      <c r="P526" s="93"/>
      <c r="Q526" s="93"/>
      <c r="R526" s="93" t="str">
        <f>'4.2.3BR'!U189</f>
        <v>IRB07</v>
      </c>
      <c r="S526" s="93"/>
      <c r="T526" s="93"/>
      <c r="U526" s="94"/>
      <c r="V526" s="128"/>
      <c r="W526" s="93"/>
      <c r="X526" s="93"/>
      <c r="Y526" s="93"/>
      <c r="Z526" s="93"/>
      <c r="AA526" s="94"/>
      <c r="AB526" s="2158">
        <f>'4.2.3BR'!W189</f>
        <v>102255</v>
      </c>
      <c r="AC526" s="2159"/>
      <c r="AD526" s="2159"/>
      <c r="AE526" s="2160"/>
      <c r="AF526" s="52"/>
      <c r="AG526" s="52"/>
      <c r="AH526" s="39"/>
      <c r="AI526" s="53"/>
      <c r="AJ526" s="133"/>
      <c r="AK526" s="155" t="s">
        <v>417</v>
      </c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</row>
    <row r="527" spans="1:106" s="76" customFormat="1" ht="7.35" customHeight="1">
      <c r="A527" s="73"/>
      <c r="B527" s="123"/>
      <c r="C527" s="70"/>
      <c r="D527" s="128"/>
      <c r="E527" s="93"/>
      <c r="F527" s="93"/>
      <c r="G527" s="93"/>
      <c r="H527" s="93"/>
      <c r="I527" s="93"/>
      <c r="J527" s="93"/>
      <c r="K527" s="262"/>
      <c r="L527" s="263"/>
      <c r="M527" s="93"/>
      <c r="N527" s="129"/>
      <c r="O527" s="93"/>
      <c r="P527" s="93"/>
      <c r="Q527" s="93"/>
      <c r="R527" s="93" t="str">
        <f>'4.2.3BR'!U190</f>
        <v>IRB08</v>
      </c>
      <c r="S527" s="93"/>
      <c r="T527" s="93"/>
      <c r="U527" s="94"/>
      <c r="V527" s="128"/>
      <c r="W527" s="93"/>
      <c r="X527" s="93"/>
      <c r="Y527" s="93"/>
      <c r="Z527" s="93"/>
      <c r="AA527" s="94"/>
      <c r="AB527" s="2158">
        <f>'4.2.3BR'!W190</f>
        <v>102255</v>
      </c>
      <c r="AC527" s="2159"/>
      <c r="AD527" s="2159"/>
      <c r="AE527" s="2160"/>
      <c r="AF527" s="52"/>
      <c r="AG527" s="52"/>
      <c r="AH527" s="39"/>
      <c r="AI527" s="53"/>
      <c r="AJ527" s="133"/>
      <c r="AK527" s="155" t="s">
        <v>417</v>
      </c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</row>
    <row r="528" spans="1:106" s="76" customFormat="1" ht="7.35" customHeight="1">
      <c r="A528" s="73"/>
      <c r="B528" s="123"/>
      <c r="C528" s="70"/>
      <c r="D528" s="128"/>
      <c r="E528" s="93"/>
      <c r="F528" s="93"/>
      <c r="G528" s="93"/>
      <c r="H528" s="93"/>
      <c r="I528" s="93"/>
      <c r="J528" s="93"/>
      <c r="K528" s="262"/>
      <c r="L528" s="263"/>
      <c r="M528" s="93"/>
      <c r="N528" s="129"/>
      <c r="O528" s="93"/>
      <c r="P528" s="93"/>
      <c r="Q528" s="93"/>
      <c r="R528" s="93" t="str">
        <f>'4.2.3BR'!U191</f>
        <v>IRB09</v>
      </c>
      <c r="S528" s="93"/>
      <c r="T528" s="93"/>
      <c r="U528" s="94"/>
      <c r="V528" s="128"/>
      <c r="W528" s="93"/>
      <c r="X528" s="93"/>
      <c r="Y528" s="93"/>
      <c r="Z528" s="93"/>
      <c r="AA528" s="94"/>
      <c r="AB528" s="2158">
        <f>'4.2.3BR'!W191</f>
        <v>102255</v>
      </c>
      <c r="AC528" s="2159"/>
      <c r="AD528" s="2159"/>
      <c r="AE528" s="2160"/>
      <c r="AF528" s="52"/>
      <c r="AG528" s="52"/>
      <c r="AH528" s="39"/>
      <c r="AI528" s="53"/>
      <c r="AJ528" s="133"/>
      <c r="AK528" s="155" t="s">
        <v>417</v>
      </c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</row>
    <row r="529" spans="1:106" s="76" customFormat="1" ht="7.35" customHeight="1">
      <c r="A529" s="73"/>
      <c r="B529" s="123"/>
      <c r="C529" s="70"/>
      <c r="D529" s="128"/>
      <c r="E529" s="93"/>
      <c r="F529" s="93"/>
      <c r="G529" s="93"/>
      <c r="H529" s="93"/>
      <c r="I529" s="93"/>
      <c r="J529" s="93"/>
      <c r="K529" s="262"/>
      <c r="L529" s="263"/>
      <c r="M529" s="93"/>
      <c r="N529" s="129"/>
      <c r="O529" s="93"/>
      <c r="P529" s="93"/>
      <c r="Q529" s="93"/>
      <c r="R529" s="93" t="str">
        <f>'4.2.3BR'!U192</f>
        <v>IRB10</v>
      </c>
      <c r="S529" s="93"/>
      <c r="T529" s="93"/>
      <c r="U529" s="94"/>
      <c r="V529" s="128"/>
      <c r="W529" s="93"/>
      <c r="X529" s="93"/>
      <c r="Y529" s="93"/>
      <c r="Z529" s="93"/>
      <c r="AA529" s="94"/>
      <c r="AB529" s="2158">
        <f>'4.2.3BR'!W192</f>
        <v>102255</v>
      </c>
      <c r="AC529" s="2159"/>
      <c r="AD529" s="2159"/>
      <c r="AE529" s="2160"/>
      <c r="AF529" s="52"/>
      <c r="AG529" s="52"/>
      <c r="AH529" s="39"/>
      <c r="AI529" s="53"/>
      <c r="AJ529" s="133"/>
      <c r="AK529" s="155" t="s">
        <v>417</v>
      </c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</row>
    <row r="530" spans="1:106" s="76" customFormat="1" ht="7.35" customHeight="1">
      <c r="A530" s="73"/>
      <c r="B530" s="123"/>
      <c r="C530" s="70"/>
      <c r="D530" s="128"/>
      <c r="E530" s="93"/>
      <c r="F530" s="93"/>
      <c r="G530" s="93"/>
      <c r="H530" s="93"/>
      <c r="I530" s="93"/>
      <c r="J530" s="93"/>
      <c r="K530" s="262"/>
      <c r="L530" s="263"/>
      <c r="M530" s="93"/>
      <c r="N530" s="129"/>
      <c r="O530" s="93"/>
      <c r="P530" s="93"/>
      <c r="Q530" s="93"/>
      <c r="R530" s="93"/>
      <c r="S530" s="93"/>
      <c r="T530" s="93" t="str">
        <f>'4.2.5CP'!G202</f>
        <v>CP164</v>
      </c>
      <c r="U530" s="94"/>
      <c r="V530" s="128"/>
      <c r="W530" s="93"/>
      <c r="X530" s="93"/>
      <c r="Y530" s="93"/>
      <c r="Z530" s="93"/>
      <c r="AA530" s="94"/>
      <c r="AB530" s="2158">
        <f>'4.2.5CP'!I202</f>
        <v>102255</v>
      </c>
      <c r="AC530" s="2159"/>
      <c r="AD530" s="2159"/>
      <c r="AE530" s="2160"/>
      <c r="AF530" s="52"/>
      <c r="AG530" s="52"/>
      <c r="AH530" s="39"/>
      <c r="AI530" s="53"/>
      <c r="AJ530" s="133"/>
      <c r="AK530" s="155" t="str">
        <f>'4.2.5CP'!S202</f>
        <v>IR (Dung Quat IC)</v>
      </c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</row>
    <row r="531" spans="1:106" s="76" customFormat="1" ht="7.35" customHeight="1">
      <c r="A531" s="73"/>
      <c r="B531" s="123"/>
      <c r="C531" s="70"/>
      <c r="D531" s="128"/>
      <c r="E531" s="93"/>
      <c r="F531" s="93"/>
      <c r="G531" s="93"/>
      <c r="H531" s="93"/>
      <c r="I531" s="93"/>
      <c r="J531" s="93"/>
      <c r="K531" s="262"/>
      <c r="L531" s="263"/>
      <c r="M531" s="93"/>
      <c r="N531" s="129"/>
      <c r="O531" s="93"/>
      <c r="P531" s="93"/>
      <c r="Q531" s="93"/>
      <c r="R531" s="93"/>
      <c r="S531" s="93"/>
      <c r="T531" s="93" t="str">
        <f>'4.2.5CP'!G203</f>
        <v>CP165</v>
      </c>
      <c r="U531" s="94"/>
      <c r="V531" s="128"/>
      <c r="W531" s="93"/>
      <c r="X531" s="93"/>
      <c r="Y531" s="93"/>
      <c r="Z531" s="93"/>
      <c r="AA531" s="94"/>
      <c r="AB531" s="2158">
        <f>'4.2.5CP'!I203</f>
        <v>102255</v>
      </c>
      <c r="AC531" s="2159"/>
      <c r="AD531" s="2159"/>
      <c r="AE531" s="2160"/>
      <c r="AF531" s="52"/>
      <c r="AG531" s="52"/>
      <c r="AH531" s="39"/>
      <c r="AI531" s="53"/>
      <c r="AJ531" s="133"/>
      <c r="AK531" s="155" t="str">
        <f>'4.2.5CP'!S203</f>
        <v>IR (Dung Quat IC)</v>
      </c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</row>
    <row r="532" spans="1:106" s="76" customFormat="1" ht="7.35" customHeight="1">
      <c r="A532" s="73"/>
      <c r="B532" s="123"/>
      <c r="C532" s="70"/>
      <c r="D532" s="128"/>
      <c r="E532" s="93"/>
      <c r="F532" s="93"/>
      <c r="G532" s="93"/>
      <c r="H532" s="93"/>
      <c r="I532" s="93"/>
      <c r="J532" s="93"/>
      <c r="K532" s="262"/>
      <c r="L532" s="263"/>
      <c r="M532" s="93"/>
      <c r="N532" s="129"/>
      <c r="O532" s="93"/>
      <c r="P532" s="93"/>
      <c r="Q532" s="93"/>
      <c r="R532" s="93"/>
      <c r="S532" s="93"/>
      <c r="T532" s="93"/>
      <c r="U532" s="94"/>
      <c r="V532" s="128"/>
      <c r="W532" s="93"/>
      <c r="X532" s="93"/>
      <c r="Y532" s="93"/>
      <c r="Z532" s="93"/>
      <c r="AA532" s="94" t="str">
        <f>'4.2.8IS'!F22</f>
        <v>IS06</v>
      </c>
      <c r="AB532" s="2158">
        <f>'4.2.8IS'!H22</f>
        <v>102255</v>
      </c>
      <c r="AC532" s="2159"/>
      <c r="AD532" s="2159"/>
      <c r="AE532" s="2160"/>
      <c r="AF532" s="52"/>
      <c r="AG532" s="52"/>
      <c r="AH532" s="39"/>
      <c r="AI532" s="53"/>
      <c r="AJ532" s="133"/>
      <c r="AK532" s="155" t="str">
        <f>'4.2.8IS'!AC22</f>
        <v>Dung Quant Industrial Road (Dung Quat IC)</v>
      </c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</row>
    <row r="533" spans="1:106" s="76" customFormat="1" ht="7.35" customHeight="1">
      <c r="A533" s="73"/>
      <c r="B533" s="123"/>
      <c r="C533" s="70"/>
      <c r="D533" s="128"/>
      <c r="E533" s="93"/>
      <c r="F533" s="93"/>
      <c r="G533" s="93"/>
      <c r="H533" s="93"/>
      <c r="I533" s="93"/>
      <c r="J533" s="93"/>
      <c r="K533" s="262"/>
      <c r="L533" s="263" t="str">
        <f>'4.2.4CB'!G175</f>
        <v>WT041</v>
      </c>
      <c r="M533" s="93"/>
      <c r="N533" s="129"/>
      <c r="O533" s="93"/>
      <c r="P533" s="93"/>
      <c r="Q533" s="93"/>
      <c r="R533" s="93"/>
      <c r="S533" s="93"/>
      <c r="T533" s="93"/>
      <c r="U533" s="94"/>
      <c r="V533" s="128"/>
      <c r="W533" s="93"/>
      <c r="X533" s="93"/>
      <c r="Y533" s="93"/>
      <c r="Z533" s="93"/>
      <c r="AA533" s="94"/>
      <c r="AB533" s="2155">
        <f>'4.2.4CB'!I175</f>
        <v>102500</v>
      </c>
      <c r="AC533" s="2156"/>
      <c r="AD533" s="2156"/>
      <c r="AE533" s="2157"/>
      <c r="AF533" s="98"/>
      <c r="AG533" s="98"/>
      <c r="AH533" s="99"/>
      <c r="AI533" s="100"/>
      <c r="AJ533" s="133"/>
      <c r="AK533" s="155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88"/>
      <c r="BX533" s="88"/>
      <c r="BY533" s="88"/>
      <c r="BZ533" s="88"/>
      <c r="CA533" s="88"/>
      <c r="CB533" s="88"/>
      <c r="CC533" s="88"/>
      <c r="CD533" s="88"/>
      <c r="CE533" s="88"/>
      <c r="CF533" s="88"/>
      <c r="CG533" s="88"/>
      <c r="CH533" s="88"/>
      <c r="CI533" s="88"/>
      <c r="CJ533" s="88"/>
      <c r="CK533" s="88"/>
      <c r="CL533" s="88"/>
      <c r="CM533" s="88"/>
      <c r="CN533" s="88"/>
      <c r="CO533" s="88"/>
      <c r="CP533" s="88"/>
      <c r="CQ533" s="88"/>
      <c r="CR533" s="88"/>
      <c r="CS533" s="88"/>
      <c r="CT533" s="88"/>
      <c r="CU533" s="88"/>
      <c r="CV533" s="88"/>
      <c r="CW533" s="88"/>
      <c r="CX533" s="88"/>
      <c r="CY533" s="88"/>
      <c r="CZ533" s="88"/>
      <c r="DA533" s="88"/>
      <c r="DB533" s="88"/>
    </row>
    <row r="534" spans="1:106" s="76" customFormat="1" ht="7.35" customHeight="1">
      <c r="A534" s="73"/>
      <c r="B534" s="123"/>
      <c r="C534" s="70"/>
      <c r="D534" s="128"/>
      <c r="E534" s="93"/>
      <c r="F534" s="93"/>
      <c r="G534" s="93"/>
      <c r="H534" s="93"/>
      <c r="I534" s="93"/>
      <c r="J534" s="93"/>
      <c r="K534" s="262"/>
      <c r="L534" s="263"/>
      <c r="M534" s="93"/>
      <c r="N534" s="129" t="str">
        <f>'4.2.5CP'!G151</f>
        <v>CP123</v>
      </c>
      <c r="O534" s="93"/>
      <c r="P534" s="93"/>
      <c r="Q534" s="93"/>
      <c r="R534" s="93"/>
      <c r="S534" s="93"/>
      <c r="T534" s="93"/>
      <c r="U534" s="94"/>
      <c r="V534" s="128"/>
      <c r="W534" s="93"/>
      <c r="X534" s="93"/>
      <c r="Y534" s="93"/>
      <c r="Z534" s="93"/>
      <c r="AA534" s="94"/>
      <c r="AB534" s="2155">
        <f>'4.2.5CP'!I151</f>
        <v>103000</v>
      </c>
      <c r="AC534" s="2156"/>
      <c r="AD534" s="2156"/>
      <c r="AE534" s="2157"/>
      <c r="AF534" s="98"/>
      <c r="AG534" s="98"/>
      <c r="AH534" s="99"/>
      <c r="AI534" s="100"/>
      <c r="AJ534" s="133"/>
      <c r="AK534" s="155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</row>
    <row r="535" spans="1:106" s="76" customFormat="1" ht="7.35" customHeight="1">
      <c r="A535" s="73"/>
      <c r="B535" s="123"/>
      <c r="C535" s="70"/>
      <c r="D535" s="128"/>
      <c r="E535" s="93"/>
      <c r="F535" s="93"/>
      <c r="G535" s="93"/>
      <c r="H535" s="93"/>
      <c r="I535" s="93"/>
      <c r="J535" s="93"/>
      <c r="K535" s="262"/>
      <c r="L535" s="263"/>
      <c r="M535" s="93"/>
      <c r="N535" s="129" t="str">
        <f>'4.2.5CP'!G152</f>
        <v>CP124</v>
      </c>
      <c r="O535" s="93"/>
      <c r="P535" s="93"/>
      <c r="Q535" s="93"/>
      <c r="R535" s="93"/>
      <c r="S535" s="93"/>
      <c r="T535" s="93"/>
      <c r="U535" s="94"/>
      <c r="V535" s="128"/>
      <c r="W535" s="93"/>
      <c r="X535" s="93"/>
      <c r="Y535" s="93"/>
      <c r="Z535" s="93"/>
      <c r="AA535" s="94"/>
      <c r="AB535" s="2155">
        <f>'4.2.5CP'!I152</f>
        <v>103400</v>
      </c>
      <c r="AC535" s="2156"/>
      <c r="AD535" s="2156"/>
      <c r="AE535" s="2157"/>
      <c r="AF535" s="98"/>
      <c r="AG535" s="98"/>
      <c r="AH535" s="99"/>
      <c r="AI535" s="100"/>
      <c r="AJ535" s="133"/>
      <c r="AK535" s="155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</row>
    <row r="536" spans="1:106" s="76" customFormat="1" ht="7.35" customHeight="1">
      <c r="A536" s="73"/>
      <c r="B536" s="123"/>
      <c r="C536" s="174"/>
      <c r="D536" s="128"/>
      <c r="E536" s="93"/>
      <c r="F536" s="93"/>
      <c r="G536" s="93"/>
      <c r="H536" s="93"/>
      <c r="I536" s="93"/>
      <c r="J536" s="93"/>
      <c r="K536" s="262"/>
      <c r="L536" s="263"/>
      <c r="M536" s="93"/>
      <c r="N536" s="129" t="str">
        <f>'4.2.5CP'!G153</f>
        <v>CP125</v>
      </c>
      <c r="O536" s="93"/>
      <c r="P536" s="93"/>
      <c r="Q536" s="93"/>
      <c r="R536" s="93"/>
      <c r="S536" s="93"/>
      <c r="T536" s="93"/>
      <c r="U536" s="94"/>
      <c r="V536" s="128"/>
      <c r="W536" s="93"/>
      <c r="X536" s="93"/>
      <c r="Y536" s="93"/>
      <c r="Z536" s="93"/>
      <c r="AA536" s="94"/>
      <c r="AB536" s="2155">
        <f>'4.2.5CP'!I153</f>
        <v>104700</v>
      </c>
      <c r="AC536" s="2156"/>
      <c r="AD536" s="2156"/>
      <c r="AE536" s="2157"/>
      <c r="AF536" s="98"/>
      <c r="AG536" s="98"/>
      <c r="AH536" s="99"/>
      <c r="AI536" s="100"/>
      <c r="AJ536" s="133"/>
      <c r="AK536" s="155"/>
    </row>
    <row r="537" spans="1:106" s="76" customFormat="1" ht="7.35" customHeight="1">
      <c r="A537" s="73"/>
      <c r="B537" s="123"/>
      <c r="C537" s="174"/>
      <c r="D537" s="128"/>
      <c r="E537" s="93"/>
      <c r="F537" s="93"/>
      <c r="G537" s="93"/>
      <c r="H537" s="93"/>
      <c r="I537" s="93"/>
      <c r="J537" s="93"/>
      <c r="K537" s="262"/>
      <c r="L537" s="263"/>
      <c r="M537" s="93" t="str">
        <f>'4.2.4CB'!G176</f>
        <v>RD103</v>
      </c>
      <c r="N537" s="129"/>
      <c r="O537" s="93"/>
      <c r="P537" s="93"/>
      <c r="Q537" s="93"/>
      <c r="R537" s="93"/>
      <c r="S537" s="93"/>
      <c r="T537" s="93"/>
      <c r="U537" s="94"/>
      <c r="V537" s="128"/>
      <c r="W537" s="93"/>
      <c r="X537" s="93"/>
      <c r="Y537" s="93"/>
      <c r="Z537" s="93"/>
      <c r="AA537" s="94"/>
      <c r="AB537" s="2155">
        <f>'4.2.4CB'!I176</f>
        <v>104954</v>
      </c>
      <c r="AC537" s="2156"/>
      <c r="AD537" s="2156"/>
      <c r="AE537" s="2157"/>
      <c r="AF537" s="98"/>
      <c r="AG537" s="98"/>
      <c r="AH537" s="99"/>
      <c r="AI537" s="100"/>
      <c r="AJ537" s="133"/>
      <c r="AK537" s="155"/>
    </row>
    <row r="538" spans="1:106" s="76" customFormat="1" ht="7.35" customHeight="1">
      <c r="A538" s="73"/>
      <c r="B538" s="123"/>
      <c r="C538" s="174"/>
      <c r="D538" s="149"/>
      <c r="E538" s="111"/>
      <c r="F538" s="111"/>
      <c r="G538" s="111"/>
      <c r="H538" s="111"/>
      <c r="I538" s="111"/>
      <c r="J538" s="111"/>
      <c r="K538" s="268"/>
      <c r="L538" s="269"/>
      <c r="M538" s="111"/>
      <c r="N538" s="150" t="str">
        <f>'4.2.5CP'!G154</f>
        <v>CP126</v>
      </c>
      <c r="O538" s="111"/>
      <c r="P538" s="111"/>
      <c r="Q538" s="111"/>
      <c r="R538" s="111"/>
      <c r="S538" s="111"/>
      <c r="T538" s="111"/>
      <c r="U538" s="112"/>
      <c r="V538" s="149"/>
      <c r="W538" s="111"/>
      <c r="X538" s="111"/>
      <c r="Y538" s="111"/>
      <c r="Z538" s="111"/>
      <c r="AA538" s="112"/>
      <c r="AB538" s="2181">
        <f>'4.2.5CP'!I154</f>
        <v>105000</v>
      </c>
      <c r="AC538" s="2182"/>
      <c r="AD538" s="2182"/>
      <c r="AE538" s="2183"/>
      <c r="AF538" s="113"/>
      <c r="AG538" s="113"/>
      <c r="AH538" s="114"/>
      <c r="AI538" s="115"/>
      <c r="AJ538" s="151"/>
      <c r="AK538" s="157"/>
    </row>
    <row r="539" spans="1:106" s="76" customFormat="1" ht="7.35" customHeight="1">
      <c r="A539" s="73"/>
      <c r="B539" s="123"/>
      <c r="C539" s="70"/>
      <c r="D539" s="80" t="s">
        <v>1150</v>
      </c>
      <c r="E539" s="81"/>
      <c r="F539" s="81"/>
      <c r="G539" s="81"/>
      <c r="H539" s="81"/>
      <c r="I539" s="81"/>
      <c r="J539" s="81"/>
      <c r="K539" s="254"/>
      <c r="L539" s="255"/>
      <c r="M539" s="81"/>
      <c r="N539" s="82"/>
      <c r="O539" s="81"/>
      <c r="P539" s="81"/>
      <c r="Q539" s="81"/>
      <c r="R539" s="81"/>
      <c r="S539" s="81"/>
      <c r="T539" s="81"/>
      <c r="U539" s="18"/>
      <c r="V539" s="80"/>
      <c r="W539" s="81"/>
      <c r="X539" s="81"/>
      <c r="Y539" s="81"/>
      <c r="Z539" s="81"/>
      <c r="AA539" s="18"/>
      <c r="AB539" s="19">
        <v>105000</v>
      </c>
      <c r="AC539" s="168" t="s">
        <v>405</v>
      </c>
      <c r="AD539" s="21">
        <v>110000</v>
      </c>
      <c r="AE539" s="22"/>
      <c r="AF539" s="23"/>
      <c r="AG539" s="23"/>
      <c r="AH539" s="24">
        <f>(AD539-AB539)-AF539</f>
        <v>5000</v>
      </c>
      <c r="AI539" s="25"/>
      <c r="AJ539" s="117"/>
      <c r="AK539" s="153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</row>
    <row r="540" spans="1:106" s="88" customFormat="1" ht="7.35" customHeight="1">
      <c r="A540" s="125"/>
      <c r="B540" s="126"/>
      <c r="C540" s="29"/>
      <c r="D540" s="90" t="s">
        <v>1268</v>
      </c>
      <c r="E540" s="91"/>
      <c r="F540" s="91"/>
      <c r="G540" s="91"/>
      <c r="H540" s="91"/>
      <c r="I540" s="91"/>
      <c r="J540" s="91"/>
      <c r="K540" s="258"/>
      <c r="L540" s="259"/>
      <c r="M540" s="91"/>
      <c r="N540" s="92"/>
      <c r="O540" s="91"/>
      <c r="P540" s="91"/>
      <c r="Q540" s="91"/>
      <c r="R540" s="91"/>
      <c r="S540" s="91"/>
      <c r="T540" s="91"/>
      <c r="U540" s="47"/>
      <c r="V540" s="90"/>
      <c r="W540" s="91"/>
      <c r="X540" s="91"/>
      <c r="Y540" s="91"/>
      <c r="Z540" s="91"/>
      <c r="AA540" s="47"/>
      <c r="AB540" s="48">
        <f>AB539</f>
        <v>105000</v>
      </c>
      <c r="AC540" s="1544" t="s">
        <v>405</v>
      </c>
      <c r="AD540" s="50">
        <f>AB541</f>
        <v>105280</v>
      </c>
      <c r="AE540" s="1667"/>
      <c r="AF540" s="52"/>
      <c r="AG540" s="52"/>
      <c r="AH540" s="39">
        <f>(AD540-AB540)</f>
        <v>280</v>
      </c>
      <c r="AI540" s="53"/>
      <c r="AJ540" s="119"/>
      <c r="AK540" s="55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76"/>
      <c r="BX540" s="76"/>
      <c r="BY540" s="76"/>
      <c r="BZ540" s="76"/>
      <c r="CA540" s="76"/>
      <c r="CB540" s="76"/>
      <c r="CC540" s="76"/>
      <c r="CD540" s="76"/>
      <c r="CE540" s="76"/>
      <c r="CF540" s="76"/>
      <c r="CG540" s="76"/>
      <c r="CH540" s="76"/>
      <c r="CI540" s="76"/>
      <c r="CJ540" s="76"/>
      <c r="CK540" s="76"/>
      <c r="CL540" s="76"/>
      <c r="CM540" s="76"/>
      <c r="CN540" s="76"/>
      <c r="CO540" s="76"/>
      <c r="CP540" s="76"/>
      <c r="CQ540" s="76"/>
      <c r="CR540" s="76"/>
      <c r="CS540" s="76"/>
      <c r="CT540" s="76"/>
      <c r="CU540" s="76"/>
      <c r="CV540" s="76"/>
      <c r="CW540" s="76"/>
      <c r="CX540" s="76"/>
      <c r="CY540" s="76"/>
      <c r="CZ540" s="76"/>
      <c r="DA540" s="76"/>
      <c r="DB540" s="76"/>
    </row>
    <row r="541" spans="1:106" s="76" customFormat="1" ht="7.35" customHeight="1">
      <c r="A541" s="73"/>
      <c r="B541" s="123"/>
      <c r="C541" s="70"/>
      <c r="D541" s="128"/>
      <c r="E541" s="91"/>
      <c r="F541" s="91"/>
      <c r="G541" s="91"/>
      <c r="H541" s="91"/>
      <c r="I541" s="91"/>
      <c r="J541" s="91" t="str">
        <f>'4.2.3BR'!U128</f>
        <v>VD16</v>
      </c>
      <c r="K541" s="258"/>
      <c r="L541" s="259"/>
      <c r="M541" s="91"/>
      <c r="N541" s="92"/>
      <c r="O541" s="91"/>
      <c r="P541" s="91"/>
      <c r="Q541" s="91"/>
      <c r="R541" s="91"/>
      <c r="S541" s="91"/>
      <c r="T541" s="91"/>
      <c r="U541" s="94"/>
      <c r="V541" s="128"/>
      <c r="W541" s="93"/>
      <c r="X541" s="93"/>
      <c r="Y541" s="93"/>
      <c r="Z541" s="93"/>
      <c r="AA541" s="94"/>
      <c r="AB541" s="48">
        <f>'4.2.3BR'!W128</f>
        <v>105280</v>
      </c>
      <c r="AC541" s="1666" t="s">
        <v>405</v>
      </c>
      <c r="AD541" s="50">
        <f>'4.2.3BR'!AA128</f>
        <v>105376</v>
      </c>
      <c r="AE541" s="1667"/>
      <c r="AF541" s="52"/>
      <c r="AG541" s="52"/>
      <c r="AH541" s="39">
        <f>'4.2.3BR'!AF128</f>
        <v>96</v>
      </c>
      <c r="AI541" s="53"/>
      <c r="AJ541" s="133"/>
      <c r="AK541" s="155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</row>
    <row r="542" spans="1:106" s="76" customFormat="1" ht="7.35" customHeight="1">
      <c r="A542" s="73"/>
      <c r="B542" s="123"/>
      <c r="C542" s="174"/>
      <c r="D542" s="128" t="s">
        <v>1269</v>
      </c>
      <c r="E542" s="91"/>
      <c r="F542" s="91"/>
      <c r="G542" s="91"/>
      <c r="H542" s="91"/>
      <c r="I542" s="91"/>
      <c r="J542" s="91"/>
      <c r="K542" s="258"/>
      <c r="L542" s="259"/>
      <c r="M542" s="91"/>
      <c r="N542" s="92"/>
      <c r="O542" s="91"/>
      <c r="P542" s="91"/>
      <c r="Q542" s="91"/>
      <c r="R542" s="91"/>
      <c r="S542" s="91"/>
      <c r="T542" s="91"/>
      <c r="U542" s="94"/>
      <c r="V542" s="128"/>
      <c r="W542" s="93"/>
      <c r="X542" s="93"/>
      <c r="Y542" s="93"/>
      <c r="Z542" s="93"/>
      <c r="AA542" s="94"/>
      <c r="AB542" s="48">
        <f>AD541</f>
        <v>105376</v>
      </c>
      <c r="AC542" s="1666" t="s">
        <v>405</v>
      </c>
      <c r="AD542" s="50">
        <f>AB543</f>
        <v>106626</v>
      </c>
      <c r="AE542" s="1667"/>
      <c r="AF542" s="52"/>
      <c r="AG542" s="52"/>
      <c r="AH542" s="39">
        <f>(AD542-AB542)</f>
        <v>1250</v>
      </c>
      <c r="AI542" s="53"/>
      <c r="AJ542" s="133"/>
      <c r="AK542" s="155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</row>
    <row r="543" spans="1:106" s="76" customFormat="1" ht="7.35" customHeight="1">
      <c r="A543" s="73"/>
      <c r="B543" s="123"/>
      <c r="C543" s="70"/>
      <c r="D543" s="128"/>
      <c r="E543" s="91"/>
      <c r="F543" s="91"/>
      <c r="G543" s="91"/>
      <c r="H543" s="91"/>
      <c r="I543" s="91"/>
      <c r="J543" s="91"/>
      <c r="K543" s="258" t="str">
        <f>'4.2.3BR'!U129</f>
        <v>OP21</v>
      </c>
      <c r="L543" s="259"/>
      <c r="M543" s="91"/>
      <c r="N543" s="92"/>
      <c r="O543" s="91"/>
      <c r="P543" s="91"/>
      <c r="Q543" s="91"/>
      <c r="R543" s="91"/>
      <c r="S543" s="91"/>
      <c r="T543" s="91"/>
      <c r="U543" s="94"/>
      <c r="V543" s="128"/>
      <c r="W543" s="93"/>
      <c r="X543" s="93"/>
      <c r="Y543" s="93"/>
      <c r="Z543" s="93"/>
      <c r="AA543" s="94"/>
      <c r="AB543" s="48">
        <f>'4.2.3BR'!W129</f>
        <v>106626</v>
      </c>
      <c r="AC543" s="1666" t="s">
        <v>405</v>
      </c>
      <c r="AD543" s="50">
        <f>'4.2.3BR'!AA129</f>
        <v>106792</v>
      </c>
      <c r="AE543" s="1667"/>
      <c r="AF543" s="52"/>
      <c r="AG543" s="52"/>
      <c r="AH543" s="39">
        <f>'4.2.3BR'!AF129</f>
        <v>166</v>
      </c>
      <c r="AI543" s="53"/>
      <c r="AJ543" s="133"/>
      <c r="AK543" s="155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</row>
    <row r="544" spans="1:106" s="76" customFormat="1" ht="7.35" customHeight="1">
      <c r="A544" s="73"/>
      <c r="B544" s="123"/>
      <c r="C544" s="174"/>
      <c r="D544" s="128" t="s">
        <v>1270</v>
      </c>
      <c r="E544" s="91"/>
      <c r="F544" s="91"/>
      <c r="G544" s="91"/>
      <c r="H544" s="91"/>
      <c r="I544" s="91"/>
      <c r="J544" s="91"/>
      <c r="K544" s="258"/>
      <c r="L544" s="259"/>
      <c r="M544" s="91"/>
      <c r="N544" s="92"/>
      <c r="O544" s="91"/>
      <c r="P544" s="91"/>
      <c r="Q544" s="91"/>
      <c r="R544" s="91"/>
      <c r="S544" s="91"/>
      <c r="T544" s="91"/>
      <c r="U544" s="94"/>
      <c r="V544" s="128"/>
      <c r="W544" s="93"/>
      <c r="X544" s="93"/>
      <c r="Y544" s="93"/>
      <c r="Z544" s="93"/>
      <c r="AA544" s="94"/>
      <c r="AB544" s="48">
        <f>AD543</f>
        <v>106792</v>
      </c>
      <c r="AC544" s="1666" t="s">
        <v>405</v>
      </c>
      <c r="AD544" s="50">
        <f>AB545</f>
        <v>108952</v>
      </c>
      <c r="AE544" s="1667"/>
      <c r="AF544" s="52"/>
      <c r="AG544" s="52"/>
      <c r="AH544" s="39">
        <f>(AD544-AB544)</f>
        <v>2160</v>
      </c>
      <c r="AI544" s="53"/>
      <c r="AJ544" s="133"/>
      <c r="AK544" s="155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</row>
    <row r="545" spans="1:106" s="76" customFormat="1" ht="7.35" customHeight="1">
      <c r="A545" s="73"/>
      <c r="B545" s="116"/>
      <c r="C545" s="174"/>
      <c r="D545" s="128"/>
      <c r="E545" s="91"/>
      <c r="F545" s="91"/>
      <c r="G545" s="91"/>
      <c r="H545" s="91" t="str">
        <f>'4.2.3BR'!U130</f>
        <v>SB08</v>
      </c>
      <c r="I545" s="91"/>
      <c r="J545" s="91"/>
      <c r="K545" s="258"/>
      <c r="L545" s="259"/>
      <c r="M545" s="91"/>
      <c r="N545" s="92"/>
      <c r="O545" s="91"/>
      <c r="P545" s="91"/>
      <c r="Q545" s="91"/>
      <c r="R545" s="91"/>
      <c r="S545" s="91"/>
      <c r="T545" s="91"/>
      <c r="U545" s="94"/>
      <c r="V545" s="128"/>
      <c r="W545" s="93"/>
      <c r="X545" s="93"/>
      <c r="Y545" s="93"/>
      <c r="Z545" s="93"/>
      <c r="AA545" s="94"/>
      <c r="AB545" s="48">
        <f>'4.2.3BR'!W130</f>
        <v>108952</v>
      </c>
      <c r="AC545" s="1666" t="s">
        <v>405</v>
      </c>
      <c r="AD545" s="1252">
        <f>'4.2.3BR'!AA130</f>
        <v>109056</v>
      </c>
      <c r="AE545" s="1667"/>
      <c r="AF545" s="52"/>
      <c r="AG545" s="52"/>
      <c r="AH545" s="39">
        <f>'4.2.3BR'!AF130</f>
        <v>104</v>
      </c>
      <c r="AI545" s="53"/>
      <c r="AJ545" s="133"/>
      <c r="AK545" s="1256" t="s">
        <v>421</v>
      </c>
    </row>
    <row r="546" spans="1:106" s="76" customFormat="1" ht="7.35" customHeight="1">
      <c r="A546" s="125"/>
      <c r="B546" s="116"/>
      <c r="C546" s="174"/>
      <c r="D546" s="128"/>
      <c r="E546" s="91"/>
      <c r="F546" s="91" t="str">
        <f>'4.2.3BR'!U131</f>
        <v>LRB19</v>
      </c>
      <c r="G546" s="91"/>
      <c r="H546" s="91"/>
      <c r="I546" s="91"/>
      <c r="J546" s="91"/>
      <c r="K546" s="258"/>
      <c r="L546" s="259"/>
      <c r="M546" s="91"/>
      <c r="N546" s="92"/>
      <c r="O546" s="91"/>
      <c r="P546" s="91"/>
      <c r="Q546" s="91"/>
      <c r="R546" s="91"/>
      <c r="S546" s="91"/>
      <c r="T546" s="91"/>
      <c r="U546" s="94"/>
      <c r="V546" s="128"/>
      <c r="W546" s="93"/>
      <c r="X546" s="93"/>
      <c r="Y546" s="93"/>
      <c r="Z546" s="93"/>
      <c r="AA546" s="94"/>
      <c r="AB546" s="1253">
        <f>'4.2.3BR'!W131</f>
        <v>109056</v>
      </c>
      <c r="AC546" s="1666" t="s">
        <v>405</v>
      </c>
      <c r="AD546" s="50">
        <f>'4.2.3BR'!AA131</f>
        <v>109746</v>
      </c>
      <c r="AE546" s="1667"/>
      <c r="AF546" s="52"/>
      <c r="AG546" s="52"/>
      <c r="AH546" s="39">
        <f>'4.2.3BR'!AF131</f>
        <v>690</v>
      </c>
      <c r="AI546" s="53"/>
      <c r="AJ546" s="133"/>
      <c r="AK546" s="155"/>
    </row>
    <row r="547" spans="1:106" s="76" customFormat="1" ht="7.35" customHeight="1">
      <c r="A547" s="73"/>
      <c r="B547" s="116"/>
      <c r="C547" s="174"/>
      <c r="D547" s="1693" t="s">
        <v>1271</v>
      </c>
      <c r="E547" s="1718"/>
      <c r="F547" s="1718"/>
      <c r="G547" s="1718"/>
      <c r="H547" s="1718"/>
      <c r="I547" s="1718"/>
      <c r="J547" s="1718"/>
      <c r="K547" s="1719"/>
      <c r="L547" s="1720"/>
      <c r="M547" s="1718"/>
      <c r="N547" s="1721"/>
      <c r="O547" s="1718"/>
      <c r="P547" s="1718"/>
      <c r="Q547" s="1718"/>
      <c r="R547" s="1718"/>
      <c r="S547" s="1718"/>
      <c r="T547" s="1718"/>
      <c r="U547" s="1698"/>
      <c r="V547" s="1693"/>
      <c r="W547" s="1694"/>
      <c r="X547" s="1694"/>
      <c r="Y547" s="1694"/>
      <c r="Z547" s="1694"/>
      <c r="AA547" s="1698"/>
      <c r="AB547" s="1716">
        <f>AD546</f>
        <v>109746</v>
      </c>
      <c r="AC547" s="1700" t="s">
        <v>405</v>
      </c>
      <c r="AD547" s="1717">
        <f>AD539</f>
        <v>110000</v>
      </c>
      <c r="AE547" s="1702"/>
      <c r="AF547" s="1703"/>
      <c r="AG547" s="1703"/>
      <c r="AH547" s="1556">
        <f>(AD547-AB547)</f>
        <v>254</v>
      </c>
      <c r="AI547" s="1557"/>
      <c r="AJ547" s="1558"/>
      <c r="AK547" s="1559"/>
      <c r="AL547" s="1778">
        <f>SUM(AH540:AH547)</f>
        <v>5000</v>
      </c>
    </row>
    <row r="548" spans="1:106" s="76" customFormat="1" ht="7.35" customHeight="1">
      <c r="A548" s="73"/>
      <c r="B548" s="123"/>
      <c r="C548" s="174"/>
      <c r="D548" s="139"/>
      <c r="E548" s="140"/>
      <c r="F548" s="140"/>
      <c r="G548" s="140"/>
      <c r="H548" s="140"/>
      <c r="I548" s="140"/>
      <c r="J548" s="140"/>
      <c r="K548" s="266"/>
      <c r="L548" s="267"/>
      <c r="M548" s="140"/>
      <c r="N548" s="141" t="str">
        <f>'4.2.5CP'!G156</f>
        <v>CP127</v>
      </c>
      <c r="O548" s="140"/>
      <c r="P548" s="140"/>
      <c r="Q548" s="140"/>
      <c r="R548" s="140"/>
      <c r="S548" s="140"/>
      <c r="T548" s="140"/>
      <c r="U548" s="142"/>
      <c r="V548" s="139"/>
      <c r="W548" s="140"/>
      <c r="X548" s="140"/>
      <c r="Y548" s="140"/>
      <c r="Z548" s="140"/>
      <c r="AA548" s="142"/>
      <c r="AB548" s="2193">
        <f>'4.2.5CP'!I156</f>
        <v>105900</v>
      </c>
      <c r="AC548" s="2194"/>
      <c r="AD548" s="2194"/>
      <c r="AE548" s="2195"/>
      <c r="AF548" s="143"/>
      <c r="AG548" s="143"/>
      <c r="AH548" s="145"/>
      <c r="AI548" s="146"/>
      <c r="AJ548" s="147"/>
      <c r="AK548" s="167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88"/>
      <c r="BX548" s="88"/>
      <c r="BY548" s="88"/>
      <c r="BZ548" s="88"/>
      <c r="CA548" s="88"/>
      <c r="CB548" s="88"/>
      <c r="CC548" s="88"/>
      <c r="CD548" s="88"/>
      <c r="CE548" s="88"/>
      <c r="CF548" s="88"/>
      <c r="CG548" s="88"/>
      <c r="CH548" s="88"/>
      <c r="CI548" s="88"/>
      <c r="CJ548" s="88"/>
      <c r="CK548" s="88"/>
      <c r="CL548" s="88"/>
      <c r="CM548" s="88"/>
      <c r="CN548" s="88"/>
      <c r="CO548" s="88"/>
      <c r="CP548" s="88"/>
      <c r="CQ548" s="88"/>
      <c r="CR548" s="88"/>
      <c r="CS548" s="88"/>
      <c r="CT548" s="88"/>
      <c r="CU548" s="88"/>
      <c r="CV548" s="88"/>
      <c r="CW548" s="88"/>
      <c r="CX548" s="88"/>
      <c r="CY548" s="88"/>
      <c r="CZ548" s="88"/>
      <c r="DA548" s="88"/>
      <c r="DB548" s="88"/>
    </row>
    <row r="549" spans="1:106" s="76" customFormat="1" ht="7.35" customHeight="1">
      <c r="A549" s="73"/>
      <c r="B549" s="123"/>
      <c r="C549" s="174"/>
      <c r="D549" s="128"/>
      <c r="E549" s="93"/>
      <c r="F549" s="93"/>
      <c r="G549" s="93"/>
      <c r="H549" s="93"/>
      <c r="I549" s="93"/>
      <c r="J549" s="93"/>
      <c r="K549" s="262"/>
      <c r="L549" s="263"/>
      <c r="M549" s="93" t="str">
        <f>'4.2.4CB'!G178</f>
        <v>RD104</v>
      </c>
      <c r="N549" s="129"/>
      <c r="O549" s="93"/>
      <c r="P549" s="93"/>
      <c r="Q549" s="93"/>
      <c r="R549" s="93"/>
      <c r="S549" s="93"/>
      <c r="T549" s="93"/>
      <c r="U549" s="94"/>
      <c r="V549" s="128"/>
      <c r="W549" s="93"/>
      <c r="X549" s="93"/>
      <c r="Y549" s="93"/>
      <c r="Z549" s="93"/>
      <c r="AA549" s="94"/>
      <c r="AB549" s="2155">
        <f>'4.2.4CB'!I178</f>
        <v>106021</v>
      </c>
      <c r="AC549" s="2156"/>
      <c r="AD549" s="2156"/>
      <c r="AE549" s="2157"/>
      <c r="AF549" s="98"/>
      <c r="AG549" s="98"/>
      <c r="AH549" s="99"/>
      <c r="AI549" s="100"/>
      <c r="AJ549" s="133"/>
      <c r="AK549" s="155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</row>
    <row r="550" spans="1:106" s="76" customFormat="1" ht="7.35" customHeight="1">
      <c r="A550" s="73"/>
      <c r="B550" s="123"/>
      <c r="C550" s="174"/>
      <c r="D550" s="128"/>
      <c r="E550" s="93"/>
      <c r="F550" s="93"/>
      <c r="G550" s="93"/>
      <c r="H550" s="93"/>
      <c r="I550" s="93"/>
      <c r="J550" s="93"/>
      <c r="K550" s="262"/>
      <c r="L550" s="263"/>
      <c r="M550" s="93"/>
      <c r="N550" s="129" t="str">
        <f>'4.2.5CP'!G157</f>
        <v>CP128</v>
      </c>
      <c r="O550" s="93"/>
      <c r="P550" s="129"/>
      <c r="Q550" s="129"/>
      <c r="R550" s="129"/>
      <c r="S550" s="129"/>
      <c r="T550" s="93"/>
      <c r="U550" s="94"/>
      <c r="V550" s="128"/>
      <c r="W550" s="93"/>
      <c r="X550" s="93"/>
      <c r="Y550" s="93"/>
      <c r="Z550" s="93"/>
      <c r="AA550" s="94"/>
      <c r="AB550" s="2155">
        <f>'4.2.5CP'!I157</f>
        <v>106300</v>
      </c>
      <c r="AC550" s="2156"/>
      <c r="AD550" s="2156"/>
      <c r="AE550" s="2157"/>
      <c r="AF550" s="98"/>
      <c r="AG550" s="98"/>
      <c r="AH550" s="99"/>
      <c r="AI550" s="100"/>
      <c r="AJ550" s="133"/>
      <c r="AK550" s="155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</row>
    <row r="551" spans="1:106" s="76" customFormat="1" ht="7.35" customHeight="1">
      <c r="A551" s="73"/>
      <c r="B551" s="123"/>
      <c r="C551" s="174"/>
      <c r="D551" s="128"/>
      <c r="E551" s="93"/>
      <c r="F551" s="93"/>
      <c r="G551" s="93"/>
      <c r="H551" s="93"/>
      <c r="I551" s="93"/>
      <c r="J551" s="93"/>
      <c r="K551" s="262"/>
      <c r="L551" s="263"/>
      <c r="M551" s="93"/>
      <c r="N551" s="129" t="str">
        <f>'4.2.5CP'!G158</f>
        <v>CP129</v>
      </c>
      <c r="O551" s="93"/>
      <c r="P551" s="93"/>
      <c r="Q551" s="93"/>
      <c r="R551" s="93"/>
      <c r="S551" s="93"/>
      <c r="T551" s="93"/>
      <c r="U551" s="94"/>
      <c r="V551" s="128"/>
      <c r="W551" s="93"/>
      <c r="X551" s="93"/>
      <c r="Y551" s="93"/>
      <c r="Z551" s="93"/>
      <c r="AA551" s="94"/>
      <c r="AB551" s="2155">
        <f>'4.2.5CP'!I158</f>
        <v>107100</v>
      </c>
      <c r="AC551" s="2156"/>
      <c r="AD551" s="2156"/>
      <c r="AE551" s="2157"/>
      <c r="AF551" s="98"/>
      <c r="AG551" s="98"/>
      <c r="AH551" s="99"/>
      <c r="AI551" s="100"/>
      <c r="AJ551" s="133"/>
      <c r="AK551" s="155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</row>
    <row r="552" spans="1:106" s="76" customFormat="1" ht="7.35" customHeight="1">
      <c r="A552" s="125"/>
      <c r="B552" s="116"/>
      <c r="C552" s="174"/>
      <c r="D552" s="128"/>
      <c r="E552" s="93"/>
      <c r="F552" s="93"/>
      <c r="G552" s="93"/>
      <c r="H552" s="93"/>
      <c r="I552" s="93"/>
      <c r="J552" s="93"/>
      <c r="K552" s="262"/>
      <c r="L552" s="263"/>
      <c r="M552" s="93"/>
      <c r="N552" s="129" t="str">
        <f>'4.2.5CP'!G159</f>
        <v>CP130</v>
      </c>
      <c r="O552" s="93"/>
      <c r="P552" s="93"/>
      <c r="Q552" s="93"/>
      <c r="R552" s="93"/>
      <c r="S552" s="93"/>
      <c r="T552" s="93"/>
      <c r="U552" s="94"/>
      <c r="V552" s="128"/>
      <c r="W552" s="93"/>
      <c r="X552" s="93"/>
      <c r="Y552" s="93"/>
      <c r="Z552" s="93"/>
      <c r="AA552" s="94"/>
      <c r="AB552" s="2155">
        <f>'4.2.5CP'!I159</f>
        <v>108000</v>
      </c>
      <c r="AC552" s="2156"/>
      <c r="AD552" s="2156"/>
      <c r="AE552" s="2157"/>
      <c r="AF552" s="98"/>
      <c r="AG552" s="98"/>
      <c r="AH552" s="99"/>
      <c r="AI552" s="100"/>
      <c r="AJ552" s="133"/>
      <c r="AK552" s="155"/>
    </row>
    <row r="553" spans="1:106" s="76" customFormat="1" ht="7.35" customHeight="1">
      <c r="A553" s="73"/>
      <c r="B553" s="116"/>
      <c r="C553" s="174"/>
      <c r="D553" s="128"/>
      <c r="E553" s="91"/>
      <c r="F553" s="91"/>
      <c r="G553" s="91"/>
      <c r="H553" s="91"/>
      <c r="I553" s="91"/>
      <c r="J553" s="91"/>
      <c r="K553" s="258"/>
      <c r="L553" s="259"/>
      <c r="M553" s="91"/>
      <c r="N553" s="92"/>
      <c r="O553" s="91"/>
      <c r="P553" s="91" t="str">
        <f>'4.2.3BR'!U162</f>
        <v>FO10</v>
      </c>
      <c r="Q553" s="91"/>
      <c r="R553" s="91"/>
      <c r="S553" s="91"/>
      <c r="T553" s="91"/>
      <c r="U553" s="94"/>
      <c r="V553" s="128"/>
      <c r="W553" s="93"/>
      <c r="X553" s="93"/>
      <c r="Y553" s="93"/>
      <c r="Z553" s="93"/>
      <c r="AA553" s="94"/>
      <c r="AB553" s="2158">
        <f>'4.2.3BR'!W162</f>
        <v>108478</v>
      </c>
      <c r="AC553" s="2159"/>
      <c r="AD553" s="2159"/>
      <c r="AE553" s="2160"/>
      <c r="AF553" s="52"/>
      <c r="AG553" s="52"/>
      <c r="AH553" s="39"/>
      <c r="AI553" s="53"/>
      <c r="AJ553" s="133"/>
      <c r="AK553" s="155"/>
    </row>
    <row r="554" spans="1:106" s="76" customFormat="1" ht="7.35" customHeight="1">
      <c r="A554" s="201"/>
      <c r="B554" s="121"/>
      <c r="C554" s="122"/>
      <c r="D554" s="149"/>
      <c r="E554" s="111"/>
      <c r="F554" s="111"/>
      <c r="G554" s="111"/>
      <c r="H554" s="111"/>
      <c r="I554" s="111"/>
      <c r="J554" s="111"/>
      <c r="K554" s="268"/>
      <c r="L554" s="269" t="str">
        <f>'4.2.4CB'!G179</f>
        <v>WT042</v>
      </c>
      <c r="M554" s="111"/>
      <c r="N554" s="150"/>
      <c r="O554" s="111"/>
      <c r="P554" s="111"/>
      <c r="Q554" s="111"/>
      <c r="R554" s="111"/>
      <c r="S554" s="111"/>
      <c r="T554" s="111"/>
      <c r="U554" s="112"/>
      <c r="V554" s="149"/>
      <c r="W554" s="111"/>
      <c r="X554" s="111"/>
      <c r="Y554" s="111"/>
      <c r="Z554" s="111"/>
      <c r="AA554" s="112"/>
      <c r="AB554" s="2181">
        <f>'4.2.4CB'!I179</f>
        <v>109663</v>
      </c>
      <c r="AC554" s="2182"/>
      <c r="AD554" s="2182"/>
      <c r="AE554" s="2183"/>
      <c r="AF554" s="113"/>
      <c r="AG554" s="113"/>
      <c r="AH554" s="114"/>
      <c r="AI554" s="115"/>
      <c r="AJ554" s="151"/>
      <c r="AK554" s="157"/>
    </row>
    <row r="555" spans="1:106" s="76" customFormat="1" ht="7.35" customHeight="1">
      <c r="A555" s="172"/>
      <c r="B555" s="173" t="s">
        <v>415</v>
      </c>
      <c r="C555" s="446" t="s">
        <v>1152</v>
      </c>
      <c r="D555" s="80" t="s">
        <v>1151</v>
      </c>
      <c r="E555" s="81"/>
      <c r="F555" s="81"/>
      <c r="G555" s="81"/>
      <c r="H555" s="81"/>
      <c r="I555" s="81"/>
      <c r="J555" s="81"/>
      <c r="K555" s="254"/>
      <c r="L555" s="255"/>
      <c r="M555" s="81"/>
      <c r="N555" s="82"/>
      <c r="O555" s="81"/>
      <c r="P555" s="81"/>
      <c r="Q555" s="81"/>
      <c r="R555" s="81"/>
      <c r="S555" s="81"/>
      <c r="T555" s="81"/>
      <c r="U555" s="18"/>
      <c r="V555" s="80"/>
      <c r="W555" s="81"/>
      <c r="X555" s="81"/>
      <c r="Y555" s="81"/>
      <c r="Z555" s="81"/>
      <c r="AA555" s="18"/>
      <c r="AB555" s="19">
        <v>110000</v>
      </c>
      <c r="AC555" s="168" t="s">
        <v>405</v>
      </c>
      <c r="AD555" s="21">
        <v>115000</v>
      </c>
      <c r="AE555" s="22"/>
      <c r="AF555" s="23"/>
      <c r="AG555" s="23"/>
      <c r="AH555" s="24">
        <f>(AD555-AB555)-AF555</f>
        <v>5000</v>
      </c>
      <c r="AI555" s="25"/>
      <c r="AJ555" s="117"/>
      <c r="AK555" s="153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</row>
    <row r="556" spans="1:106" s="76" customFormat="1" ht="7.35" customHeight="1">
      <c r="A556" s="73"/>
      <c r="B556" s="116"/>
      <c r="C556" s="174"/>
      <c r="D556" s="128" t="s">
        <v>1272</v>
      </c>
      <c r="E556" s="91"/>
      <c r="F556" s="91"/>
      <c r="G556" s="91"/>
      <c r="H556" s="91"/>
      <c r="I556" s="91"/>
      <c r="J556" s="91"/>
      <c r="K556" s="258"/>
      <c r="L556" s="259"/>
      <c r="M556" s="91"/>
      <c r="N556" s="92"/>
      <c r="O556" s="91"/>
      <c r="P556" s="91"/>
      <c r="Q556" s="91"/>
      <c r="R556" s="91"/>
      <c r="S556" s="91"/>
      <c r="T556" s="91"/>
      <c r="U556" s="94"/>
      <c r="V556" s="128"/>
      <c r="W556" s="93"/>
      <c r="X556" s="93"/>
      <c r="Y556" s="93"/>
      <c r="Z556" s="93"/>
      <c r="AA556" s="94"/>
      <c r="AB556" s="48">
        <f>AB555</f>
        <v>110000</v>
      </c>
      <c r="AC556" s="1666" t="s">
        <v>405</v>
      </c>
      <c r="AD556" s="50">
        <f>AB557</f>
        <v>110045</v>
      </c>
      <c r="AE556" s="1667"/>
      <c r="AF556" s="52"/>
      <c r="AG556" s="52"/>
      <c r="AH556" s="39">
        <f>(AD556-AB556)</f>
        <v>45</v>
      </c>
      <c r="AI556" s="53"/>
      <c r="AJ556" s="133"/>
      <c r="AK556" s="155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</row>
    <row r="557" spans="1:106" s="76" customFormat="1" ht="7.35" customHeight="1">
      <c r="A557" s="125"/>
      <c r="B557" s="116"/>
      <c r="C557" s="174"/>
      <c r="D557" s="128"/>
      <c r="E557" s="93"/>
      <c r="F557" s="93"/>
      <c r="G557" s="93"/>
      <c r="H557" s="93"/>
      <c r="I557" s="93"/>
      <c r="J557" s="93"/>
      <c r="K557" s="262" t="str">
        <f>'4.2.3BR'!U133</f>
        <v>OP22</v>
      </c>
      <c r="L557" s="263"/>
      <c r="M557" s="93"/>
      <c r="N557" s="129"/>
      <c r="O557" s="93"/>
      <c r="P557" s="93"/>
      <c r="Q557" s="93"/>
      <c r="R557" s="93"/>
      <c r="S557" s="93"/>
      <c r="T557" s="93"/>
      <c r="U557" s="94"/>
      <c r="V557" s="128"/>
      <c r="W557" s="93"/>
      <c r="X557" s="93"/>
      <c r="Y557" s="93"/>
      <c r="Z557" s="93"/>
      <c r="AA557" s="94"/>
      <c r="AB557" s="48">
        <f>'4.2.3BR'!W133</f>
        <v>110045</v>
      </c>
      <c r="AC557" s="1666" t="s">
        <v>405</v>
      </c>
      <c r="AD557" s="50">
        <f>'4.2.3BR'!AA133</f>
        <v>110211</v>
      </c>
      <c r="AE557" s="1667"/>
      <c r="AF557" s="52"/>
      <c r="AG557" s="52"/>
      <c r="AH557" s="39">
        <f>'4.2.3BR'!AF133</f>
        <v>166</v>
      </c>
      <c r="AI557" s="53"/>
      <c r="AJ557" s="133"/>
      <c r="AK557" s="155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</row>
    <row r="558" spans="1:106" s="76" customFormat="1" ht="7.35" customHeight="1">
      <c r="A558" s="73"/>
      <c r="B558" s="116"/>
      <c r="C558" s="174"/>
      <c r="D558" s="128" t="s">
        <v>1273</v>
      </c>
      <c r="E558" s="93"/>
      <c r="F558" s="93"/>
      <c r="G558" s="93"/>
      <c r="H558" s="93"/>
      <c r="I558" s="93"/>
      <c r="J558" s="93"/>
      <c r="K558" s="262"/>
      <c r="L558" s="263"/>
      <c r="M558" s="93"/>
      <c r="N558" s="129"/>
      <c r="O558" s="93"/>
      <c r="P558" s="93"/>
      <c r="Q558" s="93"/>
      <c r="R558" s="93"/>
      <c r="S558" s="93"/>
      <c r="T558" s="93"/>
      <c r="U558" s="94"/>
      <c r="V558" s="128"/>
      <c r="W558" s="93"/>
      <c r="X558" s="93"/>
      <c r="Y558" s="93"/>
      <c r="Z558" s="93"/>
      <c r="AA558" s="94"/>
      <c r="AB558" s="48">
        <f>AD557</f>
        <v>110211</v>
      </c>
      <c r="AC558" s="1666" t="s">
        <v>405</v>
      </c>
      <c r="AD558" s="50">
        <f>AB559</f>
        <v>110674</v>
      </c>
      <c r="AE558" s="1667"/>
      <c r="AF558" s="39"/>
      <c r="AG558" s="52"/>
      <c r="AH558" s="39">
        <f>(AD558-AB558)</f>
        <v>463</v>
      </c>
      <c r="AI558" s="53"/>
      <c r="AJ558" s="133"/>
      <c r="AK558" s="155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</row>
    <row r="559" spans="1:106" s="76" customFormat="1" ht="7.35" customHeight="1">
      <c r="A559" s="73"/>
      <c r="B559" s="116"/>
      <c r="C559" s="174"/>
      <c r="D559" s="128"/>
      <c r="E559" s="93"/>
      <c r="F559" s="93"/>
      <c r="G559" s="93"/>
      <c r="H559" s="93"/>
      <c r="I559" s="93"/>
      <c r="J559" s="93" t="str">
        <f>'4.2.3BR'!U134</f>
        <v>VD17</v>
      </c>
      <c r="K559" s="262"/>
      <c r="L559" s="263"/>
      <c r="M559" s="93"/>
      <c r="N559" s="129"/>
      <c r="O559" s="93"/>
      <c r="P559" s="93"/>
      <c r="Q559" s="93"/>
      <c r="R559" s="93"/>
      <c r="S559" s="93"/>
      <c r="T559" s="93"/>
      <c r="U559" s="94"/>
      <c r="V559" s="128"/>
      <c r="W559" s="93"/>
      <c r="X559" s="93"/>
      <c r="Y559" s="93"/>
      <c r="Z559" s="93"/>
      <c r="AA559" s="94"/>
      <c r="AB559" s="48">
        <f>'4.2.3BR'!W134</f>
        <v>110674</v>
      </c>
      <c r="AC559" s="1666" t="s">
        <v>405</v>
      </c>
      <c r="AD559" s="50">
        <f>'4.2.3BR'!AA134</f>
        <v>111566</v>
      </c>
      <c r="AE559" s="1667"/>
      <c r="AF559" s="52"/>
      <c r="AG559" s="52"/>
      <c r="AH559" s="39">
        <f>'4.2.3BR'!AF134</f>
        <v>892</v>
      </c>
      <c r="AI559" s="53"/>
      <c r="AJ559" s="133"/>
      <c r="AK559" s="155"/>
    </row>
    <row r="560" spans="1:106" s="76" customFormat="1" ht="7.35" customHeight="1">
      <c r="A560" s="73"/>
      <c r="B560" s="116"/>
      <c r="C560" s="174"/>
      <c r="D560" s="231" t="s">
        <v>1274</v>
      </c>
      <c r="E560" s="229"/>
      <c r="F560" s="229"/>
      <c r="G560" s="229"/>
      <c r="H560" s="229"/>
      <c r="I560" s="229"/>
      <c r="J560" s="229"/>
      <c r="K560" s="293"/>
      <c r="L560" s="294"/>
      <c r="M560" s="229"/>
      <c r="N560" s="232"/>
      <c r="O560" s="229"/>
      <c r="P560" s="229"/>
      <c r="Q560" s="229"/>
      <c r="R560" s="229"/>
      <c r="S560" s="229"/>
      <c r="T560" s="229"/>
      <c r="U560" s="230"/>
      <c r="V560" s="231"/>
      <c r="W560" s="229"/>
      <c r="X560" s="229"/>
      <c r="Y560" s="229"/>
      <c r="Z560" s="229"/>
      <c r="AA560" s="230"/>
      <c r="AB560" s="219">
        <f>AD559</f>
        <v>111566</v>
      </c>
      <c r="AC560" s="220" t="s">
        <v>405</v>
      </c>
      <c r="AD560" s="221">
        <f>AD555</f>
        <v>115000</v>
      </c>
      <c r="AE560" s="222"/>
      <c r="AF560" s="223"/>
      <c r="AG560" s="223"/>
      <c r="AH560" s="224">
        <f>(AD560-AB560)</f>
        <v>3434</v>
      </c>
      <c r="AI560" s="225"/>
      <c r="AJ560" s="236"/>
      <c r="AK560" s="237"/>
      <c r="AL560" s="1778">
        <f>SUM(AH556:AH560)</f>
        <v>5000</v>
      </c>
    </row>
    <row r="561" spans="1:106" s="76" customFormat="1" ht="7.35" customHeight="1">
      <c r="A561" s="73"/>
      <c r="B561" s="116"/>
      <c r="C561" s="1542"/>
      <c r="D561" s="1705"/>
      <c r="E561" s="1706"/>
      <c r="F561" s="1706"/>
      <c r="G561" s="1706"/>
      <c r="H561" s="1706"/>
      <c r="I561" s="1706"/>
      <c r="J561" s="1706"/>
      <c r="K561" s="1707"/>
      <c r="L561" s="1708" t="str">
        <f>'4.2.4CB'!G181</f>
        <v>WT043</v>
      </c>
      <c r="M561" s="1706"/>
      <c r="N561" s="1709"/>
      <c r="O561" s="1706"/>
      <c r="P561" s="1706"/>
      <c r="Q561" s="1706"/>
      <c r="R561" s="1706"/>
      <c r="S561" s="1706"/>
      <c r="T561" s="1706"/>
      <c r="U561" s="1710"/>
      <c r="V561" s="1705"/>
      <c r="W561" s="1706"/>
      <c r="X561" s="1706"/>
      <c r="Y561" s="1706"/>
      <c r="Z561" s="1706"/>
      <c r="AA561" s="1710"/>
      <c r="AB561" s="2196">
        <f>'4.2.4CB'!I181</f>
        <v>110200</v>
      </c>
      <c r="AC561" s="2197"/>
      <c r="AD561" s="2197"/>
      <c r="AE561" s="2198"/>
      <c r="AF561" s="289"/>
      <c r="AG561" s="289"/>
      <c r="AH561" s="290"/>
      <c r="AI561" s="291"/>
      <c r="AJ561" s="292"/>
      <c r="AK561" s="437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88"/>
      <c r="BX561" s="88"/>
      <c r="BY561" s="88"/>
      <c r="BZ561" s="88"/>
      <c r="CA561" s="88"/>
      <c r="CB561" s="88"/>
      <c r="CC561" s="88"/>
      <c r="CD561" s="88"/>
      <c r="CE561" s="88"/>
      <c r="CF561" s="88"/>
      <c r="CG561" s="88"/>
      <c r="CH561" s="88"/>
      <c r="CI561" s="88"/>
      <c r="CJ561" s="88"/>
      <c r="CK561" s="88"/>
      <c r="CL561" s="88"/>
      <c r="CM561" s="88"/>
      <c r="CN561" s="88"/>
      <c r="CO561" s="88"/>
      <c r="CP561" s="88"/>
      <c r="CQ561" s="88"/>
      <c r="CR561" s="88"/>
      <c r="CS561" s="88"/>
      <c r="CT561" s="88"/>
      <c r="CU561" s="88"/>
      <c r="CV561" s="88"/>
      <c r="CW561" s="88"/>
      <c r="CX561" s="88"/>
      <c r="CY561" s="88"/>
      <c r="CZ561" s="88"/>
      <c r="DA561" s="88"/>
      <c r="DB561" s="88"/>
    </row>
    <row r="562" spans="1:106" s="76" customFormat="1" ht="7.35" customHeight="1">
      <c r="A562" s="125"/>
      <c r="B562" s="116"/>
      <c r="C562" s="1542"/>
      <c r="D562" s="128"/>
      <c r="E562" s="93"/>
      <c r="F562" s="93"/>
      <c r="G562" s="93"/>
      <c r="H562" s="93"/>
      <c r="I562" s="93"/>
      <c r="J562" s="93"/>
      <c r="K562" s="262"/>
      <c r="L562" s="263" t="str">
        <f>'4.2.4CB'!G182</f>
        <v>WT044</v>
      </c>
      <c r="M562" s="93"/>
      <c r="N562" s="129"/>
      <c r="O562" s="93"/>
      <c r="P562" s="93"/>
      <c r="Q562" s="93"/>
      <c r="R562" s="93"/>
      <c r="S562" s="93"/>
      <c r="T562" s="93"/>
      <c r="U562" s="94"/>
      <c r="V562" s="128"/>
      <c r="W562" s="93"/>
      <c r="X562" s="93"/>
      <c r="Y562" s="93"/>
      <c r="Z562" s="93"/>
      <c r="AA562" s="94"/>
      <c r="AB562" s="2155">
        <f>'4.2.4CB'!I182</f>
        <v>110400</v>
      </c>
      <c r="AC562" s="2156"/>
      <c r="AD562" s="2156"/>
      <c r="AE562" s="2157"/>
      <c r="AF562" s="98"/>
      <c r="AG562" s="98"/>
      <c r="AH562" s="99"/>
      <c r="AI562" s="100"/>
      <c r="AJ562" s="133"/>
      <c r="AK562" s="155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</row>
    <row r="563" spans="1:106" s="76" customFormat="1" ht="7.35" customHeight="1">
      <c r="A563" s="73"/>
      <c r="B563" s="116"/>
      <c r="C563" s="1542"/>
      <c r="D563" s="128"/>
      <c r="E563" s="93"/>
      <c r="F563" s="93"/>
      <c r="G563" s="93"/>
      <c r="H563" s="93"/>
      <c r="I563" s="93"/>
      <c r="J563" s="93"/>
      <c r="K563" s="262"/>
      <c r="L563" s="263" t="str">
        <f>'4.2.4CB'!G183</f>
        <v>WT045</v>
      </c>
      <c r="M563" s="93"/>
      <c r="N563" s="129"/>
      <c r="O563" s="93"/>
      <c r="P563" s="93"/>
      <c r="Q563" s="93"/>
      <c r="R563" s="93"/>
      <c r="S563" s="93"/>
      <c r="T563" s="93"/>
      <c r="U563" s="94"/>
      <c r="V563" s="128"/>
      <c r="W563" s="93"/>
      <c r="X563" s="93"/>
      <c r="Y563" s="93"/>
      <c r="Z563" s="93"/>
      <c r="AA563" s="94"/>
      <c r="AB563" s="2155">
        <f>'4.2.4CB'!I183</f>
        <v>110567</v>
      </c>
      <c r="AC563" s="2156"/>
      <c r="AD563" s="2156"/>
      <c r="AE563" s="2157"/>
      <c r="AF563" s="98"/>
      <c r="AG563" s="98"/>
      <c r="AH563" s="99"/>
      <c r="AI563" s="100"/>
      <c r="AJ563" s="133"/>
      <c r="AK563" s="155"/>
    </row>
    <row r="564" spans="1:106" s="76" customFormat="1" ht="7.35" customHeight="1">
      <c r="A564" s="73"/>
      <c r="B564" s="116"/>
      <c r="C564" s="70"/>
      <c r="D564" s="128"/>
      <c r="E564" s="93"/>
      <c r="F564" s="93"/>
      <c r="G564" s="93"/>
      <c r="H564" s="93"/>
      <c r="I564" s="93"/>
      <c r="J564" s="93"/>
      <c r="K564" s="262"/>
      <c r="L564" s="263" t="str">
        <f>'4.2.4CB'!G184</f>
        <v>WT046</v>
      </c>
      <c r="M564" s="93"/>
      <c r="N564" s="129"/>
      <c r="O564" s="93"/>
      <c r="P564" s="93"/>
      <c r="Q564" s="93"/>
      <c r="R564" s="93"/>
      <c r="S564" s="93"/>
      <c r="T564" s="93"/>
      <c r="U564" s="94"/>
      <c r="V564" s="128"/>
      <c r="W564" s="93"/>
      <c r="X564" s="93"/>
      <c r="Y564" s="93"/>
      <c r="Z564" s="93"/>
      <c r="AA564" s="94"/>
      <c r="AB564" s="2155">
        <f>'4.2.4CB'!I184</f>
        <v>112311</v>
      </c>
      <c r="AC564" s="2156"/>
      <c r="AD564" s="2156"/>
      <c r="AE564" s="2157"/>
      <c r="AF564" s="98"/>
      <c r="AG564" s="98"/>
      <c r="AH564" s="99"/>
      <c r="AI564" s="100"/>
      <c r="AJ564" s="133"/>
      <c r="AK564" s="155"/>
    </row>
    <row r="565" spans="1:106" s="76" customFormat="1" ht="7.35" customHeight="1">
      <c r="A565" s="73"/>
      <c r="B565" s="116"/>
      <c r="C565" s="70"/>
      <c r="D565" s="128"/>
      <c r="E565" s="93"/>
      <c r="F565" s="93"/>
      <c r="G565" s="93"/>
      <c r="H565" s="93"/>
      <c r="I565" s="93"/>
      <c r="J565" s="93"/>
      <c r="K565" s="262"/>
      <c r="L565" s="263"/>
      <c r="M565" s="93"/>
      <c r="N565" s="129"/>
      <c r="O565" s="93"/>
      <c r="P565" s="93" t="str">
        <f>'4.2.3BR'!U164</f>
        <v>FO11</v>
      </c>
      <c r="Q565" s="93"/>
      <c r="R565" s="93"/>
      <c r="S565" s="93"/>
      <c r="T565" s="93"/>
      <c r="U565" s="94"/>
      <c r="V565" s="128"/>
      <c r="W565" s="93"/>
      <c r="X565" s="93"/>
      <c r="Y565" s="93"/>
      <c r="Z565" s="93"/>
      <c r="AA565" s="94"/>
      <c r="AB565" s="2158">
        <f>'4.2.3BR'!W164</f>
        <v>112411</v>
      </c>
      <c r="AC565" s="2159"/>
      <c r="AD565" s="2159"/>
      <c r="AE565" s="2160"/>
      <c r="AF565" s="52"/>
      <c r="AG565" s="52"/>
      <c r="AH565" s="39"/>
      <c r="AI565" s="53"/>
      <c r="AJ565" s="133"/>
      <c r="AK565" s="155"/>
    </row>
    <row r="566" spans="1:106" s="76" customFormat="1" ht="7.35" customHeight="1">
      <c r="A566" s="73"/>
      <c r="B566" s="116"/>
      <c r="C566" s="70"/>
      <c r="D566" s="128"/>
      <c r="E566" s="93"/>
      <c r="F566" s="93"/>
      <c r="G566" s="93"/>
      <c r="H566" s="93"/>
      <c r="I566" s="93"/>
      <c r="J566" s="93"/>
      <c r="K566" s="262"/>
      <c r="L566" s="263"/>
      <c r="M566" s="93"/>
      <c r="N566" s="129" t="str">
        <f>'4.2.5CP'!G161</f>
        <v>CP131</v>
      </c>
      <c r="O566" s="93"/>
      <c r="P566" s="93"/>
      <c r="Q566" s="93"/>
      <c r="R566" s="93"/>
      <c r="S566" s="93"/>
      <c r="T566" s="93"/>
      <c r="U566" s="94"/>
      <c r="V566" s="128"/>
      <c r="W566" s="93"/>
      <c r="X566" s="93"/>
      <c r="Y566" s="93"/>
      <c r="Z566" s="93"/>
      <c r="AA566" s="94"/>
      <c r="AB566" s="2158">
        <f>'4.2.5CP'!I161</f>
        <v>112411</v>
      </c>
      <c r="AC566" s="2159"/>
      <c r="AD566" s="2159"/>
      <c r="AE566" s="2160"/>
      <c r="AF566" s="52"/>
      <c r="AG566" s="52"/>
      <c r="AH566" s="39"/>
      <c r="AI566" s="53"/>
      <c r="AJ566" s="133"/>
      <c r="AK566" s="155"/>
    </row>
    <row r="567" spans="1:106" s="76" customFormat="1" ht="7.35" customHeight="1">
      <c r="A567" s="73"/>
      <c r="B567" s="116"/>
      <c r="C567" s="174"/>
      <c r="D567" s="128"/>
      <c r="E567" s="93"/>
      <c r="F567" s="93"/>
      <c r="G567" s="93"/>
      <c r="H567" s="93"/>
      <c r="I567" s="93"/>
      <c r="J567" s="93"/>
      <c r="K567" s="262"/>
      <c r="L567" s="263"/>
      <c r="M567" s="93"/>
      <c r="N567" s="129"/>
      <c r="O567" s="93"/>
      <c r="P567" s="93"/>
      <c r="Q567" s="93" t="str">
        <f>'4.2.6IC'!G23</f>
        <v>IC07</v>
      </c>
      <c r="R567" s="93"/>
      <c r="S567" s="93"/>
      <c r="T567" s="93"/>
      <c r="U567" s="94"/>
      <c r="V567" s="128"/>
      <c r="W567" s="93"/>
      <c r="X567" s="93"/>
      <c r="Y567" s="93"/>
      <c r="Z567" s="93"/>
      <c r="AA567" s="94"/>
      <c r="AB567" s="2155">
        <f>'4.2.6IC'!H23</f>
        <v>112615</v>
      </c>
      <c r="AC567" s="2156"/>
      <c r="AD567" s="2156"/>
      <c r="AE567" s="2157"/>
      <c r="AF567" s="98"/>
      <c r="AG567" s="98"/>
      <c r="AH567" s="99"/>
      <c r="AI567" s="100"/>
      <c r="AJ567" s="133"/>
      <c r="AK567" s="155" t="str">
        <f>'4.2.6IC'!AN23</f>
        <v>Binh Son IC (Including TG, TP and TPO)</v>
      </c>
    </row>
    <row r="568" spans="1:106" s="76" customFormat="1" ht="7.35" customHeight="1">
      <c r="A568" s="73"/>
      <c r="B568" s="116"/>
      <c r="C568" s="70"/>
      <c r="D568" s="128"/>
      <c r="E568" s="93"/>
      <c r="F568" s="93"/>
      <c r="G568" s="93"/>
      <c r="H568" s="93"/>
      <c r="I568" s="93"/>
      <c r="J568" s="93"/>
      <c r="K568" s="262"/>
      <c r="L568" s="263"/>
      <c r="M568" s="93"/>
      <c r="N568" s="129"/>
      <c r="O568" s="93"/>
      <c r="P568" s="93"/>
      <c r="Q568" s="93"/>
      <c r="R568" s="93" t="str">
        <f>'4.2.3BR'!U194</f>
        <v>IRB11</v>
      </c>
      <c r="S568" s="93"/>
      <c r="T568" s="93"/>
      <c r="U568" s="94"/>
      <c r="V568" s="128"/>
      <c r="W568" s="93"/>
      <c r="X568" s="93"/>
      <c r="Y568" s="93"/>
      <c r="Z568" s="93"/>
      <c r="AA568" s="94"/>
      <c r="AB568" s="2158">
        <f>'4.2.3BR'!W194</f>
        <v>112615</v>
      </c>
      <c r="AC568" s="2159"/>
      <c r="AD568" s="2159"/>
      <c r="AE568" s="2160"/>
      <c r="AF568" s="52"/>
      <c r="AG568" s="52"/>
      <c r="AH568" s="39"/>
      <c r="AI568" s="53"/>
      <c r="AJ568" s="133"/>
      <c r="AK568" s="155" t="s">
        <v>418</v>
      </c>
    </row>
    <row r="569" spans="1:106" s="76" customFormat="1" ht="7.35" customHeight="1">
      <c r="A569" s="73"/>
      <c r="B569" s="116"/>
      <c r="C569" s="70"/>
      <c r="D569" s="128"/>
      <c r="E569" s="93"/>
      <c r="F569" s="93"/>
      <c r="G569" s="93"/>
      <c r="H569" s="93"/>
      <c r="I569" s="93"/>
      <c r="J569" s="93"/>
      <c r="K569" s="262"/>
      <c r="L569" s="263"/>
      <c r="M569" s="93"/>
      <c r="N569" s="129"/>
      <c r="O569" s="93"/>
      <c r="P569" s="93"/>
      <c r="Q569" s="93"/>
      <c r="R569" s="93"/>
      <c r="S569" s="93"/>
      <c r="T569" s="93" t="str">
        <f>'4.2.5CP'!G205</f>
        <v>CP166</v>
      </c>
      <c r="U569" s="94"/>
      <c r="V569" s="128"/>
      <c r="W569" s="93"/>
      <c r="X569" s="93"/>
      <c r="Y569" s="93"/>
      <c r="Z569" s="93"/>
      <c r="AA569" s="94"/>
      <c r="AB569" s="2158">
        <f>'4.2.5CP'!I205</f>
        <v>112615</v>
      </c>
      <c r="AC569" s="2159"/>
      <c r="AD569" s="2159"/>
      <c r="AE569" s="2160"/>
      <c r="AF569" s="98"/>
      <c r="AG569" s="98"/>
      <c r="AH569" s="99"/>
      <c r="AI569" s="100"/>
      <c r="AJ569" s="133"/>
      <c r="AK569" s="155" t="str">
        <f>'4.2.5CP'!S205</f>
        <v>IR (Binh Son IC)</v>
      </c>
    </row>
    <row r="570" spans="1:106" s="76" customFormat="1" ht="7.35" customHeight="1">
      <c r="A570" s="73"/>
      <c r="B570" s="116"/>
      <c r="C570" s="70"/>
      <c r="D570" s="128"/>
      <c r="E570" s="93"/>
      <c r="F570" s="93"/>
      <c r="G570" s="93"/>
      <c r="H570" s="93"/>
      <c r="I570" s="93"/>
      <c r="J570" s="93"/>
      <c r="K570" s="262"/>
      <c r="L570" s="263"/>
      <c r="M570" s="93"/>
      <c r="N570" s="129"/>
      <c r="O570" s="93"/>
      <c r="P570" s="93"/>
      <c r="Q570" s="93"/>
      <c r="R570" s="93"/>
      <c r="S570" s="93"/>
      <c r="T570" s="93" t="str">
        <f>'4.2.5CP'!G206</f>
        <v>CP167</v>
      </c>
      <c r="U570" s="94"/>
      <c r="V570" s="128"/>
      <c r="W570" s="93"/>
      <c r="X570" s="93"/>
      <c r="Y570" s="93"/>
      <c r="Z570" s="93"/>
      <c r="AA570" s="94"/>
      <c r="AB570" s="2158">
        <f>'4.2.5CP'!I206</f>
        <v>112615</v>
      </c>
      <c r="AC570" s="2159"/>
      <c r="AD570" s="2159"/>
      <c r="AE570" s="2160"/>
      <c r="AF570" s="98"/>
      <c r="AG570" s="98"/>
      <c r="AH570" s="99"/>
      <c r="AI570" s="100"/>
      <c r="AJ570" s="133"/>
      <c r="AK570" s="155" t="str">
        <f>'4.2.5CP'!S206</f>
        <v>IR (Binh Son IC)</v>
      </c>
    </row>
    <row r="571" spans="1:106" s="76" customFormat="1" ht="7.35" customHeight="1">
      <c r="A571" s="73"/>
      <c r="B571" s="116"/>
      <c r="C571" s="70"/>
      <c r="D571" s="128"/>
      <c r="E571" s="93"/>
      <c r="F571" s="93"/>
      <c r="G571" s="93"/>
      <c r="H571" s="93"/>
      <c r="I571" s="93"/>
      <c r="J571" s="93"/>
      <c r="K571" s="262"/>
      <c r="L571" s="263"/>
      <c r="M571" s="93"/>
      <c r="N571" s="129"/>
      <c r="O571" s="93"/>
      <c r="P571" s="93"/>
      <c r="Q571" s="93"/>
      <c r="R571" s="93"/>
      <c r="S571" s="93"/>
      <c r="T571" s="93"/>
      <c r="U571" s="94"/>
      <c r="V571" s="128"/>
      <c r="W571" s="93"/>
      <c r="X571" s="93"/>
      <c r="Y571" s="93"/>
      <c r="Z571" s="93"/>
      <c r="AA571" s="94" t="str">
        <f>'4.2.8IS'!F24</f>
        <v>IS07</v>
      </c>
      <c r="AB571" s="2158">
        <f>'4.2.8IS'!H24</f>
        <v>112615</v>
      </c>
      <c r="AC571" s="2159"/>
      <c r="AD571" s="2159"/>
      <c r="AE571" s="2160"/>
      <c r="AF571" s="98"/>
      <c r="AG571" s="98"/>
      <c r="AH571" s="99"/>
      <c r="AI571" s="100"/>
      <c r="AJ571" s="133"/>
      <c r="AK571" s="155" t="str">
        <f>'4.2.8IS'!AC24</f>
        <v>Tra Bong - Binh Long Road (Binh Son IC)</v>
      </c>
    </row>
    <row r="572" spans="1:106" s="76" customFormat="1" ht="7.35" customHeight="1">
      <c r="A572" s="73"/>
      <c r="B572" s="116"/>
      <c r="C572" s="70"/>
      <c r="D572" s="128"/>
      <c r="E572" s="93"/>
      <c r="F572" s="93"/>
      <c r="G572" s="93"/>
      <c r="H572" s="93"/>
      <c r="I572" s="93"/>
      <c r="J572" s="93"/>
      <c r="K572" s="262"/>
      <c r="L572" s="263"/>
      <c r="M572" s="93"/>
      <c r="N572" s="129" t="str">
        <f>'4.2.5CP'!G162</f>
        <v>CP132</v>
      </c>
      <c r="O572" s="93"/>
      <c r="P572" s="93"/>
      <c r="Q572" s="93"/>
      <c r="R572" s="93"/>
      <c r="S572" s="93"/>
      <c r="T572" s="93"/>
      <c r="U572" s="94"/>
      <c r="V572" s="128"/>
      <c r="W572" s="93"/>
      <c r="X572" s="93"/>
      <c r="Y572" s="93"/>
      <c r="Z572" s="93"/>
      <c r="AA572" s="94"/>
      <c r="AB572" s="2155">
        <f>'4.2.5CP'!I162</f>
        <v>113447</v>
      </c>
      <c r="AC572" s="2156"/>
      <c r="AD572" s="2156"/>
      <c r="AE572" s="2157"/>
      <c r="AF572" s="98"/>
      <c r="AG572" s="98"/>
      <c r="AH572" s="99"/>
      <c r="AI572" s="100"/>
      <c r="AJ572" s="133"/>
      <c r="AK572" s="155"/>
    </row>
    <row r="573" spans="1:106" s="76" customFormat="1" ht="7.35" customHeight="1">
      <c r="A573" s="73"/>
      <c r="B573" s="116"/>
      <c r="C573" s="70"/>
      <c r="D573" s="128"/>
      <c r="E573" s="93"/>
      <c r="F573" s="93"/>
      <c r="G573" s="93"/>
      <c r="H573" s="93"/>
      <c r="I573" s="93"/>
      <c r="J573" s="93"/>
      <c r="K573" s="262"/>
      <c r="L573" s="263"/>
      <c r="M573" s="93"/>
      <c r="N573" s="129" t="str">
        <f>'4.2.5CP'!G163</f>
        <v>CP133</v>
      </c>
      <c r="O573" s="93"/>
      <c r="P573" s="93"/>
      <c r="Q573" s="93"/>
      <c r="R573" s="93"/>
      <c r="S573" s="93"/>
      <c r="T573" s="93"/>
      <c r="U573" s="94"/>
      <c r="V573" s="128"/>
      <c r="W573" s="93"/>
      <c r="X573" s="93"/>
      <c r="Y573" s="93"/>
      <c r="Z573" s="93"/>
      <c r="AA573" s="94"/>
      <c r="AB573" s="2155">
        <f>'4.2.5CP'!I163</f>
        <v>114180</v>
      </c>
      <c r="AC573" s="2156"/>
      <c r="AD573" s="2156"/>
      <c r="AE573" s="2157"/>
      <c r="AF573" s="98"/>
      <c r="AG573" s="98"/>
      <c r="AH573" s="99"/>
      <c r="AI573" s="100"/>
      <c r="AJ573" s="133"/>
      <c r="AK573" s="155"/>
    </row>
    <row r="574" spans="1:106" s="76" customFormat="1" ht="7.35" customHeight="1">
      <c r="A574" s="73"/>
      <c r="B574" s="116"/>
      <c r="C574" s="70"/>
      <c r="D574" s="128"/>
      <c r="E574" s="93"/>
      <c r="F574" s="93"/>
      <c r="G574" s="93"/>
      <c r="H574" s="93"/>
      <c r="I574" s="93"/>
      <c r="J574" s="93"/>
      <c r="K574" s="262"/>
      <c r="L574" s="263"/>
      <c r="M574" s="93"/>
      <c r="N574" s="129"/>
      <c r="O574" s="93"/>
      <c r="P574" s="93" t="str">
        <f>'4.2.3BR'!U165</f>
        <v>FO12</v>
      </c>
      <c r="Q574" s="93"/>
      <c r="R574" s="93"/>
      <c r="S574" s="93"/>
      <c r="T574" s="93"/>
      <c r="U574" s="94"/>
      <c r="V574" s="128"/>
      <c r="W574" s="93"/>
      <c r="X574" s="93"/>
      <c r="Y574" s="93"/>
      <c r="Z574" s="93"/>
      <c r="AA574" s="94"/>
      <c r="AB574" s="2158">
        <f>'4.2.3BR'!W165</f>
        <v>114755</v>
      </c>
      <c r="AC574" s="2159"/>
      <c r="AD574" s="2159"/>
      <c r="AE574" s="2160"/>
      <c r="AF574" s="52"/>
      <c r="AG574" s="52"/>
      <c r="AH574" s="39"/>
      <c r="AI574" s="53"/>
      <c r="AJ574" s="133"/>
      <c r="AK574" s="155"/>
    </row>
    <row r="575" spans="1:106" s="76" customFormat="1" ht="7.35" customHeight="1">
      <c r="A575" s="73"/>
      <c r="B575" s="116"/>
      <c r="C575" s="70"/>
      <c r="D575" s="149"/>
      <c r="E575" s="111"/>
      <c r="F575" s="111"/>
      <c r="G575" s="111"/>
      <c r="H575" s="111"/>
      <c r="I575" s="111"/>
      <c r="J575" s="111"/>
      <c r="K575" s="268"/>
      <c r="L575" s="269"/>
      <c r="M575" s="111"/>
      <c r="N575" s="150" t="str">
        <f>'4.2.5CP'!G164</f>
        <v>CP134</v>
      </c>
      <c r="O575" s="111"/>
      <c r="P575" s="111"/>
      <c r="Q575" s="111"/>
      <c r="R575" s="111"/>
      <c r="S575" s="111"/>
      <c r="T575" s="111"/>
      <c r="U575" s="112"/>
      <c r="V575" s="149"/>
      <c r="W575" s="111"/>
      <c r="X575" s="111"/>
      <c r="Y575" s="111"/>
      <c r="Z575" s="111"/>
      <c r="AA575" s="112"/>
      <c r="AB575" s="2181">
        <f>'4.2.5CP'!I164</f>
        <v>114975</v>
      </c>
      <c r="AC575" s="2182"/>
      <c r="AD575" s="2182"/>
      <c r="AE575" s="2183"/>
      <c r="AF575" s="113"/>
      <c r="AG575" s="113"/>
      <c r="AH575" s="114"/>
      <c r="AI575" s="115"/>
      <c r="AJ575" s="151"/>
      <c r="AK575" s="157"/>
    </row>
    <row r="576" spans="1:106" s="76" customFormat="1" ht="7.35" customHeight="1">
      <c r="A576" s="73"/>
      <c r="B576" s="123"/>
      <c r="C576" s="1715"/>
      <c r="D576" s="80" t="s">
        <v>1153</v>
      </c>
      <c r="E576" s="81"/>
      <c r="F576" s="81"/>
      <c r="G576" s="81"/>
      <c r="H576" s="81"/>
      <c r="I576" s="81"/>
      <c r="J576" s="81"/>
      <c r="K576" s="254"/>
      <c r="L576" s="255"/>
      <c r="M576" s="81"/>
      <c r="N576" s="82"/>
      <c r="O576" s="81"/>
      <c r="P576" s="81"/>
      <c r="Q576" s="81"/>
      <c r="R576" s="81"/>
      <c r="S576" s="81"/>
      <c r="T576" s="81"/>
      <c r="U576" s="18"/>
      <c r="V576" s="80"/>
      <c r="W576" s="81"/>
      <c r="X576" s="81"/>
      <c r="Y576" s="81"/>
      <c r="Z576" s="81"/>
      <c r="AA576" s="18"/>
      <c r="AB576" s="19">
        <v>115000</v>
      </c>
      <c r="AC576" s="83" t="s">
        <v>405</v>
      </c>
      <c r="AD576" s="21">
        <v>120000</v>
      </c>
      <c r="AE576" s="22"/>
      <c r="AF576" s="23"/>
      <c r="AG576" s="23"/>
      <c r="AH576" s="24">
        <f>(AD576-AB576)-AF576</f>
        <v>5000</v>
      </c>
      <c r="AI576" s="25"/>
      <c r="AJ576" s="117"/>
      <c r="AK576" s="153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</row>
    <row r="577" spans="1:106" s="88" customFormat="1" ht="7.35" customHeight="1">
      <c r="A577" s="125"/>
      <c r="B577" s="118"/>
      <c r="C577" s="29"/>
      <c r="D577" s="84" t="s">
        <v>1275</v>
      </c>
      <c r="E577" s="85"/>
      <c r="F577" s="85"/>
      <c r="G577" s="85"/>
      <c r="H577" s="85"/>
      <c r="I577" s="85"/>
      <c r="J577" s="85"/>
      <c r="K577" s="256"/>
      <c r="L577" s="257"/>
      <c r="M577" s="85"/>
      <c r="N577" s="86"/>
      <c r="O577" s="85"/>
      <c r="P577" s="85"/>
      <c r="Q577" s="85"/>
      <c r="R577" s="85"/>
      <c r="S577" s="85"/>
      <c r="T577" s="85"/>
      <c r="U577" s="33"/>
      <c r="V577" s="84"/>
      <c r="W577" s="85"/>
      <c r="X577" s="85"/>
      <c r="Y577" s="85"/>
      <c r="Z577" s="85"/>
      <c r="AA577" s="33"/>
      <c r="AB577" s="34">
        <f>AB576</f>
        <v>115000</v>
      </c>
      <c r="AC577" s="87" t="s">
        <v>405</v>
      </c>
      <c r="AD577" s="36">
        <f>AB578</f>
        <v>116280</v>
      </c>
      <c r="AE577" s="37"/>
      <c r="AF577" s="38"/>
      <c r="AG577" s="38"/>
      <c r="AH577" s="39">
        <f>(AD577-AB577)</f>
        <v>1280</v>
      </c>
      <c r="AI577" s="40"/>
      <c r="AJ577" s="127"/>
      <c r="AK577" s="4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76"/>
      <c r="BX577" s="76"/>
      <c r="BY577" s="76"/>
      <c r="BZ577" s="76"/>
      <c r="CA577" s="76"/>
      <c r="CB577" s="76"/>
      <c r="CC577" s="76"/>
      <c r="CD577" s="76"/>
      <c r="CE577" s="76"/>
      <c r="CF577" s="76"/>
      <c r="CG577" s="76"/>
      <c r="CH577" s="76"/>
      <c r="CI577" s="76"/>
      <c r="CJ577" s="76"/>
      <c r="CK577" s="76"/>
      <c r="CL577" s="76"/>
      <c r="CM577" s="76"/>
      <c r="CN577" s="76"/>
      <c r="CO577" s="76"/>
      <c r="CP577" s="76"/>
      <c r="CQ577" s="76"/>
      <c r="CR577" s="76"/>
      <c r="CS577" s="76"/>
      <c r="CT577" s="76"/>
      <c r="CU577" s="76"/>
      <c r="CV577" s="76"/>
      <c r="CW577" s="76"/>
      <c r="CX577" s="76"/>
      <c r="CY577" s="76"/>
      <c r="CZ577" s="76"/>
      <c r="DA577" s="76"/>
      <c r="DB577" s="76"/>
    </row>
    <row r="578" spans="1:106" s="76" customFormat="1" ht="7.35" customHeight="1">
      <c r="A578" s="73"/>
      <c r="B578" s="116"/>
      <c r="C578" s="70"/>
      <c r="D578" s="128"/>
      <c r="E578" s="93"/>
      <c r="F578" s="93"/>
      <c r="G578" s="93"/>
      <c r="H578" s="93"/>
      <c r="I578" s="93" t="str">
        <f>'4.2.3BR'!U136</f>
        <v>CB17</v>
      </c>
      <c r="J578" s="93"/>
      <c r="K578" s="262"/>
      <c r="L578" s="263"/>
      <c r="M578" s="93"/>
      <c r="N578" s="129"/>
      <c r="O578" s="93"/>
      <c r="P578" s="93"/>
      <c r="Q578" s="93"/>
      <c r="R578" s="93"/>
      <c r="S578" s="93"/>
      <c r="T578" s="93"/>
      <c r="U578" s="94"/>
      <c r="V578" s="128"/>
      <c r="W578" s="93"/>
      <c r="X578" s="93"/>
      <c r="Y578" s="93"/>
      <c r="Z578" s="93"/>
      <c r="AA578" s="94"/>
      <c r="AB578" s="48">
        <f>'4.2.3BR'!W136</f>
        <v>116280</v>
      </c>
      <c r="AC578" s="49" t="s">
        <v>405</v>
      </c>
      <c r="AD578" s="50">
        <f>'4.2.3BR'!AA136</f>
        <v>116372</v>
      </c>
      <c r="AE578" s="51"/>
      <c r="AF578" s="52"/>
      <c r="AG578" s="52"/>
      <c r="AH578" s="39">
        <f>'4.2.3BR'!AF136</f>
        <v>92</v>
      </c>
      <c r="AI578" s="53"/>
      <c r="AJ578" s="133"/>
      <c r="AK578" s="155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</row>
    <row r="579" spans="1:106" s="76" customFormat="1" ht="7.35" customHeight="1">
      <c r="A579" s="73"/>
      <c r="B579" s="116"/>
      <c r="C579" s="70"/>
      <c r="D579" s="134" t="s">
        <v>1276</v>
      </c>
      <c r="E579" s="104"/>
      <c r="F579" s="104"/>
      <c r="G579" s="104"/>
      <c r="H579" s="104"/>
      <c r="I579" s="104"/>
      <c r="J579" s="104"/>
      <c r="K579" s="264"/>
      <c r="L579" s="265"/>
      <c r="M579" s="104"/>
      <c r="N579" s="135"/>
      <c r="O579" s="104"/>
      <c r="P579" s="104"/>
      <c r="Q579" s="104"/>
      <c r="R579" s="104"/>
      <c r="S579" s="104"/>
      <c r="T579" s="104"/>
      <c r="U579" s="105"/>
      <c r="V579" s="134"/>
      <c r="W579" s="104"/>
      <c r="X579" s="104"/>
      <c r="Y579" s="104"/>
      <c r="Z579" s="104"/>
      <c r="AA579" s="105"/>
      <c r="AB579" s="60">
        <f>AD578</f>
        <v>116372</v>
      </c>
      <c r="AC579" s="61" t="s">
        <v>405</v>
      </c>
      <c r="AD579" s="62">
        <f>AB580</f>
        <v>118320.5</v>
      </c>
      <c r="AE579" s="63"/>
      <c r="AF579" s="64"/>
      <c r="AG579" s="64"/>
      <c r="AH579" s="39">
        <f>(AD579-AB579)</f>
        <v>1948.5</v>
      </c>
      <c r="AI579" s="65"/>
      <c r="AJ579" s="152"/>
      <c r="AK579" s="158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</row>
    <row r="580" spans="1:106" s="76" customFormat="1" ht="7.35" customHeight="1">
      <c r="A580" s="73"/>
      <c r="B580" s="116"/>
      <c r="C580" s="70"/>
      <c r="D580" s="128"/>
      <c r="E580" s="93"/>
      <c r="F580" s="93"/>
      <c r="G580" s="93"/>
      <c r="H580" s="93"/>
      <c r="I580" s="93" t="str">
        <f>'4.2.3BR'!U137</f>
        <v>CB18</v>
      </c>
      <c r="J580" s="93"/>
      <c r="K580" s="262"/>
      <c r="L580" s="263"/>
      <c r="M580" s="93"/>
      <c r="N580" s="129"/>
      <c r="O580" s="93"/>
      <c r="P580" s="93"/>
      <c r="Q580" s="93"/>
      <c r="R580" s="93"/>
      <c r="S580" s="93"/>
      <c r="T580" s="93"/>
      <c r="U580" s="94"/>
      <c r="V580" s="128"/>
      <c r="W580" s="93"/>
      <c r="X580" s="93"/>
      <c r="Y580" s="93"/>
      <c r="Z580" s="93"/>
      <c r="AA580" s="94"/>
      <c r="AB580" s="48">
        <f>'4.2.3BR'!W137</f>
        <v>118320.5</v>
      </c>
      <c r="AC580" s="49" t="s">
        <v>405</v>
      </c>
      <c r="AD580" s="50">
        <f>'4.2.3BR'!AA137</f>
        <v>118425.5</v>
      </c>
      <c r="AE580" s="51"/>
      <c r="AF580" s="52"/>
      <c r="AG580" s="52"/>
      <c r="AH580" s="39">
        <f>'4.2.3BR'!AF137</f>
        <v>105</v>
      </c>
      <c r="AI580" s="53"/>
      <c r="AJ580" s="133"/>
      <c r="AK580" s="155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</row>
    <row r="581" spans="1:106" s="76" customFormat="1" ht="7.35" customHeight="1">
      <c r="A581" s="73"/>
      <c r="B581" s="116"/>
      <c r="C581" s="70"/>
      <c r="D581" s="231" t="s">
        <v>1277</v>
      </c>
      <c r="E581" s="229"/>
      <c r="F581" s="229"/>
      <c r="G581" s="229"/>
      <c r="H581" s="229"/>
      <c r="I581" s="229"/>
      <c r="J581" s="229"/>
      <c r="K581" s="293"/>
      <c r="L581" s="294"/>
      <c r="M581" s="229"/>
      <c r="N581" s="232"/>
      <c r="O581" s="229"/>
      <c r="P581" s="229"/>
      <c r="Q581" s="229"/>
      <c r="R581" s="229"/>
      <c r="S581" s="229"/>
      <c r="T581" s="229"/>
      <c r="U581" s="230"/>
      <c r="V581" s="231"/>
      <c r="W581" s="229"/>
      <c r="X581" s="229"/>
      <c r="Y581" s="229"/>
      <c r="Z581" s="229"/>
      <c r="AA581" s="230"/>
      <c r="AB581" s="219">
        <f>AD580</f>
        <v>118425.5</v>
      </c>
      <c r="AC581" s="220" t="s">
        <v>405</v>
      </c>
      <c r="AD581" s="221">
        <f>AD576</f>
        <v>120000</v>
      </c>
      <c r="AE581" s="222"/>
      <c r="AF581" s="223"/>
      <c r="AG581" s="223"/>
      <c r="AH581" s="224">
        <f>(AD581-AB581)</f>
        <v>1574.5</v>
      </c>
      <c r="AI581" s="225"/>
      <c r="AJ581" s="236"/>
      <c r="AK581" s="237"/>
      <c r="AL581" s="196">
        <f>SUM(AH577:AH581)</f>
        <v>5000</v>
      </c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</row>
    <row r="582" spans="1:106" s="76" customFormat="1" ht="7.35" customHeight="1">
      <c r="A582" s="73"/>
      <c r="B582" s="116"/>
      <c r="C582" s="70"/>
      <c r="D582" s="1705"/>
      <c r="E582" s="1706"/>
      <c r="F582" s="1706"/>
      <c r="G582" s="1706"/>
      <c r="H582" s="1706"/>
      <c r="I582" s="1706"/>
      <c r="J582" s="1706"/>
      <c r="K582" s="1707"/>
      <c r="L582" s="1708"/>
      <c r="M582" s="1706"/>
      <c r="N582" s="1709"/>
      <c r="O582" s="1706"/>
      <c r="P582" s="1706" t="str">
        <f>'4.2.3BR'!U167</f>
        <v>FO13</v>
      </c>
      <c r="Q582" s="1706"/>
      <c r="R582" s="1706"/>
      <c r="S582" s="1706"/>
      <c r="T582" s="1706"/>
      <c r="U582" s="1710"/>
      <c r="V582" s="1705"/>
      <c r="W582" s="1706"/>
      <c r="X582" s="1706"/>
      <c r="Y582" s="1706"/>
      <c r="Z582" s="1706"/>
      <c r="AA582" s="1710"/>
      <c r="AB582" s="2187">
        <f>'4.2.3BR'!W167</f>
        <v>115242</v>
      </c>
      <c r="AC582" s="2188"/>
      <c r="AD582" s="2188"/>
      <c r="AE582" s="2189"/>
      <c r="AF582" s="1234"/>
      <c r="AG582" s="1234"/>
      <c r="AH582" s="1235"/>
      <c r="AI582" s="1236"/>
      <c r="AJ582" s="292"/>
      <c r="AK582" s="437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</row>
    <row r="583" spans="1:106" s="76" customFormat="1" ht="7.35" customHeight="1">
      <c r="A583" s="73"/>
      <c r="B583" s="116"/>
      <c r="C583" s="70"/>
      <c r="D583" s="128"/>
      <c r="E583" s="93"/>
      <c r="F583" s="93"/>
      <c r="G583" s="93"/>
      <c r="H583" s="93"/>
      <c r="I583" s="93"/>
      <c r="J583" s="93"/>
      <c r="K583" s="262"/>
      <c r="L583" s="263"/>
      <c r="M583" s="93" t="str">
        <f>'4.2.4CB'!G186</f>
        <v>RD105</v>
      </c>
      <c r="N583" s="129"/>
      <c r="O583" s="93"/>
      <c r="P583" s="93"/>
      <c r="Q583" s="93"/>
      <c r="R583" s="93"/>
      <c r="S583" s="93"/>
      <c r="T583" s="93"/>
      <c r="U583" s="94"/>
      <c r="V583" s="128"/>
      <c r="W583" s="93"/>
      <c r="X583" s="93"/>
      <c r="Y583" s="93"/>
      <c r="Z583" s="93"/>
      <c r="AA583" s="94"/>
      <c r="AB583" s="2155">
        <f>'4.2.4CB'!I186</f>
        <v>116275</v>
      </c>
      <c r="AC583" s="2156"/>
      <c r="AD583" s="2156"/>
      <c r="AE583" s="2157"/>
      <c r="AF583" s="98"/>
      <c r="AG583" s="98"/>
      <c r="AH583" s="99"/>
      <c r="AI583" s="100"/>
      <c r="AJ583" s="133"/>
      <c r="AK583" s="155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</row>
    <row r="584" spans="1:106" s="76" customFormat="1" ht="7.35" customHeight="1">
      <c r="A584" s="73"/>
      <c r="B584" s="116"/>
      <c r="C584" s="70"/>
      <c r="D584" s="128"/>
      <c r="E584" s="93"/>
      <c r="F584" s="93"/>
      <c r="G584" s="93"/>
      <c r="H584" s="93"/>
      <c r="I584" s="93"/>
      <c r="J584" s="93"/>
      <c r="K584" s="262"/>
      <c r="L584" s="263"/>
      <c r="M584" s="93"/>
      <c r="N584" s="129" t="str">
        <f>'4.2.5CP'!G166</f>
        <v>CP135</v>
      </c>
      <c r="O584" s="93"/>
      <c r="P584" s="93"/>
      <c r="Q584" s="93"/>
      <c r="R584" s="93"/>
      <c r="S584" s="93"/>
      <c r="T584" s="93"/>
      <c r="U584" s="94"/>
      <c r="V584" s="128"/>
      <c r="W584" s="93"/>
      <c r="X584" s="93"/>
      <c r="Y584" s="93"/>
      <c r="Z584" s="93"/>
      <c r="AA584" s="94"/>
      <c r="AB584" s="2155">
        <f>'4.2.5CP'!I166</f>
        <v>116441</v>
      </c>
      <c r="AC584" s="2156"/>
      <c r="AD584" s="2156"/>
      <c r="AE584" s="2157"/>
      <c r="AF584" s="98"/>
      <c r="AG584" s="98"/>
      <c r="AH584" s="99"/>
      <c r="AI584" s="100"/>
      <c r="AJ584" s="133"/>
      <c r="AK584" s="155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</row>
    <row r="585" spans="1:106" s="76" customFormat="1" ht="7.35" customHeight="1">
      <c r="A585" s="73"/>
      <c r="B585" s="116"/>
      <c r="C585" s="70"/>
      <c r="D585" s="128"/>
      <c r="E585" s="93"/>
      <c r="F585" s="93"/>
      <c r="G585" s="93"/>
      <c r="H585" s="93"/>
      <c r="I585" s="93"/>
      <c r="J585" s="93"/>
      <c r="K585" s="262"/>
      <c r="L585" s="263"/>
      <c r="M585" s="93"/>
      <c r="N585" s="129"/>
      <c r="O585" s="93"/>
      <c r="P585" s="93" t="str">
        <f>'4.2.3BR'!U168</f>
        <v>FO14</v>
      </c>
      <c r="Q585" s="93"/>
      <c r="R585" s="93"/>
      <c r="S585" s="93"/>
      <c r="T585" s="93"/>
      <c r="U585" s="94"/>
      <c r="V585" s="128"/>
      <c r="W585" s="93"/>
      <c r="X585" s="93"/>
      <c r="Y585" s="93"/>
      <c r="Z585" s="93"/>
      <c r="AA585" s="94"/>
      <c r="AB585" s="2158">
        <f>'4.2.3BR'!W168</f>
        <v>116888</v>
      </c>
      <c r="AC585" s="2159"/>
      <c r="AD585" s="2159"/>
      <c r="AE585" s="2160"/>
      <c r="AF585" s="52"/>
      <c r="AG585" s="52"/>
      <c r="AH585" s="39"/>
      <c r="AI585" s="53"/>
      <c r="AJ585" s="133"/>
      <c r="AK585" s="155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</row>
    <row r="586" spans="1:106" s="76" customFormat="1" ht="7.35" customHeight="1">
      <c r="A586" s="73"/>
      <c r="B586" s="116"/>
      <c r="C586" s="70"/>
      <c r="D586" s="128"/>
      <c r="E586" s="93"/>
      <c r="F586" s="93"/>
      <c r="G586" s="93"/>
      <c r="H586" s="93"/>
      <c r="I586" s="93"/>
      <c r="J586" s="93"/>
      <c r="K586" s="262"/>
      <c r="L586" s="263"/>
      <c r="M586" s="93"/>
      <c r="N586" s="129" t="str">
        <f>'4.2.5CP'!G167</f>
        <v>CP136</v>
      </c>
      <c r="O586" s="93"/>
      <c r="P586" s="93"/>
      <c r="Q586" s="93"/>
      <c r="R586" s="93"/>
      <c r="S586" s="93"/>
      <c r="T586" s="93"/>
      <c r="U586" s="94"/>
      <c r="V586" s="128"/>
      <c r="W586" s="93"/>
      <c r="X586" s="93"/>
      <c r="Y586" s="93"/>
      <c r="Z586" s="93"/>
      <c r="AA586" s="94"/>
      <c r="AB586" s="2155">
        <f>'4.2.5CP'!I167</f>
        <v>116892</v>
      </c>
      <c r="AC586" s="2156"/>
      <c r="AD586" s="2156"/>
      <c r="AE586" s="2157"/>
      <c r="AF586" s="98"/>
      <c r="AG586" s="98"/>
      <c r="AH586" s="99"/>
      <c r="AI586" s="100"/>
      <c r="AJ586" s="133"/>
      <c r="AK586" s="155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88"/>
      <c r="BX586" s="88"/>
      <c r="BY586" s="88"/>
      <c r="BZ586" s="88"/>
      <c r="CA586" s="88"/>
      <c r="CB586" s="88"/>
      <c r="CC586" s="88"/>
      <c r="CD586" s="88"/>
      <c r="CE586" s="88"/>
      <c r="CF586" s="88"/>
      <c r="CG586" s="88"/>
      <c r="CH586" s="88"/>
      <c r="CI586" s="88"/>
      <c r="CJ586" s="88"/>
      <c r="CK586" s="88"/>
      <c r="CL586" s="88"/>
      <c r="CM586" s="88"/>
      <c r="CN586" s="88"/>
      <c r="CO586" s="88"/>
      <c r="CP586" s="88"/>
      <c r="CQ586" s="88"/>
      <c r="CR586" s="88"/>
      <c r="CS586" s="88"/>
      <c r="CT586" s="88"/>
      <c r="CU586" s="88"/>
      <c r="CV586" s="88"/>
      <c r="CW586" s="88"/>
      <c r="CX586" s="88"/>
      <c r="CY586" s="88"/>
      <c r="CZ586" s="88"/>
      <c r="DA586" s="88"/>
      <c r="DB586" s="88"/>
    </row>
    <row r="587" spans="1:106" s="76" customFormat="1" ht="7.35" customHeight="1">
      <c r="A587" s="73"/>
      <c r="B587" s="116"/>
      <c r="C587" s="70"/>
      <c r="D587" s="128"/>
      <c r="E587" s="93"/>
      <c r="F587" s="93"/>
      <c r="G587" s="93"/>
      <c r="H587" s="93"/>
      <c r="I587" s="93"/>
      <c r="J587" s="93"/>
      <c r="K587" s="262"/>
      <c r="L587" s="263"/>
      <c r="M587" s="93"/>
      <c r="N587" s="129" t="str">
        <f>'4.2.5CP'!G168</f>
        <v>CP137</v>
      </c>
      <c r="O587" s="93"/>
      <c r="P587" s="93"/>
      <c r="Q587" s="93"/>
      <c r="R587" s="93"/>
      <c r="S587" s="93"/>
      <c r="T587" s="93"/>
      <c r="U587" s="94"/>
      <c r="V587" s="128"/>
      <c r="W587" s="93"/>
      <c r="X587" s="93"/>
      <c r="Y587" s="93"/>
      <c r="Z587" s="93"/>
      <c r="AA587" s="94"/>
      <c r="AB587" s="2155">
        <f>'4.2.5CP'!I168</f>
        <v>117356</v>
      </c>
      <c r="AC587" s="2156"/>
      <c r="AD587" s="2156"/>
      <c r="AE587" s="2157"/>
      <c r="AF587" s="98"/>
      <c r="AG587" s="98"/>
      <c r="AH587" s="99"/>
      <c r="AI587" s="100"/>
      <c r="AJ587" s="133"/>
      <c r="AK587" s="155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</row>
    <row r="588" spans="1:106" s="76" customFormat="1" ht="7.35" customHeight="1">
      <c r="A588" s="73"/>
      <c r="B588" s="116"/>
      <c r="C588" s="70"/>
      <c r="D588" s="128"/>
      <c r="E588" s="93"/>
      <c r="F588" s="93"/>
      <c r="G588" s="93"/>
      <c r="H588" s="93"/>
      <c r="I588" s="93"/>
      <c r="J588" s="93"/>
      <c r="K588" s="262"/>
      <c r="L588" s="263"/>
      <c r="M588" s="93"/>
      <c r="N588" s="129"/>
      <c r="O588" s="93"/>
      <c r="P588" s="93" t="str">
        <f>'4.2.3BR'!U169</f>
        <v>FO15</v>
      </c>
      <c r="Q588" s="93"/>
      <c r="R588" s="93"/>
      <c r="S588" s="93"/>
      <c r="T588" s="93"/>
      <c r="U588" s="94"/>
      <c r="V588" s="128"/>
      <c r="W588" s="93"/>
      <c r="X588" s="93"/>
      <c r="Y588" s="93"/>
      <c r="Z588" s="93"/>
      <c r="AA588" s="94"/>
      <c r="AB588" s="2158">
        <f>'4.2.3BR'!W169</f>
        <v>118065</v>
      </c>
      <c r="AC588" s="2159"/>
      <c r="AD588" s="2159"/>
      <c r="AE588" s="2160"/>
      <c r="AF588" s="52"/>
      <c r="AG588" s="52"/>
      <c r="AH588" s="39"/>
      <c r="AI588" s="53"/>
      <c r="AJ588" s="133"/>
      <c r="AK588" s="155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</row>
    <row r="589" spans="1:106" s="76" customFormat="1" ht="7.35" customHeight="1">
      <c r="A589" s="73"/>
      <c r="B589" s="116"/>
      <c r="C589" s="70"/>
      <c r="D589" s="128"/>
      <c r="E589" s="93"/>
      <c r="F589" s="93"/>
      <c r="G589" s="93"/>
      <c r="H589" s="93"/>
      <c r="I589" s="93"/>
      <c r="J589" s="93"/>
      <c r="K589" s="262"/>
      <c r="L589" s="263"/>
      <c r="M589" s="93"/>
      <c r="N589" s="129" t="str">
        <f>'4.2.5CP'!G169</f>
        <v>CP138</v>
      </c>
      <c r="O589" s="93"/>
      <c r="P589" s="93"/>
      <c r="Q589" s="93"/>
      <c r="R589" s="93"/>
      <c r="S589" s="93"/>
      <c r="T589" s="93"/>
      <c r="U589" s="94"/>
      <c r="V589" s="128"/>
      <c r="W589" s="93"/>
      <c r="X589" s="93"/>
      <c r="Y589" s="93"/>
      <c r="Z589" s="93"/>
      <c r="AA589" s="94"/>
      <c r="AB589" s="2155">
        <f>'4.2.5CP'!I169</f>
        <v>118547</v>
      </c>
      <c r="AC589" s="2156"/>
      <c r="AD589" s="2156"/>
      <c r="AE589" s="2157"/>
      <c r="AF589" s="98"/>
      <c r="AG589" s="98"/>
      <c r="AH589" s="99"/>
      <c r="AI589" s="100"/>
      <c r="AJ589" s="133"/>
      <c r="AK589" s="155"/>
    </row>
    <row r="590" spans="1:106" s="76" customFormat="1" ht="7.35" customHeight="1">
      <c r="A590" s="73"/>
      <c r="B590" s="116"/>
      <c r="C590" s="70"/>
      <c r="D590" s="128"/>
      <c r="E590" s="93"/>
      <c r="F590" s="93"/>
      <c r="G590" s="93"/>
      <c r="H590" s="93"/>
      <c r="I590" s="93"/>
      <c r="J590" s="93"/>
      <c r="K590" s="262"/>
      <c r="L590" s="263"/>
      <c r="M590" s="93"/>
      <c r="N590" s="129" t="str">
        <f>'4.2.5CP'!G170</f>
        <v>CP139</v>
      </c>
      <c r="O590" s="93"/>
      <c r="P590" s="93"/>
      <c r="Q590" s="93"/>
      <c r="R590" s="93"/>
      <c r="S590" s="93"/>
      <c r="T590" s="93"/>
      <c r="U590" s="94"/>
      <c r="V590" s="128"/>
      <c r="W590" s="93"/>
      <c r="X590" s="93"/>
      <c r="Y590" s="93"/>
      <c r="Z590" s="93"/>
      <c r="AA590" s="94"/>
      <c r="AB590" s="2155">
        <f>'4.2.5CP'!I170</f>
        <v>118958</v>
      </c>
      <c r="AC590" s="2156"/>
      <c r="AD590" s="2156"/>
      <c r="AE590" s="2157"/>
      <c r="AF590" s="98"/>
      <c r="AG590" s="98"/>
      <c r="AH590" s="99"/>
      <c r="AI590" s="100"/>
      <c r="AJ590" s="133"/>
      <c r="AK590" s="155"/>
    </row>
    <row r="591" spans="1:106" s="76" customFormat="1" ht="7.35" customHeight="1">
      <c r="A591" s="73"/>
      <c r="B591" s="116"/>
      <c r="C591" s="70"/>
      <c r="D591" s="128"/>
      <c r="E591" s="93"/>
      <c r="F591" s="93"/>
      <c r="G591" s="93"/>
      <c r="H591" s="93"/>
      <c r="I591" s="93"/>
      <c r="J591" s="93"/>
      <c r="K591" s="262"/>
      <c r="L591" s="263"/>
      <c r="M591" s="93"/>
      <c r="N591" s="129" t="str">
        <f>'4.2.5CP'!G171</f>
        <v>CP140</v>
      </c>
      <c r="O591" s="93"/>
      <c r="P591" s="93"/>
      <c r="Q591" s="93"/>
      <c r="R591" s="93"/>
      <c r="S591" s="93"/>
      <c r="T591" s="93"/>
      <c r="U591" s="94"/>
      <c r="V591" s="128"/>
      <c r="W591" s="93"/>
      <c r="X591" s="93"/>
      <c r="Y591" s="93"/>
      <c r="Z591" s="93"/>
      <c r="AA591" s="94"/>
      <c r="AB591" s="2155">
        <f>'4.2.5CP'!I171</f>
        <v>119234</v>
      </c>
      <c r="AC591" s="2156"/>
      <c r="AD591" s="2156"/>
      <c r="AE591" s="2157"/>
      <c r="AF591" s="98"/>
      <c r="AG591" s="98"/>
      <c r="AH591" s="99"/>
      <c r="AI591" s="100"/>
      <c r="AJ591" s="133"/>
      <c r="AK591" s="155"/>
    </row>
    <row r="592" spans="1:106" s="76" customFormat="1" ht="7.35" customHeight="1">
      <c r="A592" s="73"/>
      <c r="B592" s="116"/>
      <c r="C592" s="70"/>
      <c r="D592" s="128"/>
      <c r="E592" s="93"/>
      <c r="F592" s="93"/>
      <c r="G592" s="93"/>
      <c r="H592" s="93"/>
      <c r="I592" s="93"/>
      <c r="J592" s="93"/>
      <c r="K592" s="262"/>
      <c r="L592" s="263" t="str">
        <f>'4.2.4CB'!G187</f>
        <v>WT047</v>
      </c>
      <c r="M592" s="93"/>
      <c r="N592" s="129"/>
      <c r="O592" s="93"/>
      <c r="P592" s="93"/>
      <c r="Q592" s="93"/>
      <c r="R592" s="93"/>
      <c r="S592" s="93"/>
      <c r="T592" s="93"/>
      <c r="U592" s="94"/>
      <c r="V592" s="128"/>
      <c r="W592" s="93"/>
      <c r="X592" s="93"/>
      <c r="Y592" s="93"/>
      <c r="Z592" s="93"/>
      <c r="AA592" s="94"/>
      <c r="AB592" s="2155">
        <f>'4.2.4CB'!I187</f>
        <v>119481</v>
      </c>
      <c r="AC592" s="2156"/>
      <c r="AD592" s="2156"/>
      <c r="AE592" s="2157"/>
      <c r="AF592" s="98"/>
      <c r="AG592" s="98"/>
      <c r="AH592" s="99"/>
      <c r="AI592" s="100"/>
      <c r="AJ592" s="133"/>
      <c r="AK592" s="155"/>
    </row>
    <row r="593" spans="1:106" s="76" customFormat="1" ht="7.35" customHeight="1">
      <c r="A593" s="73"/>
      <c r="B593" s="116"/>
      <c r="C593" s="70"/>
      <c r="D593" s="128"/>
      <c r="E593" s="93"/>
      <c r="F593" s="93"/>
      <c r="G593" s="93"/>
      <c r="H593" s="93"/>
      <c r="I593" s="93"/>
      <c r="J593" s="93"/>
      <c r="K593" s="262"/>
      <c r="L593" s="263"/>
      <c r="M593" s="93"/>
      <c r="N593" s="129"/>
      <c r="O593" s="93"/>
      <c r="P593" s="93" t="str">
        <f>'4.2.3BR'!U170</f>
        <v>FO16</v>
      </c>
      <c r="Q593" s="93"/>
      <c r="R593" s="93"/>
      <c r="S593" s="93"/>
      <c r="T593" s="93"/>
      <c r="U593" s="94"/>
      <c r="V593" s="128"/>
      <c r="W593" s="93"/>
      <c r="X593" s="93"/>
      <c r="Y593" s="93"/>
      <c r="Z593" s="93"/>
      <c r="AA593" s="94"/>
      <c r="AB593" s="2158">
        <f>'4.2.3BR'!W170</f>
        <v>119508</v>
      </c>
      <c r="AC593" s="2159"/>
      <c r="AD593" s="2159"/>
      <c r="AE593" s="2160"/>
      <c r="AF593" s="52"/>
      <c r="AG593" s="52"/>
      <c r="AH593" s="39"/>
      <c r="AI593" s="53"/>
      <c r="AJ593" s="133"/>
      <c r="AK593" s="155"/>
    </row>
    <row r="594" spans="1:106" s="76" customFormat="1" ht="7.35" customHeight="1">
      <c r="A594" s="73"/>
      <c r="B594" s="116"/>
      <c r="C594" s="70"/>
      <c r="D594" s="149"/>
      <c r="E594" s="111"/>
      <c r="F594" s="111"/>
      <c r="G594" s="111"/>
      <c r="H594" s="111"/>
      <c r="I594" s="111"/>
      <c r="J594" s="111"/>
      <c r="K594" s="268"/>
      <c r="L594" s="269"/>
      <c r="M594" s="111"/>
      <c r="N594" s="150" t="str">
        <f>'4.2.5CP'!G172</f>
        <v>CP141</v>
      </c>
      <c r="O594" s="111"/>
      <c r="P594" s="111"/>
      <c r="Q594" s="111"/>
      <c r="R594" s="111"/>
      <c r="S594" s="111"/>
      <c r="T594" s="111"/>
      <c r="U594" s="112"/>
      <c r="V594" s="149"/>
      <c r="W594" s="111"/>
      <c r="X594" s="111"/>
      <c r="Y594" s="111"/>
      <c r="Z594" s="111"/>
      <c r="AA594" s="112"/>
      <c r="AB594" s="2181">
        <f>'4.2.5CP'!I172</f>
        <v>119687</v>
      </c>
      <c r="AC594" s="2182"/>
      <c r="AD594" s="2182"/>
      <c r="AE594" s="2183"/>
      <c r="AF594" s="113"/>
      <c r="AG594" s="113"/>
      <c r="AH594" s="114"/>
      <c r="AI594" s="115"/>
      <c r="AJ594" s="151"/>
      <c r="AK594" s="157"/>
    </row>
    <row r="595" spans="1:106" s="76" customFormat="1" ht="7.35" customHeight="1">
      <c r="A595" s="73"/>
      <c r="B595" s="116"/>
      <c r="C595" s="70"/>
      <c r="D595" s="80" t="s">
        <v>1154</v>
      </c>
      <c r="E595" s="81"/>
      <c r="F595" s="81"/>
      <c r="G595" s="81"/>
      <c r="H595" s="81"/>
      <c r="I595" s="81"/>
      <c r="J595" s="81"/>
      <c r="K595" s="254"/>
      <c r="L595" s="255"/>
      <c r="M595" s="81"/>
      <c r="N595" s="82"/>
      <c r="O595" s="81"/>
      <c r="P595" s="81"/>
      <c r="Q595" s="81"/>
      <c r="R595" s="81"/>
      <c r="S595" s="81"/>
      <c r="T595" s="81"/>
      <c r="U595" s="18"/>
      <c r="V595" s="80"/>
      <c r="W595" s="81"/>
      <c r="X595" s="81"/>
      <c r="Y595" s="81"/>
      <c r="Z595" s="81"/>
      <c r="AA595" s="18"/>
      <c r="AB595" s="19">
        <v>120000</v>
      </c>
      <c r="AC595" s="168" t="s">
        <v>405</v>
      </c>
      <c r="AD595" s="21">
        <v>125000</v>
      </c>
      <c r="AE595" s="22"/>
      <c r="AF595" s="23"/>
      <c r="AG595" s="23"/>
      <c r="AH595" s="24">
        <f>(AD595-AB595)-AF595</f>
        <v>5000</v>
      </c>
      <c r="AI595" s="25"/>
      <c r="AJ595" s="117"/>
      <c r="AK595" s="153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</row>
    <row r="596" spans="1:106" s="88" customFormat="1" ht="7.35" customHeight="1">
      <c r="A596" s="125"/>
      <c r="B596" s="118"/>
      <c r="C596" s="29"/>
      <c r="D596" s="90" t="s">
        <v>1278</v>
      </c>
      <c r="E596" s="91"/>
      <c r="F596" s="91"/>
      <c r="G596" s="91"/>
      <c r="H596" s="91"/>
      <c r="I596" s="91"/>
      <c r="J596" s="91"/>
      <c r="K596" s="258"/>
      <c r="L596" s="259"/>
      <c r="M596" s="91"/>
      <c r="N596" s="92"/>
      <c r="O596" s="91"/>
      <c r="P596" s="91"/>
      <c r="Q596" s="91"/>
      <c r="R596" s="91"/>
      <c r="S596" s="91"/>
      <c r="T596" s="91"/>
      <c r="U596" s="47"/>
      <c r="V596" s="90"/>
      <c r="W596" s="91"/>
      <c r="X596" s="91"/>
      <c r="Y596" s="91"/>
      <c r="Z596" s="91"/>
      <c r="AA596" s="47"/>
      <c r="AB596" s="48">
        <f>AB595</f>
        <v>120000</v>
      </c>
      <c r="AC596" s="1544" t="s">
        <v>405</v>
      </c>
      <c r="AD596" s="50">
        <f>AB597</f>
        <v>123994</v>
      </c>
      <c r="AE596" s="1667"/>
      <c r="AF596" s="52"/>
      <c r="AG596" s="52"/>
      <c r="AH596" s="39">
        <f>(AD596-AB596)</f>
        <v>3994</v>
      </c>
      <c r="AI596" s="53"/>
      <c r="AJ596" s="119"/>
      <c r="AK596" s="55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76"/>
      <c r="BX596" s="76"/>
      <c r="BY596" s="76"/>
      <c r="BZ596" s="76"/>
      <c r="CA596" s="76"/>
      <c r="CB596" s="76"/>
      <c r="CC596" s="76"/>
      <c r="CD596" s="76"/>
      <c r="CE596" s="76"/>
      <c r="CF596" s="76"/>
      <c r="CG596" s="76"/>
      <c r="CH596" s="76"/>
      <c r="CI596" s="76"/>
      <c r="CJ596" s="76"/>
      <c r="CK596" s="76"/>
      <c r="CL596" s="76"/>
      <c r="CM596" s="76"/>
      <c r="CN596" s="76"/>
      <c r="CO596" s="76"/>
      <c r="CP596" s="76"/>
      <c r="CQ596" s="76"/>
      <c r="CR596" s="76"/>
      <c r="CS596" s="76"/>
      <c r="CT596" s="76"/>
      <c r="CU596" s="76"/>
      <c r="CV596" s="76"/>
      <c r="CW596" s="76"/>
      <c r="CX596" s="76"/>
      <c r="CY596" s="76"/>
      <c r="CZ596" s="76"/>
      <c r="DA596" s="76"/>
      <c r="DB596" s="76"/>
    </row>
    <row r="597" spans="1:106" s="88" customFormat="1" ht="7.35" customHeight="1">
      <c r="A597" s="73"/>
      <c r="B597" s="116"/>
      <c r="C597" s="70"/>
      <c r="D597" s="128"/>
      <c r="E597" s="93"/>
      <c r="F597" s="93"/>
      <c r="G597" s="93"/>
      <c r="H597" s="93"/>
      <c r="I597" s="93"/>
      <c r="J597" s="93" t="str">
        <f>'4.2.3BR'!U139</f>
        <v>VD18</v>
      </c>
      <c r="K597" s="262"/>
      <c r="L597" s="263"/>
      <c r="M597" s="93"/>
      <c r="N597" s="129"/>
      <c r="O597" s="93"/>
      <c r="P597" s="93"/>
      <c r="Q597" s="93"/>
      <c r="R597" s="93"/>
      <c r="S597" s="93"/>
      <c r="T597" s="93"/>
      <c r="U597" s="94"/>
      <c r="V597" s="128"/>
      <c r="W597" s="93"/>
      <c r="X597" s="93"/>
      <c r="Y597" s="93"/>
      <c r="Z597" s="93"/>
      <c r="AA597" s="94"/>
      <c r="AB597" s="48">
        <f>'4.2.3BR'!W139</f>
        <v>123994</v>
      </c>
      <c r="AC597" s="1666" t="s">
        <v>405</v>
      </c>
      <c r="AD597" s="50">
        <f>'4.2.3BR'!AA139</f>
        <v>124806</v>
      </c>
      <c r="AE597" s="1667"/>
      <c r="AF597" s="52"/>
      <c r="AG597" s="52"/>
      <c r="AH597" s="39">
        <f>'4.2.3BR'!AF139</f>
        <v>812</v>
      </c>
      <c r="AI597" s="53"/>
      <c r="AJ597" s="133"/>
      <c r="AK597" s="155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</row>
    <row r="598" spans="1:106" s="88" customFormat="1" ht="7.35" customHeight="1">
      <c r="A598" s="73"/>
      <c r="B598" s="116"/>
      <c r="C598" s="70"/>
      <c r="D598" s="1693" t="s">
        <v>1279</v>
      </c>
      <c r="E598" s="1694"/>
      <c r="F598" s="1694"/>
      <c r="G598" s="1694"/>
      <c r="H598" s="1694"/>
      <c r="I598" s="1694"/>
      <c r="J598" s="1694"/>
      <c r="K598" s="1695"/>
      <c r="L598" s="1696"/>
      <c r="M598" s="1694"/>
      <c r="N598" s="1697"/>
      <c r="O598" s="1694"/>
      <c r="P598" s="1694"/>
      <c r="Q598" s="1694"/>
      <c r="R598" s="1694"/>
      <c r="S598" s="1694"/>
      <c r="T598" s="1694"/>
      <c r="U598" s="1698"/>
      <c r="V598" s="1693"/>
      <c r="W598" s="1694"/>
      <c r="X598" s="1694"/>
      <c r="Y598" s="1694"/>
      <c r="Z598" s="1694"/>
      <c r="AA598" s="1698"/>
      <c r="AB598" s="1716">
        <f>AD597</f>
        <v>124806</v>
      </c>
      <c r="AC598" s="1700" t="s">
        <v>405</v>
      </c>
      <c r="AD598" s="1717">
        <f>AD595</f>
        <v>125000</v>
      </c>
      <c r="AE598" s="1702"/>
      <c r="AF598" s="1703"/>
      <c r="AG598" s="1703"/>
      <c r="AH598" s="1556">
        <f>(AD598-AB598)</f>
        <v>194</v>
      </c>
      <c r="AI598" s="1557"/>
      <c r="AJ598" s="1558"/>
      <c r="AK598" s="1559"/>
      <c r="AL598" s="1778">
        <f>SUM(AH596:AH598)</f>
        <v>5000</v>
      </c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</row>
    <row r="599" spans="1:106" s="76" customFormat="1" ht="7.35" customHeight="1">
      <c r="A599" s="73"/>
      <c r="B599" s="116"/>
      <c r="C599" s="70"/>
      <c r="D599" s="139"/>
      <c r="E599" s="140"/>
      <c r="F599" s="140"/>
      <c r="G599" s="140"/>
      <c r="H599" s="140"/>
      <c r="I599" s="140"/>
      <c r="J599" s="140"/>
      <c r="K599" s="266"/>
      <c r="L599" s="267"/>
      <c r="M599" s="140"/>
      <c r="N599" s="141"/>
      <c r="O599" s="140"/>
      <c r="P599" s="140" t="str">
        <f>'4.2.3BR'!U172</f>
        <v>FO17</v>
      </c>
      <c r="Q599" s="140"/>
      <c r="R599" s="140"/>
      <c r="S599" s="140"/>
      <c r="T599" s="140"/>
      <c r="U599" s="142"/>
      <c r="V599" s="139"/>
      <c r="W599" s="140"/>
      <c r="X599" s="140"/>
      <c r="Y599" s="140"/>
      <c r="Z599" s="140"/>
      <c r="AA599" s="142"/>
      <c r="AB599" s="2190">
        <f>'4.2.3BR'!W172</f>
        <v>120316</v>
      </c>
      <c r="AC599" s="2191"/>
      <c r="AD599" s="2191"/>
      <c r="AE599" s="2192"/>
      <c r="AF599" s="38"/>
      <c r="AG599" s="38"/>
      <c r="AH599" s="71"/>
      <c r="AI599" s="40"/>
      <c r="AJ599" s="147"/>
      <c r="AK599" s="167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</row>
    <row r="600" spans="1:106" s="76" customFormat="1" ht="7.35" customHeight="1">
      <c r="A600" s="73"/>
      <c r="B600" s="116"/>
      <c r="C600" s="70"/>
      <c r="D600" s="128"/>
      <c r="E600" s="93"/>
      <c r="F600" s="93"/>
      <c r="G600" s="93"/>
      <c r="H600" s="93"/>
      <c r="I600" s="93"/>
      <c r="J600" s="93"/>
      <c r="K600" s="262"/>
      <c r="L600" s="263"/>
      <c r="M600" s="93"/>
      <c r="N600" s="129" t="str">
        <f>'4.2.5CP'!G174</f>
        <v>CP142</v>
      </c>
      <c r="O600" s="93"/>
      <c r="P600" s="93"/>
      <c r="Q600" s="93"/>
      <c r="R600" s="93"/>
      <c r="S600" s="93"/>
      <c r="T600" s="93"/>
      <c r="U600" s="94"/>
      <c r="V600" s="128"/>
      <c r="W600" s="93"/>
      <c r="X600" s="93"/>
      <c r="Y600" s="93"/>
      <c r="Z600" s="93"/>
      <c r="AA600" s="94"/>
      <c r="AB600" s="2155">
        <f>'4.2.5CP'!I174</f>
        <v>120687</v>
      </c>
      <c r="AC600" s="2156"/>
      <c r="AD600" s="2156"/>
      <c r="AE600" s="2157"/>
      <c r="AF600" s="98"/>
      <c r="AG600" s="98"/>
      <c r="AH600" s="99"/>
      <c r="AI600" s="100"/>
      <c r="AJ600" s="133"/>
      <c r="AK600" s="155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</row>
    <row r="601" spans="1:106" s="76" customFormat="1" ht="7.35" customHeight="1">
      <c r="A601" s="73"/>
      <c r="B601" s="116"/>
      <c r="C601" s="70"/>
      <c r="D601" s="128"/>
      <c r="E601" s="93"/>
      <c r="F601" s="93"/>
      <c r="G601" s="93"/>
      <c r="H601" s="93"/>
      <c r="I601" s="93"/>
      <c r="J601" s="93"/>
      <c r="K601" s="262"/>
      <c r="L601" s="263"/>
      <c r="M601" s="93"/>
      <c r="N601" s="129" t="str">
        <f>'4.2.5CP'!G175</f>
        <v>CP143</v>
      </c>
      <c r="O601" s="93"/>
      <c r="P601" s="93"/>
      <c r="Q601" s="93"/>
      <c r="R601" s="93"/>
      <c r="S601" s="93"/>
      <c r="T601" s="93"/>
      <c r="U601" s="94"/>
      <c r="V601" s="128"/>
      <c r="W601" s="93"/>
      <c r="X601" s="93"/>
      <c r="Y601" s="93"/>
      <c r="Z601" s="93"/>
      <c r="AA601" s="94"/>
      <c r="AB601" s="2155">
        <f>'4.2.5CP'!I175</f>
        <v>120985</v>
      </c>
      <c r="AC601" s="2156"/>
      <c r="AD601" s="2156"/>
      <c r="AE601" s="2157"/>
      <c r="AF601" s="98"/>
      <c r="AG601" s="98"/>
      <c r="AH601" s="99"/>
      <c r="AI601" s="100"/>
      <c r="AJ601" s="133"/>
      <c r="AK601" s="155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</row>
    <row r="602" spans="1:106" s="76" customFormat="1" ht="7.35" customHeight="1">
      <c r="A602" s="73"/>
      <c r="B602" s="116"/>
      <c r="C602" s="70"/>
      <c r="D602" s="128"/>
      <c r="E602" s="93"/>
      <c r="F602" s="93"/>
      <c r="G602" s="93"/>
      <c r="H602" s="93"/>
      <c r="I602" s="93"/>
      <c r="J602" s="93"/>
      <c r="K602" s="262"/>
      <c r="L602" s="263"/>
      <c r="M602" s="93"/>
      <c r="N602" s="129" t="str">
        <f>'4.2.5CP'!G176</f>
        <v>CP144</v>
      </c>
      <c r="O602" s="93"/>
      <c r="P602" s="93"/>
      <c r="Q602" s="93"/>
      <c r="R602" s="93"/>
      <c r="S602" s="93"/>
      <c r="T602" s="93"/>
      <c r="U602" s="94"/>
      <c r="V602" s="128"/>
      <c r="W602" s="93"/>
      <c r="X602" s="93"/>
      <c r="Y602" s="93"/>
      <c r="Z602" s="93"/>
      <c r="AA602" s="94"/>
      <c r="AB602" s="2155">
        <f>'4.2.5CP'!I176</f>
        <v>121144</v>
      </c>
      <c r="AC602" s="2156"/>
      <c r="AD602" s="2156"/>
      <c r="AE602" s="2157"/>
      <c r="AF602" s="98"/>
      <c r="AG602" s="98"/>
      <c r="AH602" s="99"/>
      <c r="AI602" s="100"/>
      <c r="AJ602" s="133"/>
      <c r="AK602" s="155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</row>
    <row r="603" spans="1:106" s="76" customFormat="1" ht="7.35" customHeight="1">
      <c r="A603" s="73"/>
      <c r="B603" s="116"/>
      <c r="C603" s="1542"/>
      <c r="D603" s="128"/>
      <c r="E603" s="93"/>
      <c r="F603" s="93"/>
      <c r="G603" s="93"/>
      <c r="H603" s="93"/>
      <c r="I603" s="93"/>
      <c r="J603" s="93"/>
      <c r="K603" s="262"/>
      <c r="L603" s="263"/>
      <c r="M603" s="93"/>
      <c r="N603" s="129" t="str">
        <f>'4.2.5CP'!G177</f>
        <v>CP145</v>
      </c>
      <c r="O603" s="93"/>
      <c r="P603" s="93"/>
      <c r="Q603" s="93"/>
      <c r="R603" s="93"/>
      <c r="S603" s="93"/>
      <c r="T603" s="93"/>
      <c r="U603" s="94"/>
      <c r="V603" s="128"/>
      <c r="W603" s="93"/>
      <c r="X603" s="93"/>
      <c r="Y603" s="93"/>
      <c r="Z603" s="93"/>
      <c r="AA603" s="94"/>
      <c r="AB603" s="2155">
        <f>'4.2.5CP'!I177</f>
        <v>121287</v>
      </c>
      <c r="AC603" s="2156"/>
      <c r="AD603" s="2156"/>
      <c r="AE603" s="2157"/>
      <c r="AF603" s="98"/>
      <c r="AG603" s="98"/>
      <c r="AH603" s="99"/>
      <c r="AI603" s="100"/>
      <c r="AJ603" s="133"/>
      <c r="AK603" s="155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</row>
    <row r="604" spans="1:106" s="76" customFormat="1" ht="7.35" customHeight="1">
      <c r="A604" s="73"/>
      <c r="B604" s="116"/>
      <c r="C604" s="1542"/>
      <c r="D604" s="128"/>
      <c r="E604" s="93"/>
      <c r="F604" s="93"/>
      <c r="G604" s="93"/>
      <c r="H604" s="93"/>
      <c r="I604" s="93"/>
      <c r="J604" s="93"/>
      <c r="K604" s="262"/>
      <c r="L604" s="263"/>
      <c r="M604" s="93"/>
      <c r="N604" s="129" t="str">
        <f>'4.2.5CP'!G178</f>
        <v>CP146</v>
      </c>
      <c r="O604" s="93"/>
      <c r="P604" s="93"/>
      <c r="Q604" s="93"/>
      <c r="R604" s="93"/>
      <c r="S604" s="93"/>
      <c r="T604" s="93"/>
      <c r="U604" s="94"/>
      <c r="V604" s="128"/>
      <c r="W604" s="93"/>
      <c r="X604" s="93"/>
      <c r="Y604" s="93"/>
      <c r="Z604" s="93"/>
      <c r="AA604" s="94"/>
      <c r="AB604" s="2155">
        <f>'4.2.5CP'!I178</f>
        <v>121555</v>
      </c>
      <c r="AC604" s="2156"/>
      <c r="AD604" s="2156"/>
      <c r="AE604" s="2157"/>
      <c r="AF604" s="98"/>
      <c r="AG604" s="98"/>
      <c r="AH604" s="99"/>
      <c r="AI604" s="100"/>
      <c r="AJ604" s="133"/>
      <c r="AK604" s="155"/>
    </row>
    <row r="605" spans="1:106" s="76" customFormat="1" ht="7.35" customHeight="1">
      <c r="A605" s="73"/>
      <c r="B605" s="116"/>
      <c r="C605" s="70"/>
      <c r="D605" s="128"/>
      <c r="E605" s="93"/>
      <c r="F605" s="93"/>
      <c r="G605" s="93"/>
      <c r="H605" s="93"/>
      <c r="I605" s="93"/>
      <c r="J605" s="93"/>
      <c r="K605" s="262"/>
      <c r="L605" s="263"/>
      <c r="M605" s="93"/>
      <c r="N605" s="129" t="str">
        <f>'4.2.5CP'!G179</f>
        <v>CP147</v>
      </c>
      <c r="O605" s="93"/>
      <c r="P605" s="93"/>
      <c r="Q605" s="93"/>
      <c r="R605" s="93"/>
      <c r="S605" s="93"/>
      <c r="T605" s="93"/>
      <c r="U605" s="94"/>
      <c r="V605" s="128"/>
      <c r="W605" s="93"/>
      <c r="X605" s="93"/>
      <c r="Y605" s="93"/>
      <c r="Z605" s="93"/>
      <c r="AA605" s="94"/>
      <c r="AB605" s="2155">
        <f>'4.2.5CP'!I179</f>
        <v>121946</v>
      </c>
      <c r="AC605" s="2156"/>
      <c r="AD605" s="2156"/>
      <c r="AE605" s="2157"/>
      <c r="AF605" s="98"/>
      <c r="AG605" s="98"/>
      <c r="AH605" s="99"/>
      <c r="AI605" s="100"/>
      <c r="AJ605" s="133"/>
      <c r="AK605" s="155"/>
    </row>
    <row r="606" spans="1:106" s="76" customFormat="1" ht="7.35" customHeight="1">
      <c r="A606" s="73"/>
      <c r="B606" s="116"/>
      <c r="C606" s="70"/>
      <c r="D606" s="128"/>
      <c r="E606" s="93"/>
      <c r="F606" s="93"/>
      <c r="G606" s="93"/>
      <c r="H606" s="93"/>
      <c r="I606" s="93"/>
      <c r="J606" s="93"/>
      <c r="K606" s="262"/>
      <c r="L606" s="263"/>
      <c r="M606" s="93"/>
      <c r="N606" s="129" t="str">
        <f>'4.2.5CP'!G180</f>
        <v>CP148</v>
      </c>
      <c r="O606" s="93"/>
      <c r="P606" s="93"/>
      <c r="Q606" s="93"/>
      <c r="R606" s="93"/>
      <c r="S606" s="93"/>
      <c r="T606" s="93"/>
      <c r="U606" s="94"/>
      <c r="V606" s="128"/>
      <c r="W606" s="93"/>
      <c r="X606" s="93"/>
      <c r="Y606" s="93"/>
      <c r="Z606" s="93"/>
      <c r="AA606" s="94"/>
      <c r="AB606" s="2155">
        <f>'4.2.5CP'!I180</f>
        <v>122029</v>
      </c>
      <c r="AC606" s="2156"/>
      <c r="AD606" s="2156"/>
      <c r="AE606" s="2157"/>
      <c r="AF606" s="98"/>
      <c r="AG606" s="98"/>
      <c r="AH606" s="99"/>
      <c r="AI606" s="100"/>
      <c r="AJ606" s="133"/>
      <c r="AK606" s="155"/>
    </row>
    <row r="607" spans="1:106" s="76" customFormat="1" ht="7.35" customHeight="1">
      <c r="A607" s="73"/>
      <c r="B607" s="116"/>
      <c r="C607" s="70"/>
      <c r="D607" s="128"/>
      <c r="E607" s="93"/>
      <c r="F607" s="93"/>
      <c r="G607" s="93"/>
      <c r="H607" s="93"/>
      <c r="I607" s="93"/>
      <c r="J607" s="93"/>
      <c r="K607" s="262"/>
      <c r="L607" s="263"/>
      <c r="M607" s="93"/>
      <c r="N607" s="129" t="str">
        <f>'4.2.5CP'!G181</f>
        <v>CP149</v>
      </c>
      <c r="O607" s="93"/>
      <c r="P607" s="93"/>
      <c r="Q607" s="93"/>
      <c r="R607" s="93"/>
      <c r="S607" s="93"/>
      <c r="T607" s="93"/>
      <c r="U607" s="94"/>
      <c r="V607" s="128"/>
      <c r="W607" s="93"/>
      <c r="X607" s="93"/>
      <c r="Y607" s="93"/>
      <c r="Z607" s="93"/>
      <c r="AA607" s="94"/>
      <c r="AB607" s="2155">
        <f>'4.2.5CP'!I181</f>
        <v>122580</v>
      </c>
      <c r="AC607" s="2156"/>
      <c r="AD607" s="2156"/>
      <c r="AE607" s="2157"/>
      <c r="AF607" s="98"/>
      <c r="AG607" s="98"/>
      <c r="AH607" s="99"/>
      <c r="AI607" s="100"/>
      <c r="AJ607" s="133"/>
      <c r="AK607" s="155"/>
    </row>
    <row r="608" spans="1:106" s="76" customFormat="1" ht="7.35" customHeight="1">
      <c r="A608" s="73"/>
      <c r="B608" s="116"/>
      <c r="C608" s="70"/>
      <c r="D608" s="128"/>
      <c r="E608" s="93"/>
      <c r="F608" s="93"/>
      <c r="G608" s="93"/>
      <c r="H608" s="93"/>
      <c r="I608" s="93"/>
      <c r="J608" s="93"/>
      <c r="K608" s="262"/>
      <c r="L608" s="263" t="str">
        <f>'4.2.4CB'!G189</f>
        <v>WT048</v>
      </c>
      <c r="M608" s="93"/>
      <c r="N608" s="129"/>
      <c r="O608" s="93"/>
      <c r="P608" s="93"/>
      <c r="Q608" s="93"/>
      <c r="R608" s="93"/>
      <c r="S608" s="93"/>
      <c r="T608" s="93"/>
      <c r="U608" s="94"/>
      <c r="V608" s="128"/>
      <c r="W608" s="93"/>
      <c r="X608" s="93"/>
      <c r="Y608" s="93"/>
      <c r="Z608" s="93"/>
      <c r="AA608" s="94"/>
      <c r="AB608" s="2155">
        <f>'4.2.4CB'!I189</f>
        <v>123096</v>
      </c>
      <c r="AC608" s="2156"/>
      <c r="AD608" s="2156"/>
      <c r="AE608" s="2157"/>
      <c r="AF608" s="98"/>
      <c r="AG608" s="98"/>
      <c r="AH608" s="99"/>
      <c r="AI608" s="100"/>
      <c r="AJ608" s="133"/>
      <c r="AK608" s="155"/>
    </row>
    <row r="609" spans="1:74" s="76" customFormat="1" ht="7.35" customHeight="1">
      <c r="A609" s="73"/>
      <c r="B609" s="116"/>
      <c r="C609" s="70"/>
      <c r="D609" s="128"/>
      <c r="E609" s="93"/>
      <c r="F609" s="93"/>
      <c r="G609" s="93"/>
      <c r="H609" s="93"/>
      <c r="I609" s="93"/>
      <c r="J609" s="93"/>
      <c r="K609" s="262"/>
      <c r="L609" s="263"/>
      <c r="M609" s="93"/>
      <c r="N609" s="129" t="str">
        <f>'4.2.5CP'!G182</f>
        <v>CP150</v>
      </c>
      <c r="O609" s="93"/>
      <c r="P609" s="93"/>
      <c r="Q609" s="93"/>
      <c r="R609" s="93"/>
      <c r="S609" s="93"/>
      <c r="T609" s="93"/>
      <c r="U609" s="94"/>
      <c r="V609" s="128"/>
      <c r="W609" s="93"/>
      <c r="X609" s="93"/>
      <c r="Y609" s="93"/>
      <c r="Z609" s="93"/>
      <c r="AA609" s="94"/>
      <c r="AB609" s="2155">
        <f>'4.2.5CP'!I182</f>
        <v>123131</v>
      </c>
      <c r="AC609" s="2156"/>
      <c r="AD609" s="2156"/>
      <c r="AE609" s="2157"/>
      <c r="AF609" s="98"/>
      <c r="AG609" s="98"/>
      <c r="AH609" s="99"/>
      <c r="AI609" s="100"/>
      <c r="AJ609" s="133"/>
      <c r="AK609" s="155"/>
    </row>
    <row r="610" spans="1:74" s="76" customFormat="1" ht="7.35" customHeight="1">
      <c r="A610" s="73"/>
      <c r="B610" s="116"/>
      <c r="C610" s="70"/>
      <c r="D610" s="128"/>
      <c r="E610" s="93"/>
      <c r="F610" s="93"/>
      <c r="G610" s="93"/>
      <c r="H610" s="93"/>
      <c r="I610" s="93"/>
      <c r="J610" s="93"/>
      <c r="K610" s="262"/>
      <c r="L610" s="263" t="str">
        <f>'4.2.4CB'!G190</f>
        <v>WT049</v>
      </c>
      <c r="M610" s="93"/>
      <c r="N610" s="129"/>
      <c r="O610" s="93"/>
      <c r="P610" s="93"/>
      <c r="Q610" s="93"/>
      <c r="R610" s="93"/>
      <c r="S610" s="93"/>
      <c r="T610" s="93"/>
      <c r="U610" s="94"/>
      <c r="V610" s="128"/>
      <c r="W610" s="93"/>
      <c r="X610" s="93"/>
      <c r="Y610" s="93"/>
      <c r="Z610" s="93"/>
      <c r="AA610" s="94"/>
      <c r="AB610" s="2155">
        <f>'4.2.4CB'!I190</f>
        <v>123281</v>
      </c>
      <c r="AC610" s="2156"/>
      <c r="AD610" s="2156"/>
      <c r="AE610" s="2157"/>
      <c r="AF610" s="98"/>
      <c r="AG610" s="98"/>
      <c r="AH610" s="99"/>
      <c r="AI610" s="100"/>
      <c r="AJ610" s="133"/>
      <c r="AK610" s="155"/>
    </row>
    <row r="611" spans="1:74" s="76" customFormat="1" ht="7.35" customHeight="1">
      <c r="A611" s="73"/>
      <c r="B611" s="116"/>
      <c r="C611" s="70"/>
      <c r="D611" s="128"/>
      <c r="E611" s="93"/>
      <c r="F611" s="93"/>
      <c r="G611" s="93"/>
      <c r="H611" s="93"/>
      <c r="I611" s="93"/>
      <c r="J611" s="93"/>
      <c r="K611" s="262"/>
      <c r="L611" s="263"/>
      <c r="M611" s="93"/>
      <c r="N611" s="129" t="str">
        <f>'4.2.5CP'!G183</f>
        <v>CP151</v>
      </c>
      <c r="O611" s="93"/>
      <c r="P611" s="93"/>
      <c r="Q611" s="93"/>
      <c r="R611" s="93"/>
      <c r="S611" s="93"/>
      <c r="T611" s="93"/>
      <c r="U611" s="94"/>
      <c r="V611" s="128"/>
      <c r="W611" s="93"/>
      <c r="X611" s="93"/>
      <c r="Y611" s="93"/>
      <c r="Z611" s="93"/>
      <c r="AA611" s="94"/>
      <c r="AB611" s="2155">
        <f>'4.2.5CP'!I183</f>
        <v>123647</v>
      </c>
      <c r="AC611" s="2156"/>
      <c r="AD611" s="2156"/>
      <c r="AE611" s="2157"/>
      <c r="AF611" s="98"/>
      <c r="AG611" s="98"/>
      <c r="AH611" s="99"/>
      <c r="AI611" s="100"/>
      <c r="AJ611" s="133"/>
      <c r="AK611" s="155"/>
    </row>
    <row r="612" spans="1:74" s="76" customFormat="1" ht="7.35" customHeight="1">
      <c r="A612" s="73"/>
      <c r="B612" s="116"/>
      <c r="C612" s="70"/>
      <c r="D612" s="128"/>
      <c r="E612" s="93"/>
      <c r="F612" s="93"/>
      <c r="G612" s="93"/>
      <c r="H612" s="93"/>
      <c r="I612" s="93"/>
      <c r="J612" s="93"/>
      <c r="K612" s="262"/>
      <c r="L612" s="263"/>
      <c r="M612" s="93"/>
      <c r="N612" s="129"/>
      <c r="O612" s="93"/>
      <c r="P612" s="93"/>
      <c r="Q612" s="93" t="str">
        <f>'4.2.6IC'!G25</f>
        <v>IC08</v>
      </c>
      <c r="R612" s="93"/>
      <c r="S612" s="93"/>
      <c r="T612" s="93"/>
      <c r="U612" s="94"/>
      <c r="V612" s="128"/>
      <c r="W612" s="93"/>
      <c r="X612" s="93"/>
      <c r="Y612" s="93"/>
      <c r="Z612" s="93"/>
      <c r="AA612" s="94"/>
      <c r="AB612" s="2155">
        <f>'4.2.6IC'!H25</f>
        <v>123915</v>
      </c>
      <c r="AC612" s="2156"/>
      <c r="AD612" s="2156"/>
      <c r="AE612" s="2157"/>
      <c r="AF612" s="98"/>
      <c r="AG612" s="98"/>
      <c r="AH612" s="99"/>
      <c r="AI612" s="100"/>
      <c r="AJ612" s="133"/>
      <c r="AK612" s="155" t="str">
        <f>'4.2.6IC'!AN25</f>
        <v>Quang Ngai North IC (Including TG, TP and TPO)</v>
      </c>
    </row>
    <row r="613" spans="1:74" s="76" customFormat="1" ht="7.35" customHeight="1">
      <c r="A613" s="73"/>
      <c r="B613" s="116"/>
      <c r="C613" s="70"/>
      <c r="D613" s="128"/>
      <c r="E613" s="93"/>
      <c r="F613" s="93"/>
      <c r="G613" s="93"/>
      <c r="H613" s="93"/>
      <c r="I613" s="93"/>
      <c r="J613" s="93"/>
      <c r="K613" s="262"/>
      <c r="L613" s="263"/>
      <c r="M613" s="93"/>
      <c r="N613" s="129"/>
      <c r="O613" s="93"/>
      <c r="P613" s="93"/>
      <c r="Q613" s="93"/>
      <c r="R613" s="93" t="str">
        <f>'4.2.3BR'!U196</f>
        <v>IRB12</v>
      </c>
      <c r="S613" s="93"/>
      <c r="T613" s="93"/>
      <c r="U613" s="94"/>
      <c r="V613" s="128"/>
      <c r="W613" s="93"/>
      <c r="X613" s="93"/>
      <c r="Y613" s="93"/>
      <c r="Z613" s="93"/>
      <c r="AA613" s="94"/>
      <c r="AB613" s="2158">
        <f>'4.2.3BR'!W196</f>
        <v>123915</v>
      </c>
      <c r="AC613" s="2159"/>
      <c r="AD613" s="2159"/>
      <c r="AE613" s="2160"/>
      <c r="AF613" s="52"/>
      <c r="AG613" s="52"/>
      <c r="AH613" s="39"/>
      <c r="AI613" s="53"/>
      <c r="AJ613" s="133"/>
      <c r="AK613" s="155" t="s">
        <v>419</v>
      </c>
    </row>
    <row r="614" spans="1:74" s="76" customFormat="1" ht="7.35" customHeight="1">
      <c r="A614" s="73"/>
      <c r="B614" s="116"/>
      <c r="C614" s="70"/>
      <c r="D614" s="128"/>
      <c r="E614" s="93"/>
      <c r="F614" s="93"/>
      <c r="G614" s="93"/>
      <c r="H614" s="93"/>
      <c r="I614" s="93"/>
      <c r="J614" s="93"/>
      <c r="K614" s="262"/>
      <c r="L614" s="263"/>
      <c r="M614" s="93"/>
      <c r="N614" s="129"/>
      <c r="O614" s="93"/>
      <c r="P614" s="93"/>
      <c r="Q614" s="93"/>
      <c r="R614" s="93"/>
      <c r="S614" s="93" t="str">
        <f>'4.2.4CB'!G202</f>
        <v>WT057</v>
      </c>
      <c r="T614" s="93"/>
      <c r="U614" s="94"/>
      <c r="V614" s="128"/>
      <c r="W614" s="93"/>
      <c r="X614" s="93"/>
      <c r="Y614" s="93"/>
      <c r="Z614" s="93"/>
      <c r="AA614" s="94"/>
      <c r="AB614" s="2155">
        <f>'4.2.4CB'!I202</f>
        <v>123915</v>
      </c>
      <c r="AC614" s="2156"/>
      <c r="AD614" s="2156"/>
      <c r="AE614" s="2157"/>
      <c r="AF614" s="52"/>
      <c r="AG614" s="52"/>
      <c r="AH614" s="39"/>
      <c r="AI614" s="53"/>
      <c r="AJ614" s="133"/>
      <c r="AK614" s="155" t="str">
        <f>'4.2.4CB'!AF202</f>
        <v>IR (Quang Ngai North IC)</v>
      </c>
    </row>
    <row r="615" spans="1:74" s="76" customFormat="1" ht="7.35" customHeight="1">
      <c r="A615" s="73"/>
      <c r="B615" s="116"/>
      <c r="C615" s="70"/>
      <c r="D615" s="128"/>
      <c r="E615" s="93"/>
      <c r="F615" s="93"/>
      <c r="G615" s="93"/>
      <c r="H615" s="93"/>
      <c r="I615" s="93"/>
      <c r="J615" s="93"/>
      <c r="K615" s="262"/>
      <c r="L615" s="263"/>
      <c r="M615" s="93"/>
      <c r="N615" s="129"/>
      <c r="O615" s="93"/>
      <c r="P615" s="93"/>
      <c r="Q615" s="93"/>
      <c r="R615" s="93"/>
      <c r="S615" s="93"/>
      <c r="T615" s="93" t="str">
        <f>'4.2.5CP'!G208</f>
        <v>CP168</v>
      </c>
      <c r="U615" s="94"/>
      <c r="V615" s="128"/>
      <c r="W615" s="93"/>
      <c r="X615" s="93"/>
      <c r="Y615" s="93"/>
      <c r="Z615" s="93"/>
      <c r="AA615" s="94"/>
      <c r="AB615" s="2155">
        <f>'4.2.5CP'!I208</f>
        <v>123915</v>
      </c>
      <c r="AC615" s="2156"/>
      <c r="AD615" s="2156"/>
      <c r="AE615" s="2157"/>
      <c r="AF615" s="52"/>
      <c r="AG615" s="52"/>
      <c r="AH615" s="39"/>
      <c r="AI615" s="53"/>
      <c r="AJ615" s="133"/>
      <c r="AK615" s="155" t="str">
        <f>'4.2.5CP'!S208</f>
        <v>IR (Quang Ngai North IC)</v>
      </c>
    </row>
    <row r="616" spans="1:74" s="76" customFormat="1" ht="7.35" customHeight="1">
      <c r="A616" s="73"/>
      <c r="B616" s="116"/>
      <c r="C616" s="70"/>
      <c r="D616" s="128"/>
      <c r="E616" s="93"/>
      <c r="F616" s="93"/>
      <c r="G616" s="93"/>
      <c r="H616" s="93"/>
      <c r="I616" s="93"/>
      <c r="J616" s="93"/>
      <c r="K616" s="262"/>
      <c r="L616" s="263"/>
      <c r="M616" s="93"/>
      <c r="N616" s="129"/>
      <c r="O616" s="93"/>
      <c r="P616" s="93"/>
      <c r="Q616" s="93"/>
      <c r="R616" s="93"/>
      <c r="S616" s="93"/>
      <c r="T616" s="93"/>
      <c r="U616" s="94"/>
      <c r="V616" s="128"/>
      <c r="W616" s="93"/>
      <c r="X616" s="93"/>
      <c r="Y616" s="93"/>
      <c r="Z616" s="93"/>
      <c r="AA616" s="94" t="str">
        <f>'4.2.8IS'!F26</f>
        <v>IS08</v>
      </c>
      <c r="AB616" s="2155">
        <f>'4.2.8IS'!H26</f>
        <v>123915</v>
      </c>
      <c r="AC616" s="2156"/>
      <c r="AD616" s="2156"/>
      <c r="AE616" s="2157"/>
      <c r="AF616" s="52"/>
      <c r="AG616" s="52"/>
      <c r="AH616" s="39"/>
      <c r="AI616" s="53"/>
      <c r="AJ616" s="133"/>
      <c r="AK616" s="155" t="str">
        <f>'4.2.8IS'!AC26</f>
        <v>PR623 (Quang Ngai North IC)</v>
      </c>
    </row>
    <row r="617" spans="1:74" s="76" customFormat="1" ht="7.35" customHeight="1">
      <c r="A617" s="73"/>
      <c r="B617" s="116"/>
      <c r="C617" s="70"/>
      <c r="D617" s="128"/>
      <c r="E617" s="93"/>
      <c r="F617" s="93"/>
      <c r="G617" s="93"/>
      <c r="H617" s="93"/>
      <c r="I617" s="93"/>
      <c r="J617" s="93"/>
      <c r="K617" s="262"/>
      <c r="L617" s="263"/>
      <c r="M617" s="93"/>
      <c r="N617" s="129" t="str">
        <f>'4.2.5CP'!G184</f>
        <v>CP152</v>
      </c>
      <c r="O617" s="93"/>
      <c r="P617" s="93"/>
      <c r="Q617" s="93"/>
      <c r="R617" s="93"/>
      <c r="S617" s="93"/>
      <c r="T617" s="93"/>
      <c r="U617" s="94"/>
      <c r="V617" s="128"/>
      <c r="W617" s="93"/>
      <c r="X617" s="93"/>
      <c r="Y617" s="93"/>
      <c r="Z617" s="93"/>
      <c r="AA617" s="94"/>
      <c r="AB617" s="2155">
        <f>'4.2.5CP'!I184</f>
        <v>123927</v>
      </c>
      <c r="AC617" s="2156"/>
      <c r="AD617" s="2156"/>
      <c r="AE617" s="2157"/>
      <c r="AF617" s="98"/>
      <c r="AG617" s="98"/>
      <c r="AH617" s="99"/>
      <c r="AI617" s="100"/>
      <c r="AJ617" s="133"/>
      <c r="AK617" s="155"/>
    </row>
    <row r="618" spans="1:74" s="76" customFormat="1" ht="7.35" customHeight="1">
      <c r="A618" s="171"/>
      <c r="B618" s="121"/>
      <c r="C618" s="122"/>
      <c r="D618" s="149"/>
      <c r="E618" s="111"/>
      <c r="F618" s="111"/>
      <c r="G618" s="111"/>
      <c r="H618" s="111"/>
      <c r="I618" s="111"/>
      <c r="J618" s="111"/>
      <c r="K618" s="268"/>
      <c r="L618" s="269"/>
      <c r="M618" s="111"/>
      <c r="N618" s="150" t="str">
        <f>'4.2.5CP'!G185</f>
        <v>CP153</v>
      </c>
      <c r="O618" s="111"/>
      <c r="P618" s="111"/>
      <c r="Q618" s="111"/>
      <c r="R618" s="111"/>
      <c r="S618" s="111"/>
      <c r="T618" s="111"/>
      <c r="U618" s="112"/>
      <c r="V618" s="149"/>
      <c r="W618" s="111"/>
      <c r="X618" s="111"/>
      <c r="Y618" s="111"/>
      <c r="Z618" s="111"/>
      <c r="AA618" s="112"/>
      <c r="AB618" s="2181">
        <f>'4.2.5CP'!I185</f>
        <v>124073</v>
      </c>
      <c r="AC618" s="2182"/>
      <c r="AD618" s="2182"/>
      <c r="AE618" s="2183"/>
      <c r="AF618" s="113"/>
      <c r="AG618" s="113"/>
      <c r="AH618" s="114"/>
      <c r="AI618" s="115"/>
      <c r="AJ618" s="151"/>
      <c r="AK618" s="157"/>
    </row>
    <row r="619" spans="1:74" s="76" customFormat="1" ht="6" customHeight="1">
      <c r="A619" s="172"/>
      <c r="B619" s="173" t="s">
        <v>415</v>
      </c>
      <c r="C619" s="446" t="s">
        <v>1155</v>
      </c>
      <c r="D619" s="80" t="s">
        <v>1156</v>
      </c>
      <c r="E619" s="81"/>
      <c r="F619" s="81"/>
      <c r="G619" s="81"/>
      <c r="H619" s="81"/>
      <c r="I619" s="81"/>
      <c r="J619" s="81"/>
      <c r="K619" s="254"/>
      <c r="L619" s="255"/>
      <c r="M619" s="81"/>
      <c r="N619" s="82"/>
      <c r="O619" s="81"/>
      <c r="P619" s="81"/>
      <c r="Q619" s="81"/>
      <c r="R619" s="81"/>
      <c r="S619" s="81"/>
      <c r="T619" s="81"/>
      <c r="U619" s="18"/>
      <c r="V619" s="80"/>
      <c r="W619" s="81"/>
      <c r="X619" s="81"/>
      <c r="Y619" s="81"/>
      <c r="Z619" s="81"/>
      <c r="AA619" s="18"/>
      <c r="AB619" s="19">
        <v>125000</v>
      </c>
      <c r="AC619" s="83" t="s">
        <v>405</v>
      </c>
      <c r="AD619" s="21">
        <v>131500</v>
      </c>
      <c r="AE619" s="22"/>
      <c r="AF619" s="23"/>
      <c r="AG619" s="23"/>
      <c r="AH619" s="24">
        <f>(AD619-AB619)-AF619</f>
        <v>6500</v>
      </c>
      <c r="AI619" s="25"/>
      <c r="AJ619" s="117"/>
      <c r="AK619" s="153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</row>
    <row r="620" spans="1:74" s="76" customFormat="1" ht="6" customHeight="1">
      <c r="A620" s="73"/>
      <c r="B620" s="116"/>
      <c r="C620" s="70"/>
      <c r="D620" s="128" t="s">
        <v>1280</v>
      </c>
      <c r="E620" s="93"/>
      <c r="F620" s="93"/>
      <c r="G620" s="93"/>
      <c r="H620" s="93"/>
      <c r="I620" s="93"/>
      <c r="J620" s="93"/>
      <c r="K620" s="262"/>
      <c r="L620" s="263"/>
      <c r="M620" s="93"/>
      <c r="N620" s="129"/>
      <c r="O620" s="93"/>
      <c r="P620" s="93"/>
      <c r="Q620" s="93"/>
      <c r="R620" s="93"/>
      <c r="S620" s="93"/>
      <c r="T620" s="93"/>
      <c r="U620" s="94"/>
      <c r="V620" s="128"/>
      <c r="W620" s="93"/>
      <c r="X620" s="93"/>
      <c r="Y620" s="93"/>
      <c r="Z620" s="93"/>
      <c r="AA620" s="94"/>
      <c r="AB620" s="48">
        <f>AB619</f>
        <v>125000</v>
      </c>
      <c r="AC620" s="1666" t="s">
        <v>405</v>
      </c>
      <c r="AD620" s="50">
        <f>AB621</f>
        <v>125077</v>
      </c>
      <c r="AE620" s="1667"/>
      <c r="AF620" s="52"/>
      <c r="AG620" s="52"/>
      <c r="AH620" s="39">
        <f>(AD620-AB620)</f>
        <v>77</v>
      </c>
      <c r="AI620" s="53"/>
      <c r="AJ620" s="133"/>
      <c r="AK620" s="155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</row>
    <row r="621" spans="1:74" s="76" customFormat="1" ht="6" customHeight="1">
      <c r="A621" s="73"/>
      <c r="B621" s="116"/>
      <c r="C621" s="70"/>
      <c r="D621" s="128"/>
      <c r="E621" s="93"/>
      <c r="F621" s="93" t="str">
        <f>'4.2.3BR'!U141</f>
        <v>LRB20</v>
      </c>
      <c r="G621" s="93"/>
      <c r="H621" s="93"/>
      <c r="I621" s="93"/>
      <c r="J621" s="93"/>
      <c r="K621" s="262"/>
      <c r="L621" s="263"/>
      <c r="M621" s="93"/>
      <c r="N621" s="129"/>
      <c r="O621" s="93"/>
      <c r="P621" s="93"/>
      <c r="Q621" s="93"/>
      <c r="R621" s="93"/>
      <c r="S621" s="93"/>
      <c r="T621" s="93"/>
      <c r="U621" s="94"/>
      <c r="V621" s="128"/>
      <c r="W621" s="93"/>
      <c r="X621" s="93"/>
      <c r="Y621" s="93"/>
      <c r="Z621" s="93"/>
      <c r="AA621" s="94"/>
      <c r="AB621" s="48">
        <f>'4.2.3BR'!W141</f>
        <v>125077</v>
      </c>
      <c r="AC621" s="1666" t="s">
        <v>405</v>
      </c>
      <c r="AD621" s="50">
        <f>'4.2.3BR'!AA141</f>
        <v>126323</v>
      </c>
      <c r="AE621" s="1667"/>
      <c r="AF621" s="52"/>
      <c r="AG621" s="52"/>
      <c r="AH621" s="39">
        <f>'4.2.3BR'!AF141</f>
        <v>1246</v>
      </c>
      <c r="AI621" s="53"/>
      <c r="AJ621" s="133"/>
      <c r="AK621" s="155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</row>
    <row r="622" spans="1:74" s="76" customFormat="1" ht="6" customHeight="1">
      <c r="A622" s="73"/>
      <c r="B622" s="116"/>
      <c r="C622" s="70"/>
      <c r="D622" s="128" t="s">
        <v>1281</v>
      </c>
      <c r="E622" s="93"/>
      <c r="F622" s="93"/>
      <c r="G622" s="93"/>
      <c r="H622" s="93"/>
      <c r="I622" s="93"/>
      <c r="J622" s="93"/>
      <c r="K622" s="262"/>
      <c r="L622" s="263"/>
      <c r="M622" s="93"/>
      <c r="N622" s="129"/>
      <c r="O622" s="93"/>
      <c r="P622" s="93"/>
      <c r="Q622" s="93"/>
      <c r="R622" s="93"/>
      <c r="S622" s="93"/>
      <c r="T622" s="93"/>
      <c r="U622" s="94"/>
      <c r="V622" s="128"/>
      <c r="W622" s="93"/>
      <c r="X622" s="93"/>
      <c r="Y622" s="93"/>
      <c r="Z622" s="93"/>
      <c r="AA622" s="94"/>
      <c r="AB622" s="48">
        <f>AD621</f>
        <v>126323</v>
      </c>
      <c r="AC622" s="1666" t="s">
        <v>405</v>
      </c>
      <c r="AD622" s="50">
        <f>AB623</f>
        <v>126674</v>
      </c>
      <c r="AE622" s="1667"/>
      <c r="AF622" s="52"/>
      <c r="AG622" s="52"/>
      <c r="AH622" s="39">
        <f>(AD622-AB622)</f>
        <v>351</v>
      </c>
      <c r="AI622" s="53"/>
      <c r="AJ622" s="133"/>
      <c r="AK622" s="155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</row>
    <row r="623" spans="1:74" s="76" customFormat="1" ht="6" customHeight="1">
      <c r="A623" s="73"/>
      <c r="B623" s="116"/>
      <c r="C623" s="70"/>
      <c r="D623" s="128"/>
      <c r="E623" s="181"/>
      <c r="F623" s="181"/>
      <c r="G623" s="181"/>
      <c r="H623" s="181"/>
      <c r="I623" s="181"/>
      <c r="J623" s="181" t="str">
        <f>'4.2.3BR'!U142</f>
        <v>VD19</v>
      </c>
      <c r="K623" s="276"/>
      <c r="L623" s="277"/>
      <c r="M623" s="181"/>
      <c r="N623" s="182"/>
      <c r="O623" s="181"/>
      <c r="P623" s="181"/>
      <c r="Q623" s="181"/>
      <c r="R623" s="181"/>
      <c r="S623" s="181"/>
      <c r="T623" s="181"/>
      <c r="U623" s="183"/>
      <c r="V623" s="210"/>
      <c r="W623" s="181"/>
      <c r="X623" s="181"/>
      <c r="Y623" s="181"/>
      <c r="Z623" s="181"/>
      <c r="AA623" s="183"/>
      <c r="AB623" s="48">
        <f>'4.2.3BR'!W142</f>
        <v>126674</v>
      </c>
      <c r="AC623" s="1666" t="s">
        <v>405</v>
      </c>
      <c r="AD623" s="50">
        <f>'4.2.3BR'!AA142</f>
        <v>127726</v>
      </c>
      <c r="AE623" s="1667"/>
      <c r="AF623" s="52"/>
      <c r="AG623" s="52"/>
      <c r="AH623" s="39">
        <f>'4.2.3BR'!AF142</f>
        <v>1052</v>
      </c>
      <c r="AI623" s="53"/>
      <c r="AJ623" s="133"/>
      <c r="AK623" s="155"/>
    </row>
    <row r="624" spans="1:74" s="76" customFormat="1" ht="6" customHeight="1">
      <c r="A624" s="73"/>
      <c r="B624" s="116"/>
      <c r="C624" s="70"/>
      <c r="D624" s="128" t="s">
        <v>1282</v>
      </c>
      <c r="E624" s="181"/>
      <c r="F624" s="181"/>
      <c r="G624" s="181"/>
      <c r="H624" s="181"/>
      <c r="I624" s="181"/>
      <c r="J624" s="181"/>
      <c r="K624" s="276"/>
      <c r="L624" s="277"/>
      <c r="M624" s="181"/>
      <c r="N624" s="182"/>
      <c r="O624" s="181"/>
      <c r="P624" s="181"/>
      <c r="Q624" s="181"/>
      <c r="R624" s="181"/>
      <c r="S624" s="181"/>
      <c r="T624" s="181"/>
      <c r="U624" s="183"/>
      <c r="V624" s="210"/>
      <c r="W624" s="181"/>
      <c r="X624" s="181"/>
      <c r="Y624" s="181"/>
      <c r="Z624" s="181"/>
      <c r="AA624" s="183"/>
      <c r="AB624" s="48">
        <f>AD623</f>
        <v>127726</v>
      </c>
      <c r="AC624" s="1666" t="s">
        <v>405</v>
      </c>
      <c r="AD624" s="50">
        <f>AB625</f>
        <v>127934</v>
      </c>
      <c r="AE624" s="1667"/>
      <c r="AF624" s="52"/>
      <c r="AG624" s="52"/>
      <c r="AH624" s="39">
        <f>(AD624-AB624)</f>
        <v>208</v>
      </c>
      <c r="AI624" s="53"/>
      <c r="AJ624" s="133"/>
      <c r="AK624" s="155"/>
    </row>
    <row r="625" spans="1:38" s="76" customFormat="1" ht="6" customHeight="1">
      <c r="A625" s="73"/>
      <c r="B625" s="116"/>
      <c r="C625" s="70"/>
      <c r="D625" s="128"/>
      <c r="E625" s="181"/>
      <c r="F625" s="181"/>
      <c r="G625" s="181"/>
      <c r="H625" s="181"/>
      <c r="I625" s="181"/>
      <c r="J625" s="181" t="str">
        <f>'4.2.3BR'!U143</f>
        <v>VD20</v>
      </c>
      <c r="K625" s="276"/>
      <c r="L625" s="277"/>
      <c r="M625" s="181"/>
      <c r="N625" s="182"/>
      <c r="O625" s="181"/>
      <c r="P625" s="181"/>
      <c r="Q625" s="181"/>
      <c r="R625" s="181"/>
      <c r="S625" s="181"/>
      <c r="T625" s="181"/>
      <c r="U625" s="183"/>
      <c r="V625" s="210"/>
      <c r="W625" s="181"/>
      <c r="X625" s="181"/>
      <c r="Y625" s="181"/>
      <c r="Z625" s="181"/>
      <c r="AA625" s="183"/>
      <c r="AB625" s="48">
        <f>'4.2.3BR'!W143</f>
        <v>127934</v>
      </c>
      <c r="AC625" s="1666" t="s">
        <v>405</v>
      </c>
      <c r="AD625" s="50">
        <f>'4.2.3BR'!AA143</f>
        <v>128426</v>
      </c>
      <c r="AE625" s="1667"/>
      <c r="AF625" s="52"/>
      <c r="AG625" s="52"/>
      <c r="AH625" s="39">
        <f>'4.2.3BR'!AF143</f>
        <v>492</v>
      </c>
      <c r="AI625" s="53"/>
      <c r="AJ625" s="133"/>
      <c r="AK625" s="155"/>
    </row>
    <row r="626" spans="1:38" s="76" customFormat="1" ht="6" customHeight="1">
      <c r="A626" s="73"/>
      <c r="B626" s="116"/>
      <c r="C626" s="70"/>
      <c r="D626" s="1693" t="s">
        <v>1283</v>
      </c>
      <c r="E626" s="1722"/>
      <c r="F626" s="1722"/>
      <c r="G626" s="1722"/>
      <c r="H626" s="1722"/>
      <c r="I626" s="1722"/>
      <c r="J626" s="1722"/>
      <c r="K626" s="1723"/>
      <c r="L626" s="1724"/>
      <c r="M626" s="1722"/>
      <c r="N626" s="1725"/>
      <c r="O626" s="1722"/>
      <c r="P626" s="1722"/>
      <c r="Q626" s="1722"/>
      <c r="R626" s="1722"/>
      <c r="S626" s="1722"/>
      <c r="T626" s="1722"/>
      <c r="U626" s="1726"/>
      <c r="V626" s="1727"/>
      <c r="W626" s="1722"/>
      <c r="X626" s="1722"/>
      <c r="Y626" s="1722"/>
      <c r="Z626" s="1722"/>
      <c r="AA626" s="1726"/>
      <c r="AB626" s="1716">
        <f>AD625</f>
        <v>128426</v>
      </c>
      <c r="AC626" s="1700" t="s">
        <v>405</v>
      </c>
      <c r="AD626" s="1717">
        <f>AD619</f>
        <v>131500</v>
      </c>
      <c r="AE626" s="1702"/>
      <c r="AF626" s="1703"/>
      <c r="AG626" s="1703"/>
      <c r="AH626" s="1556">
        <f>(AD626-AB626)</f>
        <v>3074</v>
      </c>
      <c r="AI626" s="1557"/>
      <c r="AJ626" s="1558"/>
      <c r="AK626" s="1559"/>
      <c r="AL626" s="1778">
        <f>SUM(AH620:AH626)</f>
        <v>6500</v>
      </c>
    </row>
    <row r="627" spans="1:38" s="76" customFormat="1" ht="6" customHeight="1">
      <c r="A627" s="73"/>
      <c r="B627" s="116"/>
      <c r="C627" s="70"/>
      <c r="D627" s="139"/>
      <c r="E627" s="184"/>
      <c r="F627" s="184"/>
      <c r="G627" s="184"/>
      <c r="H627" s="184"/>
      <c r="I627" s="184"/>
      <c r="J627" s="184"/>
      <c r="K627" s="278"/>
      <c r="L627" s="279" t="str">
        <f>'4.2.4CB'!G192</f>
        <v>WT050</v>
      </c>
      <c r="M627" s="184"/>
      <c r="N627" s="185"/>
      <c r="O627" s="184"/>
      <c r="P627" s="184"/>
      <c r="Q627" s="184"/>
      <c r="R627" s="184"/>
      <c r="S627" s="184"/>
      <c r="T627" s="184"/>
      <c r="U627" s="186"/>
      <c r="V627" s="211"/>
      <c r="W627" s="184"/>
      <c r="X627" s="184"/>
      <c r="Y627" s="184"/>
      <c r="Z627" s="184"/>
      <c r="AA627" s="186"/>
      <c r="AB627" s="2193">
        <f>'4.2.4CB'!I192</f>
        <v>127847</v>
      </c>
      <c r="AC627" s="2194"/>
      <c r="AD627" s="2194"/>
      <c r="AE627" s="2195"/>
      <c r="AF627" s="143"/>
      <c r="AG627" s="143"/>
      <c r="AH627" s="145"/>
      <c r="AI627" s="146"/>
      <c r="AJ627" s="147"/>
      <c r="AK627" s="167"/>
    </row>
    <row r="628" spans="1:38" s="76" customFormat="1" ht="6" customHeight="1">
      <c r="A628" s="73"/>
      <c r="B628" s="116"/>
      <c r="C628" s="70"/>
      <c r="D628" s="128"/>
      <c r="E628" s="181"/>
      <c r="F628" s="181"/>
      <c r="G628" s="181"/>
      <c r="H628" s="181"/>
      <c r="I628" s="181"/>
      <c r="J628" s="181"/>
      <c r="K628" s="276"/>
      <c r="L628" s="277" t="str">
        <f>'4.2.4CB'!G193</f>
        <v>WT051</v>
      </c>
      <c r="M628" s="181"/>
      <c r="N628" s="182"/>
      <c r="O628" s="181"/>
      <c r="P628" s="181"/>
      <c r="Q628" s="181"/>
      <c r="R628" s="181"/>
      <c r="S628" s="181"/>
      <c r="T628" s="181"/>
      <c r="U628" s="183"/>
      <c r="V628" s="210"/>
      <c r="W628" s="181"/>
      <c r="X628" s="181"/>
      <c r="Y628" s="181"/>
      <c r="Z628" s="181"/>
      <c r="AA628" s="183"/>
      <c r="AB628" s="2155">
        <f>'4.2.4CB'!I193</f>
        <v>128402</v>
      </c>
      <c r="AC628" s="2156"/>
      <c r="AD628" s="2156"/>
      <c r="AE628" s="2157"/>
      <c r="AF628" s="98"/>
      <c r="AG628" s="98"/>
      <c r="AH628" s="99"/>
      <c r="AI628" s="100"/>
      <c r="AJ628" s="133"/>
      <c r="AK628" s="155"/>
    </row>
    <row r="629" spans="1:38" s="76" customFormat="1" ht="6" customHeight="1">
      <c r="A629" s="73"/>
      <c r="B629" s="116"/>
      <c r="C629" s="70"/>
      <c r="D629" s="128"/>
      <c r="E629" s="181"/>
      <c r="F629" s="181"/>
      <c r="G629" s="181"/>
      <c r="H629" s="181"/>
      <c r="I629" s="181"/>
      <c r="J629" s="181"/>
      <c r="K629" s="276"/>
      <c r="L629" s="277" t="str">
        <f>'4.2.4CB'!G194</f>
        <v>WT052</v>
      </c>
      <c r="M629" s="181"/>
      <c r="N629" s="182"/>
      <c r="O629" s="181"/>
      <c r="P629" s="181"/>
      <c r="Q629" s="181"/>
      <c r="R629" s="181"/>
      <c r="S629" s="181"/>
      <c r="T629" s="181"/>
      <c r="U629" s="183"/>
      <c r="V629" s="210"/>
      <c r="W629" s="181"/>
      <c r="X629" s="181"/>
      <c r="Y629" s="181"/>
      <c r="Z629" s="181"/>
      <c r="AA629" s="183"/>
      <c r="AB629" s="2155">
        <f>'4.2.4CB'!I194</f>
        <v>128743</v>
      </c>
      <c r="AC629" s="2156"/>
      <c r="AD629" s="2156"/>
      <c r="AE629" s="2157"/>
      <c r="AF629" s="98"/>
      <c r="AG629" s="98"/>
      <c r="AH629" s="99"/>
      <c r="AI629" s="100"/>
      <c r="AJ629" s="133"/>
      <c r="AK629" s="155"/>
    </row>
    <row r="630" spans="1:38" s="76" customFormat="1" ht="6" customHeight="1">
      <c r="A630" s="73"/>
      <c r="B630" s="116"/>
      <c r="C630" s="70"/>
      <c r="D630" s="128"/>
      <c r="E630" s="181"/>
      <c r="F630" s="181"/>
      <c r="G630" s="181"/>
      <c r="H630" s="181"/>
      <c r="I630" s="181"/>
      <c r="J630" s="181"/>
      <c r="K630" s="276"/>
      <c r="L630" s="277"/>
      <c r="M630" s="181"/>
      <c r="N630" s="182"/>
      <c r="O630" s="181"/>
      <c r="P630" s="181" t="str">
        <f>'4.2.3BR'!U175</f>
        <v>FO19</v>
      </c>
      <c r="Q630" s="181"/>
      <c r="R630" s="181"/>
      <c r="S630" s="181"/>
      <c r="T630" s="181"/>
      <c r="U630" s="183"/>
      <c r="V630" s="210"/>
      <c r="W630" s="181"/>
      <c r="X630" s="181"/>
      <c r="Y630" s="181"/>
      <c r="Z630" s="181"/>
      <c r="AA630" s="183"/>
      <c r="AB630" s="2158">
        <f>'4.2.3BR'!W175</f>
        <v>128948</v>
      </c>
      <c r="AC630" s="2159"/>
      <c r="AD630" s="2159"/>
      <c r="AE630" s="2160"/>
      <c r="AF630" s="52"/>
      <c r="AG630" s="52"/>
      <c r="AH630" s="39"/>
      <c r="AI630" s="53"/>
      <c r="AJ630" s="133"/>
      <c r="AK630" s="155"/>
    </row>
    <row r="631" spans="1:38" s="76" customFormat="1" ht="6" customHeight="1">
      <c r="A631" s="73"/>
      <c r="B631" s="116"/>
      <c r="C631" s="70"/>
      <c r="D631" s="128"/>
      <c r="E631" s="181"/>
      <c r="F631" s="181"/>
      <c r="G631" s="181"/>
      <c r="H631" s="181"/>
      <c r="I631" s="181"/>
      <c r="J631" s="181"/>
      <c r="K631" s="276"/>
      <c r="L631" s="277"/>
      <c r="M631" s="181"/>
      <c r="N631" s="182" t="str">
        <f>'4.2.5CP'!G187</f>
        <v>CP154</v>
      </c>
      <c r="O631" s="181"/>
      <c r="P631" s="181"/>
      <c r="Q631" s="181"/>
      <c r="R631" s="181"/>
      <c r="S631" s="181"/>
      <c r="T631" s="181"/>
      <c r="U631" s="183"/>
      <c r="V631" s="210"/>
      <c r="W631" s="181"/>
      <c r="X631" s="181"/>
      <c r="Y631" s="181"/>
      <c r="Z631" s="181"/>
      <c r="AA631" s="183"/>
      <c r="AB631" s="2155">
        <f>'4.2.5CP'!I187</f>
        <v>129246</v>
      </c>
      <c r="AC631" s="2156"/>
      <c r="AD631" s="2156"/>
      <c r="AE631" s="2157"/>
      <c r="AF631" s="98"/>
      <c r="AG631" s="98"/>
      <c r="AH631" s="99"/>
      <c r="AI631" s="100"/>
      <c r="AJ631" s="133"/>
      <c r="AK631" s="155"/>
    </row>
    <row r="632" spans="1:38" s="76" customFormat="1" ht="6" customHeight="1">
      <c r="A632" s="73"/>
      <c r="B632" s="116"/>
      <c r="C632" s="70"/>
      <c r="D632" s="128"/>
      <c r="E632" s="181"/>
      <c r="F632" s="181"/>
      <c r="G632" s="181"/>
      <c r="H632" s="181"/>
      <c r="I632" s="181"/>
      <c r="J632" s="181"/>
      <c r="K632" s="276"/>
      <c r="L632" s="277" t="str">
        <f>'4.2.4CB'!G195</f>
        <v>WT053</v>
      </c>
      <c r="M632" s="181"/>
      <c r="N632" s="182"/>
      <c r="O632" s="181"/>
      <c r="P632" s="181"/>
      <c r="Q632" s="181"/>
      <c r="R632" s="181"/>
      <c r="S632" s="181"/>
      <c r="T632" s="181"/>
      <c r="U632" s="183"/>
      <c r="V632" s="210"/>
      <c r="W632" s="181"/>
      <c r="X632" s="181"/>
      <c r="Y632" s="181"/>
      <c r="Z632" s="181"/>
      <c r="AA632" s="183"/>
      <c r="AB632" s="2155">
        <f>'4.2.4CB'!I195</f>
        <v>129339</v>
      </c>
      <c r="AC632" s="2156"/>
      <c r="AD632" s="2156"/>
      <c r="AE632" s="2157"/>
      <c r="AF632" s="98"/>
      <c r="AG632" s="98"/>
      <c r="AH632" s="99"/>
      <c r="AI632" s="100"/>
      <c r="AJ632" s="133"/>
      <c r="AK632" s="155"/>
    </row>
    <row r="633" spans="1:38" s="76" customFormat="1" ht="6" customHeight="1">
      <c r="A633" s="73"/>
      <c r="B633" s="116"/>
      <c r="C633" s="70"/>
      <c r="D633" s="128"/>
      <c r="E633" s="181"/>
      <c r="F633" s="181"/>
      <c r="G633" s="181"/>
      <c r="H633" s="181"/>
      <c r="I633" s="181"/>
      <c r="J633" s="181"/>
      <c r="K633" s="276"/>
      <c r="L633" s="277"/>
      <c r="M633" s="181"/>
      <c r="N633" s="182"/>
      <c r="O633" s="181"/>
      <c r="P633" s="181"/>
      <c r="Q633" s="181"/>
      <c r="R633" s="181"/>
      <c r="S633" s="181"/>
      <c r="T633" s="181"/>
      <c r="U633" s="183" t="str">
        <f>'4.2.7BL'!F18</f>
        <v>BL07</v>
      </c>
      <c r="V633" s="210"/>
      <c r="W633" s="181"/>
      <c r="X633" s="181"/>
      <c r="Y633" s="181"/>
      <c r="Z633" s="181"/>
      <c r="AA633" s="183"/>
      <c r="AB633" s="2155">
        <f>'4.2.7BL'!G18</f>
        <v>129800</v>
      </c>
      <c r="AC633" s="2156"/>
      <c r="AD633" s="2156"/>
      <c r="AE633" s="2157"/>
      <c r="AF633" s="98"/>
      <c r="AG633" s="98"/>
      <c r="AH633" s="99"/>
      <c r="AI633" s="100"/>
      <c r="AJ633" s="133"/>
      <c r="AK633" s="97" t="str">
        <f>'4.2.7BL'!O18</f>
        <v>TB including TP and TPO</v>
      </c>
    </row>
    <row r="634" spans="1:38" s="76" customFormat="1" ht="6" customHeight="1">
      <c r="A634" s="73"/>
      <c r="B634" s="116"/>
      <c r="C634" s="70"/>
      <c r="D634" s="128"/>
      <c r="E634" s="181"/>
      <c r="F634" s="181"/>
      <c r="G634" s="181"/>
      <c r="H634" s="181"/>
      <c r="I634" s="181"/>
      <c r="J634" s="181"/>
      <c r="K634" s="276"/>
      <c r="L634" s="277"/>
      <c r="M634" s="181"/>
      <c r="N634" s="182" t="str">
        <f>'4.2.5CP'!G188</f>
        <v>CP155</v>
      </c>
      <c r="O634" s="181"/>
      <c r="P634" s="181"/>
      <c r="Q634" s="181"/>
      <c r="R634" s="181"/>
      <c r="S634" s="181"/>
      <c r="T634" s="181"/>
      <c r="U634" s="183"/>
      <c r="V634" s="210"/>
      <c r="W634" s="181"/>
      <c r="X634" s="181"/>
      <c r="Y634" s="181"/>
      <c r="Z634" s="181"/>
      <c r="AA634" s="183"/>
      <c r="AB634" s="2155">
        <f>'4.2.5CP'!I188</f>
        <v>129905</v>
      </c>
      <c r="AC634" s="2156"/>
      <c r="AD634" s="2156"/>
      <c r="AE634" s="2157"/>
      <c r="AF634" s="98"/>
      <c r="AG634" s="98"/>
      <c r="AH634" s="99"/>
      <c r="AI634" s="100"/>
      <c r="AJ634" s="133"/>
      <c r="AK634" s="155"/>
    </row>
    <row r="635" spans="1:38" s="76" customFormat="1" ht="6" customHeight="1">
      <c r="A635" s="73"/>
      <c r="B635" s="116"/>
      <c r="C635" s="70"/>
      <c r="D635" s="128"/>
      <c r="E635" s="181"/>
      <c r="F635" s="181"/>
      <c r="G635" s="181"/>
      <c r="H635" s="181"/>
      <c r="I635" s="181"/>
      <c r="J635" s="181"/>
      <c r="K635" s="276"/>
      <c r="L635" s="277"/>
      <c r="M635" s="181" t="str">
        <f>'4.2.4CB'!G196</f>
        <v>RD106</v>
      </c>
      <c r="N635" s="182"/>
      <c r="O635" s="181"/>
      <c r="P635" s="181"/>
      <c r="Q635" s="181"/>
      <c r="R635" s="181"/>
      <c r="S635" s="181"/>
      <c r="T635" s="181"/>
      <c r="U635" s="183"/>
      <c r="V635" s="210"/>
      <c r="W635" s="181"/>
      <c r="X635" s="181"/>
      <c r="Y635" s="181"/>
      <c r="Z635" s="181"/>
      <c r="AA635" s="183"/>
      <c r="AB635" s="2155">
        <f>'4.2.4CB'!I196</f>
        <v>130000</v>
      </c>
      <c r="AC635" s="2156"/>
      <c r="AD635" s="2156"/>
      <c r="AE635" s="2157"/>
      <c r="AF635" s="98"/>
      <c r="AG635" s="98"/>
      <c r="AH635" s="99"/>
      <c r="AI635" s="100"/>
      <c r="AJ635" s="133"/>
      <c r="AK635" s="155"/>
    </row>
    <row r="636" spans="1:38" s="76" customFormat="1" ht="6" customHeight="1">
      <c r="A636" s="73"/>
      <c r="B636" s="116"/>
      <c r="C636" s="70"/>
      <c r="D636" s="128"/>
      <c r="E636" s="181"/>
      <c r="F636" s="181"/>
      <c r="G636" s="181"/>
      <c r="H636" s="181"/>
      <c r="I636" s="181"/>
      <c r="J636" s="181"/>
      <c r="K636" s="276"/>
      <c r="L636" s="277"/>
      <c r="M636" s="181"/>
      <c r="N636" s="182" t="str">
        <f>'4.2.5CP'!G189</f>
        <v>CP156</v>
      </c>
      <c r="O636" s="181"/>
      <c r="P636" s="181"/>
      <c r="Q636" s="181"/>
      <c r="R636" s="181"/>
      <c r="S636" s="181"/>
      <c r="T636" s="181"/>
      <c r="U636" s="183"/>
      <c r="V636" s="210"/>
      <c r="W636" s="181"/>
      <c r="X636" s="181"/>
      <c r="Y636" s="181"/>
      <c r="Z636" s="181"/>
      <c r="AA636" s="183"/>
      <c r="AB636" s="2155">
        <f>'4.2.5CP'!I189</f>
        <v>130246</v>
      </c>
      <c r="AC636" s="2156"/>
      <c r="AD636" s="2156"/>
      <c r="AE636" s="2157"/>
      <c r="AF636" s="98"/>
      <c r="AG636" s="98"/>
      <c r="AH636" s="99"/>
      <c r="AI636" s="100"/>
      <c r="AJ636" s="133"/>
      <c r="AK636" s="155"/>
    </row>
    <row r="637" spans="1:38" s="76" customFormat="1" ht="6" customHeight="1">
      <c r="A637" s="73"/>
      <c r="B637" s="116"/>
      <c r="C637" s="70"/>
      <c r="D637" s="128"/>
      <c r="E637" s="181"/>
      <c r="F637" s="181"/>
      <c r="G637" s="181"/>
      <c r="H637" s="181"/>
      <c r="I637" s="181"/>
      <c r="J637" s="181"/>
      <c r="K637" s="276"/>
      <c r="L637" s="277"/>
      <c r="M637" s="181"/>
      <c r="N637" s="182" t="str">
        <f>'4.2.5CP'!G190</f>
        <v>CP157</v>
      </c>
      <c r="O637" s="181"/>
      <c r="P637" s="181"/>
      <c r="Q637" s="181"/>
      <c r="R637" s="181"/>
      <c r="S637" s="181"/>
      <c r="T637" s="181"/>
      <c r="U637" s="183"/>
      <c r="V637" s="210"/>
      <c r="W637" s="181"/>
      <c r="X637" s="181"/>
      <c r="Y637" s="181"/>
      <c r="Z637" s="181"/>
      <c r="AA637" s="183"/>
      <c r="AB637" s="2155">
        <f>'4.2.5CP'!I190</f>
        <v>130394</v>
      </c>
      <c r="AC637" s="2156"/>
      <c r="AD637" s="2156"/>
      <c r="AE637" s="2157"/>
      <c r="AF637" s="98"/>
      <c r="AG637" s="98"/>
      <c r="AH637" s="99"/>
      <c r="AI637" s="100"/>
      <c r="AJ637" s="133"/>
      <c r="AK637" s="155"/>
    </row>
    <row r="638" spans="1:38" s="76" customFormat="1" ht="6" customHeight="1">
      <c r="A638" s="73"/>
      <c r="B638" s="116"/>
      <c r="C638" s="70"/>
      <c r="D638" s="128"/>
      <c r="E638" s="181"/>
      <c r="F638" s="181"/>
      <c r="G638" s="181"/>
      <c r="H638" s="181"/>
      <c r="I638" s="181"/>
      <c r="J638" s="181"/>
      <c r="K638" s="276"/>
      <c r="L638" s="277" t="str">
        <f>'4.2.4CB'!G197</f>
        <v>WT054</v>
      </c>
      <c r="M638" s="181"/>
      <c r="N638" s="182"/>
      <c r="O638" s="181"/>
      <c r="P638" s="181"/>
      <c r="Q638" s="181"/>
      <c r="R638" s="181"/>
      <c r="S638" s="181"/>
      <c r="T638" s="181"/>
      <c r="U638" s="183"/>
      <c r="V638" s="210"/>
      <c r="W638" s="181"/>
      <c r="X638" s="181"/>
      <c r="Y638" s="181"/>
      <c r="Z638" s="181"/>
      <c r="AA638" s="183"/>
      <c r="AB638" s="2155">
        <f>'4.2.4CB'!I197</f>
        <v>130482</v>
      </c>
      <c r="AC638" s="2156"/>
      <c r="AD638" s="2156"/>
      <c r="AE638" s="2157"/>
      <c r="AF638" s="98"/>
      <c r="AG638" s="98"/>
      <c r="AH638" s="99"/>
      <c r="AI638" s="100"/>
      <c r="AJ638" s="133"/>
      <c r="AK638" s="155"/>
    </row>
    <row r="639" spans="1:38" s="76" customFormat="1" ht="6" customHeight="1">
      <c r="A639" s="73"/>
      <c r="B639" s="116"/>
      <c r="C639" s="70"/>
      <c r="D639" s="128"/>
      <c r="E639" s="181"/>
      <c r="F639" s="181"/>
      <c r="G639" s="181"/>
      <c r="H639" s="181"/>
      <c r="I639" s="181"/>
      <c r="J639" s="181"/>
      <c r="K639" s="276"/>
      <c r="L639" s="277" t="str">
        <f>'4.2.4CB'!G198</f>
        <v>WT055</v>
      </c>
      <c r="M639" s="181"/>
      <c r="N639" s="182"/>
      <c r="O639" s="181"/>
      <c r="P639" s="181"/>
      <c r="Q639" s="181"/>
      <c r="R639" s="181"/>
      <c r="S639" s="181"/>
      <c r="T639" s="181"/>
      <c r="U639" s="183"/>
      <c r="V639" s="210"/>
      <c r="W639" s="181"/>
      <c r="X639" s="181"/>
      <c r="Y639" s="181"/>
      <c r="Z639" s="181"/>
      <c r="AA639" s="183"/>
      <c r="AB639" s="2155">
        <f>'4.2.4CB'!I198</f>
        <v>130630</v>
      </c>
      <c r="AC639" s="2156"/>
      <c r="AD639" s="2156"/>
      <c r="AE639" s="2157"/>
      <c r="AF639" s="98"/>
      <c r="AG639" s="98"/>
      <c r="AH639" s="99"/>
      <c r="AI639" s="100"/>
      <c r="AJ639" s="133"/>
      <c r="AK639" s="155"/>
    </row>
    <row r="640" spans="1:38" s="76" customFormat="1" ht="6" customHeight="1">
      <c r="A640" s="73"/>
      <c r="B640" s="116"/>
      <c r="C640" s="70"/>
      <c r="D640" s="128"/>
      <c r="E640" s="181"/>
      <c r="F640" s="181"/>
      <c r="G640" s="181"/>
      <c r="H640" s="181"/>
      <c r="I640" s="181"/>
      <c r="J640" s="181"/>
      <c r="K640" s="276"/>
      <c r="L640" s="277"/>
      <c r="M640" s="181"/>
      <c r="N640" s="182"/>
      <c r="O640" s="181"/>
      <c r="P640" s="181"/>
      <c r="Q640" s="181" t="str">
        <f>'4.2.6IC'!G27</f>
        <v>IC09</v>
      </c>
      <c r="R640" s="181"/>
      <c r="S640" s="181"/>
      <c r="T640" s="181"/>
      <c r="U640" s="183"/>
      <c r="V640" s="210"/>
      <c r="W640" s="181"/>
      <c r="X640" s="181"/>
      <c r="Y640" s="181"/>
      <c r="Z640" s="181"/>
      <c r="AA640" s="183"/>
      <c r="AB640" s="2155">
        <f>'4.2.6IC'!H27</f>
        <v>130750</v>
      </c>
      <c r="AC640" s="2156"/>
      <c r="AD640" s="2156"/>
      <c r="AE640" s="2157"/>
      <c r="AF640" s="98"/>
      <c r="AG640" s="98"/>
      <c r="AH640" s="99"/>
      <c r="AI640" s="100"/>
      <c r="AJ640" s="133"/>
      <c r="AK640" s="155" t="str">
        <f>'4.2.6IC'!AN27</f>
        <v>Quang Ngai IC</v>
      </c>
    </row>
    <row r="641" spans="1:106" s="76" customFormat="1" ht="6" customHeight="1">
      <c r="A641" s="73"/>
      <c r="B641" s="116"/>
      <c r="C641" s="70"/>
      <c r="D641" s="128"/>
      <c r="E641" s="181"/>
      <c r="F641" s="181"/>
      <c r="G641" s="181"/>
      <c r="H641" s="181"/>
      <c r="I641" s="181"/>
      <c r="J641" s="181"/>
      <c r="K641" s="276"/>
      <c r="L641" s="277"/>
      <c r="M641" s="181"/>
      <c r="N641" s="182"/>
      <c r="O641" s="181"/>
      <c r="P641" s="181"/>
      <c r="Q641" s="181"/>
      <c r="R641" s="181"/>
      <c r="S641" s="181" t="str">
        <f>'4.2.4CB'!G204</f>
        <v>WT058</v>
      </c>
      <c r="T641" s="181"/>
      <c r="U641" s="183"/>
      <c r="V641" s="210"/>
      <c r="W641" s="181"/>
      <c r="X641" s="181"/>
      <c r="Y641" s="181"/>
      <c r="Z641" s="181"/>
      <c r="AA641" s="183"/>
      <c r="AB641" s="2155">
        <f>'4.2.4CB'!I204</f>
        <v>130750</v>
      </c>
      <c r="AC641" s="2156"/>
      <c r="AD641" s="2156"/>
      <c r="AE641" s="2157"/>
      <c r="AF641" s="98"/>
      <c r="AG641" s="98"/>
      <c r="AH641" s="99"/>
      <c r="AI641" s="100"/>
      <c r="AJ641" s="133"/>
      <c r="AK641" s="155" t="str">
        <f>'4.2.4CB'!AF204</f>
        <v>IR (Quang Ngai IC)</v>
      </c>
    </row>
    <row r="642" spans="1:106" s="76" customFormat="1" ht="6" customHeight="1">
      <c r="A642" s="73"/>
      <c r="B642" s="116"/>
      <c r="C642" s="70"/>
      <c r="D642" s="128"/>
      <c r="E642" s="181"/>
      <c r="F642" s="181"/>
      <c r="G642" s="181"/>
      <c r="H642" s="181"/>
      <c r="I642" s="181"/>
      <c r="J642" s="181"/>
      <c r="K642" s="276"/>
      <c r="L642" s="277"/>
      <c r="M642" s="181"/>
      <c r="N642" s="182"/>
      <c r="O642" s="181"/>
      <c r="P642" s="181"/>
      <c r="Q642" s="181"/>
      <c r="R642" s="181"/>
      <c r="S642" s="181"/>
      <c r="T642" s="181"/>
      <c r="U642" s="183"/>
      <c r="V642" s="210"/>
      <c r="W642" s="181"/>
      <c r="X642" s="181"/>
      <c r="Y642" s="181"/>
      <c r="Z642" s="181"/>
      <c r="AA642" s="183" t="str">
        <f>'4.2.8IS'!F28</f>
        <v>IS09</v>
      </c>
      <c r="AB642" s="2155">
        <f>'4.2.8IS'!H28</f>
        <v>130750</v>
      </c>
      <c r="AC642" s="2156"/>
      <c r="AD642" s="2156"/>
      <c r="AE642" s="2157"/>
      <c r="AF642" s="98"/>
      <c r="AG642" s="98"/>
      <c r="AH642" s="99"/>
      <c r="AI642" s="100"/>
      <c r="AJ642" s="133"/>
      <c r="AK642" s="155" t="str">
        <f>'4.2.8IS'!AC28</f>
        <v>PR625 (Quang Ngai IC)</v>
      </c>
    </row>
    <row r="643" spans="1:106" s="76" customFormat="1" ht="6" customHeight="1">
      <c r="A643" s="73"/>
      <c r="B643" s="116"/>
      <c r="C643" s="70"/>
      <c r="D643" s="128"/>
      <c r="E643" s="181"/>
      <c r="F643" s="181"/>
      <c r="G643" s="181"/>
      <c r="H643" s="181"/>
      <c r="I643" s="181"/>
      <c r="J643" s="181"/>
      <c r="K643" s="276"/>
      <c r="L643" s="277"/>
      <c r="M643" s="181"/>
      <c r="N643" s="182" t="str">
        <f>'4.2.5CP'!G191</f>
        <v>CP158</v>
      </c>
      <c r="O643" s="181"/>
      <c r="P643" s="181"/>
      <c r="Q643" s="181"/>
      <c r="R643" s="181"/>
      <c r="S643" s="181"/>
      <c r="T643" s="181"/>
      <c r="U643" s="183"/>
      <c r="V643" s="210"/>
      <c r="W643" s="181"/>
      <c r="X643" s="181"/>
      <c r="Y643" s="181"/>
      <c r="Z643" s="181"/>
      <c r="AA643" s="183"/>
      <c r="AB643" s="2155">
        <f>'4.2.5CP'!I191</f>
        <v>131000</v>
      </c>
      <c r="AC643" s="2156"/>
      <c r="AD643" s="2156"/>
      <c r="AE643" s="2157"/>
      <c r="AF643" s="98"/>
      <c r="AG643" s="98"/>
      <c r="AH643" s="99"/>
      <c r="AI643" s="100"/>
      <c r="AJ643" s="133"/>
      <c r="AK643" s="155"/>
    </row>
    <row r="644" spans="1:106" s="76" customFormat="1" ht="6" customHeight="1">
      <c r="A644" s="73"/>
      <c r="B644" s="116"/>
      <c r="C644" s="70"/>
      <c r="D644" s="149"/>
      <c r="E644" s="187"/>
      <c r="F644" s="187"/>
      <c r="G644" s="187"/>
      <c r="H644" s="187"/>
      <c r="I644" s="187"/>
      <c r="J644" s="187"/>
      <c r="K644" s="280"/>
      <c r="L644" s="281" t="str">
        <f>'4.2.4CB'!G199</f>
        <v>WT056</v>
      </c>
      <c r="M644" s="187"/>
      <c r="N644" s="188"/>
      <c r="O644" s="187"/>
      <c r="P644" s="187"/>
      <c r="Q644" s="187"/>
      <c r="R644" s="187"/>
      <c r="S644" s="187"/>
      <c r="T644" s="187"/>
      <c r="U644" s="189"/>
      <c r="V644" s="212"/>
      <c r="W644" s="187"/>
      <c r="X644" s="187"/>
      <c r="Y644" s="187"/>
      <c r="Z644" s="187"/>
      <c r="AA644" s="189"/>
      <c r="AB644" s="2181">
        <f>'4.2.4CB'!I199</f>
        <v>131435</v>
      </c>
      <c r="AC644" s="2182"/>
      <c r="AD644" s="2182"/>
      <c r="AE644" s="2183"/>
      <c r="AF644" s="113"/>
      <c r="AG644" s="113"/>
      <c r="AH644" s="114"/>
      <c r="AI644" s="115"/>
      <c r="AJ644" s="151"/>
      <c r="AK644" s="157"/>
    </row>
    <row r="645" spans="1:106" s="76" customFormat="1" ht="6" customHeight="1">
      <c r="A645" s="73"/>
      <c r="B645" s="123"/>
      <c r="C645" s="1714"/>
      <c r="D645" s="80"/>
      <c r="E645" s="175"/>
      <c r="F645" s="175"/>
      <c r="G645" s="175"/>
      <c r="H645" s="175"/>
      <c r="I645" s="175"/>
      <c r="J645" s="175"/>
      <c r="K645" s="175"/>
      <c r="L645" s="175"/>
      <c r="M645" s="175"/>
      <c r="N645" s="176"/>
      <c r="O645" s="175"/>
      <c r="P645" s="175"/>
      <c r="Q645" s="175"/>
      <c r="R645" s="175"/>
      <c r="S645" s="175"/>
      <c r="T645" s="175"/>
      <c r="U645" s="177"/>
      <c r="V645" s="80" t="s">
        <v>1157</v>
      </c>
      <c r="W645" s="175"/>
      <c r="X645" s="272"/>
      <c r="Y645" s="273"/>
      <c r="Z645" s="175"/>
      <c r="AA645" s="177"/>
      <c r="AB645" s="19">
        <v>131500</v>
      </c>
      <c r="AC645" s="83" t="s">
        <v>405</v>
      </c>
      <c r="AD645" s="21">
        <v>136000</v>
      </c>
      <c r="AE645" s="22"/>
      <c r="AF645" s="23"/>
      <c r="AG645" s="23"/>
      <c r="AH645" s="24">
        <f>(AD645-AB645)-AF645</f>
        <v>4500</v>
      </c>
      <c r="AI645" s="25"/>
      <c r="AJ645" s="117"/>
      <c r="AK645" s="435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</row>
    <row r="646" spans="1:106" s="88" customFormat="1" ht="6" customHeight="1">
      <c r="A646" s="125"/>
      <c r="B646" s="118"/>
      <c r="C646" s="29"/>
      <c r="D646" s="84"/>
      <c r="E646" s="178"/>
      <c r="F646" s="178"/>
      <c r="G646" s="178"/>
      <c r="H646" s="178"/>
      <c r="I646" s="178"/>
      <c r="J646" s="178"/>
      <c r="K646" s="178"/>
      <c r="L646" s="178"/>
      <c r="M646" s="178"/>
      <c r="N646" s="179"/>
      <c r="O646" s="178"/>
      <c r="P646" s="178"/>
      <c r="Q646" s="178"/>
      <c r="R646" s="178"/>
      <c r="S646" s="178"/>
      <c r="T646" s="178"/>
      <c r="U646" s="180"/>
      <c r="V646" s="209" t="s">
        <v>1284</v>
      </c>
      <c r="W646" s="178"/>
      <c r="X646" s="274"/>
      <c r="Y646" s="275"/>
      <c r="Z646" s="178"/>
      <c r="AA646" s="180"/>
      <c r="AB646" s="34">
        <f>AB645</f>
        <v>131500</v>
      </c>
      <c r="AC646" s="87" t="s">
        <v>405</v>
      </c>
      <c r="AD646" s="36">
        <f>AB647</f>
        <v>132883</v>
      </c>
      <c r="AE646" s="37"/>
      <c r="AF646" s="38"/>
      <c r="AG646" s="38"/>
      <c r="AH646" s="39">
        <f>(AD646-AB646)</f>
        <v>1383</v>
      </c>
      <c r="AI646" s="40"/>
      <c r="AJ646" s="127"/>
      <c r="AK646" s="436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76"/>
      <c r="BX646" s="76"/>
      <c r="BY646" s="76"/>
      <c r="BZ646" s="76"/>
      <c r="CA646" s="76"/>
      <c r="CB646" s="76"/>
      <c r="CC646" s="76"/>
      <c r="CD646" s="76"/>
      <c r="CE646" s="76"/>
      <c r="CF646" s="76"/>
      <c r="CG646" s="76"/>
      <c r="CH646" s="76"/>
      <c r="CI646" s="76"/>
      <c r="CJ646" s="76"/>
      <c r="CK646" s="76"/>
      <c r="CL646" s="76"/>
      <c r="CM646" s="76"/>
      <c r="CN646" s="76"/>
      <c r="CO646" s="76"/>
      <c r="CP646" s="76"/>
      <c r="CQ646" s="76"/>
      <c r="CR646" s="76"/>
      <c r="CS646" s="76"/>
      <c r="CT646" s="76"/>
      <c r="CU646" s="76"/>
      <c r="CV646" s="76"/>
      <c r="CW646" s="76"/>
      <c r="CX646" s="76"/>
      <c r="CY646" s="76"/>
      <c r="CZ646" s="76"/>
      <c r="DA646" s="76"/>
      <c r="DB646" s="76"/>
    </row>
    <row r="647" spans="1:106" s="76" customFormat="1" ht="6" customHeight="1">
      <c r="A647" s="73"/>
      <c r="B647" s="116"/>
      <c r="C647" s="70"/>
      <c r="D647" s="128"/>
      <c r="E647" s="181"/>
      <c r="F647" s="181"/>
      <c r="G647" s="181"/>
      <c r="H647" s="181"/>
      <c r="I647" s="181"/>
      <c r="J647" s="181"/>
      <c r="K647" s="181"/>
      <c r="L647" s="181"/>
      <c r="M647" s="181"/>
      <c r="N647" s="182"/>
      <c r="O647" s="181"/>
      <c r="P647" s="181"/>
      <c r="Q647" s="181"/>
      <c r="R647" s="181"/>
      <c r="S647" s="181"/>
      <c r="T647" s="181"/>
      <c r="U647" s="183"/>
      <c r="V647" s="210"/>
      <c r="W647" s="181" t="str">
        <f>'4.2.3BR'!U206</f>
        <v>ORB09</v>
      </c>
      <c r="X647" s="276"/>
      <c r="Y647" s="277"/>
      <c r="Z647" s="181"/>
      <c r="AA647" s="183"/>
      <c r="AB647" s="48">
        <f>'4.2.3BR'!W206</f>
        <v>132883</v>
      </c>
      <c r="AC647" s="49" t="s">
        <v>405</v>
      </c>
      <c r="AD647" s="50">
        <f>'4.2.3BR'!AA206</f>
        <v>132985</v>
      </c>
      <c r="AE647" s="51"/>
      <c r="AF647" s="52"/>
      <c r="AG647" s="52"/>
      <c r="AH647" s="39">
        <f>'4.2.3BR'!AF206</f>
        <v>102</v>
      </c>
      <c r="AI647" s="53"/>
      <c r="AJ647" s="133"/>
      <c r="AK647" s="155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</row>
    <row r="648" spans="1:106" s="76" customFormat="1" ht="6" customHeight="1">
      <c r="A648" s="73"/>
      <c r="B648" s="116"/>
      <c r="C648" s="70"/>
      <c r="D648" s="128"/>
      <c r="E648" s="181"/>
      <c r="F648" s="181"/>
      <c r="G648" s="181"/>
      <c r="H648" s="181"/>
      <c r="I648" s="181"/>
      <c r="J648" s="181"/>
      <c r="K648" s="181"/>
      <c r="L648" s="181"/>
      <c r="M648" s="181"/>
      <c r="N648" s="182"/>
      <c r="O648" s="181"/>
      <c r="P648" s="181"/>
      <c r="Q648" s="181"/>
      <c r="R648" s="181"/>
      <c r="S648" s="181"/>
      <c r="T648" s="181"/>
      <c r="U648" s="183"/>
      <c r="V648" s="210" t="s">
        <v>1285</v>
      </c>
      <c r="W648" s="181"/>
      <c r="X648" s="276"/>
      <c r="Y648" s="277"/>
      <c r="Z648" s="181"/>
      <c r="AA648" s="183"/>
      <c r="AB648" s="48">
        <f>AD647</f>
        <v>132985</v>
      </c>
      <c r="AC648" s="49" t="s">
        <v>405</v>
      </c>
      <c r="AD648" s="50">
        <f>AB649</f>
        <v>134675</v>
      </c>
      <c r="AE648" s="51"/>
      <c r="AF648" s="52"/>
      <c r="AG648" s="52"/>
      <c r="AH648" s="39">
        <f>(AD648-AB648)</f>
        <v>1690</v>
      </c>
      <c r="AI648" s="53"/>
      <c r="AJ648" s="133"/>
      <c r="AK648" s="155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</row>
    <row r="649" spans="1:106" s="76" customFormat="1" ht="6" customHeight="1">
      <c r="A649" s="73"/>
      <c r="B649" s="116"/>
      <c r="C649" s="70"/>
      <c r="D649" s="128"/>
      <c r="E649" s="181"/>
      <c r="F649" s="181"/>
      <c r="G649" s="181"/>
      <c r="H649" s="181"/>
      <c r="I649" s="181"/>
      <c r="J649" s="181"/>
      <c r="K649" s="181"/>
      <c r="L649" s="181"/>
      <c r="M649" s="181"/>
      <c r="N649" s="182"/>
      <c r="O649" s="181"/>
      <c r="P649" s="181"/>
      <c r="Q649" s="181"/>
      <c r="R649" s="181"/>
      <c r="S649" s="181"/>
      <c r="T649" s="181"/>
      <c r="U649" s="183"/>
      <c r="V649" s="210"/>
      <c r="W649" s="181"/>
      <c r="X649" s="276" t="str">
        <f>'4.2.3BR'!U207</f>
        <v>VD21</v>
      </c>
      <c r="Y649" s="277"/>
      <c r="Z649" s="181"/>
      <c r="AA649" s="183"/>
      <c r="AB649" s="48">
        <f>'4.2.3BR'!W207</f>
        <v>134675</v>
      </c>
      <c r="AC649" s="49" t="s">
        <v>405</v>
      </c>
      <c r="AD649" s="50">
        <f>'4.2.3BR'!AA207</f>
        <v>134777</v>
      </c>
      <c r="AE649" s="51"/>
      <c r="AF649" s="52"/>
      <c r="AG649" s="52"/>
      <c r="AH649" s="39">
        <f>'4.2.3BR'!AF207</f>
        <v>102</v>
      </c>
      <c r="AI649" s="53"/>
      <c r="AJ649" s="133"/>
      <c r="AK649" s="155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</row>
    <row r="650" spans="1:106" s="76" customFormat="1" ht="6" customHeight="1">
      <c r="A650" s="73"/>
      <c r="B650" s="116"/>
      <c r="C650" s="70"/>
      <c r="D650" s="128"/>
      <c r="E650" s="181"/>
      <c r="F650" s="181"/>
      <c r="G650" s="181"/>
      <c r="H650" s="181"/>
      <c r="I650" s="181"/>
      <c r="J650" s="181"/>
      <c r="K650" s="181"/>
      <c r="L650" s="181"/>
      <c r="M650" s="181"/>
      <c r="N650" s="182"/>
      <c r="O650" s="181"/>
      <c r="P650" s="181"/>
      <c r="Q650" s="181"/>
      <c r="R650" s="181"/>
      <c r="S650" s="181"/>
      <c r="T650" s="181"/>
      <c r="U650" s="183"/>
      <c r="V650" s="351" t="s">
        <v>1286</v>
      </c>
      <c r="W650" s="352"/>
      <c r="X650" s="353"/>
      <c r="Y650" s="354"/>
      <c r="Z650" s="352"/>
      <c r="AA650" s="355"/>
      <c r="AB650" s="60">
        <f>AD649</f>
        <v>134777</v>
      </c>
      <c r="AC650" s="61" t="s">
        <v>405</v>
      </c>
      <c r="AD650" s="62">
        <f>AD645</f>
        <v>136000</v>
      </c>
      <c r="AE650" s="63"/>
      <c r="AF650" s="64"/>
      <c r="AG650" s="64"/>
      <c r="AH650" s="39">
        <f>(AD650-AB650)</f>
        <v>1223</v>
      </c>
      <c r="AI650" s="65"/>
      <c r="AJ650" s="152"/>
      <c r="AK650" s="158"/>
      <c r="AL650" s="196">
        <f>SUM(AH646:AH650)</f>
        <v>4500</v>
      </c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</row>
    <row r="651" spans="1:106" s="76" customFormat="1" ht="6.2" customHeight="1">
      <c r="A651" s="73"/>
      <c r="B651" s="116"/>
      <c r="C651" s="70"/>
      <c r="D651" s="128"/>
      <c r="E651" s="181"/>
      <c r="F651" s="181"/>
      <c r="G651" s="181"/>
      <c r="H651" s="181"/>
      <c r="I651" s="181"/>
      <c r="J651" s="181"/>
      <c r="K651" s="181"/>
      <c r="L651" s="181"/>
      <c r="M651" s="181"/>
      <c r="N651" s="182"/>
      <c r="O651" s="181"/>
      <c r="P651" s="181"/>
      <c r="Q651" s="181"/>
      <c r="R651" s="181"/>
      <c r="S651" s="181"/>
      <c r="T651" s="181"/>
      <c r="U651" s="183"/>
      <c r="V651" s="284"/>
      <c r="W651" s="285"/>
      <c r="X651" s="286"/>
      <c r="Y651" s="287"/>
      <c r="Z651" s="285" t="str">
        <f>'4.2.5CP'!G217</f>
        <v>CP169</v>
      </c>
      <c r="AA651" s="288"/>
      <c r="AB651" s="2196">
        <f>'4.2.5CP'!I217</f>
        <v>131605</v>
      </c>
      <c r="AC651" s="2197"/>
      <c r="AD651" s="2197"/>
      <c r="AE651" s="2198"/>
      <c r="AF651" s="289"/>
      <c r="AG651" s="289"/>
      <c r="AH651" s="290"/>
      <c r="AI651" s="291"/>
      <c r="AJ651" s="292"/>
      <c r="AK651" s="437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</row>
    <row r="652" spans="1:106" s="76" customFormat="1" ht="6.2" customHeight="1">
      <c r="A652" s="73"/>
      <c r="B652" s="116"/>
      <c r="C652" s="70"/>
      <c r="D652" s="128"/>
      <c r="E652" s="181"/>
      <c r="F652" s="181"/>
      <c r="G652" s="181"/>
      <c r="H652" s="181"/>
      <c r="I652" s="181"/>
      <c r="J652" s="181"/>
      <c r="K652" s="181"/>
      <c r="L652" s="181"/>
      <c r="M652" s="181"/>
      <c r="N652" s="182"/>
      <c r="O652" s="181"/>
      <c r="P652" s="181"/>
      <c r="Q652" s="181"/>
      <c r="R652" s="181"/>
      <c r="S652" s="181"/>
      <c r="T652" s="181"/>
      <c r="U652" s="183"/>
      <c r="V652" s="210"/>
      <c r="W652" s="181"/>
      <c r="X652" s="276"/>
      <c r="Y652" s="277" t="str">
        <f>'4.2.4CB'!G213</f>
        <v>WT059</v>
      </c>
      <c r="Z652" s="181"/>
      <c r="AA652" s="183"/>
      <c r="AB652" s="2155">
        <f>'4.2.4CB'!I213</f>
        <v>131868</v>
      </c>
      <c r="AC652" s="2156"/>
      <c r="AD652" s="2156"/>
      <c r="AE652" s="2157"/>
      <c r="AF652" s="98"/>
      <c r="AG652" s="98"/>
      <c r="AH652" s="99"/>
      <c r="AI652" s="100"/>
      <c r="AJ652" s="133"/>
      <c r="AK652" s="155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</row>
    <row r="653" spans="1:106" s="76" customFormat="1" ht="6.2" customHeight="1">
      <c r="A653" s="73"/>
      <c r="B653" s="116"/>
      <c r="C653" s="70"/>
      <c r="D653" s="128"/>
      <c r="E653" s="181"/>
      <c r="F653" s="181"/>
      <c r="G653" s="181"/>
      <c r="H653" s="181"/>
      <c r="I653" s="181"/>
      <c r="J653" s="181"/>
      <c r="K653" s="181"/>
      <c r="L653" s="181"/>
      <c r="M653" s="181"/>
      <c r="N653" s="182"/>
      <c r="O653" s="181"/>
      <c r="P653" s="181"/>
      <c r="Q653" s="181"/>
      <c r="R653" s="181"/>
      <c r="S653" s="181"/>
      <c r="T653" s="181"/>
      <c r="U653" s="183"/>
      <c r="V653" s="210"/>
      <c r="W653" s="181"/>
      <c r="X653" s="276"/>
      <c r="Y653" s="277" t="str">
        <f>'4.2.4CB'!G214</f>
        <v>WT060</v>
      </c>
      <c r="Z653" s="181"/>
      <c r="AA653" s="183"/>
      <c r="AB653" s="2155">
        <f>'4.2.4CB'!I214</f>
        <v>132440</v>
      </c>
      <c r="AC653" s="2156"/>
      <c r="AD653" s="2156"/>
      <c r="AE653" s="2157"/>
      <c r="AF653" s="98"/>
      <c r="AG653" s="98"/>
      <c r="AH653" s="99"/>
      <c r="AI653" s="100"/>
      <c r="AJ653" s="133"/>
      <c r="AK653" s="155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</row>
    <row r="654" spans="1:106" s="76" customFormat="1" ht="6.2" customHeight="1">
      <c r="A654" s="73"/>
      <c r="B654" s="116"/>
      <c r="C654" s="70"/>
      <c r="D654" s="128"/>
      <c r="E654" s="181"/>
      <c r="F654" s="181"/>
      <c r="G654" s="181"/>
      <c r="H654" s="181"/>
      <c r="I654" s="181"/>
      <c r="J654" s="181"/>
      <c r="K654" s="181"/>
      <c r="L654" s="181"/>
      <c r="M654" s="181"/>
      <c r="N654" s="182"/>
      <c r="O654" s="181"/>
      <c r="P654" s="181"/>
      <c r="Q654" s="181"/>
      <c r="R654" s="181"/>
      <c r="S654" s="181"/>
      <c r="T654" s="181"/>
      <c r="U654" s="183"/>
      <c r="V654" s="210"/>
      <c r="W654" s="181"/>
      <c r="X654" s="276"/>
      <c r="Y654" s="277"/>
      <c r="Z654" s="181" t="str">
        <f>'4.2.5CP'!G218</f>
        <v>CP170</v>
      </c>
      <c r="AA654" s="183"/>
      <c r="AB654" s="2155">
        <f>'4.2.5CP'!I218</f>
        <v>133265</v>
      </c>
      <c r="AC654" s="2156"/>
      <c r="AD654" s="2156"/>
      <c r="AE654" s="2157"/>
      <c r="AF654" s="98"/>
      <c r="AG654" s="98"/>
      <c r="AH654" s="99"/>
      <c r="AI654" s="100"/>
      <c r="AJ654" s="133"/>
      <c r="AK654" s="155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</row>
    <row r="655" spans="1:106" s="76" customFormat="1" ht="6.2" customHeight="1">
      <c r="A655" s="73"/>
      <c r="B655" s="116"/>
      <c r="C655" s="70"/>
      <c r="D655" s="128"/>
      <c r="E655" s="181"/>
      <c r="F655" s="181"/>
      <c r="G655" s="181"/>
      <c r="H655" s="181"/>
      <c r="I655" s="181"/>
      <c r="J655" s="181"/>
      <c r="K655" s="181"/>
      <c r="L655" s="181"/>
      <c r="M655" s="181"/>
      <c r="N655" s="182"/>
      <c r="O655" s="181"/>
      <c r="P655" s="181"/>
      <c r="Q655" s="181"/>
      <c r="R655" s="181"/>
      <c r="S655" s="181"/>
      <c r="T655" s="181"/>
      <c r="U655" s="183"/>
      <c r="V655" s="210"/>
      <c r="W655" s="181"/>
      <c r="X655" s="276"/>
      <c r="Y655" s="277" t="str">
        <f>'4.2.4CB'!G215</f>
        <v>WT061</v>
      </c>
      <c r="Z655" s="181"/>
      <c r="AA655" s="183"/>
      <c r="AB655" s="2155">
        <f>'4.2.4CB'!I215</f>
        <v>133343</v>
      </c>
      <c r="AC655" s="2156"/>
      <c r="AD655" s="2156"/>
      <c r="AE655" s="2157"/>
      <c r="AF655" s="98"/>
      <c r="AG655" s="98"/>
      <c r="AH655" s="99"/>
      <c r="AI655" s="100"/>
      <c r="AJ655" s="133"/>
      <c r="AK655" s="155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</row>
    <row r="656" spans="1:106" s="76" customFormat="1" ht="6.2" customHeight="1">
      <c r="A656" s="73"/>
      <c r="B656" s="116"/>
      <c r="C656" s="70"/>
      <c r="D656" s="128"/>
      <c r="E656" s="181"/>
      <c r="F656" s="181"/>
      <c r="G656" s="181"/>
      <c r="H656" s="181"/>
      <c r="I656" s="181"/>
      <c r="J656" s="181"/>
      <c r="K656" s="181"/>
      <c r="L656" s="181"/>
      <c r="M656" s="181"/>
      <c r="N656" s="182"/>
      <c r="O656" s="181"/>
      <c r="P656" s="181"/>
      <c r="Q656" s="181"/>
      <c r="R656" s="181"/>
      <c r="S656" s="181"/>
      <c r="T656" s="181"/>
      <c r="U656" s="183"/>
      <c r="V656" s="210"/>
      <c r="W656" s="181"/>
      <c r="X656" s="276"/>
      <c r="Y656" s="277"/>
      <c r="Z656" s="181"/>
      <c r="AA656" s="183" t="str">
        <f>'4.2.8IS'!F30</f>
        <v>IS10</v>
      </c>
      <c r="AB656" s="2155">
        <f>'4.2.8IS'!H30</f>
        <v>133371</v>
      </c>
      <c r="AC656" s="2156"/>
      <c r="AD656" s="2156"/>
      <c r="AE656" s="2157"/>
      <c r="AF656" s="98"/>
      <c r="AG656" s="98"/>
      <c r="AH656" s="99"/>
      <c r="AI656" s="100"/>
      <c r="AJ656" s="133"/>
      <c r="AK656" s="155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</row>
    <row r="657" spans="1:74" s="76" customFormat="1" ht="6.2" customHeight="1">
      <c r="A657" s="73"/>
      <c r="B657" s="116"/>
      <c r="C657" s="70"/>
      <c r="D657" s="128"/>
      <c r="E657" s="181"/>
      <c r="F657" s="181"/>
      <c r="G657" s="181"/>
      <c r="H657" s="181"/>
      <c r="I657" s="181"/>
      <c r="J657" s="181"/>
      <c r="K657" s="181"/>
      <c r="L657" s="181"/>
      <c r="M657" s="181"/>
      <c r="N657" s="182"/>
      <c r="O657" s="181"/>
      <c r="P657" s="181"/>
      <c r="Q657" s="181"/>
      <c r="R657" s="181"/>
      <c r="S657" s="181"/>
      <c r="T657" s="181"/>
      <c r="U657" s="183"/>
      <c r="V657" s="210"/>
      <c r="W657" s="181"/>
      <c r="X657" s="276"/>
      <c r="Y657" s="277"/>
      <c r="Z657" s="181" t="str">
        <f>'4.2.5CP'!G219</f>
        <v>CP171</v>
      </c>
      <c r="AA657" s="183"/>
      <c r="AB657" s="2155">
        <f>'4.2.5CP'!I219</f>
        <v>133394</v>
      </c>
      <c r="AC657" s="2156"/>
      <c r="AD657" s="2156"/>
      <c r="AE657" s="2157"/>
      <c r="AF657" s="98"/>
      <c r="AG657" s="98"/>
      <c r="AH657" s="99"/>
      <c r="AI657" s="100"/>
      <c r="AJ657" s="133"/>
      <c r="AK657" s="155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</row>
    <row r="658" spans="1:74" s="76" customFormat="1" ht="6.2" customHeight="1">
      <c r="A658" s="73"/>
      <c r="B658" s="116"/>
      <c r="C658" s="70"/>
      <c r="D658" s="128"/>
      <c r="E658" s="181"/>
      <c r="F658" s="181"/>
      <c r="G658" s="181"/>
      <c r="H658" s="181"/>
      <c r="I658" s="181"/>
      <c r="J658" s="181"/>
      <c r="K658" s="181"/>
      <c r="L658" s="181"/>
      <c r="M658" s="181"/>
      <c r="N658" s="182"/>
      <c r="O658" s="181"/>
      <c r="P658" s="181"/>
      <c r="Q658" s="181"/>
      <c r="R658" s="181"/>
      <c r="S658" s="181"/>
      <c r="T658" s="181"/>
      <c r="U658" s="183"/>
      <c r="V658" s="210"/>
      <c r="W658" s="181"/>
      <c r="X658" s="276"/>
      <c r="Y658" s="277" t="str">
        <f>'4.2.4CB'!G216</f>
        <v>WT062</v>
      </c>
      <c r="Z658" s="181"/>
      <c r="AA658" s="183"/>
      <c r="AB658" s="2155">
        <f>'4.2.4CB'!I216</f>
        <v>133600</v>
      </c>
      <c r="AC658" s="2156"/>
      <c r="AD658" s="2156"/>
      <c r="AE658" s="2157"/>
      <c r="AF658" s="98"/>
      <c r="AG658" s="98"/>
      <c r="AH658" s="99"/>
      <c r="AI658" s="100"/>
      <c r="AJ658" s="133"/>
      <c r="AK658" s="155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</row>
    <row r="659" spans="1:74" s="76" customFormat="1" ht="6.2" customHeight="1">
      <c r="A659" s="73"/>
      <c r="B659" s="116"/>
      <c r="C659" s="70"/>
      <c r="D659" s="128"/>
      <c r="E659" s="181"/>
      <c r="F659" s="181"/>
      <c r="G659" s="181"/>
      <c r="H659" s="181"/>
      <c r="I659" s="181"/>
      <c r="J659" s="181"/>
      <c r="K659" s="181"/>
      <c r="L659" s="181"/>
      <c r="M659" s="181"/>
      <c r="N659" s="182"/>
      <c r="O659" s="181"/>
      <c r="P659" s="181"/>
      <c r="Q659" s="181"/>
      <c r="R659" s="181"/>
      <c r="S659" s="181"/>
      <c r="T659" s="181"/>
      <c r="U659" s="183"/>
      <c r="V659" s="210"/>
      <c r="W659" s="181"/>
      <c r="X659" s="276"/>
      <c r="Y659" s="277" t="str">
        <f>'4.2.4CB'!G217</f>
        <v>WT063</v>
      </c>
      <c r="Z659" s="181"/>
      <c r="AA659" s="183"/>
      <c r="AB659" s="2155">
        <f>'4.2.4CB'!I217</f>
        <v>133696</v>
      </c>
      <c r="AC659" s="2156"/>
      <c r="AD659" s="2156"/>
      <c r="AE659" s="2157"/>
      <c r="AF659" s="98"/>
      <c r="AG659" s="98"/>
      <c r="AH659" s="99"/>
      <c r="AI659" s="100"/>
      <c r="AJ659" s="133"/>
      <c r="AK659" s="155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</row>
    <row r="660" spans="1:74" s="76" customFormat="1" ht="6.2" customHeight="1">
      <c r="A660" s="73"/>
      <c r="B660" s="116"/>
      <c r="C660" s="70"/>
      <c r="D660" s="128"/>
      <c r="E660" s="181"/>
      <c r="F660" s="181"/>
      <c r="G660" s="181"/>
      <c r="H660" s="181"/>
      <c r="I660" s="181"/>
      <c r="J660" s="181"/>
      <c r="K660" s="181"/>
      <c r="L660" s="181"/>
      <c r="M660" s="181"/>
      <c r="N660" s="182"/>
      <c r="O660" s="181"/>
      <c r="P660" s="181"/>
      <c r="Q660" s="181"/>
      <c r="R660" s="181"/>
      <c r="S660" s="181"/>
      <c r="T660" s="181"/>
      <c r="U660" s="183"/>
      <c r="V660" s="210"/>
      <c r="W660" s="181"/>
      <c r="X660" s="276"/>
      <c r="Y660" s="277"/>
      <c r="Z660" s="181" t="str">
        <f>'4.2.5CP'!G220</f>
        <v>CP172</v>
      </c>
      <c r="AA660" s="183"/>
      <c r="AB660" s="2155">
        <f>'4.2.5CP'!I220</f>
        <v>133893</v>
      </c>
      <c r="AC660" s="2156"/>
      <c r="AD660" s="2156"/>
      <c r="AE660" s="2157"/>
      <c r="AF660" s="98"/>
      <c r="AG660" s="98"/>
      <c r="AH660" s="99"/>
      <c r="AI660" s="100"/>
      <c r="AJ660" s="133"/>
      <c r="AK660" s="155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</row>
    <row r="661" spans="1:74" s="76" customFormat="1" ht="6.2" customHeight="1">
      <c r="A661" s="73"/>
      <c r="B661" s="116"/>
      <c r="C661" s="70"/>
      <c r="D661" s="128"/>
      <c r="E661" s="181"/>
      <c r="F661" s="181"/>
      <c r="G661" s="181"/>
      <c r="H661" s="181"/>
      <c r="I661" s="181"/>
      <c r="J661" s="181"/>
      <c r="K661" s="181"/>
      <c r="L661" s="181"/>
      <c r="M661" s="181"/>
      <c r="N661" s="182"/>
      <c r="O661" s="181"/>
      <c r="P661" s="181"/>
      <c r="Q661" s="181"/>
      <c r="R661" s="181"/>
      <c r="S661" s="181"/>
      <c r="T661" s="181"/>
      <c r="U661" s="183"/>
      <c r="V661" s="210"/>
      <c r="W661" s="181"/>
      <c r="X661" s="276"/>
      <c r="Y661" s="277"/>
      <c r="Z661" s="181"/>
      <c r="AA661" s="183" t="str">
        <f>'4.2.8IS'!F31</f>
        <v>IS11</v>
      </c>
      <c r="AB661" s="2155">
        <f>'4.2.8IS'!H31</f>
        <v>134222</v>
      </c>
      <c r="AC661" s="2156"/>
      <c r="AD661" s="2156"/>
      <c r="AE661" s="2157"/>
      <c r="AF661" s="98"/>
      <c r="AG661" s="98"/>
      <c r="AH661" s="99"/>
      <c r="AI661" s="100"/>
      <c r="AJ661" s="133"/>
      <c r="AK661" s="155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</row>
    <row r="662" spans="1:74" s="76" customFormat="1" ht="6.2" customHeight="1">
      <c r="A662" s="73"/>
      <c r="B662" s="116"/>
      <c r="C662" s="70"/>
      <c r="D662" s="128"/>
      <c r="E662" s="181"/>
      <c r="F662" s="181"/>
      <c r="G662" s="181"/>
      <c r="H662" s="181"/>
      <c r="I662" s="181"/>
      <c r="J662" s="181"/>
      <c r="K662" s="181"/>
      <c r="L662" s="181"/>
      <c r="M662" s="181"/>
      <c r="N662" s="182"/>
      <c r="O662" s="181"/>
      <c r="P662" s="181"/>
      <c r="Q662" s="181"/>
      <c r="R662" s="181"/>
      <c r="S662" s="181"/>
      <c r="T662" s="181"/>
      <c r="U662" s="183"/>
      <c r="V662" s="210"/>
      <c r="W662" s="181"/>
      <c r="X662" s="276"/>
      <c r="Y662" s="277" t="str">
        <f>'4.2.4CB'!G218</f>
        <v>WT064</v>
      </c>
      <c r="Z662" s="181"/>
      <c r="AA662" s="183"/>
      <c r="AB662" s="2155">
        <f>'4.2.4CB'!I218</f>
        <v>134226</v>
      </c>
      <c r="AC662" s="2156"/>
      <c r="AD662" s="2156"/>
      <c r="AE662" s="2157"/>
      <c r="AF662" s="98"/>
      <c r="AG662" s="98"/>
      <c r="AH662" s="99"/>
      <c r="AI662" s="100"/>
      <c r="AJ662" s="133"/>
      <c r="AK662" s="155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</row>
    <row r="663" spans="1:74" s="76" customFormat="1" ht="6.2" customHeight="1">
      <c r="A663" s="73"/>
      <c r="B663" s="116"/>
      <c r="C663" s="70"/>
      <c r="D663" s="128"/>
      <c r="E663" s="181"/>
      <c r="F663" s="181"/>
      <c r="G663" s="181"/>
      <c r="H663" s="181"/>
      <c r="I663" s="181"/>
      <c r="J663" s="181"/>
      <c r="K663" s="181"/>
      <c r="L663" s="181"/>
      <c r="M663" s="181"/>
      <c r="N663" s="182"/>
      <c r="O663" s="181"/>
      <c r="P663" s="181"/>
      <c r="Q663" s="181"/>
      <c r="R663" s="181"/>
      <c r="S663" s="181"/>
      <c r="T663" s="181"/>
      <c r="U663" s="183"/>
      <c r="V663" s="210"/>
      <c r="W663" s="181"/>
      <c r="X663" s="276"/>
      <c r="Y663" s="277" t="str">
        <f>'4.2.4CB'!G219</f>
        <v>WT065</v>
      </c>
      <c r="Z663" s="181"/>
      <c r="AA663" s="183"/>
      <c r="AB663" s="2155">
        <f>'4.2.4CB'!I219</f>
        <v>134391</v>
      </c>
      <c r="AC663" s="2156"/>
      <c r="AD663" s="2156"/>
      <c r="AE663" s="2157"/>
      <c r="AF663" s="98"/>
      <c r="AG663" s="98"/>
      <c r="AH663" s="99"/>
      <c r="AI663" s="100"/>
      <c r="AJ663" s="133"/>
      <c r="AK663" s="155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</row>
    <row r="664" spans="1:74" s="76" customFormat="1" ht="6.2" customHeight="1">
      <c r="A664" s="73"/>
      <c r="B664" s="116"/>
      <c r="C664" s="70"/>
      <c r="D664" s="128"/>
      <c r="E664" s="181"/>
      <c r="F664" s="181"/>
      <c r="G664" s="181"/>
      <c r="H664" s="181"/>
      <c r="I664" s="181"/>
      <c r="J664" s="181"/>
      <c r="K664" s="181"/>
      <c r="L664" s="181"/>
      <c r="M664" s="181"/>
      <c r="N664" s="182"/>
      <c r="O664" s="181"/>
      <c r="P664" s="181"/>
      <c r="Q664" s="181"/>
      <c r="R664" s="181"/>
      <c r="S664" s="181"/>
      <c r="T664" s="181"/>
      <c r="U664" s="183"/>
      <c r="V664" s="210"/>
      <c r="W664" s="181"/>
      <c r="X664" s="276"/>
      <c r="Y664" s="277"/>
      <c r="Z664" s="181" t="str">
        <f>'4.2.5CP'!G221</f>
        <v>CP173</v>
      </c>
      <c r="AA664" s="183"/>
      <c r="AB664" s="2155">
        <f>'4.2.5CP'!I221</f>
        <v>134686</v>
      </c>
      <c r="AC664" s="2156"/>
      <c r="AD664" s="2156"/>
      <c r="AE664" s="2157"/>
      <c r="AF664" s="98"/>
      <c r="AG664" s="98"/>
      <c r="AH664" s="99"/>
      <c r="AI664" s="100"/>
      <c r="AJ664" s="133"/>
      <c r="AK664" s="155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</row>
    <row r="665" spans="1:74" s="76" customFormat="1" ht="6.2" customHeight="1">
      <c r="A665" s="73"/>
      <c r="B665" s="116"/>
      <c r="C665" s="70"/>
      <c r="D665" s="128"/>
      <c r="E665" s="181"/>
      <c r="F665" s="181"/>
      <c r="G665" s="181"/>
      <c r="H665" s="181"/>
      <c r="I665" s="181"/>
      <c r="J665" s="181"/>
      <c r="K665" s="181"/>
      <c r="L665" s="181"/>
      <c r="M665" s="181"/>
      <c r="N665" s="182"/>
      <c r="O665" s="181"/>
      <c r="P665" s="181"/>
      <c r="Q665" s="181"/>
      <c r="R665" s="181"/>
      <c r="S665" s="181"/>
      <c r="T665" s="181"/>
      <c r="U665" s="183"/>
      <c r="V665" s="210"/>
      <c r="W665" s="181"/>
      <c r="X665" s="276"/>
      <c r="Y665" s="277" t="str">
        <f>'4.2.4CB'!G220</f>
        <v>WT066</v>
      </c>
      <c r="Z665" s="181"/>
      <c r="AA665" s="183"/>
      <c r="AB665" s="2155">
        <f>'4.2.4CB'!I220</f>
        <v>134828</v>
      </c>
      <c r="AC665" s="2156"/>
      <c r="AD665" s="2156"/>
      <c r="AE665" s="2157"/>
      <c r="AF665" s="98"/>
      <c r="AG665" s="98"/>
      <c r="AH665" s="99"/>
      <c r="AI665" s="100"/>
      <c r="AJ665" s="133"/>
      <c r="AK665" s="155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</row>
    <row r="666" spans="1:74" s="76" customFormat="1" ht="6.2" customHeight="1">
      <c r="A666" s="73"/>
      <c r="B666" s="116"/>
      <c r="C666" s="70"/>
      <c r="D666" s="128"/>
      <c r="E666" s="181"/>
      <c r="F666" s="181"/>
      <c r="G666" s="181"/>
      <c r="H666" s="181"/>
      <c r="I666" s="181"/>
      <c r="J666" s="181"/>
      <c r="K666" s="181"/>
      <c r="L666" s="181"/>
      <c r="M666" s="181"/>
      <c r="N666" s="182"/>
      <c r="O666" s="181"/>
      <c r="P666" s="181"/>
      <c r="Q666" s="181"/>
      <c r="R666" s="181"/>
      <c r="S666" s="181"/>
      <c r="T666" s="181"/>
      <c r="U666" s="183"/>
      <c r="V666" s="210"/>
      <c r="W666" s="181"/>
      <c r="X666" s="276"/>
      <c r="Y666" s="277"/>
      <c r="Z666" s="181" t="str">
        <f>'4.2.5CP'!G222</f>
        <v>CP174</v>
      </c>
      <c r="AA666" s="183"/>
      <c r="AB666" s="2155">
        <f>'4.2.5CP'!I222</f>
        <v>134880</v>
      </c>
      <c r="AC666" s="2156"/>
      <c r="AD666" s="2156"/>
      <c r="AE666" s="2157"/>
      <c r="AF666" s="98"/>
      <c r="AG666" s="98"/>
      <c r="AH666" s="99"/>
      <c r="AI666" s="100"/>
      <c r="AJ666" s="133"/>
      <c r="AK666" s="155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</row>
    <row r="667" spans="1:74" s="76" customFormat="1" ht="6.2" customHeight="1">
      <c r="A667" s="73"/>
      <c r="B667" s="116"/>
      <c r="C667" s="70"/>
      <c r="D667" s="128"/>
      <c r="E667" s="181"/>
      <c r="F667" s="181"/>
      <c r="G667" s="181"/>
      <c r="H667" s="181"/>
      <c r="I667" s="181"/>
      <c r="J667" s="181"/>
      <c r="K667" s="181"/>
      <c r="L667" s="181"/>
      <c r="M667" s="181"/>
      <c r="N667" s="182"/>
      <c r="O667" s="181"/>
      <c r="P667" s="181"/>
      <c r="Q667" s="181"/>
      <c r="R667" s="181"/>
      <c r="S667" s="181"/>
      <c r="T667" s="181"/>
      <c r="U667" s="183"/>
      <c r="V667" s="210"/>
      <c r="W667" s="181"/>
      <c r="X667" s="276"/>
      <c r="Y667" s="277"/>
      <c r="Z667" s="181" t="str">
        <f>'4.2.5CP'!G223</f>
        <v>CP175</v>
      </c>
      <c r="AA667" s="183"/>
      <c r="AB667" s="2155">
        <f>'4.2.5CP'!I223</f>
        <v>134969</v>
      </c>
      <c r="AC667" s="2156"/>
      <c r="AD667" s="2156"/>
      <c r="AE667" s="2157"/>
      <c r="AF667" s="98"/>
      <c r="AG667" s="98"/>
      <c r="AH667" s="99"/>
      <c r="AI667" s="100"/>
      <c r="AJ667" s="133"/>
      <c r="AK667" s="155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</row>
    <row r="668" spans="1:74" s="76" customFormat="1" ht="6.2" customHeight="1">
      <c r="A668" s="73"/>
      <c r="B668" s="116"/>
      <c r="C668" s="70"/>
      <c r="D668" s="128"/>
      <c r="E668" s="181"/>
      <c r="F668" s="181"/>
      <c r="G668" s="181"/>
      <c r="H668" s="181"/>
      <c r="I668" s="181"/>
      <c r="J668" s="181"/>
      <c r="K668" s="181"/>
      <c r="L668" s="181"/>
      <c r="M668" s="181"/>
      <c r="N668" s="182"/>
      <c r="O668" s="181"/>
      <c r="P668" s="181"/>
      <c r="Q668" s="181"/>
      <c r="R668" s="181"/>
      <c r="S668" s="181"/>
      <c r="T668" s="181"/>
      <c r="U668" s="183"/>
      <c r="V668" s="210"/>
      <c r="W668" s="181"/>
      <c r="X668" s="276"/>
      <c r="Y668" s="277" t="str">
        <f>'4.2.4CB'!G221</f>
        <v>WT067</v>
      </c>
      <c r="Z668" s="181"/>
      <c r="AA668" s="183"/>
      <c r="AB668" s="2155">
        <f>'4.2.4CB'!I221</f>
        <v>135142</v>
      </c>
      <c r="AC668" s="2156"/>
      <c r="AD668" s="2156"/>
      <c r="AE668" s="2157"/>
      <c r="AF668" s="98"/>
      <c r="AG668" s="98"/>
      <c r="AH668" s="99"/>
      <c r="AI668" s="100"/>
      <c r="AJ668" s="133"/>
      <c r="AK668" s="155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</row>
    <row r="669" spans="1:74" s="76" customFormat="1" ht="6.2" customHeight="1">
      <c r="A669" s="73"/>
      <c r="B669" s="116"/>
      <c r="C669" s="70"/>
      <c r="D669" s="128"/>
      <c r="E669" s="181"/>
      <c r="F669" s="181"/>
      <c r="G669" s="181"/>
      <c r="H669" s="181"/>
      <c r="I669" s="181"/>
      <c r="J669" s="181"/>
      <c r="K669" s="181"/>
      <c r="L669" s="181"/>
      <c r="M669" s="181"/>
      <c r="N669" s="182"/>
      <c r="O669" s="181"/>
      <c r="P669" s="181"/>
      <c r="Q669" s="181"/>
      <c r="R669" s="181"/>
      <c r="S669" s="181"/>
      <c r="T669" s="181"/>
      <c r="U669" s="183"/>
      <c r="V669" s="210"/>
      <c r="W669" s="181"/>
      <c r="X669" s="276"/>
      <c r="Y669" s="277"/>
      <c r="Z669" s="181"/>
      <c r="AA669" s="183" t="str">
        <f>'4.2.8IS'!F32</f>
        <v>IS12</v>
      </c>
      <c r="AB669" s="2155">
        <f>'4.2.8IS'!H32</f>
        <v>135415</v>
      </c>
      <c r="AC669" s="2156"/>
      <c r="AD669" s="2156"/>
      <c r="AE669" s="2157"/>
      <c r="AF669" s="98"/>
      <c r="AG669" s="98"/>
      <c r="AH669" s="99"/>
      <c r="AI669" s="100"/>
      <c r="AJ669" s="133"/>
      <c r="AK669" s="155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</row>
    <row r="670" spans="1:74" s="76" customFormat="1" ht="6.2" customHeight="1">
      <c r="A670" s="73"/>
      <c r="B670" s="116"/>
      <c r="C670" s="70"/>
      <c r="D670" s="128"/>
      <c r="E670" s="181"/>
      <c r="F670" s="181"/>
      <c r="G670" s="181"/>
      <c r="H670" s="181"/>
      <c r="I670" s="181"/>
      <c r="J670" s="181"/>
      <c r="K670" s="181"/>
      <c r="L670" s="181"/>
      <c r="M670" s="181"/>
      <c r="N670" s="182"/>
      <c r="O670" s="181"/>
      <c r="P670" s="181"/>
      <c r="Q670" s="181"/>
      <c r="R670" s="181"/>
      <c r="S670" s="181"/>
      <c r="T670" s="181"/>
      <c r="U670" s="183"/>
      <c r="V670" s="210"/>
      <c r="W670" s="181"/>
      <c r="X670" s="276"/>
      <c r="Y670" s="277"/>
      <c r="Z670" s="181" t="str">
        <f>'4.2.5CP'!G224</f>
        <v>CP176</v>
      </c>
      <c r="AA670" s="183"/>
      <c r="AB670" s="2155">
        <f>'4.2.5CP'!I224</f>
        <v>135456</v>
      </c>
      <c r="AC670" s="2156"/>
      <c r="AD670" s="2156"/>
      <c r="AE670" s="2157"/>
      <c r="AF670" s="98"/>
      <c r="AG670" s="98"/>
      <c r="AH670" s="99"/>
      <c r="AI670" s="100"/>
      <c r="AJ670" s="133"/>
      <c r="AK670" s="155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</row>
    <row r="671" spans="1:74" s="76" customFormat="1" ht="6.2" customHeight="1">
      <c r="A671" s="73"/>
      <c r="B671" s="116"/>
      <c r="C671" s="70"/>
      <c r="D671" s="128"/>
      <c r="E671" s="181"/>
      <c r="F671" s="181"/>
      <c r="G671" s="181"/>
      <c r="H671" s="181"/>
      <c r="I671" s="181"/>
      <c r="J671" s="181"/>
      <c r="K671" s="181"/>
      <c r="L671" s="181"/>
      <c r="M671" s="181"/>
      <c r="N671" s="182"/>
      <c r="O671" s="181"/>
      <c r="P671" s="181"/>
      <c r="Q671" s="181"/>
      <c r="R671" s="181"/>
      <c r="S671" s="181"/>
      <c r="T671" s="181"/>
      <c r="U671" s="183"/>
      <c r="V671" s="210"/>
      <c r="W671" s="181"/>
      <c r="X671" s="276"/>
      <c r="Y671" s="277" t="str">
        <f>'4.2.4CB'!G222</f>
        <v>WT068</v>
      </c>
      <c r="Z671" s="181"/>
      <c r="AA671" s="183"/>
      <c r="AB671" s="2155">
        <f>'4.2.4CB'!I222</f>
        <v>135646</v>
      </c>
      <c r="AC671" s="2156"/>
      <c r="AD671" s="2156"/>
      <c r="AE671" s="2157"/>
      <c r="AF671" s="98"/>
      <c r="AG671" s="98"/>
      <c r="AH671" s="99"/>
      <c r="AI671" s="100"/>
      <c r="AJ671" s="133"/>
      <c r="AK671" s="155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</row>
    <row r="672" spans="1:74" s="76" customFormat="1" ht="6.2" customHeight="1">
      <c r="A672" s="73"/>
      <c r="B672" s="116"/>
      <c r="C672" s="70"/>
      <c r="D672" s="128"/>
      <c r="E672" s="181"/>
      <c r="F672" s="181"/>
      <c r="G672" s="181"/>
      <c r="H672" s="181"/>
      <c r="I672" s="181"/>
      <c r="J672" s="181"/>
      <c r="K672" s="181"/>
      <c r="L672" s="181"/>
      <c r="M672" s="181"/>
      <c r="N672" s="182"/>
      <c r="O672" s="181"/>
      <c r="P672" s="181"/>
      <c r="Q672" s="181"/>
      <c r="R672" s="181"/>
      <c r="S672" s="181"/>
      <c r="T672" s="181"/>
      <c r="U672" s="183"/>
      <c r="V672" s="210"/>
      <c r="W672" s="181"/>
      <c r="X672" s="276"/>
      <c r="Y672" s="277" t="str">
        <f>'4.2.4CB'!G223</f>
        <v>WT069</v>
      </c>
      <c r="Z672" s="181"/>
      <c r="AA672" s="183"/>
      <c r="AB672" s="2155">
        <f>'4.2.4CB'!I223</f>
        <v>135699</v>
      </c>
      <c r="AC672" s="2156"/>
      <c r="AD672" s="2156"/>
      <c r="AE672" s="2157"/>
      <c r="AF672" s="98"/>
      <c r="AG672" s="98"/>
      <c r="AH672" s="99"/>
      <c r="AI672" s="100"/>
      <c r="AJ672" s="133"/>
      <c r="AK672" s="155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</row>
    <row r="673" spans="1:106" s="76" customFormat="1" ht="6.2" customHeight="1">
      <c r="A673" s="73"/>
      <c r="B673" s="116"/>
      <c r="C673" s="70"/>
      <c r="D673" s="134"/>
      <c r="E673" s="352"/>
      <c r="F673" s="352"/>
      <c r="G673" s="352"/>
      <c r="H673" s="352"/>
      <c r="I673" s="352"/>
      <c r="J673" s="352"/>
      <c r="K673" s="352"/>
      <c r="L673" s="352"/>
      <c r="M673" s="352"/>
      <c r="N673" s="1711"/>
      <c r="O673" s="352"/>
      <c r="P673" s="352"/>
      <c r="Q673" s="352"/>
      <c r="R673" s="352"/>
      <c r="S673" s="352"/>
      <c r="T673" s="352"/>
      <c r="U673" s="355"/>
      <c r="V673" s="351"/>
      <c r="W673" s="352"/>
      <c r="X673" s="353"/>
      <c r="Y673" s="354" t="str">
        <f>'4.2.4CB'!G224</f>
        <v>WT070</v>
      </c>
      <c r="Z673" s="352"/>
      <c r="AA673" s="355"/>
      <c r="AB673" s="2184">
        <f>'4.2.4CB'!I224</f>
        <v>135969</v>
      </c>
      <c r="AC673" s="2185"/>
      <c r="AD673" s="2185"/>
      <c r="AE673" s="2186"/>
      <c r="AF673" s="106"/>
      <c r="AG673" s="106"/>
      <c r="AH673" s="107"/>
      <c r="AI673" s="108"/>
      <c r="AJ673" s="152"/>
      <c r="AK673" s="158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</row>
    <row r="674" spans="1:106" s="76" customFormat="1" ht="6.2" customHeight="1">
      <c r="A674" s="172"/>
      <c r="B674" s="1712"/>
      <c r="C674" s="1713"/>
      <c r="D674" s="80"/>
      <c r="E674" s="175"/>
      <c r="F674" s="175"/>
      <c r="G674" s="175"/>
      <c r="H674" s="175"/>
      <c r="I674" s="175"/>
      <c r="J674" s="175"/>
      <c r="K674" s="175"/>
      <c r="L674" s="175"/>
      <c r="M674" s="175"/>
      <c r="N674" s="176"/>
      <c r="O674" s="175"/>
      <c r="P674" s="175"/>
      <c r="Q674" s="175"/>
      <c r="R674" s="175"/>
      <c r="S674" s="175"/>
      <c r="T674" s="175"/>
      <c r="U674" s="177"/>
      <c r="V674" s="80" t="s">
        <v>1158</v>
      </c>
      <c r="W674" s="175"/>
      <c r="X674" s="272"/>
      <c r="Y674" s="273"/>
      <c r="Z674" s="175"/>
      <c r="AA674" s="177"/>
      <c r="AB674" s="19">
        <v>136000</v>
      </c>
      <c r="AC674" s="83" t="s">
        <v>405</v>
      </c>
      <c r="AD674" s="21">
        <v>139572</v>
      </c>
      <c r="AE674" s="22"/>
      <c r="AF674" s="23"/>
      <c r="AG674" s="23"/>
      <c r="AH674" s="24">
        <f>(AD674-AB674)-AF674</f>
        <v>3572</v>
      </c>
      <c r="AI674" s="25"/>
      <c r="AJ674" s="117"/>
      <c r="AK674" s="435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</row>
    <row r="675" spans="1:106" s="76" customFormat="1" ht="6.2" customHeight="1">
      <c r="A675" s="73"/>
      <c r="B675" s="116"/>
      <c r="C675" s="70"/>
      <c r="D675" s="128"/>
      <c r="E675" s="181"/>
      <c r="F675" s="181"/>
      <c r="G675" s="181"/>
      <c r="H675" s="181"/>
      <c r="I675" s="181"/>
      <c r="J675" s="181"/>
      <c r="K675" s="181"/>
      <c r="L675" s="181"/>
      <c r="M675" s="181"/>
      <c r="N675" s="182"/>
      <c r="O675" s="181"/>
      <c r="P675" s="181"/>
      <c r="Q675" s="181"/>
      <c r="R675" s="181"/>
      <c r="S675" s="181"/>
      <c r="T675" s="181"/>
      <c r="U675" s="183"/>
      <c r="V675" s="351" t="s">
        <v>1287</v>
      </c>
      <c r="W675" s="352"/>
      <c r="X675" s="353"/>
      <c r="Y675" s="354"/>
      <c r="Z675" s="352"/>
      <c r="AA675" s="355"/>
      <c r="AB675" s="60">
        <f>AB674</f>
        <v>136000</v>
      </c>
      <c r="AC675" s="61" t="s">
        <v>405</v>
      </c>
      <c r="AD675" s="62">
        <f>AB676</f>
        <v>138552.5</v>
      </c>
      <c r="AE675" s="63"/>
      <c r="AF675" s="64"/>
      <c r="AG675" s="64"/>
      <c r="AH675" s="39">
        <f>(AD675-AB675)</f>
        <v>2552.5</v>
      </c>
      <c r="AI675" s="65"/>
      <c r="AJ675" s="152"/>
      <c r="AK675" s="158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</row>
    <row r="676" spans="1:106" s="76" customFormat="1" ht="6.2" customHeight="1">
      <c r="A676" s="73"/>
      <c r="B676" s="116"/>
      <c r="C676" s="70"/>
      <c r="D676" s="128"/>
      <c r="E676" s="181"/>
      <c r="F676" s="181"/>
      <c r="G676" s="181"/>
      <c r="H676" s="181"/>
      <c r="I676" s="181"/>
      <c r="J676" s="181"/>
      <c r="K676" s="181"/>
      <c r="L676" s="181"/>
      <c r="M676" s="181"/>
      <c r="N676" s="182"/>
      <c r="O676" s="181"/>
      <c r="P676" s="181"/>
      <c r="Q676" s="181"/>
      <c r="R676" s="181"/>
      <c r="S676" s="181"/>
      <c r="T676" s="181"/>
      <c r="U676" s="183"/>
      <c r="V676" s="210"/>
      <c r="W676" s="181" t="str">
        <f>'4.2.3BR'!U209</f>
        <v>ORB10</v>
      </c>
      <c r="X676" s="276"/>
      <c r="Y676" s="277"/>
      <c r="Z676" s="181"/>
      <c r="AA676" s="183"/>
      <c r="AB676" s="48">
        <f>'4.2.3BR'!W209</f>
        <v>138552.5</v>
      </c>
      <c r="AC676" s="49" t="s">
        <v>405</v>
      </c>
      <c r="AD676" s="50">
        <f>'4.2.3BR'!AA209</f>
        <v>138645.5</v>
      </c>
      <c r="AE676" s="51"/>
      <c r="AF676" s="52"/>
      <c r="AG676" s="52"/>
      <c r="AH676" s="39">
        <f>'4.2.3BR'!AF209</f>
        <v>93</v>
      </c>
      <c r="AI676" s="53"/>
      <c r="AJ676" s="133"/>
      <c r="AK676" s="155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</row>
    <row r="677" spans="1:106" s="76" customFormat="1" ht="6.2" customHeight="1">
      <c r="A677" s="73"/>
      <c r="B677" s="116"/>
      <c r="C677" s="70"/>
      <c r="D677" s="128"/>
      <c r="E677" s="181"/>
      <c r="F677" s="181"/>
      <c r="G677" s="181"/>
      <c r="H677" s="181"/>
      <c r="I677" s="181"/>
      <c r="J677" s="181"/>
      <c r="K677" s="181"/>
      <c r="L677" s="181"/>
      <c r="M677" s="181"/>
      <c r="N677" s="182"/>
      <c r="O677" s="181"/>
      <c r="P677" s="181"/>
      <c r="Q677" s="181"/>
      <c r="R677" s="181"/>
      <c r="S677" s="181"/>
      <c r="T677" s="181"/>
      <c r="U677" s="183"/>
      <c r="V677" s="356" t="s">
        <v>1288</v>
      </c>
      <c r="W677" s="357"/>
      <c r="X677" s="358"/>
      <c r="Y677" s="359"/>
      <c r="Z677" s="357"/>
      <c r="AA677" s="360"/>
      <c r="AB677" s="361">
        <f>AD676</f>
        <v>138645.5</v>
      </c>
      <c r="AC677" s="362" t="s">
        <v>405</v>
      </c>
      <c r="AD677" s="363">
        <f>AD674</f>
        <v>139572</v>
      </c>
      <c r="AE677" s="364"/>
      <c r="AF677" s="365"/>
      <c r="AG677" s="365"/>
      <c r="AH677" s="1556">
        <f>(AD677-AB677)</f>
        <v>926.5</v>
      </c>
      <c r="AI677" s="1557"/>
      <c r="AJ677" s="1558"/>
      <c r="AK677" s="1559"/>
      <c r="AL677" s="196">
        <f>SUM(AH675:AH677)</f>
        <v>3572</v>
      </c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</row>
    <row r="678" spans="1:106" s="76" customFormat="1" ht="6.2" customHeight="1">
      <c r="A678" s="73"/>
      <c r="B678" s="116"/>
      <c r="C678" s="70"/>
      <c r="D678" s="128"/>
      <c r="E678" s="181"/>
      <c r="F678" s="181"/>
      <c r="G678" s="181"/>
      <c r="H678" s="181"/>
      <c r="I678" s="181"/>
      <c r="J678" s="181"/>
      <c r="K678" s="181"/>
      <c r="L678" s="181"/>
      <c r="M678" s="181"/>
      <c r="N678" s="182"/>
      <c r="O678" s="181"/>
      <c r="P678" s="181"/>
      <c r="Q678" s="181"/>
      <c r="R678" s="181"/>
      <c r="S678" s="181"/>
      <c r="T678" s="181"/>
      <c r="U678" s="183"/>
      <c r="V678" s="210"/>
      <c r="W678" s="181"/>
      <c r="X678" s="276"/>
      <c r="Y678" s="277" t="str">
        <f>'4.2.4CB'!G226</f>
        <v>WT071</v>
      </c>
      <c r="Z678" s="181"/>
      <c r="AA678" s="183"/>
      <c r="AB678" s="2155">
        <f>'4.2.4CB'!I226</f>
        <v>136077</v>
      </c>
      <c r="AC678" s="2156"/>
      <c r="AD678" s="2156"/>
      <c r="AE678" s="2157"/>
      <c r="AF678" s="98"/>
      <c r="AG678" s="98"/>
      <c r="AH678" s="99"/>
      <c r="AI678" s="100"/>
      <c r="AJ678" s="133"/>
      <c r="AK678" s="155"/>
    </row>
    <row r="679" spans="1:106" s="76" customFormat="1" ht="6.2" customHeight="1">
      <c r="A679" s="73"/>
      <c r="B679" s="116"/>
      <c r="C679" s="70"/>
      <c r="D679" s="128"/>
      <c r="E679" s="181"/>
      <c r="F679" s="181"/>
      <c r="G679" s="181"/>
      <c r="H679" s="181"/>
      <c r="I679" s="181"/>
      <c r="J679" s="181"/>
      <c r="K679" s="181"/>
      <c r="L679" s="181"/>
      <c r="M679" s="181"/>
      <c r="N679" s="182"/>
      <c r="O679" s="181"/>
      <c r="P679" s="181"/>
      <c r="Q679" s="181"/>
      <c r="R679" s="181"/>
      <c r="S679" s="181"/>
      <c r="T679" s="181"/>
      <c r="U679" s="183"/>
      <c r="V679" s="210"/>
      <c r="W679" s="181"/>
      <c r="X679" s="276"/>
      <c r="Y679" s="277" t="str">
        <f>'4.2.4CB'!G227</f>
        <v>WT072</v>
      </c>
      <c r="Z679" s="181"/>
      <c r="AA679" s="183"/>
      <c r="AB679" s="2155">
        <f>'4.2.4CB'!I227</f>
        <v>136218</v>
      </c>
      <c r="AC679" s="2156"/>
      <c r="AD679" s="2156"/>
      <c r="AE679" s="2157"/>
      <c r="AF679" s="98"/>
      <c r="AG679" s="98"/>
      <c r="AH679" s="99"/>
      <c r="AI679" s="100"/>
      <c r="AJ679" s="133"/>
      <c r="AK679" s="155"/>
    </row>
    <row r="680" spans="1:106" s="76" customFormat="1" ht="6.2" customHeight="1">
      <c r="A680" s="73"/>
      <c r="B680" s="116"/>
      <c r="C680" s="70"/>
      <c r="D680" s="128"/>
      <c r="E680" s="181"/>
      <c r="F680" s="181"/>
      <c r="G680" s="181"/>
      <c r="H680" s="181"/>
      <c r="I680" s="181"/>
      <c r="J680" s="181"/>
      <c r="K680" s="181"/>
      <c r="L680" s="181"/>
      <c r="M680" s="181"/>
      <c r="N680" s="182"/>
      <c r="O680" s="181"/>
      <c r="P680" s="181"/>
      <c r="Q680" s="181"/>
      <c r="R680" s="181"/>
      <c r="S680" s="181"/>
      <c r="T680" s="181"/>
      <c r="U680" s="183"/>
      <c r="V680" s="210"/>
      <c r="W680" s="181"/>
      <c r="X680" s="276"/>
      <c r="Y680" s="277" t="str">
        <f>'4.2.4CB'!G228</f>
        <v>WT073</v>
      </c>
      <c r="Z680" s="181"/>
      <c r="AA680" s="183"/>
      <c r="AB680" s="2155">
        <f>'4.2.4CB'!I228</f>
        <v>136356</v>
      </c>
      <c r="AC680" s="2156"/>
      <c r="AD680" s="2156"/>
      <c r="AE680" s="2157"/>
      <c r="AF680" s="98"/>
      <c r="AG680" s="98"/>
      <c r="AH680" s="99"/>
      <c r="AI680" s="100"/>
      <c r="AJ680" s="133"/>
      <c r="AK680" s="155"/>
    </row>
    <row r="681" spans="1:106" s="76" customFormat="1" ht="6.2" customHeight="1">
      <c r="A681" s="73"/>
      <c r="B681" s="116"/>
      <c r="C681" s="70"/>
      <c r="D681" s="128"/>
      <c r="E681" s="181"/>
      <c r="F681" s="181"/>
      <c r="G681" s="181"/>
      <c r="H681" s="181"/>
      <c r="I681" s="181"/>
      <c r="J681" s="181"/>
      <c r="K681" s="181"/>
      <c r="L681" s="181"/>
      <c r="M681" s="181"/>
      <c r="N681" s="182"/>
      <c r="O681" s="181"/>
      <c r="P681" s="181"/>
      <c r="Q681" s="181"/>
      <c r="R681" s="181"/>
      <c r="S681" s="181"/>
      <c r="T681" s="181"/>
      <c r="U681" s="183"/>
      <c r="V681" s="210"/>
      <c r="W681" s="181"/>
      <c r="X681" s="276"/>
      <c r="Y681" s="277" t="str">
        <f>'4.2.4CB'!G229</f>
        <v>WT074</v>
      </c>
      <c r="Z681" s="181"/>
      <c r="AA681" s="183"/>
      <c r="AB681" s="2155">
        <f>'4.2.4CB'!I229</f>
        <v>136469</v>
      </c>
      <c r="AC681" s="2156"/>
      <c r="AD681" s="2156"/>
      <c r="AE681" s="2157"/>
      <c r="AF681" s="98"/>
      <c r="AG681" s="98"/>
      <c r="AH681" s="99"/>
      <c r="AI681" s="100"/>
      <c r="AJ681" s="133"/>
      <c r="AK681" s="155"/>
    </row>
    <row r="682" spans="1:106" s="76" customFormat="1" ht="6.2" customHeight="1">
      <c r="A682" s="73"/>
      <c r="B682" s="116"/>
      <c r="C682" s="70"/>
      <c r="D682" s="128"/>
      <c r="E682" s="181"/>
      <c r="F682" s="181"/>
      <c r="G682" s="181"/>
      <c r="H682" s="181"/>
      <c r="I682" s="181"/>
      <c r="J682" s="181"/>
      <c r="K682" s="181"/>
      <c r="L682" s="181"/>
      <c r="M682" s="181"/>
      <c r="N682" s="182"/>
      <c r="O682" s="181"/>
      <c r="P682" s="181"/>
      <c r="Q682" s="181"/>
      <c r="R682" s="181"/>
      <c r="S682" s="181"/>
      <c r="T682" s="181"/>
      <c r="U682" s="183"/>
      <c r="V682" s="210"/>
      <c r="W682" s="181"/>
      <c r="X682" s="276"/>
      <c r="Y682" s="277" t="str">
        <f>'4.2.4CB'!G230</f>
        <v>WT075</v>
      </c>
      <c r="Z682" s="181"/>
      <c r="AA682" s="183"/>
      <c r="AB682" s="2155">
        <f>'4.2.4CB'!I230</f>
        <v>136738</v>
      </c>
      <c r="AC682" s="2156"/>
      <c r="AD682" s="2156"/>
      <c r="AE682" s="2157"/>
      <c r="AF682" s="98"/>
      <c r="AG682" s="98"/>
      <c r="AH682" s="99"/>
      <c r="AI682" s="100"/>
      <c r="AJ682" s="133"/>
      <c r="AK682" s="155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</row>
    <row r="683" spans="1:106" s="76" customFormat="1" ht="6.2" customHeight="1">
      <c r="A683" s="73"/>
      <c r="B683" s="116"/>
      <c r="C683" s="70"/>
      <c r="D683" s="128"/>
      <c r="E683" s="181"/>
      <c r="F683" s="181"/>
      <c r="G683" s="181"/>
      <c r="H683" s="181"/>
      <c r="I683" s="181"/>
      <c r="J683" s="181"/>
      <c r="K683" s="181"/>
      <c r="L683" s="181"/>
      <c r="M683" s="181"/>
      <c r="N683" s="182"/>
      <c r="O683" s="181"/>
      <c r="P683" s="181"/>
      <c r="Q683" s="181"/>
      <c r="R683" s="181"/>
      <c r="S683" s="181"/>
      <c r="T683" s="181"/>
      <c r="U683" s="183"/>
      <c r="V683" s="210"/>
      <c r="W683" s="181"/>
      <c r="X683" s="276"/>
      <c r="Y683" s="277" t="str">
        <f>'4.2.4CB'!G231</f>
        <v>WT076</v>
      </c>
      <c r="Z683" s="181"/>
      <c r="AA683" s="183"/>
      <c r="AB683" s="2155">
        <f>'4.2.4CB'!I231</f>
        <v>136975</v>
      </c>
      <c r="AC683" s="2156"/>
      <c r="AD683" s="2156"/>
      <c r="AE683" s="2157"/>
      <c r="AF683" s="98"/>
      <c r="AG683" s="98"/>
      <c r="AH683" s="99"/>
      <c r="AI683" s="100"/>
      <c r="AJ683" s="133"/>
      <c r="AK683" s="155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</row>
    <row r="684" spans="1:106" s="76" customFormat="1" ht="6.2" customHeight="1">
      <c r="A684" s="73"/>
      <c r="B684" s="116"/>
      <c r="C684" s="70"/>
      <c r="D684" s="128"/>
      <c r="E684" s="181"/>
      <c r="F684" s="181"/>
      <c r="G684" s="181"/>
      <c r="H684" s="181"/>
      <c r="I684" s="181"/>
      <c r="J684" s="181"/>
      <c r="K684" s="181"/>
      <c r="L684" s="181"/>
      <c r="M684" s="181"/>
      <c r="N684" s="182"/>
      <c r="O684" s="181"/>
      <c r="P684" s="181"/>
      <c r="Q684" s="181"/>
      <c r="R684" s="181"/>
      <c r="S684" s="181"/>
      <c r="T684" s="181"/>
      <c r="U684" s="183"/>
      <c r="V684" s="210"/>
      <c r="W684" s="181"/>
      <c r="X684" s="276"/>
      <c r="Y684" s="277" t="str">
        <f>'4.2.4CB'!G232</f>
        <v>WT077</v>
      </c>
      <c r="Z684" s="181"/>
      <c r="AA684" s="183"/>
      <c r="AB684" s="2155">
        <f>'4.2.4CB'!I232</f>
        <v>137095</v>
      </c>
      <c r="AC684" s="2156"/>
      <c r="AD684" s="2156"/>
      <c r="AE684" s="2157"/>
      <c r="AF684" s="98"/>
      <c r="AG684" s="98"/>
      <c r="AH684" s="99"/>
      <c r="AI684" s="100"/>
      <c r="AJ684" s="133"/>
      <c r="AK684" s="155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</row>
    <row r="685" spans="1:106" s="76" customFormat="1" ht="6.2" customHeight="1">
      <c r="A685" s="73"/>
      <c r="B685" s="116"/>
      <c r="C685" s="70"/>
      <c r="D685" s="128"/>
      <c r="E685" s="181"/>
      <c r="F685" s="181"/>
      <c r="G685" s="181"/>
      <c r="H685" s="181"/>
      <c r="I685" s="181"/>
      <c r="J685" s="181"/>
      <c r="K685" s="181"/>
      <c r="L685" s="181"/>
      <c r="M685" s="181"/>
      <c r="N685" s="182"/>
      <c r="O685" s="181"/>
      <c r="P685" s="181"/>
      <c r="Q685" s="181"/>
      <c r="R685" s="181"/>
      <c r="S685" s="181"/>
      <c r="T685" s="181"/>
      <c r="U685" s="183"/>
      <c r="V685" s="210"/>
      <c r="W685" s="181"/>
      <c r="X685" s="276"/>
      <c r="Y685" s="277"/>
      <c r="Z685" s="181"/>
      <c r="AA685" s="183" t="str">
        <f>'4.2.8IS'!F34</f>
        <v>IS13</v>
      </c>
      <c r="AB685" s="2155">
        <f>'4.2.8IS'!H34</f>
        <v>137215</v>
      </c>
      <c r="AC685" s="2156"/>
      <c r="AD685" s="2156"/>
      <c r="AE685" s="2157"/>
      <c r="AF685" s="98"/>
      <c r="AG685" s="98"/>
      <c r="AH685" s="99"/>
      <c r="AI685" s="100"/>
      <c r="AJ685" s="133"/>
      <c r="AK685" s="155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</row>
    <row r="686" spans="1:106" s="76" customFormat="1" ht="6.2" customHeight="1">
      <c r="A686" s="73"/>
      <c r="B686" s="116"/>
      <c r="C686" s="70"/>
      <c r="D686" s="128"/>
      <c r="E686" s="181"/>
      <c r="F686" s="181"/>
      <c r="G686" s="181"/>
      <c r="H686" s="181"/>
      <c r="I686" s="181"/>
      <c r="J686" s="181"/>
      <c r="K686" s="181"/>
      <c r="L686" s="181"/>
      <c r="M686" s="181"/>
      <c r="N686" s="182"/>
      <c r="O686" s="181"/>
      <c r="P686" s="181"/>
      <c r="Q686" s="181"/>
      <c r="R686" s="181"/>
      <c r="S686" s="181"/>
      <c r="T686" s="181"/>
      <c r="U686" s="183"/>
      <c r="V686" s="210"/>
      <c r="W686" s="181"/>
      <c r="X686" s="276"/>
      <c r="Y686" s="277" t="str">
        <f>'4.2.4CB'!G233</f>
        <v>WT078</v>
      </c>
      <c r="Z686" s="181"/>
      <c r="AA686" s="183"/>
      <c r="AB686" s="2155">
        <f>'4.2.4CB'!I233</f>
        <v>137224</v>
      </c>
      <c r="AC686" s="2156"/>
      <c r="AD686" s="2156"/>
      <c r="AE686" s="2157"/>
      <c r="AF686" s="98"/>
      <c r="AG686" s="98"/>
      <c r="AH686" s="99"/>
      <c r="AI686" s="100"/>
      <c r="AJ686" s="133"/>
      <c r="AK686" s="155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</row>
    <row r="687" spans="1:106" s="76" customFormat="1" ht="6.2" customHeight="1">
      <c r="A687" s="73"/>
      <c r="B687" s="116"/>
      <c r="C687" s="70"/>
      <c r="D687" s="128"/>
      <c r="E687" s="181"/>
      <c r="F687" s="181"/>
      <c r="G687" s="181"/>
      <c r="H687" s="181"/>
      <c r="I687" s="181"/>
      <c r="J687" s="181"/>
      <c r="K687" s="181"/>
      <c r="L687" s="181"/>
      <c r="M687" s="181"/>
      <c r="N687" s="182"/>
      <c r="O687" s="181"/>
      <c r="P687" s="181"/>
      <c r="Q687" s="181"/>
      <c r="R687" s="181"/>
      <c r="S687" s="181"/>
      <c r="T687" s="181"/>
      <c r="U687" s="183"/>
      <c r="V687" s="210"/>
      <c r="W687" s="181"/>
      <c r="X687" s="276"/>
      <c r="Y687" s="277"/>
      <c r="Z687" s="181" t="str">
        <f>'4.2.5CP'!G226</f>
        <v>CP177</v>
      </c>
      <c r="AA687" s="183"/>
      <c r="AB687" s="2155">
        <f>'4.2.5CP'!I226</f>
        <v>137361</v>
      </c>
      <c r="AC687" s="2156"/>
      <c r="AD687" s="2156"/>
      <c r="AE687" s="2157"/>
      <c r="AF687" s="98"/>
      <c r="AG687" s="98"/>
      <c r="AH687" s="99"/>
      <c r="AI687" s="100"/>
      <c r="AJ687" s="133"/>
      <c r="AK687" s="155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</row>
    <row r="688" spans="1:106" s="76" customFormat="1" ht="6.2" customHeight="1">
      <c r="A688" s="73"/>
      <c r="B688" s="116"/>
      <c r="C688" s="70"/>
      <c r="D688" s="128"/>
      <c r="E688" s="181"/>
      <c r="F688" s="181"/>
      <c r="G688" s="181"/>
      <c r="H688" s="181"/>
      <c r="I688" s="181"/>
      <c r="J688" s="181"/>
      <c r="K688" s="181"/>
      <c r="L688" s="181"/>
      <c r="M688" s="181"/>
      <c r="N688" s="182"/>
      <c r="O688" s="181"/>
      <c r="P688" s="181"/>
      <c r="Q688" s="181"/>
      <c r="R688" s="181"/>
      <c r="S688" s="181"/>
      <c r="T688" s="181"/>
      <c r="U688" s="183"/>
      <c r="V688" s="210"/>
      <c r="W688" s="181"/>
      <c r="X688" s="276"/>
      <c r="Y688" s="277"/>
      <c r="Z688" s="181" t="str">
        <f>'4.2.5CP'!G227</f>
        <v>CP178</v>
      </c>
      <c r="AA688" s="183"/>
      <c r="AB688" s="2155">
        <f>'4.2.5CP'!I227</f>
        <v>137461</v>
      </c>
      <c r="AC688" s="2156"/>
      <c r="AD688" s="2156"/>
      <c r="AE688" s="2157"/>
      <c r="AF688" s="98"/>
      <c r="AG688" s="98"/>
      <c r="AH688" s="99"/>
      <c r="AI688" s="100"/>
      <c r="AJ688" s="133"/>
      <c r="AK688" s="155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</row>
    <row r="689" spans="1:106" s="76" customFormat="1" ht="6.2" customHeight="1">
      <c r="A689" s="73"/>
      <c r="B689" s="116"/>
      <c r="C689" s="70"/>
      <c r="D689" s="128"/>
      <c r="E689" s="181"/>
      <c r="F689" s="181"/>
      <c r="G689" s="181"/>
      <c r="H689" s="181"/>
      <c r="I689" s="181"/>
      <c r="J689" s="181"/>
      <c r="K689" s="181"/>
      <c r="L689" s="181"/>
      <c r="M689" s="181"/>
      <c r="N689" s="182"/>
      <c r="O689" s="181"/>
      <c r="P689" s="181"/>
      <c r="Q689" s="181"/>
      <c r="R689" s="181"/>
      <c r="S689" s="181"/>
      <c r="T689" s="181"/>
      <c r="U689" s="183"/>
      <c r="V689" s="210"/>
      <c r="W689" s="181"/>
      <c r="X689" s="276"/>
      <c r="Y689" s="277"/>
      <c r="Z689" s="181" t="str">
        <f>'4.2.5CP'!G228</f>
        <v>CP179</v>
      </c>
      <c r="AA689" s="183"/>
      <c r="AB689" s="2155">
        <f>'4.2.5CP'!I228</f>
        <v>137724</v>
      </c>
      <c r="AC689" s="2156"/>
      <c r="AD689" s="2156"/>
      <c r="AE689" s="2157"/>
      <c r="AF689" s="98"/>
      <c r="AG689" s="98"/>
      <c r="AH689" s="99"/>
      <c r="AI689" s="100"/>
      <c r="AJ689" s="133"/>
      <c r="AK689" s="155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</row>
    <row r="690" spans="1:106" s="76" customFormat="1" ht="6.2" customHeight="1">
      <c r="A690" s="73"/>
      <c r="B690" s="116"/>
      <c r="C690" s="70"/>
      <c r="D690" s="128"/>
      <c r="E690" s="181"/>
      <c r="F690" s="181"/>
      <c r="G690" s="181"/>
      <c r="H690" s="181"/>
      <c r="I690" s="181"/>
      <c r="J690" s="181"/>
      <c r="K690" s="181"/>
      <c r="L690" s="181"/>
      <c r="M690" s="181"/>
      <c r="N690" s="182"/>
      <c r="O690" s="181"/>
      <c r="P690" s="181"/>
      <c r="Q690" s="181"/>
      <c r="R690" s="181"/>
      <c r="S690" s="181"/>
      <c r="T690" s="181"/>
      <c r="U690" s="183"/>
      <c r="V690" s="210"/>
      <c r="W690" s="181"/>
      <c r="X690" s="276"/>
      <c r="Y690" s="277" t="str">
        <f>'4.2.4CB'!G234</f>
        <v>WT079</v>
      </c>
      <c r="Z690" s="181"/>
      <c r="AA690" s="183"/>
      <c r="AB690" s="2155">
        <f>'4.2.4CB'!I234</f>
        <v>137825</v>
      </c>
      <c r="AC690" s="2156"/>
      <c r="AD690" s="2156"/>
      <c r="AE690" s="2157"/>
      <c r="AF690" s="98"/>
      <c r="AG690" s="98"/>
      <c r="AH690" s="99"/>
      <c r="AI690" s="100"/>
      <c r="AJ690" s="133"/>
      <c r="AK690" s="155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</row>
    <row r="691" spans="1:106" s="76" customFormat="1" ht="6.2" customHeight="1">
      <c r="A691" s="73"/>
      <c r="B691" s="116"/>
      <c r="C691" s="70"/>
      <c r="D691" s="128"/>
      <c r="E691" s="181"/>
      <c r="F691" s="181"/>
      <c r="G691" s="181"/>
      <c r="H691" s="181"/>
      <c r="I691" s="181"/>
      <c r="J691" s="181"/>
      <c r="K691" s="181"/>
      <c r="L691" s="181"/>
      <c r="M691" s="181"/>
      <c r="N691" s="182"/>
      <c r="O691" s="181"/>
      <c r="P691" s="181"/>
      <c r="Q691" s="181"/>
      <c r="R691" s="181"/>
      <c r="S691" s="181"/>
      <c r="T691" s="181"/>
      <c r="U691" s="183"/>
      <c r="V691" s="210"/>
      <c r="W691" s="181"/>
      <c r="X691" s="276"/>
      <c r="Y691" s="277"/>
      <c r="Z691" s="181" t="str">
        <f>'4.2.5CP'!G229</f>
        <v>CP180</v>
      </c>
      <c r="AA691" s="183"/>
      <c r="AB691" s="2155">
        <f>'4.2.5CP'!I229</f>
        <v>138265</v>
      </c>
      <c r="AC691" s="2156"/>
      <c r="AD691" s="2156"/>
      <c r="AE691" s="2157"/>
      <c r="AF691" s="98"/>
      <c r="AG691" s="98"/>
      <c r="AH691" s="99"/>
      <c r="AI691" s="100"/>
      <c r="AJ691" s="133"/>
      <c r="AK691" s="155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</row>
    <row r="692" spans="1:106" s="76" customFormat="1" ht="6.2" customHeight="1">
      <c r="A692" s="73"/>
      <c r="B692" s="116"/>
      <c r="C692" s="70"/>
      <c r="D692" s="128"/>
      <c r="E692" s="181"/>
      <c r="F692" s="181"/>
      <c r="G692" s="181"/>
      <c r="H692" s="181"/>
      <c r="I692" s="181"/>
      <c r="J692" s="181"/>
      <c r="K692" s="181"/>
      <c r="L692" s="181"/>
      <c r="M692" s="181"/>
      <c r="N692" s="182"/>
      <c r="O692" s="181"/>
      <c r="P692" s="181"/>
      <c r="Q692" s="181"/>
      <c r="R692" s="181"/>
      <c r="S692" s="181"/>
      <c r="T692" s="181"/>
      <c r="U692" s="183"/>
      <c r="V692" s="210"/>
      <c r="W692" s="181"/>
      <c r="X692" s="276"/>
      <c r="Y692" s="277"/>
      <c r="Z692" s="181" t="str">
        <f>'4.2.5CP'!G230</f>
        <v>CP181</v>
      </c>
      <c r="AA692" s="183"/>
      <c r="AB692" s="2155">
        <f>'4.2.5CP'!I230</f>
        <v>138353</v>
      </c>
      <c r="AC692" s="2156"/>
      <c r="AD692" s="2156"/>
      <c r="AE692" s="2157"/>
      <c r="AF692" s="98"/>
      <c r="AG692" s="98"/>
      <c r="AH692" s="99"/>
      <c r="AI692" s="100"/>
      <c r="AJ692" s="133"/>
      <c r="AK692" s="155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</row>
    <row r="693" spans="1:106" s="76" customFormat="1" ht="6.2" customHeight="1">
      <c r="A693" s="73"/>
      <c r="B693" s="116"/>
      <c r="C693" s="70"/>
      <c r="D693" s="128"/>
      <c r="E693" s="181"/>
      <c r="F693" s="181"/>
      <c r="G693" s="181"/>
      <c r="H693" s="181"/>
      <c r="I693" s="181"/>
      <c r="J693" s="181"/>
      <c r="K693" s="181"/>
      <c r="L693" s="181"/>
      <c r="M693" s="181"/>
      <c r="N693" s="182"/>
      <c r="O693" s="181"/>
      <c r="P693" s="181"/>
      <c r="Q693" s="181"/>
      <c r="R693" s="181"/>
      <c r="S693" s="181"/>
      <c r="T693" s="181"/>
      <c r="U693" s="183"/>
      <c r="V693" s="210"/>
      <c r="W693" s="181"/>
      <c r="X693" s="276"/>
      <c r="Y693" s="277" t="str">
        <f>'4.2.4CB'!G235</f>
        <v>WT080</v>
      </c>
      <c r="Z693" s="181"/>
      <c r="AA693" s="183"/>
      <c r="AB693" s="2155">
        <f>'4.2.4CB'!I235</f>
        <v>138422</v>
      </c>
      <c r="AC693" s="2156"/>
      <c r="AD693" s="2156"/>
      <c r="AE693" s="2157"/>
      <c r="AF693" s="98"/>
      <c r="AG693" s="98"/>
      <c r="AH693" s="99"/>
      <c r="AI693" s="100"/>
      <c r="AJ693" s="133"/>
      <c r="AK693" s="155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</row>
    <row r="694" spans="1:106" s="76" customFormat="1" ht="6.2" customHeight="1">
      <c r="A694" s="73"/>
      <c r="B694" s="116"/>
      <c r="C694" s="70"/>
      <c r="D694" s="128"/>
      <c r="E694" s="181"/>
      <c r="F694" s="181"/>
      <c r="G694" s="181"/>
      <c r="H694" s="181"/>
      <c r="I694" s="181"/>
      <c r="J694" s="181"/>
      <c r="K694" s="181"/>
      <c r="L694" s="181"/>
      <c r="M694" s="181"/>
      <c r="N694" s="182"/>
      <c r="O694" s="181"/>
      <c r="P694" s="181"/>
      <c r="Q694" s="181"/>
      <c r="R694" s="181"/>
      <c r="S694" s="181"/>
      <c r="T694" s="181"/>
      <c r="U694" s="183"/>
      <c r="V694" s="210"/>
      <c r="W694" s="181"/>
      <c r="X694" s="276"/>
      <c r="Y694" s="277" t="str">
        <f>'4.2.4CB'!G236</f>
        <v>WT081</v>
      </c>
      <c r="Z694" s="181"/>
      <c r="AA694" s="183"/>
      <c r="AB694" s="2155">
        <f>'4.2.4CB'!I236</f>
        <v>138672</v>
      </c>
      <c r="AC694" s="2156"/>
      <c r="AD694" s="2156"/>
      <c r="AE694" s="2157"/>
      <c r="AF694" s="98"/>
      <c r="AG694" s="98"/>
      <c r="AH694" s="99"/>
      <c r="AI694" s="100"/>
      <c r="AJ694" s="133"/>
      <c r="AK694" s="155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</row>
    <row r="695" spans="1:106" s="76" customFormat="1" ht="6.2" customHeight="1">
      <c r="A695" s="73"/>
      <c r="B695" s="116"/>
      <c r="C695" s="70"/>
      <c r="D695" s="128"/>
      <c r="E695" s="181"/>
      <c r="F695" s="181"/>
      <c r="G695" s="181"/>
      <c r="H695" s="181"/>
      <c r="I695" s="181"/>
      <c r="J695" s="181"/>
      <c r="K695" s="181"/>
      <c r="L695" s="181"/>
      <c r="M695" s="181"/>
      <c r="N695" s="182"/>
      <c r="O695" s="181"/>
      <c r="P695" s="181"/>
      <c r="Q695" s="181"/>
      <c r="R695" s="181"/>
      <c r="S695" s="181"/>
      <c r="T695" s="181"/>
      <c r="U695" s="183"/>
      <c r="V695" s="210"/>
      <c r="W695" s="181"/>
      <c r="X695" s="276"/>
      <c r="Y695" s="277"/>
      <c r="Z695" s="181" t="str">
        <f>'4.2.5CP'!G231</f>
        <v>CP182</v>
      </c>
      <c r="AA695" s="183"/>
      <c r="AB695" s="2155">
        <f>'4.2.5CP'!I231</f>
        <v>138803</v>
      </c>
      <c r="AC695" s="2156"/>
      <c r="AD695" s="2156"/>
      <c r="AE695" s="2157"/>
      <c r="AF695" s="98"/>
      <c r="AG695" s="98"/>
      <c r="AH695" s="99"/>
      <c r="AI695" s="100"/>
      <c r="AJ695" s="133"/>
      <c r="AK695" s="155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</row>
    <row r="696" spans="1:106" s="76" customFormat="1" ht="6.2" customHeight="1">
      <c r="A696" s="73"/>
      <c r="B696" s="116"/>
      <c r="C696" s="70"/>
      <c r="D696" s="128"/>
      <c r="E696" s="181"/>
      <c r="F696" s="181"/>
      <c r="G696" s="181"/>
      <c r="H696" s="181"/>
      <c r="I696" s="181"/>
      <c r="J696" s="181"/>
      <c r="K696" s="181"/>
      <c r="L696" s="181"/>
      <c r="M696" s="181"/>
      <c r="N696" s="182"/>
      <c r="O696" s="181"/>
      <c r="P696" s="181"/>
      <c r="Q696" s="181"/>
      <c r="R696" s="181"/>
      <c r="S696" s="181"/>
      <c r="T696" s="181"/>
      <c r="U696" s="183"/>
      <c r="V696" s="210"/>
      <c r="W696" s="181"/>
      <c r="X696" s="276"/>
      <c r="Y696" s="277"/>
      <c r="Z696" s="181" t="str">
        <f>'4.2.5CP'!G232</f>
        <v>CP183</v>
      </c>
      <c r="AA696" s="183"/>
      <c r="AB696" s="2155">
        <f>'4.2.5CP'!I232</f>
        <v>138903</v>
      </c>
      <c r="AC696" s="2156"/>
      <c r="AD696" s="2156"/>
      <c r="AE696" s="2157"/>
      <c r="AF696" s="98"/>
      <c r="AG696" s="98"/>
      <c r="AH696" s="99"/>
      <c r="AI696" s="100"/>
      <c r="AJ696" s="133"/>
      <c r="AK696" s="155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</row>
    <row r="697" spans="1:106" s="76" customFormat="1" ht="6.2" customHeight="1">
      <c r="A697" s="73"/>
      <c r="B697" s="116"/>
      <c r="C697" s="70"/>
      <c r="D697" s="128"/>
      <c r="E697" s="181"/>
      <c r="F697" s="181"/>
      <c r="G697" s="181"/>
      <c r="H697" s="181"/>
      <c r="I697" s="181"/>
      <c r="J697" s="181"/>
      <c r="K697" s="181"/>
      <c r="L697" s="181"/>
      <c r="M697" s="181"/>
      <c r="N697" s="182"/>
      <c r="O697" s="181"/>
      <c r="P697" s="181"/>
      <c r="Q697" s="181"/>
      <c r="R697" s="181"/>
      <c r="S697" s="181"/>
      <c r="T697" s="181"/>
      <c r="U697" s="183"/>
      <c r="V697" s="210"/>
      <c r="W697" s="181"/>
      <c r="X697" s="276"/>
      <c r="Y697" s="277"/>
      <c r="Z697" s="181" t="str">
        <f>'4.2.5CP'!G233</f>
        <v>CP184</v>
      </c>
      <c r="AA697" s="183"/>
      <c r="AB697" s="2155">
        <f>'4.2.5CP'!I233</f>
        <v>139006</v>
      </c>
      <c r="AC697" s="2156"/>
      <c r="AD697" s="2156"/>
      <c r="AE697" s="2157"/>
      <c r="AF697" s="98"/>
      <c r="AG697" s="98"/>
      <c r="AH697" s="99"/>
      <c r="AI697" s="100"/>
      <c r="AJ697" s="133"/>
      <c r="AK697" s="155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</row>
    <row r="698" spans="1:106" s="76" customFormat="1" ht="6.2" customHeight="1">
      <c r="A698" s="73"/>
      <c r="B698" s="116"/>
      <c r="C698" s="70"/>
      <c r="D698" s="128"/>
      <c r="E698" s="181"/>
      <c r="F698" s="181"/>
      <c r="G698" s="181"/>
      <c r="H698" s="181"/>
      <c r="I698" s="181"/>
      <c r="J698" s="181"/>
      <c r="K698" s="181"/>
      <c r="L698" s="181"/>
      <c r="M698" s="181"/>
      <c r="N698" s="182"/>
      <c r="O698" s="181"/>
      <c r="P698" s="181"/>
      <c r="Q698" s="181"/>
      <c r="R698" s="181"/>
      <c r="S698" s="181"/>
      <c r="T698" s="181"/>
      <c r="U698" s="183"/>
      <c r="V698" s="210"/>
      <c r="W698" s="181"/>
      <c r="X698" s="276"/>
      <c r="Y698" s="277"/>
      <c r="Z698" s="181" t="str">
        <f>'4.2.5CP'!G234</f>
        <v>CP185</v>
      </c>
      <c r="AA698" s="183"/>
      <c r="AB698" s="2155">
        <f>'4.2.5CP'!I234</f>
        <v>139108</v>
      </c>
      <c r="AC698" s="2156"/>
      <c r="AD698" s="2156"/>
      <c r="AE698" s="2157"/>
      <c r="AF698" s="98"/>
      <c r="AG698" s="98"/>
      <c r="AH698" s="99"/>
      <c r="AI698" s="100"/>
      <c r="AJ698" s="133"/>
      <c r="AK698" s="155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</row>
    <row r="699" spans="1:106" s="76" customFormat="1" ht="6.2" customHeight="1">
      <c r="A699" s="73"/>
      <c r="B699" s="116"/>
      <c r="C699" s="70"/>
      <c r="D699" s="128"/>
      <c r="E699" s="181"/>
      <c r="F699" s="181"/>
      <c r="G699" s="181"/>
      <c r="H699" s="181"/>
      <c r="I699" s="181"/>
      <c r="J699" s="181"/>
      <c r="K699" s="181"/>
      <c r="L699" s="181"/>
      <c r="M699" s="181"/>
      <c r="N699" s="182"/>
      <c r="O699" s="181"/>
      <c r="P699" s="181"/>
      <c r="Q699" s="181"/>
      <c r="R699" s="181"/>
      <c r="S699" s="181"/>
      <c r="T699" s="181"/>
      <c r="U699" s="183"/>
      <c r="V699" s="210"/>
      <c r="W699" s="181"/>
      <c r="X699" s="276"/>
      <c r="Y699" s="277"/>
      <c r="Z699" s="181" t="str">
        <f>'4.2.5CP'!G235</f>
        <v>CP186</v>
      </c>
      <c r="AA699" s="183"/>
      <c r="AB699" s="2155">
        <f>'4.2.5CP'!I235</f>
        <v>139212</v>
      </c>
      <c r="AC699" s="2156"/>
      <c r="AD699" s="2156"/>
      <c r="AE699" s="2157"/>
      <c r="AF699" s="98"/>
      <c r="AG699" s="98"/>
      <c r="AH699" s="99"/>
      <c r="AI699" s="100"/>
      <c r="AJ699" s="133"/>
      <c r="AK699" s="155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</row>
    <row r="700" spans="1:106" s="76" customFormat="1" ht="6.2" customHeight="1">
      <c r="A700" s="73"/>
      <c r="B700" s="116"/>
      <c r="C700" s="70"/>
      <c r="D700" s="128"/>
      <c r="E700" s="181"/>
      <c r="F700" s="181"/>
      <c r="G700" s="181"/>
      <c r="H700" s="181"/>
      <c r="I700" s="181"/>
      <c r="J700" s="181"/>
      <c r="K700" s="181"/>
      <c r="L700" s="181"/>
      <c r="M700" s="181"/>
      <c r="N700" s="182"/>
      <c r="O700" s="181"/>
      <c r="P700" s="181"/>
      <c r="Q700" s="181"/>
      <c r="R700" s="181"/>
      <c r="S700" s="181"/>
      <c r="T700" s="181"/>
      <c r="U700" s="183"/>
      <c r="V700" s="210"/>
      <c r="W700" s="181"/>
      <c r="X700" s="276"/>
      <c r="Y700" s="277"/>
      <c r="Z700" s="181" t="str">
        <f>'4.2.5CP'!G236</f>
        <v>CP187</v>
      </c>
      <c r="AA700" s="183"/>
      <c r="AB700" s="2155">
        <f>'4.2.5CP'!I236</f>
        <v>139316</v>
      </c>
      <c r="AC700" s="2156"/>
      <c r="AD700" s="2156"/>
      <c r="AE700" s="2157"/>
      <c r="AF700" s="98"/>
      <c r="AG700" s="98"/>
      <c r="AH700" s="99"/>
      <c r="AI700" s="100"/>
      <c r="AJ700" s="133"/>
      <c r="AK700" s="155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</row>
    <row r="701" spans="1:106" s="76" customFormat="1" ht="6.2" customHeight="1">
      <c r="A701" s="73"/>
      <c r="B701" s="116"/>
      <c r="C701" s="70"/>
      <c r="D701" s="128"/>
      <c r="E701" s="181"/>
      <c r="F701" s="181"/>
      <c r="G701" s="181"/>
      <c r="H701" s="181"/>
      <c r="I701" s="181"/>
      <c r="J701" s="181"/>
      <c r="K701" s="181"/>
      <c r="L701" s="181"/>
      <c r="M701" s="181"/>
      <c r="N701" s="182"/>
      <c r="O701" s="181"/>
      <c r="P701" s="181"/>
      <c r="Q701" s="181"/>
      <c r="R701" s="181"/>
      <c r="S701" s="181"/>
      <c r="T701" s="181"/>
      <c r="U701" s="183"/>
      <c r="V701" s="210"/>
      <c r="W701" s="181"/>
      <c r="X701" s="276"/>
      <c r="Y701" s="277" t="str">
        <f>'4.2.4CB'!G237</f>
        <v>WT082</v>
      </c>
      <c r="Z701" s="181"/>
      <c r="AA701" s="183"/>
      <c r="AB701" s="2155">
        <f>'4.2.4CB'!I237</f>
        <v>139465</v>
      </c>
      <c r="AC701" s="2156"/>
      <c r="AD701" s="2156"/>
      <c r="AE701" s="2157"/>
      <c r="AF701" s="98"/>
      <c r="AG701" s="98"/>
      <c r="AH701" s="99"/>
      <c r="AI701" s="100"/>
      <c r="AJ701" s="133"/>
      <c r="AK701" s="155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</row>
    <row r="702" spans="1:106" s="76" customFormat="1" ht="6.2" customHeight="1">
      <c r="A702" s="171"/>
      <c r="B702" s="121"/>
      <c r="C702" s="122"/>
      <c r="D702" s="190"/>
      <c r="E702" s="191"/>
      <c r="F702" s="191"/>
      <c r="G702" s="191"/>
      <c r="H702" s="191"/>
      <c r="I702" s="191"/>
      <c r="J702" s="191"/>
      <c r="K702" s="191"/>
      <c r="L702" s="191"/>
      <c r="M702" s="191"/>
      <c r="N702" s="193"/>
      <c r="O702" s="191"/>
      <c r="P702" s="191"/>
      <c r="Q702" s="191"/>
      <c r="R702" s="191"/>
      <c r="S702" s="191"/>
      <c r="T702" s="191"/>
      <c r="U702" s="192"/>
      <c r="V702" s="213"/>
      <c r="W702" s="191"/>
      <c r="X702" s="282"/>
      <c r="Y702" s="283"/>
      <c r="Z702" s="191"/>
      <c r="AA702" s="243" t="str">
        <f>'4.2.8IS'!F35</f>
        <v>IS14</v>
      </c>
      <c r="AB702" s="2181">
        <f>'4.2.8IS'!H35</f>
        <v>139522</v>
      </c>
      <c r="AC702" s="2182"/>
      <c r="AD702" s="2182"/>
      <c r="AE702" s="2183"/>
      <c r="AF702" s="113"/>
      <c r="AG702" s="113"/>
      <c r="AH702" s="114"/>
      <c r="AI702" s="194"/>
      <c r="AJ702" s="195"/>
      <c r="AK702" s="157" t="str">
        <f>'4.2.8IS'!AC35</f>
        <v>Existing NH1A</v>
      </c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</row>
    <row r="703" spans="1:106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AA703" s="2"/>
      <c r="AC703" s="2"/>
      <c r="AD703" s="2"/>
      <c r="AE703" s="2"/>
      <c r="AF703" s="2"/>
      <c r="AG703" s="2"/>
      <c r="AH703" s="2"/>
    </row>
    <row r="704" spans="1:106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AA704" s="2"/>
      <c r="AC704" s="2"/>
      <c r="AD704" s="2"/>
      <c r="AE704" s="2"/>
      <c r="AF704" s="2"/>
      <c r="AG704" s="2"/>
      <c r="AH704" s="2"/>
    </row>
    <row r="705" spans="2:34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AA705" s="2"/>
      <c r="AC705" s="2"/>
      <c r="AD705" s="2"/>
      <c r="AE705" s="2"/>
      <c r="AF705" s="2"/>
      <c r="AG705" s="2"/>
      <c r="AH705" s="2"/>
    </row>
    <row r="706" spans="2:34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AA706" s="2"/>
      <c r="AC706" s="2"/>
      <c r="AD706" s="2"/>
      <c r="AE706" s="2"/>
      <c r="AF706" s="2"/>
      <c r="AG706" s="2"/>
      <c r="AH706" s="2"/>
    </row>
    <row r="707" spans="2:34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AA707" s="2"/>
      <c r="AC707" s="2"/>
      <c r="AD707" s="2"/>
      <c r="AE707" s="2"/>
      <c r="AF707" s="2"/>
      <c r="AG707" s="2"/>
      <c r="AH707" s="2"/>
    </row>
    <row r="708" spans="2:34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AA708" s="2"/>
      <c r="AC708" s="2"/>
      <c r="AD708" s="2"/>
      <c r="AE708" s="2"/>
      <c r="AF708" s="2"/>
      <c r="AG708" s="2"/>
      <c r="AH708" s="2"/>
    </row>
    <row r="709" spans="2:34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AA709" s="2"/>
      <c r="AC709" s="2"/>
      <c r="AD709" s="2"/>
      <c r="AE709" s="2"/>
      <c r="AF709" s="2"/>
      <c r="AG709" s="2"/>
      <c r="AH709" s="2"/>
    </row>
    <row r="710" spans="2:34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AA710" s="2"/>
      <c r="AC710" s="2"/>
      <c r="AD710" s="2"/>
      <c r="AE710" s="2"/>
      <c r="AF710" s="2"/>
      <c r="AG710" s="2"/>
      <c r="AH710" s="2"/>
    </row>
    <row r="711" spans="2:34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AA711" s="2"/>
      <c r="AC711" s="2"/>
      <c r="AD711" s="2"/>
      <c r="AE711" s="2"/>
      <c r="AF711" s="2"/>
      <c r="AG711" s="2"/>
      <c r="AH711" s="2"/>
    </row>
    <row r="712" spans="2:34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AA712" s="2"/>
      <c r="AC712" s="2"/>
      <c r="AD712" s="2"/>
      <c r="AE712" s="2"/>
      <c r="AF712" s="2"/>
      <c r="AG712" s="2"/>
      <c r="AH712" s="2"/>
    </row>
    <row r="713" spans="2:34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AA713" s="2"/>
      <c r="AC713" s="2"/>
      <c r="AD713" s="2"/>
      <c r="AE713" s="2"/>
      <c r="AF713" s="2"/>
      <c r="AG713" s="2"/>
      <c r="AH713" s="2"/>
    </row>
    <row r="714" spans="2:34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AA714" s="2"/>
      <c r="AC714" s="2"/>
      <c r="AD714" s="2"/>
      <c r="AE714" s="2"/>
      <c r="AF714" s="2"/>
      <c r="AG714" s="2"/>
      <c r="AH714" s="2"/>
    </row>
    <row r="715" spans="2:34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AA715" s="2"/>
      <c r="AC715" s="2"/>
      <c r="AD715" s="2"/>
      <c r="AE715" s="2"/>
      <c r="AF715" s="2"/>
      <c r="AG715" s="2"/>
      <c r="AH715" s="2"/>
    </row>
    <row r="716" spans="2:34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AA716" s="2"/>
      <c r="AC716" s="2"/>
      <c r="AD716" s="2"/>
      <c r="AE716" s="2"/>
      <c r="AF716" s="2"/>
      <c r="AG716" s="2"/>
      <c r="AH716" s="2"/>
    </row>
    <row r="717" spans="2:34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AA717" s="2"/>
      <c r="AC717" s="2"/>
      <c r="AD717" s="2"/>
      <c r="AE717" s="2"/>
      <c r="AF717" s="2"/>
      <c r="AG717" s="2"/>
      <c r="AH717" s="2"/>
    </row>
    <row r="718" spans="2:34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AA718" s="2"/>
      <c r="AC718" s="2"/>
      <c r="AD718" s="2"/>
      <c r="AE718" s="2"/>
      <c r="AF718" s="2"/>
      <c r="AG718" s="2"/>
      <c r="AH718" s="2"/>
    </row>
    <row r="719" spans="2:34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AA719" s="2"/>
      <c r="AC719" s="2"/>
      <c r="AD719" s="2"/>
      <c r="AE719" s="2"/>
      <c r="AF719" s="2"/>
      <c r="AG719" s="2"/>
      <c r="AH719" s="2"/>
    </row>
    <row r="720" spans="2:34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AA720" s="2"/>
      <c r="AC720" s="2"/>
      <c r="AD720" s="2"/>
      <c r="AE720" s="2"/>
      <c r="AF720" s="2"/>
      <c r="AG720" s="2"/>
      <c r="AH720" s="2"/>
    </row>
    <row r="721" spans="2:34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AA721" s="2"/>
      <c r="AC721" s="2"/>
      <c r="AD721" s="2"/>
      <c r="AE721" s="2"/>
      <c r="AF721" s="2"/>
      <c r="AG721" s="2"/>
      <c r="AH721" s="2"/>
    </row>
    <row r="722" spans="2:34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AA722" s="2"/>
      <c r="AC722" s="2"/>
      <c r="AD722" s="2"/>
      <c r="AE722" s="2"/>
      <c r="AF722" s="2"/>
      <c r="AG722" s="2"/>
      <c r="AH722" s="2"/>
    </row>
    <row r="723" spans="2:34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AA723" s="2"/>
      <c r="AC723" s="2"/>
      <c r="AD723" s="2"/>
      <c r="AE723" s="2"/>
      <c r="AF723" s="2"/>
      <c r="AG723" s="2"/>
      <c r="AH723" s="2"/>
    </row>
    <row r="724" spans="2:34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AA724" s="2"/>
      <c r="AC724" s="2"/>
      <c r="AD724" s="2"/>
      <c r="AE724" s="2"/>
      <c r="AF724" s="2"/>
      <c r="AG724" s="2"/>
      <c r="AH724" s="2"/>
    </row>
    <row r="725" spans="2:34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AA725" s="2"/>
      <c r="AC725" s="2"/>
      <c r="AD725" s="2"/>
      <c r="AE725" s="2"/>
      <c r="AF725" s="2"/>
      <c r="AG725" s="2"/>
      <c r="AH725" s="2"/>
    </row>
    <row r="726" spans="2:34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AA726" s="2"/>
      <c r="AC726" s="2"/>
      <c r="AD726" s="2"/>
      <c r="AE726" s="2"/>
      <c r="AF726" s="2"/>
      <c r="AG726" s="2"/>
      <c r="AH726" s="2"/>
    </row>
    <row r="727" spans="2:34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AA727" s="2"/>
      <c r="AC727" s="2"/>
      <c r="AD727" s="2"/>
      <c r="AE727" s="2"/>
      <c r="AF727" s="2"/>
      <c r="AG727" s="2"/>
      <c r="AH727" s="2"/>
    </row>
    <row r="728" spans="2:34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AA728" s="2"/>
      <c r="AC728" s="2"/>
      <c r="AD728" s="2"/>
      <c r="AE728" s="2"/>
      <c r="AF728" s="2"/>
      <c r="AG728" s="2"/>
      <c r="AH728" s="2"/>
    </row>
    <row r="729" spans="2:34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AA729" s="2"/>
      <c r="AC729" s="2"/>
      <c r="AD729" s="2"/>
      <c r="AE729" s="2"/>
      <c r="AF729" s="2"/>
      <c r="AG729" s="2"/>
      <c r="AH729" s="2"/>
    </row>
    <row r="730" spans="2:34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AA730" s="2"/>
      <c r="AC730" s="2"/>
      <c r="AD730" s="2"/>
      <c r="AE730" s="2"/>
      <c r="AF730" s="2"/>
      <c r="AG730" s="2"/>
      <c r="AH730" s="2"/>
    </row>
    <row r="731" spans="2:34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AA731" s="2"/>
      <c r="AC731" s="2"/>
      <c r="AD731" s="2"/>
      <c r="AE731" s="2"/>
      <c r="AF731" s="2"/>
      <c r="AG731" s="2"/>
      <c r="AH731" s="2"/>
    </row>
    <row r="732" spans="2:34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AA732" s="2"/>
      <c r="AC732" s="2"/>
      <c r="AD732" s="2"/>
      <c r="AE732" s="2"/>
      <c r="AF732" s="2"/>
      <c r="AG732" s="2"/>
      <c r="AH732" s="2"/>
    </row>
    <row r="733" spans="2:34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AA733" s="2"/>
      <c r="AC733" s="2"/>
      <c r="AD733" s="2"/>
      <c r="AE733" s="2"/>
      <c r="AF733" s="2"/>
      <c r="AG733" s="2"/>
      <c r="AH733" s="2"/>
    </row>
    <row r="734" spans="2:34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AA734" s="2"/>
      <c r="AC734" s="2"/>
      <c r="AD734" s="2"/>
      <c r="AE734" s="2"/>
      <c r="AF734" s="2"/>
      <c r="AG734" s="2"/>
      <c r="AH734" s="2"/>
    </row>
    <row r="735" spans="2:34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AA735" s="2"/>
      <c r="AC735" s="2"/>
      <c r="AD735" s="2"/>
      <c r="AE735" s="2"/>
      <c r="AF735" s="2"/>
      <c r="AG735" s="2"/>
      <c r="AH735" s="2"/>
    </row>
    <row r="736" spans="2:34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AA736" s="2"/>
      <c r="AC736" s="2"/>
      <c r="AD736" s="2"/>
      <c r="AE736" s="2"/>
      <c r="AF736" s="2"/>
      <c r="AG736" s="2"/>
      <c r="AH736" s="2"/>
    </row>
    <row r="737" spans="2:34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AA737" s="2"/>
      <c r="AC737" s="2"/>
      <c r="AD737" s="2"/>
      <c r="AE737" s="2"/>
      <c r="AF737" s="2"/>
      <c r="AG737" s="2"/>
      <c r="AH737" s="2"/>
    </row>
    <row r="738" spans="2:34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AA738" s="2"/>
      <c r="AC738" s="2"/>
      <c r="AD738" s="2"/>
      <c r="AE738" s="2"/>
      <c r="AF738" s="2"/>
      <c r="AG738" s="2"/>
      <c r="AH738" s="2"/>
    </row>
    <row r="739" spans="2:34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AA739" s="2"/>
      <c r="AC739" s="2"/>
      <c r="AD739" s="2"/>
      <c r="AE739" s="2"/>
      <c r="AF739" s="2"/>
      <c r="AG739" s="2"/>
      <c r="AH739" s="2"/>
    </row>
    <row r="740" spans="2:34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AA740" s="2"/>
      <c r="AC740" s="2"/>
      <c r="AD740" s="2"/>
      <c r="AE740" s="2"/>
      <c r="AF740" s="2"/>
      <c r="AG740" s="2"/>
      <c r="AH740" s="2"/>
    </row>
    <row r="741" spans="2:34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AA741" s="2"/>
      <c r="AC741" s="2"/>
      <c r="AD741" s="2"/>
      <c r="AE741" s="2"/>
      <c r="AF741" s="2"/>
      <c r="AG741" s="2"/>
      <c r="AH741" s="2"/>
    </row>
    <row r="742" spans="2:34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AA742" s="2"/>
      <c r="AC742" s="2"/>
      <c r="AD742" s="2"/>
      <c r="AE742" s="2"/>
      <c r="AF742" s="2"/>
      <c r="AG742" s="2"/>
      <c r="AH742" s="2"/>
    </row>
    <row r="743" spans="2:34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AA743" s="2"/>
      <c r="AC743" s="2"/>
      <c r="AD743" s="2"/>
      <c r="AE743" s="2"/>
      <c r="AF743" s="2"/>
      <c r="AG743" s="2"/>
      <c r="AH743" s="2"/>
    </row>
    <row r="744" spans="2:34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AA744" s="2"/>
      <c r="AC744" s="2"/>
      <c r="AD744" s="2"/>
      <c r="AE744" s="2"/>
      <c r="AF744" s="2"/>
      <c r="AG744" s="2"/>
      <c r="AH744" s="2"/>
    </row>
    <row r="745" spans="2:34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AA745" s="2"/>
      <c r="AC745" s="2"/>
      <c r="AD745" s="2"/>
      <c r="AE745" s="2"/>
      <c r="AF745" s="2"/>
      <c r="AG745" s="2"/>
      <c r="AH745" s="2"/>
    </row>
    <row r="746" spans="2:34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AA746" s="2"/>
      <c r="AC746" s="2"/>
      <c r="AD746" s="2"/>
      <c r="AE746" s="2"/>
      <c r="AF746" s="2"/>
      <c r="AG746" s="2"/>
      <c r="AH746" s="2"/>
    </row>
    <row r="747" spans="2:34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AA747" s="2"/>
      <c r="AC747" s="2"/>
      <c r="AD747" s="2"/>
      <c r="AE747" s="2"/>
      <c r="AF747" s="2"/>
      <c r="AG747" s="2"/>
      <c r="AH747" s="2"/>
    </row>
    <row r="748" spans="2:34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AA748" s="2"/>
      <c r="AC748" s="2"/>
      <c r="AD748" s="2"/>
      <c r="AE748" s="2"/>
      <c r="AF748" s="2"/>
      <c r="AG748" s="2"/>
      <c r="AH748" s="2"/>
    </row>
    <row r="749" spans="2:34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AA749" s="2"/>
      <c r="AC749" s="2"/>
      <c r="AD749" s="2"/>
      <c r="AE749" s="2"/>
      <c r="AF749" s="2"/>
      <c r="AG749" s="2"/>
      <c r="AH749" s="2"/>
    </row>
    <row r="750" spans="2:34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AA750" s="2"/>
      <c r="AC750" s="2"/>
      <c r="AD750" s="2"/>
      <c r="AE750" s="2"/>
      <c r="AF750" s="2"/>
      <c r="AG750" s="2"/>
      <c r="AH750" s="2"/>
    </row>
    <row r="751" spans="2:34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AA751" s="2"/>
      <c r="AC751" s="2"/>
      <c r="AD751" s="2"/>
      <c r="AE751" s="2"/>
      <c r="AF751" s="2"/>
      <c r="AG751" s="2"/>
      <c r="AH751" s="2"/>
    </row>
    <row r="752" spans="2:34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AA752" s="2"/>
      <c r="AC752" s="2"/>
      <c r="AD752" s="2"/>
      <c r="AE752" s="2"/>
      <c r="AF752" s="2"/>
      <c r="AG752" s="2"/>
      <c r="AH752" s="2"/>
    </row>
    <row r="753" spans="2:34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AA753" s="2"/>
      <c r="AC753" s="2"/>
      <c r="AD753" s="2"/>
      <c r="AE753" s="2"/>
      <c r="AF753" s="2"/>
      <c r="AG753" s="2"/>
      <c r="AH753" s="2"/>
    </row>
    <row r="754" spans="2:34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AA754" s="2"/>
      <c r="AC754" s="2"/>
      <c r="AD754" s="2"/>
      <c r="AE754" s="2"/>
      <c r="AF754" s="2"/>
      <c r="AG754" s="2"/>
      <c r="AH754" s="2"/>
    </row>
    <row r="755" spans="2:34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AA755" s="2"/>
      <c r="AC755" s="2"/>
      <c r="AD755" s="2"/>
      <c r="AE755" s="2"/>
      <c r="AF755" s="2"/>
      <c r="AG755" s="2"/>
      <c r="AH755" s="2"/>
    </row>
    <row r="756" spans="2:34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AA756" s="2"/>
      <c r="AC756" s="2"/>
      <c r="AD756" s="2"/>
      <c r="AE756" s="2"/>
      <c r="AF756" s="2"/>
      <c r="AG756" s="2"/>
      <c r="AH756" s="2"/>
    </row>
    <row r="757" spans="2:34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AA757" s="2"/>
      <c r="AC757" s="2"/>
      <c r="AD757" s="2"/>
      <c r="AE757" s="2"/>
      <c r="AF757" s="2"/>
      <c r="AG757" s="2"/>
      <c r="AH757" s="2"/>
    </row>
    <row r="758" spans="2:34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AA758" s="2"/>
      <c r="AC758" s="2"/>
      <c r="AD758" s="2"/>
      <c r="AE758" s="2"/>
      <c r="AF758" s="2"/>
      <c r="AG758" s="2"/>
      <c r="AH758" s="2"/>
    </row>
    <row r="759" spans="2:34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AA759" s="2"/>
      <c r="AC759" s="2"/>
      <c r="AD759" s="2"/>
      <c r="AE759" s="2"/>
      <c r="AF759" s="2"/>
      <c r="AG759" s="2"/>
      <c r="AH759" s="2"/>
    </row>
    <row r="760" spans="2:34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AA760" s="2"/>
      <c r="AC760" s="2"/>
      <c r="AD760" s="2"/>
      <c r="AE760" s="2"/>
      <c r="AF760" s="2"/>
      <c r="AG760" s="2"/>
      <c r="AH760" s="2"/>
    </row>
    <row r="761" spans="2:34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AA761" s="2"/>
      <c r="AC761" s="2"/>
      <c r="AD761" s="2"/>
      <c r="AE761" s="2"/>
      <c r="AF761" s="2"/>
      <c r="AG761" s="2"/>
      <c r="AH761" s="2"/>
    </row>
    <row r="762" spans="2:34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AA762" s="2"/>
      <c r="AC762" s="2"/>
      <c r="AD762" s="2"/>
      <c r="AE762" s="2"/>
      <c r="AF762" s="2"/>
      <c r="AG762" s="2"/>
      <c r="AH762" s="2"/>
    </row>
    <row r="763" spans="2:34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AA763" s="2"/>
      <c r="AC763" s="2"/>
      <c r="AD763" s="2"/>
      <c r="AE763" s="2"/>
      <c r="AF763" s="2"/>
      <c r="AG763" s="2"/>
      <c r="AH763" s="2"/>
    </row>
    <row r="764" spans="2:34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AA764" s="2"/>
      <c r="AC764" s="2"/>
      <c r="AD764" s="2"/>
      <c r="AE764" s="2"/>
      <c r="AF764" s="2"/>
      <c r="AG764" s="2"/>
      <c r="AH764" s="2"/>
    </row>
    <row r="765" spans="2:34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AA765" s="2"/>
      <c r="AC765" s="2"/>
      <c r="AD765" s="2"/>
      <c r="AE765" s="2"/>
      <c r="AF765" s="2"/>
      <c r="AG765" s="2"/>
      <c r="AH765" s="2"/>
    </row>
    <row r="766" spans="2:34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AA766" s="2"/>
      <c r="AC766" s="2"/>
      <c r="AD766" s="2"/>
      <c r="AE766" s="2"/>
      <c r="AF766" s="2"/>
      <c r="AG766" s="2"/>
      <c r="AH766" s="2"/>
    </row>
    <row r="767" spans="2:34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AA767" s="2"/>
      <c r="AC767" s="2"/>
      <c r="AD767" s="2"/>
      <c r="AE767" s="2"/>
      <c r="AF767" s="2"/>
      <c r="AG767" s="2"/>
      <c r="AH767" s="2"/>
    </row>
    <row r="768" spans="2:34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AA768" s="2"/>
      <c r="AC768" s="2"/>
      <c r="AD768" s="2"/>
      <c r="AE768" s="2"/>
      <c r="AF768" s="2"/>
      <c r="AG768" s="2"/>
      <c r="AH768" s="2"/>
    </row>
    <row r="769" spans="2:34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AA769" s="2"/>
      <c r="AC769" s="2"/>
      <c r="AD769" s="2"/>
      <c r="AE769" s="2"/>
      <c r="AF769" s="2"/>
      <c r="AG769" s="2"/>
      <c r="AH769" s="2"/>
    </row>
    <row r="770" spans="2:34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AA770" s="2"/>
      <c r="AC770" s="2"/>
      <c r="AD770" s="2"/>
      <c r="AE770" s="2"/>
      <c r="AF770" s="2"/>
      <c r="AG770" s="2"/>
      <c r="AH770" s="2"/>
    </row>
    <row r="771" spans="2:34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AA771" s="2"/>
      <c r="AC771" s="2"/>
      <c r="AD771" s="2"/>
      <c r="AE771" s="2"/>
      <c r="AF771" s="2"/>
      <c r="AG771" s="2"/>
      <c r="AH771" s="2"/>
    </row>
    <row r="772" spans="2:34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AA772" s="2"/>
      <c r="AC772" s="2"/>
      <c r="AD772" s="2"/>
      <c r="AE772" s="2"/>
      <c r="AF772" s="2"/>
      <c r="AG772" s="2"/>
      <c r="AH772" s="2"/>
    </row>
    <row r="773" spans="2:34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AA773" s="2"/>
      <c r="AC773" s="2"/>
      <c r="AD773" s="2"/>
      <c r="AE773" s="2"/>
      <c r="AF773" s="2"/>
      <c r="AG773" s="2"/>
      <c r="AH773" s="2"/>
    </row>
    <row r="774" spans="2:34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AA774" s="2"/>
      <c r="AC774" s="2"/>
      <c r="AD774" s="2"/>
      <c r="AE774" s="2"/>
      <c r="AF774" s="2"/>
      <c r="AG774" s="2"/>
      <c r="AH774" s="2"/>
    </row>
    <row r="775" spans="2:34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AA775" s="2"/>
      <c r="AC775" s="2"/>
      <c r="AD775" s="2"/>
      <c r="AE775" s="2"/>
      <c r="AF775" s="2"/>
      <c r="AG775" s="2"/>
      <c r="AH775" s="2"/>
    </row>
    <row r="776" spans="2:34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AA776" s="2"/>
      <c r="AC776" s="2"/>
      <c r="AD776" s="2"/>
      <c r="AE776" s="2"/>
      <c r="AF776" s="2"/>
      <c r="AG776" s="2"/>
      <c r="AH776" s="2"/>
    </row>
    <row r="777" spans="2:34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AA777" s="2"/>
      <c r="AC777" s="2"/>
      <c r="AD777" s="2"/>
      <c r="AE777" s="2"/>
      <c r="AF777" s="2"/>
      <c r="AG777" s="2"/>
      <c r="AH777" s="2"/>
    </row>
    <row r="778" spans="2:34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AA778" s="2"/>
      <c r="AC778" s="2"/>
      <c r="AD778" s="2"/>
      <c r="AE778" s="2"/>
      <c r="AF778" s="2"/>
      <c r="AG778" s="2"/>
      <c r="AH778" s="2"/>
    </row>
    <row r="779" spans="2:34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AA779" s="2"/>
      <c r="AC779" s="2"/>
      <c r="AD779" s="2"/>
      <c r="AE779" s="2"/>
      <c r="AF779" s="2"/>
      <c r="AG779" s="2"/>
      <c r="AH779" s="2"/>
    </row>
    <row r="780" spans="2:34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AA780" s="2"/>
      <c r="AC780" s="2"/>
      <c r="AD780" s="2"/>
      <c r="AE780" s="2"/>
      <c r="AF780" s="2"/>
      <c r="AG780" s="2"/>
      <c r="AH780" s="2"/>
    </row>
    <row r="781" spans="2:34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AA781" s="2"/>
      <c r="AC781" s="2"/>
      <c r="AD781" s="2"/>
      <c r="AE781" s="2"/>
      <c r="AF781" s="2"/>
      <c r="AG781" s="2"/>
      <c r="AH781" s="2"/>
    </row>
    <row r="782" spans="2:34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AA782" s="2"/>
      <c r="AC782" s="2"/>
      <c r="AD782" s="2"/>
      <c r="AE782" s="2"/>
      <c r="AF782" s="2"/>
      <c r="AG782" s="2"/>
      <c r="AH782" s="2"/>
    </row>
    <row r="783" spans="2:34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AA783" s="2"/>
      <c r="AC783" s="2"/>
      <c r="AD783" s="2"/>
      <c r="AE783" s="2"/>
      <c r="AF783" s="2"/>
      <c r="AG783" s="2"/>
      <c r="AH783" s="2"/>
    </row>
    <row r="784" spans="2:34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AA784" s="2"/>
      <c r="AC784" s="2"/>
      <c r="AD784" s="2"/>
      <c r="AE784" s="2"/>
      <c r="AF784" s="2"/>
      <c r="AG784" s="2"/>
      <c r="AH784" s="2"/>
    </row>
    <row r="785" spans="2:34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AA785" s="2"/>
      <c r="AC785" s="2"/>
      <c r="AD785" s="2"/>
      <c r="AE785" s="2"/>
      <c r="AF785" s="2"/>
      <c r="AG785" s="2"/>
      <c r="AH785" s="2"/>
    </row>
    <row r="786" spans="2:34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AA786" s="2"/>
      <c r="AC786" s="2"/>
      <c r="AD786" s="2"/>
      <c r="AE786" s="2"/>
      <c r="AF786" s="2"/>
      <c r="AG786" s="2"/>
      <c r="AH786" s="2"/>
    </row>
    <row r="787" spans="2:34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AA787" s="2"/>
      <c r="AC787" s="2"/>
      <c r="AD787" s="2"/>
      <c r="AE787" s="2"/>
      <c r="AF787" s="2"/>
      <c r="AG787" s="2"/>
      <c r="AH787" s="2"/>
    </row>
    <row r="788" spans="2:34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AA788" s="2"/>
      <c r="AC788" s="2"/>
      <c r="AD788" s="2"/>
      <c r="AE788" s="2"/>
      <c r="AF788" s="2"/>
      <c r="AG788" s="2"/>
      <c r="AH788" s="2"/>
    </row>
    <row r="789" spans="2:34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AA789" s="2"/>
      <c r="AC789" s="2"/>
      <c r="AD789" s="2"/>
      <c r="AE789" s="2"/>
      <c r="AF789" s="2"/>
      <c r="AG789" s="2"/>
      <c r="AH789" s="2"/>
    </row>
    <row r="790" spans="2:34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AA790" s="2"/>
      <c r="AC790" s="2"/>
      <c r="AD790" s="2"/>
      <c r="AE790" s="2"/>
      <c r="AF790" s="2"/>
      <c r="AG790" s="2"/>
      <c r="AH790" s="2"/>
    </row>
    <row r="791" spans="2:34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AA791" s="2"/>
      <c r="AC791" s="2"/>
      <c r="AD791" s="2"/>
      <c r="AE791" s="2"/>
      <c r="AF791" s="2"/>
      <c r="AG791" s="2"/>
      <c r="AH791" s="2"/>
    </row>
    <row r="792" spans="2:34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AA792" s="2"/>
      <c r="AC792" s="2"/>
      <c r="AD792" s="2"/>
      <c r="AE792" s="2"/>
      <c r="AF792" s="2"/>
      <c r="AG792" s="2"/>
      <c r="AH792" s="2"/>
    </row>
    <row r="793" spans="2:34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AA793" s="2"/>
      <c r="AC793" s="2"/>
      <c r="AD793" s="2"/>
      <c r="AE793" s="2"/>
      <c r="AF793" s="2"/>
      <c r="AG793" s="2"/>
      <c r="AH793" s="2"/>
    </row>
    <row r="794" spans="2:34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AA794" s="2"/>
      <c r="AC794" s="2"/>
      <c r="AD794" s="2"/>
      <c r="AE794" s="2"/>
      <c r="AF794" s="2"/>
      <c r="AG794" s="2"/>
      <c r="AH794" s="2"/>
    </row>
    <row r="795" spans="2:34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AA795" s="2"/>
      <c r="AC795" s="2"/>
      <c r="AD795" s="2"/>
      <c r="AE795" s="2"/>
      <c r="AF795" s="2"/>
      <c r="AG795" s="2"/>
      <c r="AH795" s="2"/>
    </row>
    <row r="796" spans="2:34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AA796" s="2"/>
      <c r="AC796" s="2"/>
      <c r="AD796" s="2"/>
      <c r="AE796" s="2"/>
      <c r="AF796" s="2"/>
      <c r="AG796" s="2"/>
      <c r="AH796" s="2"/>
    </row>
    <row r="797" spans="2:34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AA797" s="2"/>
      <c r="AC797" s="2"/>
      <c r="AD797" s="2"/>
      <c r="AE797" s="2"/>
      <c r="AF797" s="2"/>
      <c r="AG797" s="2"/>
      <c r="AH797" s="2"/>
    </row>
    <row r="798" spans="2:34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AA798" s="2"/>
      <c r="AC798" s="2"/>
      <c r="AD798" s="2"/>
      <c r="AE798" s="2"/>
      <c r="AF798" s="2"/>
      <c r="AG798" s="2"/>
      <c r="AH798" s="2"/>
    </row>
    <row r="799" spans="2:34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AA799" s="2"/>
      <c r="AC799" s="2"/>
      <c r="AD799" s="2"/>
      <c r="AE799" s="2"/>
      <c r="AF799" s="2"/>
      <c r="AG799" s="2"/>
      <c r="AH799" s="2"/>
    </row>
    <row r="800" spans="2:34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AA800" s="2"/>
      <c r="AC800" s="2"/>
      <c r="AD800" s="2"/>
      <c r="AE800" s="2"/>
      <c r="AF800" s="2"/>
      <c r="AG800" s="2"/>
      <c r="AH800" s="2"/>
    </row>
    <row r="801" spans="2:34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AA801" s="2"/>
      <c r="AC801" s="2"/>
      <c r="AD801" s="2"/>
      <c r="AE801" s="2"/>
      <c r="AF801" s="2"/>
      <c r="AG801" s="2"/>
      <c r="AH801" s="2"/>
    </row>
    <row r="802" spans="2:34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AA802" s="2"/>
      <c r="AC802" s="2"/>
      <c r="AD802" s="2"/>
      <c r="AE802" s="2"/>
      <c r="AF802" s="2"/>
      <c r="AG802" s="2"/>
      <c r="AH802" s="2"/>
    </row>
    <row r="803" spans="2:34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AA803" s="2"/>
      <c r="AC803" s="2"/>
      <c r="AD803" s="2"/>
      <c r="AE803" s="2"/>
      <c r="AF803" s="2"/>
      <c r="AG803" s="2"/>
      <c r="AH803" s="2"/>
    </row>
    <row r="804" spans="2:34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AA804" s="2"/>
      <c r="AC804" s="2"/>
      <c r="AD804" s="2"/>
      <c r="AE804" s="2"/>
      <c r="AF804" s="2"/>
      <c r="AG804" s="2"/>
      <c r="AH804" s="2"/>
    </row>
    <row r="805" spans="2:34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AA805" s="2"/>
      <c r="AC805" s="2"/>
      <c r="AD805" s="2"/>
      <c r="AE805" s="2"/>
      <c r="AF805" s="2"/>
      <c r="AG805" s="2"/>
      <c r="AH805" s="2"/>
    </row>
    <row r="806" spans="2:34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AA806" s="2"/>
      <c r="AC806" s="2"/>
      <c r="AD806" s="2"/>
      <c r="AE806" s="2"/>
      <c r="AF806" s="2"/>
      <c r="AG806" s="2"/>
      <c r="AH806" s="2"/>
    </row>
    <row r="807" spans="2:34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AA807" s="2"/>
      <c r="AC807" s="2"/>
      <c r="AD807" s="2"/>
      <c r="AE807" s="2"/>
      <c r="AF807" s="2"/>
      <c r="AG807" s="2"/>
      <c r="AH807" s="2"/>
    </row>
    <row r="808" spans="2:34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AA808" s="2"/>
      <c r="AC808" s="2"/>
      <c r="AD808" s="2"/>
      <c r="AE808" s="2"/>
      <c r="AF808" s="2"/>
      <c r="AG808" s="2"/>
      <c r="AH808" s="2"/>
    </row>
    <row r="809" spans="2:34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AA809" s="2"/>
      <c r="AC809" s="2"/>
      <c r="AD809" s="2"/>
      <c r="AE809" s="2"/>
      <c r="AF809" s="2"/>
      <c r="AG809" s="2"/>
      <c r="AH809" s="2"/>
    </row>
    <row r="810" spans="2:34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AA810" s="2"/>
      <c r="AC810" s="2"/>
      <c r="AD810" s="2"/>
      <c r="AE810" s="2"/>
      <c r="AF810" s="2"/>
      <c r="AG810" s="2"/>
      <c r="AH810" s="2"/>
    </row>
    <row r="811" spans="2:34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AA811" s="2"/>
      <c r="AC811" s="2"/>
      <c r="AD811" s="2"/>
      <c r="AE811" s="2"/>
      <c r="AF811" s="2"/>
      <c r="AG811" s="2"/>
      <c r="AH811" s="2"/>
    </row>
    <row r="812" spans="2:34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AA812" s="2"/>
      <c r="AC812" s="2"/>
      <c r="AD812" s="2"/>
      <c r="AE812" s="2"/>
      <c r="AF812" s="2"/>
      <c r="AG812" s="2"/>
      <c r="AH812" s="2"/>
    </row>
    <row r="813" spans="2:34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AA813" s="2"/>
      <c r="AC813" s="2"/>
      <c r="AD813" s="2"/>
      <c r="AE813" s="2"/>
      <c r="AF813" s="2"/>
      <c r="AG813" s="2"/>
      <c r="AH813" s="2"/>
    </row>
    <row r="814" spans="2:34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AA814" s="2"/>
      <c r="AC814" s="2"/>
      <c r="AD814" s="2"/>
      <c r="AE814" s="2"/>
      <c r="AF814" s="2"/>
      <c r="AG814" s="2"/>
      <c r="AH814" s="2"/>
    </row>
    <row r="815" spans="2:34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AA815" s="2"/>
      <c r="AC815" s="2"/>
      <c r="AD815" s="2"/>
      <c r="AE815" s="2"/>
      <c r="AF815" s="2"/>
      <c r="AG815" s="2"/>
      <c r="AH815" s="2"/>
    </row>
    <row r="816" spans="2:34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AA816" s="2"/>
      <c r="AC816" s="2"/>
      <c r="AD816" s="2"/>
      <c r="AE816" s="2"/>
      <c r="AF816" s="2"/>
      <c r="AG816" s="2"/>
      <c r="AH816" s="2"/>
    </row>
    <row r="817" spans="2:34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AA817" s="2"/>
      <c r="AC817" s="2"/>
      <c r="AD817" s="2"/>
      <c r="AE817" s="2"/>
      <c r="AF817" s="2"/>
      <c r="AG817" s="2"/>
      <c r="AH817" s="2"/>
    </row>
    <row r="818" spans="2:34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AA818" s="2"/>
      <c r="AC818" s="2"/>
      <c r="AD818" s="2"/>
      <c r="AE818" s="2"/>
      <c r="AF818" s="2"/>
      <c r="AG818" s="2"/>
      <c r="AH818" s="2"/>
    </row>
    <row r="819" spans="2:34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AA819" s="2"/>
      <c r="AC819" s="2"/>
      <c r="AD819" s="2"/>
      <c r="AE819" s="2"/>
      <c r="AF819" s="2"/>
      <c r="AG819" s="2"/>
      <c r="AH819" s="2"/>
    </row>
    <row r="820" spans="2:34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AA820" s="2"/>
      <c r="AC820" s="2"/>
      <c r="AD820" s="2"/>
      <c r="AE820" s="2"/>
      <c r="AF820" s="2"/>
      <c r="AG820" s="2"/>
      <c r="AH820" s="2"/>
    </row>
    <row r="821" spans="2:34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AA821" s="2"/>
      <c r="AC821" s="2"/>
      <c r="AD821" s="2"/>
      <c r="AE821" s="2"/>
      <c r="AF821" s="2"/>
      <c r="AG821" s="2"/>
      <c r="AH821" s="2"/>
    </row>
    <row r="822" spans="2:34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AA822" s="2"/>
      <c r="AC822" s="2"/>
      <c r="AD822" s="2"/>
      <c r="AE822" s="2"/>
      <c r="AF822" s="2"/>
      <c r="AG822" s="2"/>
      <c r="AH822" s="2"/>
    </row>
    <row r="823" spans="2:34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AA823" s="2"/>
      <c r="AC823" s="2"/>
      <c r="AD823" s="2"/>
      <c r="AE823" s="2"/>
      <c r="AF823" s="2"/>
      <c r="AG823" s="2"/>
      <c r="AH823" s="2"/>
    </row>
    <row r="824" spans="2:34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AA824" s="2"/>
      <c r="AC824" s="2"/>
      <c r="AD824" s="2"/>
      <c r="AE824" s="2"/>
      <c r="AF824" s="2"/>
      <c r="AG824" s="2"/>
      <c r="AH824" s="2"/>
    </row>
    <row r="825" spans="2:34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AA825" s="2"/>
      <c r="AC825" s="2"/>
      <c r="AD825" s="2"/>
      <c r="AE825" s="2"/>
      <c r="AF825" s="2"/>
      <c r="AG825" s="2"/>
      <c r="AH825" s="2"/>
    </row>
    <row r="826" spans="2:34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AA826" s="2"/>
      <c r="AC826" s="2"/>
      <c r="AD826" s="2"/>
      <c r="AE826" s="2"/>
      <c r="AF826" s="2"/>
      <c r="AG826" s="2"/>
      <c r="AH826" s="2"/>
    </row>
    <row r="827" spans="2:34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AA827" s="2"/>
      <c r="AC827" s="2"/>
      <c r="AD827" s="2"/>
      <c r="AE827" s="2"/>
      <c r="AF827" s="2"/>
      <c r="AG827" s="2"/>
      <c r="AH827" s="2"/>
    </row>
    <row r="828" spans="2:34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AA828" s="2"/>
      <c r="AC828" s="2"/>
      <c r="AD828" s="2"/>
      <c r="AE828" s="2"/>
      <c r="AF828" s="2"/>
      <c r="AG828" s="2"/>
      <c r="AH828" s="2"/>
    </row>
    <row r="829" spans="2:34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AA829" s="2"/>
      <c r="AC829" s="2"/>
      <c r="AD829" s="2"/>
      <c r="AE829" s="2"/>
      <c r="AF829" s="2"/>
      <c r="AG829" s="2"/>
      <c r="AH829" s="2"/>
    </row>
    <row r="830" spans="2:34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AA830" s="2"/>
      <c r="AC830" s="2"/>
      <c r="AD830" s="2"/>
      <c r="AE830" s="2"/>
      <c r="AF830" s="2"/>
      <c r="AG830" s="2"/>
      <c r="AH830" s="2"/>
    </row>
    <row r="831" spans="2:34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AA831" s="2"/>
      <c r="AC831" s="2"/>
      <c r="AD831" s="2"/>
      <c r="AE831" s="2"/>
      <c r="AF831" s="2"/>
      <c r="AG831" s="2"/>
      <c r="AH831" s="2"/>
    </row>
    <row r="832" spans="2:34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AA832" s="2"/>
      <c r="AC832" s="2"/>
      <c r="AD832" s="2"/>
      <c r="AE832" s="2"/>
      <c r="AF832" s="2"/>
      <c r="AG832" s="2"/>
      <c r="AH832" s="2"/>
    </row>
    <row r="833" spans="2:34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AA833" s="2"/>
      <c r="AC833" s="2"/>
      <c r="AD833" s="2"/>
      <c r="AE833" s="2"/>
      <c r="AF833" s="2"/>
      <c r="AG833" s="2"/>
      <c r="AH833" s="2"/>
    </row>
    <row r="834" spans="2:34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AA834" s="2"/>
      <c r="AC834" s="2"/>
      <c r="AD834" s="2"/>
      <c r="AE834" s="2"/>
      <c r="AF834" s="2"/>
      <c r="AG834" s="2"/>
      <c r="AH834" s="2"/>
    </row>
    <row r="835" spans="2:34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AA835" s="2"/>
      <c r="AC835" s="2"/>
      <c r="AD835" s="2"/>
      <c r="AE835" s="2"/>
      <c r="AF835" s="2"/>
      <c r="AG835" s="2"/>
      <c r="AH835" s="2"/>
    </row>
    <row r="836" spans="2:34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AA836" s="2"/>
      <c r="AC836" s="2"/>
      <c r="AD836" s="2"/>
      <c r="AE836" s="2"/>
      <c r="AF836" s="2"/>
      <c r="AG836" s="2"/>
      <c r="AH836" s="2"/>
    </row>
    <row r="837" spans="2:34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AA837" s="2"/>
      <c r="AC837" s="2"/>
      <c r="AD837" s="2"/>
      <c r="AE837" s="2"/>
      <c r="AF837" s="2"/>
      <c r="AG837" s="2"/>
      <c r="AH837" s="2"/>
    </row>
    <row r="838" spans="2:34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AA838" s="2"/>
      <c r="AC838" s="2"/>
      <c r="AD838" s="2"/>
      <c r="AE838" s="2"/>
      <c r="AF838" s="2"/>
      <c r="AG838" s="2"/>
      <c r="AH838" s="2"/>
    </row>
    <row r="839" spans="2:34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AA839" s="2"/>
      <c r="AC839" s="2"/>
      <c r="AD839" s="2"/>
      <c r="AE839" s="2"/>
      <c r="AF839" s="2"/>
      <c r="AG839" s="2"/>
      <c r="AH839" s="2"/>
    </row>
    <row r="840" spans="2:34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AA840" s="2"/>
      <c r="AC840" s="2"/>
      <c r="AD840" s="2"/>
      <c r="AE840" s="2"/>
      <c r="AF840" s="2"/>
      <c r="AG840" s="2"/>
      <c r="AH840" s="2"/>
    </row>
    <row r="841" spans="2:34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AA841" s="2"/>
      <c r="AC841" s="2"/>
      <c r="AD841" s="2"/>
      <c r="AE841" s="2"/>
      <c r="AF841" s="2"/>
      <c r="AG841" s="2"/>
      <c r="AH841" s="2"/>
    </row>
    <row r="842" spans="2:34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AA842" s="2"/>
      <c r="AC842" s="2"/>
      <c r="AD842" s="2"/>
      <c r="AE842" s="2"/>
      <c r="AF842" s="2"/>
      <c r="AG842" s="2"/>
      <c r="AH842" s="2"/>
    </row>
    <row r="843" spans="2:34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AA843" s="2"/>
      <c r="AC843" s="2"/>
      <c r="AD843" s="2"/>
      <c r="AE843" s="2"/>
      <c r="AF843" s="2"/>
      <c r="AG843" s="2"/>
      <c r="AH843" s="2"/>
    </row>
    <row r="844" spans="2:34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AA844" s="2"/>
      <c r="AC844" s="2"/>
      <c r="AD844" s="2"/>
      <c r="AE844" s="2"/>
      <c r="AF844" s="2"/>
      <c r="AG844" s="2"/>
      <c r="AH844" s="2"/>
    </row>
    <row r="845" spans="2:34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AA845" s="2"/>
      <c r="AC845" s="2"/>
      <c r="AD845" s="2"/>
      <c r="AE845" s="2"/>
      <c r="AF845" s="2"/>
      <c r="AG845" s="2"/>
      <c r="AH845" s="2"/>
    </row>
    <row r="846" spans="2:34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AA846" s="2"/>
      <c r="AC846" s="2"/>
      <c r="AD846" s="2"/>
      <c r="AE846" s="2"/>
      <c r="AF846" s="2"/>
      <c r="AG846" s="2"/>
      <c r="AH846" s="2"/>
    </row>
    <row r="847" spans="2:34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AA847" s="2"/>
      <c r="AC847" s="2"/>
      <c r="AD847" s="2"/>
      <c r="AE847" s="2"/>
      <c r="AF847" s="2"/>
      <c r="AG847" s="2"/>
      <c r="AH847" s="2"/>
    </row>
    <row r="848" spans="2:34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AA848" s="2"/>
      <c r="AC848" s="2"/>
      <c r="AD848" s="2"/>
      <c r="AE848" s="2"/>
      <c r="AF848" s="2"/>
      <c r="AG848" s="2"/>
      <c r="AH848" s="2"/>
    </row>
    <row r="849" spans="2:34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AA849" s="2"/>
      <c r="AC849" s="2"/>
      <c r="AD849" s="2"/>
      <c r="AE849" s="2"/>
      <c r="AF849" s="2"/>
      <c r="AG849" s="2"/>
      <c r="AH849" s="2"/>
    </row>
    <row r="850" spans="2:34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AA850" s="2"/>
      <c r="AC850" s="2"/>
      <c r="AD850" s="2"/>
      <c r="AE850" s="2"/>
      <c r="AF850" s="2"/>
      <c r="AG850" s="2"/>
      <c r="AH850" s="2"/>
    </row>
    <row r="851" spans="2:34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AA851" s="2"/>
      <c r="AC851" s="2"/>
      <c r="AD851" s="2"/>
      <c r="AE851" s="2"/>
      <c r="AF851" s="2"/>
      <c r="AG851" s="2"/>
      <c r="AH851" s="2"/>
    </row>
    <row r="852" spans="2:34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AA852" s="2"/>
      <c r="AC852" s="2"/>
      <c r="AD852" s="2"/>
      <c r="AE852" s="2"/>
      <c r="AF852" s="2"/>
      <c r="AG852" s="2"/>
      <c r="AH852" s="2"/>
    </row>
    <row r="853" spans="2:34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AA853" s="2"/>
      <c r="AC853" s="2"/>
      <c r="AD853" s="2"/>
      <c r="AE853" s="2"/>
      <c r="AF853" s="2"/>
      <c r="AG853" s="2"/>
      <c r="AH853" s="2"/>
    </row>
    <row r="854" spans="2:34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AA854" s="2"/>
      <c r="AC854" s="2"/>
      <c r="AD854" s="2"/>
      <c r="AE854" s="2"/>
      <c r="AF854" s="2"/>
      <c r="AG854" s="2"/>
      <c r="AH854" s="2"/>
    </row>
    <row r="855" spans="2:34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AA855" s="2"/>
      <c r="AC855" s="2"/>
      <c r="AD855" s="2"/>
      <c r="AE855" s="2"/>
      <c r="AF855" s="2"/>
      <c r="AG855" s="2"/>
      <c r="AH855" s="2"/>
    </row>
    <row r="856" spans="2:34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AA856" s="2"/>
      <c r="AC856" s="2"/>
      <c r="AD856" s="2"/>
      <c r="AE856" s="2"/>
      <c r="AF856" s="2"/>
      <c r="AG856" s="2"/>
      <c r="AH856" s="2"/>
    </row>
    <row r="857" spans="2:34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AA857" s="2"/>
      <c r="AC857" s="2"/>
      <c r="AD857" s="2"/>
      <c r="AE857" s="2"/>
      <c r="AF857" s="2"/>
      <c r="AG857" s="2"/>
      <c r="AH857" s="2"/>
    </row>
    <row r="858" spans="2:34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AA858" s="2"/>
      <c r="AC858" s="2"/>
      <c r="AD858" s="2"/>
      <c r="AE858" s="2"/>
      <c r="AF858" s="2"/>
      <c r="AG858" s="2"/>
      <c r="AH858" s="2"/>
    </row>
    <row r="859" spans="2:34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AA859" s="2"/>
      <c r="AC859" s="2"/>
      <c r="AD859" s="2"/>
      <c r="AE859" s="2"/>
      <c r="AF859" s="2"/>
      <c r="AG859" s="2"/>
      <c r="AH859" s="2"/>
    </row>
    <row r="860" spans="2:34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AA860" s="2"/>
      <c r="AC860" s="2"/>
      <c r="AD860" s="2"/>
      <c r="AE860" s="2"/>
      <c r="AF860" s="2"/>
      <c r="AG860" s="2"/>
      <c r="AH860" s="2"/>
    </row>
    <row r="861" spans="2:34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AA861" s="2"/>
      <c r="AC861" s="2"/>
      <c r="AD861" s="2"/>
      <c r="AE861" s="2"/>
      <c r="AF861" s="2"/>
      <c r="AG861" s="2"/>
      <c r="AH861" s="2"/>
    </row>
    <row r="862" spans="2:34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AA862" s="2"/>
      <c r="AC862" s="2"/>
      <c r="AD862" s="2"/>
      <c r="AE862" s="2"/>
      <c r="AF862" s="2"/>
      <c r="AG862" s="2"/>
      <c r="AH862" s="2"/>
    </row>
    <row r="863" spans="2:34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AA863" s="2"/>
      <c r="AC863" s="2"/>
      <c r="AD863" s="2"/>
      <c r="AE863" s="2"/>
      <c r="AF863" s="2"/>
      <c r="AG863" s="2"/>
      <c r="AH863" s="2"/>
    </row>
    <row r="864" spans="2:34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AA864" s="2"/>
      <c r="AC864" s="2"/>
      <c r="AD864" s="2"/>
      <c r="AE864" s="2"/>
      <c r="AF864" s="2"/>
      <c r="AG864" s="2"/>
      <c r="AH864" s="2"/>
    </row>
    <row r="865" spans="2:34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AA865" s="2"/>
      <c r="AC865" s="2"/>
      <c r="AD865" s="2"/>
      <c r="AE865" s="2"/>
      <c r="AF865" s="2"/>
      <c r="AG865" s="2"/>
      <c r="AH865" s="2"/>
    </row>
    <row r="866" spans="2:34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AA866" s="2"/>
      <c r="AC866" s="2"/>
      <c r="AD866" s="2"/>
      <c r="AE866" s="2"/>
      <c r="AF866" s="2"/>
      <c r="AG866" s="2"/>
      <c r="AH866" s="2"/>
    </row>
    <row r="867" spans="2:34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AA867" s="2"/>
      <c r="AC867" s="2"/>
      <c r="AD867" s="2"/>
      <c r="AE867" s="2"/>
      <c r="AF867" s="2"/>
      <c r="AG867" s="2"/>
      <c r="AH867" s="2"/>
    </row>
    <row r="868" spans="2:34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AA868" s="2"/>
      <c r="AC868" s="2"/>
      <c r="AD868" s="2"/>
      <c r="AE868" s="2"/>
      <c r="AF868" s="2"/>
      <c r="AG868" s="2"/>
      <c r="AH868" s="2"/>
    </row>
    <row r="869" spans="2:34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AA869" s="2"/>
      <c r="AC869" s="2"/>
      <c r="AD869" s="2"/>
      <c r="AE869" s="2"/>
      <c r="AF869" s="2"/>
      <c r="AG869" s="2"/>
      <c r="AH869" s="2"/>
    </row>
    <row r="870" spans="2:34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AA870" s="2"/>
      <c r="AC870" s="2"/>
      <c r="AD870" s="2"/>
      <c r="AE870" s="2"/>
      <c r="AF870" s="2"/>
      <c r="AG870" s="2"/>
      <c r="AH870" s="2"/>
    </row>
    <row r="871" spans="2:34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AA871" s="2"/>
      <c r="AC871" s="2"/>
      <c r="AD871" s="2"/>
      <c r="AE871" s="2"/>
      <c r="AF871" s="2"/>
      <c r="AG871" s="2"/>
      <c r="AH871" s="2"/>
    </row>
    <row r="872" spans="2:34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AA872" s="2"/>
      <c r="AC872" s="2"/>
      <c r="AD872" s="2"/>
      <c r="AE872" s="2"/>
      <c r="AF872" s="2"/>
      <c r="AG872" s="2"/>
      <c r="AH872" s="2"/>
    </row>
    <row r="873" spans="2:34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AA873" s="2"/>
      <c r="AC873" s="2"/>
      <c r="AD873" s="2"/>
      <c r="AE873" s="2"/>
      <c r="AF873" s="2"/>
      <c r="AG873" s="2"/>
      <c r="AH873" s="2"/>
    </row>
    <row r="874" spans="2:34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AA874" s="2"/>
      <c r="AC874" s="2"/>
      <c r="AD874" s="2"/>
      <c r="AE874" s="2"/>
      <c r="AF874" s="2"/>
      <c r="AG874" s="2"/>
      <c r="AH874" s="2"/>
    </row>
    <row r="875" spans="2:34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AA875" s="2"/>
      <c r="AC875" s="2"/>
      <c r="AD875" s="2"/>
      <c r="AE875" s="2"/>
      <c r="AF875" s="2"/>
      <c r="AG875" s="2"/>
      <c r="AH875" s="2"/>
    </row>
    <row r="876" spans="2:34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AA876" s="2"/>
      <c r="AC876" s="2"/>
      <c r="AD876" s="2"/>
      <c r="AE876" s="2"/>
      <c r="AF876" s="2"/>
      <c r="AG876" s="2"/>
      <c r="AH876" s="2"/>
    </row>
    <row r="877" spans="2:34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AA877" s="2"/>
      <c r="AC877" s="2"/>
      <c r="AD877" s="2"/>
      <c r="AE877" s="2"/>
      <c r="AF877" s="2"/>
      <c r="AG877" s="2"/>
      <c r="AH877" s="2"/>
    </row>
    <row r="878" spans="2:34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AA878" s="2"/>
      <c r="AC878" s="2"/>
      <c r="AD878" s="2"/>
      <c r="AE878" s="2"/>
      <c r="AF878" s="2"/>
      <c r="AG878" s="2"/>
      <c r="AH878" s="2"/>
    </row>
    <row r="879" spans="2:34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AA879" s="2"/>
      <c r="AC879" s="2"/>
      <c r="AD879" s="2"/>
      <c r="AE879" s="2"/>
      <c r="AF879" s="2"/>
      <c r="AG879" s="2"/>
      <c r="AH879" s="2"/>
    </row>
    <row r="880" spans="2:34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AA880" s="2"/>
      <c r="AC880" s="2"/>
      <c r="AD880" s="2"/>
      <c r="AE880" s="2"/>
      <c r="AF880" s="2"/>
      <c r="AG880" s="2"/>
      <c r="AH880" s="2"/>
    </row>
    <row r="881" spans="2:34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AA881" s="2"/>
      <c r="AC881" s="2"/>
      <c r="AD881" s="2"/>
      <c r="AE881" s="2"/>
      <c r="AF881" s="2"/>
      <c r="AG881" s="2"/>
      <c r="AH881" s="2"/>
    </row>
    <row r="882" spans="2:34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AA882" s="2"/>
      <c r="AC882" s="2"/>
      <c r="AD882" s="2"/>
      <c r="AE882" s="2"/>
      <c r="AF882" s="2"/>
      <c r="AG882" s="2"/>
      <c r="AH882" s="2"/>
    </row>
    <row r="883" spans="2:34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AA883" s="2"/>
      <c r="AC883" s="2"/>
      <c r="AD883" s="2"/>
      <c r="AE883" s="2"/>
      <c r="AF883" s="2"/>
      <c r="AG883" s="2"/>
      <c r="AH883" s="2"/>
    </row>
    <row r="884" spans="2:34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AA884" s="2"/>
      <c r="AC884" s="2"/>
      <c r="AD884" s="2"/>
      <c r="AE884" s="2"/>
      <c r="AF884" s="2"/>
      <c r="AG884" s="2"/>
      <c r="AH884" s="2"/>
    </row>
    <row r="885" spans="2:34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AA885" s="2"/>
      <c r="AC885" s="2"/>
      <c r="AD885" s="2"/>
      <c r="AE885" s="2"/>
      <c r="AF885" s="2"/>
      <c r="AG885" s="2"/>
      <c r="AH885" s="2"/>
    </row>
    <row r="886" spans="2:34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AA886" s="2"/>
      <c r="AC886" s="2"/>
      <c r="AD886" s="2"/>
      <c r="AE886" s="2"/>
      <c r="AF886" s="2"/>
      <c r="AG886" s="2"/>
      <c r="AH886" s="2"/>
    </row>
    <row r="887" spans="2:34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AA887" s="196"/>
      <c r="AC887" s="2"/>
      <c r="AD887" s="2"/>
      <c r="AE887" s="2"/>
      <c r="AF887" s="2"/>
      <c r="AG887" s="2"/>
      <c r="AH887" s="2"/>
    </row>
    <row r="888" spans="2:34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AA888" s="196"/>
      <c r="AC888" s="2"/>
      <c r="AD888" s="2"/>
      <c r="AE888" s="2"/>
      <c r="AF888" s="2"/>
      <c r="AG888" s="2"/>
      <c r="AH888" s="2"/>
    </row>
    <row r="889" spans="2:34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AA889" s="196"/>
      <c r="AC889" s="2"/>
      <c r="AD889" s="2"/>
      <c r="AE889" s="2"/>
      <c r="AF889" s="2"/>
      <c r="AG889" s="2"/>
      <c r="AH889" s="2"/>
    </row>
    <row r="890" spans="2:34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AA890" s="196"/>
      <c r="AC890" s="2"/>
      <c r="AD890" s="2"/>
      <c r="AE890" s="2"/>
      <c r="AF890" s="2"/>
      <c r="AG890" s="2"/>
      <c r="AH890" s="2"/>
    </row>
    <row r="891" spans="2:34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AA891" s="196"/>
      <c r="AC891" s="2"/>
      <c r="AD891" s="2"/>
      <c r="AE891" s="2"/>
      <c r="AF891" s="2"/>
      <c r="AG891" s="2"/>
      <c r="AH891" s="2"/>
    </row>
    <row r="892" spans="2:34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AA892" s="196"/>
      <c r="AC892" s="2"/>
      <c r="AD892" s="2"/>
      <c r="AE892" s="2"/>
      <c r="AF892" s="2"/>
      <c r="AG892" s="2"/>
      <c r="AH892" s="2"/>
    </row>
    <row r="893" spans="2:34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AA893" s="196"/>
      <c r="AC893" s="2"/>
      <c r="AD893" s="2"/>
      <c r="AE893" s="2"/>
      <c r="AF893" s="2"/>
      <c r="AG893" s="2"/>
      <c r="AH893" s="2"/>
    </row>
    <row r="894" spans="2:34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AA894" s="196"/>
      <c r="AC894" s="2"/>
      <c r="AD894" s="2"/>
      <c r="AE894" s="2"/>
      <c r="AF894" s="2"/>
      <c r="AG894" s="2"/>
      <c r="AH894" s="2"/>
    </row>
    <row r="895" spans="2:34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AA895" s="196"/>
      <c r="AC895" s="2"/>
      <c r="AD895" s="2"/>
      <c r="AE895" s="2"/>
      <c r="AF895" s="2"/>
      <c r="AG895" s="2"/>
      <c r="AH895" s="2"/>
    </row>
    <row r="896" spans="2:34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AA896" s="196"/>
      <c r="AC896" s="2"/>
      <c r="AD896" s="2"/>
      <c r="AE896" s="2"/>
      <c r="AF896" s="2"/>
      <c r="AG896" s="2"/>
      <c r="AH896" s="2"/>
    </row>
    <row r="897" spans="2:34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AA897" s="196"/>
      <c r="AC897" s="2"/>
      <c r="AD897" s="2"/>
      <c r="AE897" s="2"/>
      <c r="AF897" s="2"/>
      <c r="AG897" s="2"/>
      <c r="AH897" s="2"/>
    </row>
    <row r="898" spans="2:34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AA898" s="196"/>
      <c r="AC898" s="2"/>
      <c r="AD898" s="2"/>
      <c r="AE898" s="2"/>
      <c r="AF898" s="2"/>
      <c r="AG898" s="2"/>
      <c r="AH898" s="2"/>
    </row>
    <row r="899" spans="2:34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AA899" s="196"/>
      <c r="AC899" s="2"/>
      <c r="AD899" s="2"/>
      <c r="AE899" s="2"/>
      <c r="AF899" s="2"/>
      <c r="AG899" s="2"/>
      <c r="AH899" s="2"/>
    </row>
    <row r="900" spans="2:34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AA900" s="196"/>
      <c r="AC900" s="2"/>
      <c r="AD900" s="2"/>
      <c r="AE900" s="2"/>
      <c r="AF900" s="2"/>
      <c r="AG900" s="2"/>
      <c r="AH900" s="2"/>
    </row>
    <row r="901" spans="2:34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AA901" s="196"/>
      <c r="AC901" s="2"/>
      <c r="AD901" s="2"/>
      <c r="AE901" s="2"/>
      <c r="AF901" s="2"/>
      <c r="AG901" s="2"/>
      <c r="AH901" s="2"/>
    </row>
    <row r="902" spans="2:34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AA902" s="196"/>
      <c r="AC902" s="2"/>
      <c r="AD902" s="2"/>
      <c r="AE902" s="2"/>
      <c r="AF902" s="2"/>
      <c r="AG902" s="2"/>
      <c r="AH902" s="2"/>
    </row>
    <row r="903" spans="2:34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AA903" s="196"/>
      <c r="AC903" s="2"/>
      <c r="AD903" s="2"/>
      <c r="AE903" s="2"/>
      <c r="AF903" s="2"/>
      <c r="AG903" s="2"/>
      <c r="AH903" s="2"/>
    </row>
    <row r="904" spans="2:34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AA904" s="196"/>
      <c r="AC904" s="2"/>
      <c r="AD904" s="2"/>
      <c r="AE904" s="2"/>
      <c r="AF904" s="2"/>
      <c r="AG904" s="2"/>
      <c r="AH904" s="2"/>
    </row>
    <row r="905" spans="2:34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AA905" s="196"/>
      <c r="AC905" s="2"/>
      <c r="AD905" s="2"/>
      <c r="AE905" s="2"/>
      <c r="AF905" s="2"/>
      <c r="AG905" s="2"/>
      <c r="AH905" s="2"/>
    </row>
    <row r="906" spans="2:34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AA906" s="196"/>
      <c r="AC906" s="2"/>
      <c r="AD906" s="2"/>
      <c r="AE906" s="2"/>
      <c r="AF906" s="2"/>
      <c r="AG906" s="2"/>
      <c r="AH906" s="2"/>
    </row>
    <row r="907" spans="2:34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AA907" s="196"/>
      <c r="AC907" s="2"/>
      <c r="AD907" s="2"/>
      <c r="AE907" s="2"/>
      <c r="AF907" s="2"/>
      <c r="AG907" s="2"/>
      <c r="AH907" s="2"/>
    </row>
    <row r="908" spans="2:34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AA908" s="196"/>
      <c r="AC908" s="2"/>
      <c r="AD908" s="2"/>
      <c r="AE908" s="2"/>
      <c r="AF908" s="2"/>
      <c r="AG908" s="2"/>
      <c r="AH908" s="2"/>
    </row>
    <row r="909" spans="2:34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AA909" s="196"/>
      <c r="AC909" s="2"/>
      <c r="AD909" s="2"/>
      <c r="AE909" s="2"/>
      <c r="AF909" s="2"/>
      <c r="AG909" s="2"/>
      <c r="AH909" s="2"/>
    </row>
    <row r="910" spans="2:34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AA910" s="196"/>
      <c r="AC910" s="2"/>
      <c r="AD910" s="2"/>
      <c r="AE910" s="2"/>
      <c r="AF910" s="2"/>
      <c r="AG910" s="2"/>
      <c r="AH910" s="2"/>
    </row>
    <row r="911" spans="2:34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AA911" s="196"/>
      <c r="AC911" s="2"/>
      <c r="AD911" s="2"/>
      <c r="AE911" s="2"/>
      <c r="AF911" s="2"/>
      <c r="AG911" s="2"/>
      <c r="AH911" s="2"/>
    </row>
    <row r="912" spans="2:34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AA912" s="196"/>
      <c r="AC912" s="2"/>
      <c r="AD912" s="2"/>
      <c r="AE912" s="2"/>
      <c r="AF912" s="2"/>
      <c r="AG912" s="2"/>
      <c r="AH912" s="2"/>
    </row>
    <row r="913" spans="2:34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AA913" s="196"/>
      <c r="AC913" s="2"/>
      <c r="AD913" s="2"/>
      <c r="AE913" s="2"/>
      <c r="AF913" s="2"/>
      <c r="AG913" s="2"/>
      <c r="AH913" s="2"/>
    </row>
    <row r="914" spans="2:34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AA914" s="196"/>
      <c r="AC914" s="2"/>
      <c r="AD914" s="2"/>
      <c r="AE914" s="2"/>
      <c r="AF914" s="2"/>
      <c r="AG914" s="2"/>
      <c r="AH914" s="2"/>
    </row>
    <row r="915" spans="2:34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AA915" s="196"/>
      <c r="AC915" s="2"/>
      <c r="AD915" s="2"/>
      <c r="AE915" s="2"/>
      <c r="AF915" s="2"/>
      <c r="AG915" s="2"/>
      <c r="AH915" s="2"/>
    </row>
    <row r="916" spans="2:34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AA916" s="196"/>
      <c r="AC916" s="2"/>
      <c r="AD916" s="2"/>
      <c r="AE916" s="2"/>
      <c r="AF916" s="2"/>
      <c r="AG916" s="2"/>
      <c r="AH916" s="2"/>
    </row>
    <row r="917" spans="2:34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AA917" s="197"/>
      <c r="AC917" s="2"/>
      <c r="AD917" s="2"/>
      <c r="AE917" s="2"/>
      <c r="AF917" s="2"/>
      <c r="AG917" s="2"/>
      <c r="AH917" s="2"/>
    </row>
    <row r="918" spans="2:34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AA918" s="197"/>
      <c r="AC918" s="2"/>
      <c r="AD918" s="2"/>
      <c r="AE918" s="2"/>
      <c r="AF918" s="2"/>
      <c r="AG918" s="2"/>
      <c r="AH918" s="2"/>
    </row>
    <row r="919" spans="2:34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AA919" s="197"/>
      <c r="AC919" s="2"/>
      <c r="AD919" s="2"/>
      <c r="AE919" s="2"/>
      <c r="AF919" s="2"/>
      <c r="AG919" s="2"/>
      <c r="AH919" s="2"/>
    </row>
    <row r="920" spans="2:34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AA920" s="197"/>
      <c r="AC920" s="2"/>
      <c r="AD920" s="2"/>
      <c r="AE920" s="2"/>
      <c r="AF920" s="2"/>
      <c r="AG920" s="2"/>
      <c r="AH920" s="2"/>
    </row>
    <row r="921" spans="2:34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AA921" s="197"/>
      <c r="AC921" s="2"/>
      <c r="AD921" s="2"/>
      <c r="AE921" s="2"/>
      <c r="AF921" s="2"/>
      <c r="AG921" s="2"/>
      <c r="AH921" s="2"/>
    </row>
    <row r="922" spans="2:34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AA922" s="197"/>
      <c r="AC922" s="2"/>
      <c r="AD922" s="2"/>
      <c r="AE922" s="2"/>
      <c r="AF922" s="2"/>
      <c r="AG922" s="2"/>
      <c r="AH922" s="2"/>
    </row>
    <row r="923" spans="2:34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AA923" s="197"/>
      <c r="AC923" s="2"/>
      <c r="AD923" s="2"/>
      <c r="AE923" s="2"/>
      <c r="AF923" s="2"/>
      <c r="AG923" s="2"/>
      <c r="AH923" s="2"/>
    </row>
    <row r="924" spans="2:34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AA924" s="197"/>
      <c r="AC924" s="2"/>
      <c r="AD924" s="2"/>
      <c r="AE924" s="2"/>
      <c r="AF924" s="2"/>
      <c r="AG924" s="2"/>
      <c r="AH924" s="2"/>
    </row>
    <row r="925" spans="2:34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AA925" s="197"/>
      <c r="AC925" s="2"/>
      <c r="AD925" s="2"/>
      <c r="AE925" s="2"/>
      <c r="AF925" s="2"/>
      <c r="AG925" s="2"/>
      <c r="AH925" s="2"/>
    </row>
    <row r="926" spans="2:34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AA926" s="197"/>
      <c r="AC926" s="2"/>
      <c r="AD926" s="2"/>
      <c r="AE926" s="2"/>
      <c r="AF926" s="2"/>
      <c r="AG926" s="2"/>
      <c r="AH926" s="2"/>
    </row>
    <row r="927" spans="2:34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AA927" s="197"/>
      <c r="AC927" s="2"/>
      <c r="AD927" s="2"/>
      <c r="AE927" s="2"/>
      <c r="AF927" s="2"/>
      <c r="AG927" s="2"/>
      <c r="AH927" s="2"/>
    </row>
    <row r="928" spans="2:34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AA928" s="197"/>
      <c r="AC928" s="2"/>
      <c r="AD928" s="2"/>
      <c r="AE928" s="2"/>
      <c r="AF928" s="2"/>
      <c r="AG928" s="2"/>
      <c r="AH928" s="2"/>
    </row>
    <row r="929" spans="2:34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AA929" s="197"/>
      <c r="AC929" s="2"/>
      <c r="AD929" s="2"/>
      <c r="AE929" s="2"/>
      <c r="AF929" s="2"/>
      <c r="AG929" s="2"/>
      <c r="AH929" s="2"/>
    </row>
    <row r="930" spans="2:34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AA930" s="197"/>
      <c r="AC930" s="2"/>
      <c r="AD930" s="2"/>
      <c r="AE930" s="2"/>
      <c r="AF930" s="2"/>
      <c r="AG930" s="2"/>
      <c r="AH930" s="2"/>
    </row>
    <row r="931" spans="2:34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AA931" s="197"/>
      <c r="AC931" s="2"/>
      <c r="AD931" s="2"/>
      <c r="AE931" s="2"/>
      <c r="AF931" s="2"/>
      <c r="AG931" s="2"/>
      <c r="AH931" s="2"/>
    </row>
    <row r="932" spans="2:34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AA932" s="197"/>
      <c r="AC932" s="2"/>
      <c r="AD932" s="2"/>
      <c r="AE932" s="2"/>
      <c r="AF932" s="2"/>
      <c r="AG932" s="2"/>
      <c r="AH932" s="2"/>
    </row>
    <row r="933" spans="2:34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AA933" s="197"/>
      <c r="AC933" s="2"/>
      <c r="AD933" s="2"/>
      <c r="AE933" s="2"/>
      <c r="AF933" s="2"/>
      <c r="AG933" s="2"/>
      <c r="AH933" s="2"/>
    </row>
    <row r="934" spans="2:34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AA934" s="197"/>
      <c r="AC934" s="2"/>
      <c r="AD934" s="2"/>
      <c r="AE934" s="2"/>
      <c r="AF934" s="2"/>
      <c r="AG934" s="2"/>
      <c r="AH934" s="2"/>
    </row>
    <row r="935" spans="2:34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AA935" s="197"/>
      <c r="AC935" s="2"/>
      <c r="AD935" s="2"/>
      <c r="AE935" s="2"/>
      <c r="AF935" s="2"/>
      <c r="AG935" s="2"/>
      <c r="AH935" s="2"/>
    </row>
    <row r="936" spans="2:34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AA936" s="197"/>
      <c r="AC936" s="2"/>
      <c r="AD936" s="2"/>
      <c r="AE936" s="2"/>
      <c r="AF936" s="2"/>
      <c r="AG936" s="2"/>
      <c r="AH936" s="2"/>
    </row>
    <row r="937" spans="2:34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AA937" s="197"/>
      <c r="AC937" s="2"/>
      <c r="AD937" s="2"/>
      <c r="AE937" s="2"/>
      <c r="AF937" s="2"/>
      <c r="AG937" s="2"/>
      <c r="AH937" s="2"/>
    </row>
    <row r="938" spans="2:34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AA938" s="197"/>
      <c r="AC938" s="2"/>
      <c r="AD938" s="2"/>
      <c r="AE938" s="2"/>
      <c r="AF938" s="2"/>
      <c r="AG938" s="2"/>
      <c r="AH938" s="2"/>
    </row>
    <row r="939" spans="2:34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AA939" s="197"/>
      <c r="AC939" s="2"/>
      <c r="AD939" s="2"/>
      <c r="AE939" s="2"/>
      <c r="AF939" s="2"/>
      <c r="AG939" s="2"/>
      <c r="AH939" s="2"/>
    </row>
    <row r="940" spans="2:34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AA940" s="197"/>
      <c r="AC940" s="2"/>
      <c r="AD940" s="2"/>
      <c r="AE940" s="2"/>
      <c r="AF940" s="2"/>
      <c r="AG940" s="2"/>
      <c r="AH940" s="2"/>
    </row>
    <row r="941" spans="2:34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AA941" s="197"/>
      <c r="AC941" s="2"/>
      <c r="AD941" s="2"/>
      <c r="AE941" s="2"/>
      <c r="AF941" s="2"/>
      <c r="AG941" s="2"/>
      <c r="AH941" s="2"/>
    </row>
    <row r="942" spans="2:34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AA942" s="197"/>
      <c r="AC942" s="2"/>
      <c r="AD942" s="2"/>
      <c r="AE942" s="2"/>
      <c r="AF942" s="2"/>
      <c r="AG942" s="2"/>
      <c r="AH942" s="2"/>
    </row>
    <row r="943" spans="2:34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AA943" s="197"/>
      <c r="AC943" s="2"/>
      <c r="AD943" s="2"/>
      <c r="AE943" s="2"/>
      <c r="AF943" s="2"/>
      <c r="AG943" s="2"/>
      <c r="AH943" s="2"/>
    </row>
    <row r="944" spans="2:34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AA944" s="197"/>
      <c r="AC944" s="2"/>
      <c r="AD944" s="2"/>
      <c r="AE944" s="2"/>
      <c r="AF944" s="2"/>
      <c r="AG944" s="2"/>
      <c r="AH944" s="2"/>
    </row>
    <row r="945" spans="2:34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AA945" s="197"/>
      <c r="AC945" s="2"/>
      <c r="AD945" s="2"/>
      <c r="AE945" s="2"/>
      <c r="AF945" s="2"/>
      <c r="AG945" s="2"/>
      <c r="AH945" s="2"/>
    </row>
    <row r="946" spans="2:34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AA946" s="197"/>
      <c r="AC946" s="2"/>
      <c r="AD946" s="2"/>
      <c r="AE946" s="2"/>
      <c r="AF946" s="2"/>
      <c r="AG946" s="2"/>
      <c r="AH946" s="2"/>
    </row>
    <row r="947" spans="2:34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AA947" s="197"/>
      <c r="AC947" s="2"/>
      <c r="AD947" s="2"/>
      <c r="AE947" s="2"/>
      <c r="AF947" s="2"/>
      <c r="AG947" s="2"/>
      <c r="AH947" s="2"/>
    </row>
    <row r="948" spans="2:34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AA948" s="197"/>
      <c r="AC948" s="2"/>
      <c r="AD948" s="2"/>
      <c r="AE948" s="2"/>
      <c r="AF948" s="2"/>
      <c r="AG948" s="2"/>
      <c r="AH948" s="2"/>
    </row>
    <row r="949" spans="2:34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AA949" s="197"/>
      <c r="AC949" s="2"/>
      <c r="AD949" s="2"/>
      <c r="AE949" s="2"/>
      <c r="AF949" s="2"/>
      <c r="AG949" s="2"/>
      <c r="AH949" s="2"/>
    </row>
    <row r="950" spans="2:34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AA950" s="197"/>
      <c r="AC950" s="2"/>
      <c r="AD950" s="2"/>
      <c r="AE950" s="2"/>
      <c r="AF950" s="2"/>
      <c r="AG950" s="2"/>
      <c r="AH950" s="2"/>
    </row>
    <row r="951" spans="2:34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AA951" s="197"/>
      <c r="AC951" s="2"/>
      <c r="AD951" s="2"/>
      <c r="AE951" s="2"/>
      <c r="AF951" s="2"/>
      <c r="AG951" s="2"/>
      <c r="AH951" s="2"/>
    </row>
    <row r="952" spans="2:34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AA952" s="197"/>
      <c r="AC952" s="2"/>
      <c r="AD952" s="2"/>
      <c r="AE952" s="2"/>
      <c r="AF952" s="2"/>
      <c r="AG952" s="2"/>
      <c r="AH952" s="2"/>
    </row>
    <row r="953" spans="2:34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AA953" s="197"/>
      <c r="AC953" s="2"/>
      <c r="AD953" s="2"/>
      <c r="AE953" s="2"/>
      <c r="AF953" s="2"/>
      <c r="AG953" s="2"/>
      <c r="AH953" s="2"/>
    </row>
    <row r="954" spans="2:34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AA954" s="197"/>
      <c r="AC954" s="2"/>
      <c r="AD954" s="2"/>
      <c r="AE954" s="2"/>
      <c r="AF954" s="2"/>
      <c r="AG954" s="2"/>
      <c r="AH954" s="2"/>
    </row>
    <row r="955" spans="2:34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AA955" s="197"/>
      <c r="AC955" s="2"/>
      <c r="AD955" s="2"/>
      <c r="AE955" s="2"/>
      <c r="AF955" s="2"/>
      <c r="AG955" s="2"/>
      <c r="AH955" s="2"/>
    </row>
    <row r="956" spans="2:34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AA956" s="197"/>
      <c r="AC956" s="2"/>
      <c r="AD956" s="2"/>
      <c r="AE956" s="2"/>
      <c r="AF956" s="2"/>
      <c r="AG956" s="2"/>
      <c r="AH956" s="2"/>
    </row>
    <row r="957" spans="2:34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AA957" s="197"/>
      <c r="AC957" s="2"/>
      <c r="AD957" s="2"/>
      <c r="AE957" s="2"/>
      <c r="AF957" s="2"/>
      <c r="AG957" s="2"/>
      <c r="AH957" s="2"/>
    </row>
    <row r="958" spans="2:34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AA958" s="197"/>
      <c r="AC958" s="2"/>
      <c r="AD958" s="2"/>
      <c r="AE958" s="2"/>
      <c r="AF958" s="2"/>
      <c r="AG958" s="2"/>
      <c r="AH958" s="2"/>
    </row>
    <row r="959" spans="2:34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AA959" s="197"/>
      <c r="AC959" s="2"/>
      <c r="AD959" s="2"/>
      <c r="AE959" s="2"/>
      <c r="AF959" s="2"/>
      <c r="AG959" s="2"/>
      <c r="AH959" s="2"/>
    </row>
    <row r="960" spans="2:34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AA960" s="197"/>
      <c r="AC960" s="2"/>
      <c r="AD960" s="2"/>
      <c r="AE960" s="2"/>
      <c r="AF960" s="2"/>
      <c r="AG960" s="2"/>
      <c r="AH960" s="2"/>
    </row>
    <row r="961" spans="2:34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AA961" s="197"/>
      <c r="AC961" s="2"/>
      <c r="AD961" s="2"/>
      <c r="AE961" s="2"/>
      <c r="AF961" s="2"/>
      <c r="AG961" s="2"/>
      <c r="AH961" s="2"/>
    </row>
    <row r="962" spans="2:34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AA962" s="197"/>
      <c r="AC962" s="2"/>
      <c r="AD962" s="2"/>
      <c r="AE962" s="2"/>
      <c r="AF962" s="2"/>
      <c r="AG962" s="2"/>
      <c r="AH962" s="2"/>
    </row>
    <row r="963" spans="2:34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AA963" s="197"/>
      <c r="AC963" s="2"/>
      <c r="AD963" s="2"/>
      <c r="AE963" s="2"/>
      <c r="AF963" s="2"/>
      <c r="AG963" s="2"/>
      <c r="AH963" s="2"/>
    </row>
    <row r="964" spans="2:34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AA964" s="197"/>
      <c r="AC964" s="2"/>
      <c r="AD964" s="2"/>
      <c r="AE964" s="2"/>
      <c r="AF964" s="2"/>
      <c r="AG964" s="2"/>
      <c r="AH964" s="2"/>
    </row>
    <row r="965" spans="2:34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AA965" s="197"/>
      <c r="AC965" s="2"/>
      <c r="AD965" s="2"/>
      <c r="AE965" s="2"/>
      <c r="AF965" s="2"/>
      <c r="AG965" s="2"/>
      <c r="AH965" s="2"/>
    </row>
    <row r="966" spans="2:34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AA966" s="197"/>
      <c r="AC966" s="2"/>
      <c r="AD966" s="2"/>
      <c r="AE966" s="2"/>
      <c r="AF966" s="2"/>
      <c r="AG966" s="2"/>
      <c r="AH966" s="2"/>
    </row>
    <row r="967" spans="2:34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AA967" s="197"/>
      <c r="AC967" s="2"/>
      <c r="AD967" s="2"/>
      <c r="AE967" s="2"/>
      <c r="AF967" s="2"/>
      <c r="AG967" s="2"/>
      <c r="AH967" s="2"/>
    </row>
    <row r="968" spans="2:34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AA968" s="197"/>
      <c r="AC968" s="2"/>
      <c r="AD968" s="2"/>
      <c r="AE968" s="2"/>
      <c r="AF968" s="2"/>
      <c r="AG968" s="2"/>
      <c r="AH968" s="2"/>
    </row>
    <row r="969" spans="2:34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AA969" s="197"/>
      <c r="AC969" s="2"/>
      <c r="AD969" s="2"/>
      <c r="AE969" s="2"/>
      <c r="AF969" s="2"/>
      <c r="AG969" s="2"/>
      <c r="AH969" s="2"/>
    </row>
    <row r="970" spans="2:34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AA970" s="197"/>
      <c r="AC970" s="2"/>
      <c r="AD970" s="2"/>
      <c r="AE970" s="2"/>
      <c r="AF970" s="2"/>
      <c r="AG970" s="2"/>
      <c r="AH970" s="2"/>
    </row>
    <row r="971" spans="2:34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AA971" s="197"/>
      <c r="AC971" s="2"/>
      <c r="AD971" s="2"/>
      <c r="AE971" s="2"/>
      <c r="AF971" s="2"/>
      <c r="AG971" s="2"/>
      <c r="AH971" s="2"/>
    </row>
    <row r="972" spans="2:34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AA972" s="197"/>
      <c r="AC972" s="2"/>
      <c r="AD972" s="2"/>
      <c r="AE972" s="2"/>
      <c r="AF972" s="2"/>
      <c r="AG972" s="2"/>
      <c r="AH972" s="2"/>
    </row>
    <row r="973" spans="2:34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AC973" s="2"/>
      <c r="AD973" s="2"/>
      <c r="AE973" s="2"/>
      <c r="AF973" s="2"/>
      <c r="AG973" s="2"/>
      <c r="AH973" s="2"/>
    </row>
    <row r="974" spans="2:34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AC974" s="2"/>
      <c r="AD974" s="2"/>
      <c r="AE974" s="2"/>
      <c r="AF974" s="2"/>
      <c r="AG974" s="2"/>
      <c r="AH974" s="2"/>
    </row>
    <row r="975" spans="2:34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AC975" s="2"/>
      <c r="AD975" s="2"/>
      <c r="AE975" s="2"/>
      <c r="AF975" s="2"/>
      <c r="AG975" s="2"/>
      <c r="AH975" s="2"/>
    </row>
    <row r="976" spans="2:34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AC976" s="2"/>
      <c r="AD976" s="2"/>
      <c r="AE976" s="2"/>
      <c r="AF976" s="2"/>
      <c r="AG976" s="2"/>
      <c r="AH976" s="2"/>
    </row>
    <row r="977" spans="2:34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AC977" s="2"/>
      <c r="AD977" s="2"/>
      <c r="AE977" s="2"/>
      <c r="AF977" s="2"/>
      <c r="AG977" s="2"/>
      <c r="AH977" s="2"/>
    </row>
    <row r="978" spans="2:34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AC978" s="2"/>
      <c r="AD978" s="2"/>
      <c r="AE978" s="2"/>
      <c r="AF978" s="2"/>
      <c r="AG978" s="2"/>
      <c r="AH978" s="2"/>
    </row>
    <row r="979" spans="2:34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AC979" s="2"/>
      <c r="AD979" s="2"/>
      <c r="AE979" s="2"/>
      <c r="AF979" s="2"/>
      <c r="AG979" s="2"/>
      <c r="AH979" s="2"/>
    </row>
    <row r="980" spans="2:34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AC980" s="2"/>
      <c r="AD980" s="2"/>
      <c r="AE980" s="2"/>
      <c r="AF980" s="2"/>
      <c r="AG980" s="2"/>
      <c r="AH980" s="2"/>
    </row>
    <row r="981" spans="2:34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AC981" s="2"/>
      <c r="AD981" s="2"/>
      <c r="AE981" s="2"/>
      <c r="AF981" s="2"/>
      <c r="AG981" s="2"/>
      <c r="AH981" s="2"/>
    </row>
    <row r="982" spans="2:34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AC982" s="2"/>
      <c r="AD982" s="2"/>
      <c r="AE982" s="2"/>
      <c r="AF982" s="2"/>
      <c r="AG982" s="2"/>
      <c r="AH982" s="2"/>
    </row>
    <row r="983" spans="2:34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AC983" s="2"/>
      <c r="AD983" s="2"/>
      <c r="AE983" s="2"/>
      <c r="AF983" s="2"/>
      <c r="AG983" s="2"/>
      <c r="AH983" s="2"/>
    </row>
    <row r="984" spans="2:34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AC984" s="2"/>
      <c r="AD984" s="2"/>
      <c r="AE984" s="2"/>
      <c r="AF984" s="2"/>
      <c r="AG984" s="2"/>
      <c r="AH984" s="2"/>
    </row>
    <row r="985" spans="2:34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AC985" s="2"/>
      <c r="AD985" s="2"/>
      <c r="AE985" s="2"/>
      <c r="AF985" s="2"/>
      <c r="AG985" s="2"/>
      <c r="AH985" s="2"/>
    </row>
    <row r="986" spans="2:34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AC986" s="2"/>
      <c r="AD986" s="2"/>
      <c r="AE986" s="2"/>
      <c r="AF986" s="2"/>
      <c r="AG986" s="2"/>
      <c r="AH986" s="2"/>
    </row>
    <row r="987" spans="2:34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AC987" s="2"/>
      <c r="AD987" s="2"/>
      <c r="AE987" s="2"/>
      <c r="AF987" s="2"/>
      <c r="AG987" s="2"/>
      <c r="AH987" s="2"/>
    </row>
    <row r="988" spans="2:34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AC988" s="2"/>
      <c r="AD988" s="2"/>
      <c r="AE988" s="2"/>
      <c r="AF988" s="2"/>
      <c r="AG988" s="2"/>
      <c r="AH988" s="2"/>
    </row>
    <row r="989" spans="2:34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AC989" s="2"/>
      <c r="AD989" s="2"/>
      <c r="AE989" s="2"/>
      <c r="AF989" s="2"/>
      <c r="AG989" s="2"/>
      <c r="AH989" s="2"/>
    </row>
    <row r="990" spans="2:34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AC990" s="2"/>
      <c r="AD990" s="2"/>
      <c r="AE990" s="2"/>
      <c r="AF990" s="2"/>
      <c r="AG990" s="2"/>
      <c r="AH990" s="2"/>
    </row>
    <row r="991" spans="2:34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AC991" s="2"/>
      <c r="AD991" s="2"/>
      <c r="AE991" s="2"/>
      <c r="AF991" s="2"/>
      <c r="AG991" s="2"/>
      <c r="AH991" s="2"/>
    </row>
    <row r="992" spans="2:34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AC992" s="2"/>
      <c r="AD992" s="2"/>
      <c r="AE992" s="2"/>
      <c r="AF992" s="2"/>
      <c r="AG992" s="2"/>
      <c r="AH992" s="2"/>
    </row>
    <row r="993" spans="2:34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AC993" s="2"/>
      <c r="AD993" s="2"/>
      <c r="AE993" s="2"/>
      <c r="AF993" s="2"/>
      <c r="AG993" s="2"/>
      <c r="AH993" s="2"/>
    </row>
    <row r="994" spans="2:34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AC994" s="2"/>
      <c r="AD994" s="2"/>
      <c r="AE994" s="2"/>
      <c r="AF994" s="2"/>
      <c r="AG994" s="2"/>
      <c r="AH994" s="2"/>
    </row>
    <row r="995" spans="2:34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AC995" s="2"/>
      <c r="AD995" s="2"/>
      <c r="AE995" s="2"/>
      <c r="AF995" s="2"/>
      <c r="AG995" s="2"/>
      <c r="AH995" s="2"/>
    </row>
    <row r="996" spans="2:34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AC996" s="2"/>
      <c r="AD996" s="2"/>
      <c r="AE996" s="2"/>
      <c r="AF996" s="2"/>
      <c r="AG996" s="2"/>
      <c r="AH996" s="2"/>
    </row>
    <row r="997" spans="2:34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AC997" s="2"/>
      <c r="AD997" s="2"/>
      <c r="AE997" s="2"/>
      <c r="AF997" s="2"/>
      <c r="AG997" s="2"/>
      <c r="AH997" s="2"/>
    </row>
    <row r="998" spans="2:34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AC998" s="2"/>
      <c r="AD998" s="2"/>
      <c r="AE998" s="2"/>
      <c r="AF998" s="2"/>
      <c r="AG998" s="2"/>
      <c r="AH998" s="2"/>
    </row>
    <row r="999" spans="2:34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AC999" s="2"/>
      <c r="AD999" s="2"/>
      <c r="AE999" s="2"/>
      <c r="AF999" s="2"/>
      <c r="AG999" s="2"/>
      <c r="AH999" s="2"/>
    </row>
    <row r="1000" spans="2:34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AC1000" s="2"/>
      <c r="AD1000" s="2"/>
      <c r="AE1000" s="2"/>
      <c r="AF1000" s="2"/>
      <c r="AG1000" s="2"/>
      <c r="AH1000" s="2"/>
    </row>
    <row r="1001" spans="2:34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AC1001" s="2"/>
      <c r="AD1001" s="2"/>
      <c r="AE1001" s="2"/>
      <c r="AF1001" s="2"/>
      <c r="AG1001" s="2"/>
      <c r="AH1001" s="2"/>
    </row>
    <row r="1002" spans="2:34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AC1002" s="2"/>
      <c r="AD1002" s="2"/>
      <c r="AE1002" s="2"/>
      <c r="AF1002" s="2"/>
      <c r="AG1002" s="2"/>
      <c r="AH1002" s="2"/>
    </row>
    <row r="1003" spans="2:34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AC1003" s="2"/>
      <c r="AD1003" s="2"/>
      <c r="AE1003" s="2"/>
      <c r="AF1003" s="2"/>
      <c r="AG1003" s="2"/>
      <c r="AH1003" s="2"/>
    </row>
    <row r="1004" spans="2:34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AC1004" s="2"/>
      <c r="AD1004" s="2"/>
      <c r="AE1004" s="2"/>
      <c r="AF1004" s="2"/>
      <c r="AG1004" s="2"/>
      <c r="AH1004" s="2"/>
    </row>
    <row r="1005" spans="2:34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AC1005" s="2"/>
      <c r="AD1005" s="2"/>
      <c r="AE1005" s="2"/>
      <c r="AF1005" s="2"/>
      <c r="AG1005" s="2"/>
      <c r="AH1005" s="2"/>
    </row>
    <row r="1006" spans="2:34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AC1006" s="2"/>
      <c r="AD1006" s="2"/>
      <c r="AE1006" s="2"/>
      <c r="AF1006" s="2"/>
      <c r="AG1006" s="2"/>
      <c r="AH1006" s="2"/>
    </row>
    <row r="1007" spans="2:34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AC1007" s="2"/>
      <c r="AD1007" s="2"/>
      <c r="AE1007" s="2"/>
      <c r="AF1007" s="2"/>
      <c r="AG1007" s="2"/>
      <c r="AH1007" s="2"/>
    </row>
    <row r="1008" spans="2:34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AC1008" s="2"/>
      <c r="AD1008" s="2"/>
      <c r="AE1008" s="2"/>
      <c r="AF1008" s="2"/>
      <c r="AG1008" s="2"/>
      <c r="AH1008" s="2"/>
    </row>
    <row r="1009" spans="2:34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AC1009" s="2"/>
      <c r="AD1009" s="2"/>
      <c r="AE1009" s="2"/>
      <c r="AF1009" s="2"/>
      <c r="AG1009" s="2"/>
      <c r="AH1009" s="2"/>
    </row>
    <row r="1010" spans="2:34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AC1010" s="2"/>
      <c r="AD1010" s="2"/>
      <c r="AE1010" s="2"/>
      <c r="AF1010" s="2"/>
      <c r="AG1010" s="2"/>
      <c r="AH1010" s="2"/>
    </row>
    <row r="1011" spans="2:34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AC1011" s="2"/>
      <c r="AD1011" s="2"/>
      <c r="AE1011" s="2"/>
      <c r="AF1011" s="2"/>
      <c r="AG1011" s="2"/>
      <c r="AH1011" s="2"/>
    </row>
    <row r="1012" spans="2:34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AC1012" s="2"/>
      <c r="AD1012" s="2"/>
      <c r="AE1012" s="2"/>
      <c r="AF1012" s="2"/>
      <c r="AG1012" s="2"/>
      <c r="AH1012" s="2"/>
    </row>
    <row r="1013" spans="2:34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AC1013" s="2"/>
      <c r="AD1013" s="2"/>
      <c r="AE1013" s="2"/>
      <c r="AF1013" s="2"/>
      <c r="AG1013" s="2"/>
      <c r="AH1013" s="2"/>
    </row>
    <row r="1014" spans="2:34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AC1014" s="2"/>
      <c r="AD1014" s="2"/>
      <c r="AE1014" s="2"/>
      <c r="AF1014" s="2"/>
      <c r="AG1014" s="2"/>
      <c r="AH1014" s="2"/>
    </row>
    <row r="1015" spans="2:34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AC1015" s="2"/>
      <c r="AD1015" s="2"/>
      <c r="AE1015" s="2"/>
      <c r="AF1015" s="2"/>
      <c r="AG1015" s="2"/>
      <c r="AH1015" s="2"/>
    </row>
    <row r="1016" spans="2:34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AC1016" s="2"/>
      <c r="AD1016" s="2"/>
      <c r="AE1016" s="2"/>
      <c r="AF1016" s="2"/>
      <c r="AG1016" s="2"/>
      <c r="AH1016" s="2"/>
    </row>
    <row r="1017" spans="2:34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AC1017" s="2"/>
      <c r="AD1017" s="2"/>
      <c r="AE1017" s="2"/>
      <c r="AF1017" s="2"/>
      <c r="AG1017" s="2"/>
      <c r="AH1017" s="2"/>
    </row>
    <row r="1018" spans="2:34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AC1018" s="2"/>
      <c r="AD1018" s="2"/>
      <c r="AE1018" s="2"/>
      <c r="AF1018" s="2"/>
      <c r="AG1018" s="2"/>
      <c r="AH1018" s="2"/>
    </row>
    <row r="1019" spans="2:34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AC1019" s="2"/>
      <c r="AD1019" s="2"/>
      <c r="AE1019" s="2"/>
      <c r="AF1019" s="2"/>
      <c r="AG1019" s="2"/>
      <c r="AH1019" s="2"/>
    </row>
    <row r="1020" spans="2:34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AC1020" s="2"/>
      <c r="AD1020" s="2"/>
      <c r="AE1020" s="2"/>
      <c r="AF1020" s="2"/>
      <c r="AG1020" s="2"/>
      <c r="AH1020" s="2"/>
    </row>
    <row r="1021" spans="2:34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AC1021" s="2"/>
      <c r="AD1021" s="2"/>
      <c r="AE1021" s="2"/>
      <c r="AF1021" s="2"/>
      <c r="AG1021" s="2"/>
      <c r="AH1021" s="2"/>
    </row>
    <row r="1022" spans="2:34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AC1022" s="2"/>
      <c r="AD1022" s="2"/>
      <c r="AE1022" s="2"/>
      <c r="AF1022" s="2"/>
      <c r="AG1022" s="2"/>
      <c r="AH1022" s="2"/>
    </row>
    <row r="1023" spans="2:34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AC1023" s="2"/>
      <c r="AD1023" s="2"/>
      <c r="AE1023" s="2"/>
      <c r="AF1023" s="2"/>
      <c r="AG1023" s="2"/>
      <c r="AH1023" s="2"/>
    </row>
    <row r="1024" spans="2:34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AC1024" s="2"/>
      <c r="AD1024" s="2"/>
      <c r="AE1024" s="2"/>
      <c r="AF1024" s="2"/>
      <c r="AG1024" s="2"/>
      <c r="AH1024" s="2"/>
    </row>
    <row r="1025" spans="2:34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AC1025" s="2"/>
      <c r="AD1025" s="2"/>
      <c r="AE1025" s="2"/>
      <c r="AF1025" s="2"/>
      <c r="AG1025" s="2"/>
      <c r="AH1025" s="2"/>
    </row>
    <row r="1026" spans="2:34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AC1026" s="2"/>
      <c r="AD1026" s="2"/>
      <c r="AE1026" s="2"/>
      <c r="AF1026" s="2"/>
      <c r="AG1026" s="2"/>
      <c r="AH1026" s="2"/>
    </row>
    <row r="1027" spans="2:34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AC1027" s="2"/>
      <c r="AD1027" s="2"/>
      <c r="AE1027" s="2"/>
      <c r="AF1027" s="2"/>
      <c r="AG1027" s="2"/>
      <c r="AH1027" s="2"/>
    </row>
    <row r="1028" spans="2:34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AC1028" s="2"/>
      <c r="AD1028" s="2"/>
      <c r="AE1028" s="2"/>
      <c r="AF1028" s="2"/>
      <c r="AG1028" s="2"/>
      <c r="AH1028" s="2"/>
    </row>
    <row r="1029" spans="2:34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AC1029" s="2"/>
      <c r="AD1029" s="2"/>
      <c r="AE1029" s="2"/>
      <c r="AF1029" s="2"/>
      <c r="AG1029" s="2"/>
      <c r="AH1029" s="2"/>
    </row>
    <row r="1030" spans="2:34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AC1030" s="2"/>
      <c r="AD1030" s="2"/>
      <c r="AE1030" s="2"/>
      <c r="AF1030" s="2"/>
      <c r="AG1030" s="2"/>
      <c r="AH1030" s="2"/>
    </row>
    <row r="1031" spans="2:34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AC1031" s="2"/>
      <c r="AD1031" s="2"/>
      <c r="AE1031" s="2"/>
      <c r="AF1031" s="2"/>
      <c r="AG1031" s="2"/>
      <c r="AH1031" s="2"/>
    </row>
    <row r="1032" spans="2:34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AC1032" s="2"/>
      <c r="AD1032" s="2"/>
      <c r="AE1032" s="2"/>
      <c r="AF1032" s="2"/>
      <c r="AG1032" s="2"/>
      <c r="AH1032" s="2"/>
    </row>
    <row r="1033" spans="2:34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AC1033" s="2"/>
      <c r="AD1033" s="2"/>
      <c r="AE1033" s="2"/>
      <c r="AF1033" s="2"/>
      <c r="AG1033" s="2"/>
      <c r="AH1033" s="2"/>
    </row>
    <row r="1034" spans="2:34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AC1034" s="2"/>
      <c r="AD1034" s="2"/>
      <c r="AE1034" s="2"/>
      <c r="AF1034" s="2"/>
      <c r="AG1034" s="2"/>
      <c r="AH1034" s="2"/>
    </row>
    <row r="1035" spans="2:34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AC1035" s="2"/>
      <c r="AD1035" s="2"/>
      <c r="AE1035" s="2"/>
      <c r="AF1035" s="2"/>
      <c r="AG1035" s="2"/>
      <c r="AH1035" s="2"/>
    </row>
    <row r="1036" spans="2:34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AC1036" s="2"/>
      <c r="AD1036" s="2"/>
      <c r="AE1036" s="2"/>
      <c r="AF1036" s="2"/>
      <c r="AG1036" s="2"/>
      <c r="AH1036" s="2"/>
    </row>
    <row r="1037" spans="2:34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AC1037" s="2"/>
      <c r="AD1037" s="2"/>
      <c r="AE1037" s="2"/>
      <c r="AF1037" s="2"/>
      <c r="AG1037" s="2"/>
      <c r="AH1037" s="2"/>
    </row>
    <row r="1038" spans="2:34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AC1038" s="2"/>
      <c r="AD1038" s="2"/>
      <c r="AE1038" s="2"/>
      <c r="AF1038" s="2"/>
      <c r="AG1038" s="2"/>
      <c r="AH1038" s="2"/>
    </row>
    <row r="1039" spans="2:34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AC1039" s="2"/>
      <c r="AD1039" s="2"/>
      <c r="AE1039" s="2"/>
      <c r="AF1039" s="2"/>
      <c r="AG1039" s="2"/>
      <c r="AH1039" s="2"/>
    </row>
    <row r="1040" spans="2:34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AC1040" s="2"/>
      <c r="AD1040" s="2"/>
      <c r="AE1040" s="2"/>
      <c r="AF1040" s="2"/>
      <c r="AG1040" s="2"/>
      <c r="AH1040" s="2"/>
    </row>
    <row r="1041" spans="2:34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AC1041" s="2"/>
      <c r="AD1041" s="2"/>
      <c r="AE1041" s="2"/>
      <c r="AF1041" s="2"/>
      <c r="AG1041" s="2"/>
      <c r="AH1041" s="2"/>
    </row>
    <row r="1042" spans="2:34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AC1042" s="2"/>
      <c r="AD1042" s="2"/>
      <c r="AE1042" s="2"/>
      <c r="AF1042" s="2"/>
      <c r="AG1042" s="2"/>
      <c r="AH1042" s="2"/>
    </row>
    <row r="1043" spans="2:34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AC1043" s="2"/>
      <c r="AD1043" s="2"/>
      <c r="AE1043" s="2"/>
      <c r="AF1043" s="2"/>
      <c r="AG1043" s="2"/>
      <c r="AH1043" s="2"/>
    </row>
    <row r="1044" spans="2:34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AC1044" s="2"/>
      <c r="AD1044" s="2"/>
      <c r="AE1044" s="2"/>
      <c r="AF1044" s="2"/>
      <c r="AG1044" s="2"/>
      <c r="AH1044" s="2"/>
    </row>
    <row r="1045" spans="2:34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AC1045" s="2"/>
      <c r="AD1045" s="2"/>
      <c r="AE1045" s="2"/>
      <c r="AF1045" s="2"/>
      <c r="AG1045" s="2"/>
      <c r="AH1045" s="2"/>
    </row>
    <row r="1046" spans="2:34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AC1046" s="2"/>
      <c r="AD1046" s="2"/>
      <c r="AE1046" s="2"/>
      <c r="AF1046" s="2"/>
      <c r="AG1046" s="2"/>
      <c r="AH1046" s="2"/>
    </row>
    <row r="1047" spans="2:34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AC1047" s="2"/>
      <c r="AD1047" s="2"/>
      <c r="AE1047" s="2"/>
      <c r="AF1047" s="2"/>
      <c r="AG1047" s="2"/>
      <c r="AH1047" s="2"/>
    </row>
    <row r="1048" spans="2:34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AC1048" s="2"/>
      <c r="AD1048" s="2"/>
      <c r="AE1048" s="2"/>
      <c r="AF1048" s="2"/>
      <c r="AG1048" s="2"/>
      <c r="AH1048" s="2"/>
    </row>
    <row r="1049" spans="2:34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AC1049" s="2"/>
      <c r="AD1049" s="2"/>
      <c r="AE1049" s="2"/>
      <c r="AF1049" s="2"/>
      <c r="AG1049" s="2"/>
      <c r="AH1049" s="2"/>
    </row>
    <row r="1050" spans="2:34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AC1050" s="2"/>
      <c r="AD1050" s="2"/>
      <c r="AE1050" s="2"/>
      <c r="AF1050" s="2"/>
      <c r="AG1050" s="2"/>
      <c r="AH1050" s="2"/>
    </row>
    <row r="1051" spans="2:34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AC1051" s="2"/>
      <c r="AD1051" s="2"/>
      <c r="AE1051" s="2"/>
      <c r="AF1051" s="2"/>
      <c r="AG1051" s="2"/>
      <c r="AH1051" s="2"/>
    </row>
    <row r="1052" spans="2:34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AC1052" s="2"/>
      <c r="AD1052" s="2"/>
      <c r="AE1052" s="2"/>
      <c r="AF1052" s="2"/>
      <c r="AG1052" s="2"/>
      <c r="AH1052" s="2"/>
    </row>
    <row r="1053" spans="2:34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AC1053" s="2"/>
      <c r="AD1053" s="2"/>
      <c r="AE1053" s="2"/>
      <c r="AF1053" s="2"/>
      <c r="AG1053" s="2"/>
      <c r="AH1053" s="2"/>
    </row>
    <row r="1054" spans="2:34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AC1054" s="2"/>
      <c r="AD1054" s="2"/>
      <c r="AE1054" s="2"/>
      <c r="AF1054" s="2"/>
      <c r="AG1054" s="2"/>
      <c r="AH1054" s="2"/>
    </row>
    <row r="1055" spans="2:34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AC1055" s="2"/>
      <c r="AD1055" s="2"/>
      <c r="AE1055" s="2"/>
      <c r="AF1055" s="2"/>
      <c r="AG1055" s="2"/>
      <c r="AH1055" s="2"/>
    </row>
    <row r="1056" spans="2:34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AC1056" s="2"/>
      <c r="AD1056" s="2"/>
      <c r="AE1056" s="2"/>
      <c r="AF1056" s="2"/>
      <c r="AG1056" s="2"/>
      <c r="AH1056" s="2"/>
    </row>
    <row r="1057" spans="2:34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AC1057" s="2"/>
      <c r="AD1057" s="2"/>
      <c r="AE1057" s="2"/>
      <c r="AF1057" s="2"/>
      <c r="AG1057" s="2"/>
      <c r="AH1057" s="2"/>
    </row>
    <row r="1058" spans="2:34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AC1058" s="2"/>
      <c r="AD1058" s="2"/>
      <c r="AE1058" s="2"/>
      <c r="AF1058" s="2"/>
      <c r="AG1058" s="2"/>
      <c r="AH1058" s="2"/>
    </row>
    <row r="1059" spans="2:34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AC1059" s="2"/>
      <c r="AD1059" s="2"/>
      <c r="AE1059" s="2"/>
      <c r="AF1059" s="2"/>
      <c r="AG1059" s="2"/>
      <c r="AH1059" s="2"/>
    </row>
    <row r="1060" spans="2:34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AC1060" s="2"/>
      <c r="AD1060" s="2"/>
      <c r="AE1060" s="2"/>
      <c r="AF1060" s="2"/>
      <c r="AG1060" s="2"/>
      <c r="AH1060" s="2"/>
    </row>
    <row r="1061" spans="2:34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AC1061" s="2"/>
      <c r="AD1061" s="2"/>
      <c r="AE1061" s="2"/>
      <c r="AF1061" s="2"/>
      <c r="AG1061" s="2"/>
      <c r="AH1061" s="2"/>
    </row>
    <row r="1062" spans="2:34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AC1062" s="2"/>
      <c r="AD1062" s="2"/>
      <c r="AE1062" s="2"/>
      <c r="AF1062" s="2"/>
      <c r="AG1062" s="2"/>
      <c r="AH1062" s="2"/>
    </row>
    <row r="1063" spans="2:34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AC1063" s="2"/>
      <c r="AD1063" s="2"/>
      <c r="AE1063" s="2"/>
      <c r="AF1063" s="2"/>
      <c r="AG1063" s="2"/>
      <c r="AH1063" s="2"/>
    </row>
    <row r="1064" spans="2:34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AC1064" s="2"/>
      <c r="AD1064" s="2"/>
      <c r="AE1064" s="2"/>
      <c r="AF1064" s="2"/>
      <c r="AG1064" s="2"/>
      <c r="AH1064" s="2"/>
    </row>
    <row r="1065" spans="2:34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AC1065" s="2"/>
      <c r="AD1065" s="2"/>
      <c r="AE1065" s="2"/>
      <c r="AF1065" s="2"/>
      <c r="AG1065" s="2"/>
      <c r="AH1065" s="2"/>
    </row>
    <row r="1066" spans="2:34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AC1066" s="2"/>
      <c r="AD1066" s="2"/>
      <c r="AE1066" s="2"/>
      <c r="AF1066" s="2"/>
      <c r="AG1066" s="2"/>
      <c r="AH1066" s="2"/>
    </row>
    <row r="1067" spans="2:34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AC1067" s="2"/>
      <c r="AD1067" s="2"/>
      <c r="AE1067" s="2"/>
      <c r="AF1067" s="2"/>
      <c r="AG1067" s="2"/>
      <c r="AH1067" s="2"/>
    </row>
    <row r="1068" spans="2:34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AC1068" s="2"/>
      <c r="AD1068" s="2"/>
      <c r="AE1068" s="2"/>
      <c r="AF1068" s="2"/>
      <c r="AG1068" s="2"/>
      <c r="AH1068" s="2"/>
    </row>
    <row r="1069" spans="2:34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AC1069" s="2"/>
      <c r="AD1069" s="2"/>
      <c r="AE1069" s="2"/>
      <c r="AF1069" s="2"/>
      <c r="AG1069" s="2"/>
      <c r="AH1069" s="2"/>
    </row>
    <row r="1070" spans="2:34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AC1070" s="2"/>
      <c r="AD1070" s="2"/>
      <c r="AE1070" s="2"/>
      <c r="AF1070" s="2"/>
      <c r="AG1070" s="2"/>
      <c r="AH1070" s="2"/>
    </row>
    <row r="1071" spans="2:34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AC1071" s="2"/>
      <c r="AD1071" s="2"/>
      <c r="AE1071" s="2"/>
      <c r="AF1071" s="2"/>
      <c r="AG1071" s="2"/>
      <c r="AH1071" s="2"/>
    </row>
    <row r="1072" spans="2:34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AC1072" s="2"/>
      <c r="AD1072" s="2"/>
      <c r="AE1072" s="2"/>
      <c r="AF1072" s="2"/>
      <c r="AG1072" s="2"/>
      <c r="AH1072" s="2"/>
    </row>
    <row r="1073" spans="2:34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AC1073" s="2"/>
      <c r="AD1073" s="2"/>
      <c r="AE1073" s="2"/>
      <c r="AF1073" s="2"/>
      <c r="AG1073" s="2"/>
      <c r="AH1073" s="2"/>
    </row>
    <row r="1074" spans="2:34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AC1074" s="2"/>
      <c r="AD1074" s="2"/>
      <c r="AE1074" s="2"/>
      <c r="AF1074" s="2"/>
      <c r="AG1074" s="2"/>
      <c r="AH1074" s="2"/>
    </row>
    <row r="1075" spans="2:34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AC1075" s="2"/>
      <c r="AD1075" s="2"/>
      <c r="AE1075" s="2"/>
      <c r="AF1075" s="2"/>
      <c r="AG1075" s="2"/>
      <c r="AH1075" s="2"/>
    </row>
    <row r="1076" spans="2:34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AC1076" s="2"/>
      <c r="AD1076" s="2"/>
      <c r="AE1076" s="2"/>
      <c r="AF1076" s="2"/>
      <c r="AG1076" s="2"/>
      <c r="AH1076" s="2"/>
    </row>
    <row r="1077" spans="2:34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AC1077" s="2"/>
      <c r="AD1077" s="2"/>
      <c r="AE1077" s="2"/>
      <c r="AF1077" s="2"/>
      <c r="AG1077" s="2"/>
      <c r="AH1077" s="2"/>
    </row>
    <row r="1078" spans="2:34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AC1078" s="2"/>
      <c r="AD1078" s="2"/>
      <c r="AE1078" s="2"/>
      <c r="AF1078" s="2"/>
      <c r="AG1078" s="2"/>
      <c r="AH1078" s="2"/>
    </row>
    <row r="1079" spans="2:34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AC1079" s="2"/>
      <c r="AD1079" s="2"/>
      <c r="AE1079" s="2"/>
      <c r="AF1079" s="2"/>
      <c r="AG1079" s="2"/>
      <c r="AH1079" s="2"/>
    </row>
    <row r="1080" spans="2:34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AC1080" s="2"/>
      <c r="AD1080" s="2"/>
      <c r="AE1080" s="2"/>
      <c r="AF1080" s="2"/>
      <c r="AG1080" s="2"/>
      <c r="AH1080" s="2"/>
    </row>
    <row r="1081" spans="2:34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AC1081" s="2"/>
      <c r="AD1081" s="2"/>
      <c r="AE1081" s="2"/>
      <c r="AF1081" s="2"/>
      <c r="AG1081" s="2"/>
      <c r="AH1081" s="2"/>
    </row>
    <row r="1082" spans="2:34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AC1082" s="2"/>
      <c r="AD1082" s="2"/>
      <c r="AE1082" s="2"/>
      <c r="AF1082" s="2"/>
      <c r="AG1082" s="2"/>
      <c r="AH1082" s="2"/>
    </row>
    <row r="1083" spans="2:34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AC1083" s="2"/>
      <c r="AD1083" s="2"/>
      <c r="AE1083" s="2"/>
      <c r="AF1083" s="2"/>
      <c r="AG1083" s="2"/>
      <c r="AH1083" s="2"/>
    </row>
    <row r="1084" spans="2:34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AC1084" s="2"/>
      <c r="AD1084" s="2"/>
      <c r="AE1084" s="2"/>
      <c r="AF1084" s="2"/>
      <c r="AG1084" s="2"/>
      <c r="AH1084" s="2"/>
    </row>
    <row r="1085" spans="2:34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AC1085" s="2"/>
      <c r="AD1085" s="2"/>
      <c r="AE1085" s="2"/>
      <c r="AF1085" s="2"/>
      <c r="AG1085" s="2"/>
      <c r="AH1085" s="2"/>
    </row>
    <row r="1086" spans="2:34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AC1086" s="2"/>
      <c r="AD1086" s="2"/>
      <c r="AE1086" s="2"/>
      <c r="AF1086" s="2"/>
      <c r="AG1086" s="2"/>
      <c r="AH1086" s="2"/>
    </row>
    <row r="1087" spans="2:34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AC1087" s="2"/>
      <c r="AD1087" s="2"/>
      <c r="AE1087" s="2"/>
      <c r="AF1087" s="2"/>
      <c r="AG1087" s="2"/>
      <c r="AH1087" s="2"/>
    </row>
    <row r="1088" spans="2:34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AC1088" s="2"/>
      <c r="AD1088" s="2"/>
      <c r="AE1088" s="2"/>
      <c r="AF1088" s="2"/>
      <c r="AG1088" s="2"/>
      <c r="AH1088" s="2"/>
    </row>
    <row r="1089" spans="2:34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AC1089" s="2"/>
      <c r="AD1089" s="2"/>
      <c r="AE1089" s="2"/>
      <c r="AF1089" s="2"/>
      <c r="AG1089" s="2"/>
      <c r="AH1089" s="2"/>
    </row>
    <row r="1090" spans="2:34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AC1090" s="2"/>
      <c r="AD1090" s="2"/>
      <c r="AE1090" s="2"/>
      <c r="AF1090" s="2"/>
      <c r="AG1090" s="2"/>
      <c r="AH1090" s="2"/>
    </row>
    <row r="1091" spans="2:34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AC1091" s="2"/>
      <c r="AD1091" s="2"/>
      <c r="AE1091" s="2"/>
      <c r="AF1091" s="2"/>
      <c r="AG1091" s="2"/>
      <c r="AH1091" s="2"/>
    </row>
    <row r="1092" spans="2:34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AC1092" s="2"/>
      <c r="AD1092" s="2"/>
      <c r="AE1092" s="2"/>
      <c r="AF1092" s="2"/>
      <c r="AG1092" s="2"/>
      <c r="AH1092" s="2"/>
    </row>
    <row r="1093" spans="2:34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AC1093" s="2"/>
      <c r="AD1093" s="2"/>
      <c r="AE1093" s="2"/>
      <c r="AF1093" s="2"/>
      <c r="AG1093" s="2"/>
      <c r="AH1093" s="2"/>
    </row>
    <row r="1094" spans="2:34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AC1094" s="2"/>
      <c r="AD1094" s="2"/>
      <c r="AE1094" s="2"/>
      <c r="AF1094" s="2"/>
      <c r="AG1094" s="2"/>
      <c r="AH1094" s="2"/>
    </row>
    <row r="1095" spans="2:34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AC1095" s="2"/>
      <c r="AD1095" s="2"/>
      <c r="AE1095" s="2"/>
      <c r="AF1095" s="2"/>
      <c r="AG1095" s="2"/>
      <c r="AH1095" s="2"/>
    </row>
    <row r="1096" spans="2:34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AC1096" s="2"/>
      <c r="AD1096" s="2"/>
      <c r="AE1096" s="2"/>
      <c r="AF1096" s="2"/>
      <c r="AG1096" s="2"/>
      <c r="AH1096" s="2"/>
    </row>
    <row r="1097" spans="2:34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AC1097" s="2"/>
      <c r="AD1097" s="2"/>
      <c r="AE1097" s="2"/>
      <c r="AF1097" s="2"/>
      <c r="AG1097" s="2"/>
      <c r="AH1097" s="2"/>
    </row>
    <row r="1098" spans="2:34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AC1098" s="2"/>
      <c r="AD1098" s="2"/>
      <c r="AE1098" s="2"/>
      <c r="AF1098" s="2"/>
      <c r="AG1098" s="2"/>
      <c r="AH1098" s="2"/>
    </row>
    <row r="1099" spans="2:34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AC1099" s="2"/>
      <c r="AD1099" s="2"/>
      <c r="AE1099" s="2"/>
      <c r="AF1099" s="2"/>
      <c r="AG1099" s="2"/>
      <c r="AH1099" s="2"/>
    </row>
    <row r="1100" spans="2:34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AC1100" s="2"/>
      <c r="AD1100" s="2"/>
      <c r="AE1100" s="2"/>
      <c r="AF1100" s="2"/>
      <c r="AG1100" s="2"/>
      <c r="AH1100" s="2"/>
    </row>
    <row r="1101" spans="2:34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AC1101" s="2"/>
      <c r="AD1101" s="2"/>
      <c r="AE1101" s="2"/>
      <c r="AF1101" s="2"/>
      <c r="AG1101" s="2"/>
      <c r="AH1101" s="2"/>
    </row>
    <row r="1102" spans="2:34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AC1102" s="2"/>
      <c r="AD1102" s="2"/>
      <c r="AE1102" s="2"/>
      <c r="AF1102" s="2"/>
      <c r="AG1102" s="2"/>
      <c r="AH1102" s="2"/>
    </row>
    <row r="1103" spans="2:34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AC1103" s="2"/>
      <c r="AD1103" s="2"/>
      <c r="AE1103" s="2"/>
      <c r="AF1103" s="2"/>
      <c r="AG1103" s="2"/>
      <c r="AH1103" s="2"/>
    </row>
    <row r="1104" spans="2:34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AC1104" s="2"/>
      <c r="AD1104" s="2"/>
      <c r="AE1104" s="2"/>
      <c r="AF1104" s="2"/>
      <c r="AG1104" s="2"/>
      <c r="AH1104" s="2"/>
    </row>
    <row r="1105" spans="2:43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AC1105" s="2"/>
      <c r="AD1105" s="2"/>
      <c r="AE1105" s="2"/>
      <c r="AF1105" s="2"/>
      <c r="AG1105" s="2"/>
      <c r="AH1105" s="2"/>
    </row>
    <row r="1106" spans="2:43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AC1106" s="2"/>
      <c r="AD1106" s="2"/>
      <c r="AE1106" s="2"/>
      <c r="AF1106" s="2"/>
      <c r="AG1106" s="2"/>
      <c r="AH1106" s="2"/>
    </row>
    <row r="1107" spans="2:43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AC1107" s="2"/>
      <c r="AD1107" s="2"/>
      <c r="AE1107" s="2"/>
      <c r="AF1107" s="2"/>
      <c r="AG1107" s="2"/>
      <c r="AH1107" s="2"/>
    </row>
    <row r="1108" spans="2:43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AC1108" s="2"/>
      <c r="AD1108" s="2"/>
      <c r="AE1108" s="2"/>
      <c r="AF1108" s="2"/>
      <c r="AG1108" s="2"/>
      <c r="AH1108" s="2"/>
    </row>
    <row r="1109" spans="2:43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AC1109" s="2"/>
      <c r="AD1109" s="2"/>
      <c r="AE1109" s="2"/>
      <c r="AF1109" s="2"/>
      <c r="AG1109" s="2"/>
      <c r="AH1109" s="2"/>
      <c r="AL1109" s="196"/>
      <c r="AN1109" s="197"/>
      <c r="AQ1109" s="196"/>
    </row>
    <row r="1110" spans="2:43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AC1110" s="2"/>
      <c r="AD1110" s="2"/>
      <c r="AE1110" s="2"/>
      <c r="AF1110" s="2"/>
      <c r="AG1110" s="2"/>
      <c r="AH1110" s="2"/>
      <c r="AL1110" s="196"/>
      <c r="AN1110" s="197"/>
      <c r="AQ1110" s="196"/>
    </row>
    <row r="1111" spans="2:43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AC1111" s="2"/>
      <c r="AD1111" s="2"/>
      <c r="AE1111" s="2"/>
      <c r="AF1111" s="2"/>
      <c r="AG1111" s="2"/>
      <c r="AH1111" s="2"/>
      <c r="AL1111" s="196"/>
      <c r="AN1111" s="197"/>
      <c r="AQ1111" s="196"/>
    </row>
    <row r="1112" spans="2:43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AC1112" s="2"/>
      <c r="AD1112" s="2"/>
      <c r="AE1112" s="2"/>
      <c r="AF1112" s="2"/>
      <c r="AG1112" s="2"/>
      <c r="AH1112" s="2"/>
      <c r="AL1112" s="196"/>
      <c r="AN1112" s="197"/>
      <c r="AQ1112" s="196"/>
    </row>
    <row r="1113" spans="2:43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AC1113" s="2"/>
      <c r="AD1113" s="2"/>
      <c r="AE1113" s="2"/>
      <c r="AF1113" s="2"/>
      <c r="AG1113" s="2"/>
      <c r="AH1113" s="2"/>
      <c r="AL1113" s="196"/>
      <c r="AN1113" s="197"/>
      <c r="AQ1113" s="196"/>
    </row>
    <row r="1114" spans="2:43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AC1114" s="2"/>
      <c r="AD1114" s="2"/>
      <c r="AE1114" s="2"/>
      <c r="AF1114" s="2"/>
      <c r="AG1114" s="2"/>
      <c r="AH1114" s="2"/>
      <c r="AL1114" s="196"/>
      <c r="AN1114" s="197"/>
      <c r="AQ1114" s="196"/>
    </row>
    <row r="1115" spans="2:43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AC1115" s="2"/>
      <c r="AD1115" s="2"/>
      <c r="AE1115" s="2"/>
      <c r="AF1115" s="2"/>
      <c r="AG1115" s="2"/>
      <c r="AH1115" s="2"/>
      <c r="AL1115" s="196"/>
      <c r="AN1115" s="197"/>
      <c r="AQ1115" s="196"/>
    </row>
    <row r="1116" spans="2:43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AC1116" s="2"/>
      <c r="AD1116" s="2"/>
      <c r="AE1116" s="2"/>
      <c r="AF1116" s="2"/>
      <c r="AG1116" s="2"/>
      <c r="AH1116" s="2"/>
      <c r="AL1116" s="196"/>
      <c r="AN1116" s="197"/>
      <c r="AQ1116" s="196"/>
    </row>
    <row r="1117" spans="2:43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AC1117" s="2"/>
      <c r="AD1117" s="2"/>
      <c r="AE1117" s="2"/>
      <c r="AF1117" s="2"/>
      <c r="AG1117" s="2"/>
      <c r="AH1117" s="2"/>
      <c r="AL1117" s="196"/>
      <c r="AN1117" s="197"/>
      <c r="AQ1117" s="196"/>
    </row>
    <row r="1118" spans="2:43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AC1118" s="2"/>
      <c r="AD1118" s="2"/>
      <c r="AE1118" s="2"/>
      <c r="AF1118" s="2"/>
      <c r="AG1118" s="2"/>
      <c r="AH1118" s="2"/>
      <c r="AL1118" s="196"/>
      <c r="AN1118" s="197"/>
      <c r="AQ1118" s="196"/>
    </row>
    <row r="1119" spans="2:43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AC1119" s="2"/>
      <c r="AD1119" s="2"/>
      <c r="AE1119" s="2"/>
      <c r="AF1119" s="2"/>
      <c r="AG1119" s="2"/>
      <c r="AH1119" s="2"/>
      <c r="AL1119" s="196"/>
      <c r="AN1119" s="197"/>
      <c r="AQ1119" s="196"/>
    </row>
    <row r="1120" spans="2:43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AC1120" s="2"/>
      <c r="AD1120" s="2"/>
      <c r="AE1120" s="2"/>
      <c r="AF1120" s="2"/>
      <c r="AG1120" s="2"/>
      <c r="AH1120" s="2"/>
      <c r="AL1120" s="196"/>
      <c r="AN1120" s="197"/>
      <c r="AQ1120" s="196"/>
    </row>
    <row r="1121" spans="2:43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AC1121" s="2"/>
      <c r="AD1121" s="2"/>
      <c r="AE1121" s="2"/>
      <c r="AF1121" s="2"/>
      <c r="AG1121" s="2"/>
      <c r="AH1121" s="2"/>
      <c r="AL1121" s="196"/>
      <c r="AN1121" s="197"/>
      <c r="AQ1121" s="196"/>
    </row>
    <row r="1122" spans="2:43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AC1122" s="2"/>
      <c r="AD1122" s="2"/>
      <c r="AE1122" s="2"/>
      <c r="AF1122" s="2"/>
      <c r="AG1122" s="2"/>
      <c r="AH1122" s="2"/>
      <c r="AL1122" s="196"/>
      <c r="AN1122" s="197"/>
      <c r="AQ1122" s="196"/>
    </row>
    <row r="1123" spans="2:43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AC1123" s="2"/>
      <c r="AD1123" s="2"/>
      <c r="AE1123" s="2"/>
      <c r="AF1123" s="2"/>
      <c r="AG1123" s="2"/>
      <c r="AH1123" s="2"/>
      <c r="AL1123" s="196"/>
      <c r="AN1123" s="197"/>
      <c r="AQ1123" s="196"/>
    </row>
    <row r="1124" spans="2:43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AC1124" s="2"/>
      <c r="AD1124" s="2"/>
      <c r="AE1124" s="2"/>
      <c r="AF1124" s="2"/>
      <c r="AG1124" s="2"/>
      <c r="AH1124" s="2"/>
      <c r="AL1124" s="196"/>
      <c r="AN1124" s="197"/>
      <c r="AQ1124" s="196"/>
    </row>
    <row r="1125" spans="2:43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AC1125" s="2"/>
      <c r="AD1125" s="2"/>
      <c r="AE1125" s="2"/>
      <c r="AF1125" s="2"/>
      <c r="AG1125" s="2"/>
      <c r="AH1125" s="2"/>
      <c r="AL1125" s="196"/>
      <c r="AN1125" s="197"/>
      <c r="AQ1125" s="196"/>
    </row>
    <row r="1126" spans="2:43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AC1126" s="2"/>
      <c r="AD1126" s="2"/>
      <c r="AE1126" s="2"/>
      <c r="AF1126" s="2"/>
      <c r="AG1126" s="2"/>
      <c r="AH1126" s="2"/>
      <c r="AL1126" s="196"/>
      <c r="AN1126" s="197"/>
      <c r="AQ1126" s="196"/>
    </row>
    <row r="1127" spans="2:43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AC1127" s="2"/>
      <c r="AD1127" s="2"/>
      <c r="AE1127" s="2"/>
      <c r="AF1127" s="2"/>
      <c r="AG1127" s="2"/>
      <c r="AH1127" s="2"/>
      <c r="AL1127" s="196"/>
      <c r="AN1127" s="197"/>
      <c r="AQ1127" s="196"/>
    </row>
    <row r="1128" spans="2:43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AC1128" s="2"/>
      <c r="AD1128" s="2"/>
      <c r="AE1128" s="2"/>
      <c r="AF1128" s="2"/>
      <c r="AG1128" s="2"/>
      <c r="AH1128" s="2"/>
      <c r="AL1128" s="196"/>
      <c r="AN1128" s="197"/>
      <c r="AQ1128" s="196"/>
    </row>
    <row r="1129" spans="2:43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AC1129" s="2"/>
      <c r="AD1129" s="2"/>
      <c r="AE1129" s="2"/>
      <c r="AF1129" s="2"/>
      <c r="AG1129" s="2"/>
      <c r="AH1129" s="2"/>
      <c r="AL1129" s="196"/>
      <c r="AN1129" s="197"/>
      <c r="AQ1129" s="196"/>
    </row>
    <row r="1130" spans="2:43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AC1130" s="2"/>
      <c r="AD1130" s="2"/>
      <c r="AE1130" s="2"/>
      <c r="AF1130" s="2"/>
      <c r="AG1130" s="2"/>
      <c r="AH1130" s="2"/>
      <c r="AL1130" s="196"/>
      <c r="AN1130" s="197"/>
      <c r="AQ1130" s="196"/>
    </row>
    <row r="1131" spans="2:43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AC1131" s="2"/>
      <c r="AD1131" s="2"/>
      <c r="AE1131" s="2"/>
      <c r="AF1131" s="2"/>
      <c r="AG1131" s="2"/>
      <c r="AH1131" s="2"/>
      <c r="AL1131" s="196"/>
      <c r="AN1131" s="197"/>
      <c r="AQ1131" s="196"/>
    </row>
    <row r="1132" spans="2:43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AC1132" s="2"/>
      <c r="AD1132" s="2"/>
      <c r="AE1132" s="2"/>
      <c r="AF1132" s="2"/>
      <c r="AG1132" s="2"/>
      <c r="AH1132" s="2"/>
      <c r="AL1132" s="196"/>
      <c r="AN1132" s="197"/>
      <c r="AQ1132" s="196"/>
    </row>
    <row r="1133" spans="2:43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AC1133" s="2"/>
      <c r="AD1133" s="2"/>
      <c r="AE1133" s="2"/>
      <c r="AF1133" s="2"/>
      <c r="AG1133" s="2"/>
      <c r="AH1133" s="2"/>
      <c r="AL1133" s="196"/>
      <c r="AN1133" s="197"/>
      <c r="AQ1133" s="196"/>
    </row>
    <row r="1134" spans="2:43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AC1134" s="2"/>
      <c r="AD1134" s="2"/>
      <c r="AE1134" s="2"/>
      <c r="AF1134" s="2"/>
      <c r="AG1134" s="2"/>
      <c r="AH1134" s="2"/>
      <c r="AL1134" s="196"/>
      <c r="AN1134" s="197"/>
      <c r="AQ1134" s="196"/>
    </row>
    <row r="1135" spans="2:43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AC1135" s="2"/>
      <c r="AD1135" s="2"/>
      <c r="AE1135" s="2"/>
      <c r="AF1135" s="2"/>
      <c r="AG1135" s="2"/>
      <c r="AH1135" s="2"/>
      <c r="AL1135" s="196"/>
      <c r="AN1135" s="197"/>
      <c r="AQ1135" s="196"/>
    </row>
    <row r="1136" spans="2:43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AC1136" s="2"/>
      <c r="AD1136" s="2"/>
      <c r="AE1136" s="2"/>
      <c r="AF1136" s="2"/>
      <c r="AG1136" s="2"/>
      <c r="AH1136" s="2"/>
      <c r="AL1136" s="196"/>
      <c r="AN1136" s="197"/>
      <c r="AQ1136" s="196"/>
    </row>
    <row r="1137" spans="2:43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AC1137" s="2"/>
      <c r="AD1137" s="2"/>
      <c r="AE1137" s="2"/>
      <c r="AF1137" s="2"/>
      <c r="AG1137" s="2"/>
      <c r="AH1137" s="2"/>
      <c r="AL1137" s="196"/>
      <c r="AN1137" s="197"/>
      <c r="AQ1137" s="196"/>
    </row>
    <row r="1138" spans="2:43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AC1138" s="2"/>
      <c r="AD1138" s="2"/>
      <c r="AE1138" s="2"/>
      <c r="AF1138" s="2"/>
      <c r="AG1138" s="2"/>
      <c r="AH1138" s="2"/>
      <c r="AL1138" s="196"/>
      <c r="AN1138" s="197"/>
      <c r="AQ1138" s="196"/>
    </row>
    <row r="1139" spans="2:43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AC1139" s="2"/>
      <c r="AD1139" s="2"/>
      <c r="AE1139" s="2"/>
      <c r="AF1139" s="2"/>
      <c r="AG1139" s="2"/>
      <c r="AH1139" s="2"/>
      <c r="AL1139" s="196"/>
      <c r="AN1139" s="197"/>
      <c r="AQ1139" s="196"/>
    </row>
    <row r="1140" spans="2:43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AC1140" s="2"/>
      <c r="AD1140" s="2"/>
      <c r="AE1140" s="2"/>
      <c r="AF1140" s="2"/>
      <c r="AG1140" s="2"/>
      <c r="AH1140" s="2"/>
      <c r="AL1140" s="196"/>
      <c r="AN1140" s="197"/>
      <c r="AQ1140" s="196"/>
    </row>
    <row r="1141" spans="2:43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AC1141" s="2"/>
      <c r="AD1141" s="2"/>
      <c r="AE1141" s="2"/>
      <c r="AF1141" s="2"/>
      <c r="AG1141" s="2"/>
      <c r="AH1141" s="2"/>
      <c r="AL1141" s="196"/>
      <c r="AN1141" s="197"/>
      <c r="AQ1141" s="196"/>
    </row>
    <row r="1142" spans="2:43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AC1142" s="2"/>
      <c r="AD1142" s="2"/>
      <c r="AE1142" s="2"/>
      <c r="AF1142" s="2"/>
      <c r="AG1142" s="2"/>
      <c r="AH1142" s="2"/>
      <c r="AL1142" s="196"/>
      <c r="AN1142" s="197"/>
      <c r="AQ1142" s="196"/>
    </row>
    <row r="1143" spans="2:43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AC1143" s="2"/>
      <c r="AD1143" s="2"/>
      <c r="AE1143" s="2"/>
      <c r="AF1143" s="2"/>
      <c r="AG1143" s="2"/>
      <c r="AH1143" s="2"/>
      <c r="AL1143" s="196"/>
      <c r="AN1143" s="197"/>
      <c r="AQ1143" s="196"/>
    </row>
    <row r="1144" spans="2:43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AC1144" s="2"/>
      <c r="AD1144" s="2"/>
      <c r="AE1144" s="2"/>
      <c r="AF1144" s="2"/>
      <c r="AG1144" s="2"/>
      <c r="AH1144" s="2"/>
      <c r="AL1144" s="196"/>
      <c r="AN1144" s="197"/>
      <c r="AQ1144" s="196"/>
    </row>
    <row r="1145" spans="2:43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AC1145" s="2"/>
      <c r="AD1145" s="2"/>
      <c r="AE1145" s="2"/>
      <c r="AF1145" s="2"/>
      <c r="AG1145" s="2"/>
      <c r="AH1145" s="2"/>
      <c r="AL1145" s="196"/>
      <c r="AN1145" s="197"/>
      <c r="AQ1145" s="196"/>
    </row>
    <row r="1146" spans="2:43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AC1146" s="2"/>
      <c r="AD1146" s="2"/>
      <c r="AE1146" s="2"/>
      <c r="AF1146" s="2"/>
      <c r="AG1146" s="2"/>
      <c r="AH1146" s="2"/>
      <c r="AL1146" s="196"/>
      <c r="AN1146" s="197"/>
      <c r="AQ1146" s="196"/>
    </row>
    <row r="1147" spans="2:43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AC1147" s="2"/>
      <c r="AD1147" s="2"/>
      <c r="AE1147" s="2"/>
      <c r="AF1147" s="2"/>
      <c r="AG1147" s="2"/>
      <c r="AH1147" s="2"/>
      <c r="AL1147" s="196"/>
      <c r="AN1147" s="197"/>
      <c r="AQ1147" s="196"/>
    </row>
    <row r="1148" spans="2:43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AC1148" s="2"/>
      <c r="AD1148" s="2"/>
      <c r="AE1148" s="2"/>
      <c r="AF1148" s="2"/>
      <c r="AG1148" s="2"/>
      <c r="AH1148" s="2"/>
      <c r="AL1148" s="196"/>
      <c r="AN1148" s="197"/>
      <c r="AQ1148" s="196"/>
    </row>
    <row r="1149" spans="2:43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AC1149" s="2"/>
      <c r="AD1149" s="2"/>
      <c r="AE1149" s="2"/>
      <c r="AF1149" s="2"/>
      <c r="AG1149" s="2"/>
      <c r="AH1149" s="2"/>
      <c r="AL1149" s="196"/>
      <c r="AN1149" s="197"/>
      <c r="AQ1149" s="196"/>
    </row>
    <row r="1150" spans="2:43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AC1150" s="2"/>
      <c r="AD1150" s="2"/>
      <c r="AE1150" s="2"/>
      <c r="AF1150" s="2"/>
      <c r="AG1150" s="2"/>
      <c r="AH1150" s="2"/>
      <c r="AL1150" s="196"/>
      <c r="AN1150" s="197"/>
      <c r="AQ1150" s="196"/>
    </row>
    <row r="1151" spans="2:43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AC1151" s="2"/>
      <c r="AD1151" s="2"/>
      <c r="AE1151" s="2"/>
      <c r="AF1151" s="2"/>
      <c r="AG1151" s="2"/>
      <c r="AH1151" s="2"/>
      <c r="AL1151" s="196"/>
      <c r="AN1151" s="197"/>
      <c r="AQ1151" s="196"/>
    </row>
    <row r="1152" spans="2:43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AC1152" s="2"/>
      <c r="AD1152" s="2"/>
      <c r="AE1152" s="2"/>
      <c r="AF1152" s="2"/>
      <c r="AG1152" s="2"/>
      <c r="AH1152" s="2"/>
      <c r="AL1152" s="196"/>
      <c r="AN1152" s="197"/>
      <c r="AQ1152" s="196"/>
    </row>
    <row r="1153" spans="2:43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AC1153" s="2"/>
      <c r="AD1153" s="2"/>
      <c r="AE1153" s="2"/>
      <c r="AF1153" s="2"/>
      <c r="AG1153" s="2"/>
      <c r="AH1153" s="2"/>
      <c r="AL1153" s="196"/>
      <c r="AN1153" s="197"/>
      <c r="AQ1153" s="196"/>
    </row>
    <row r="1154" spans="2:43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AC1154" s="2"/>
      <c r="AD1154" s="2"/>
      <c r="AE1154" s="2"/>
      <c r="AF1154" s="2"/>
      <c r="AG1154" s="2"/>
      <c r="AH1154" s="2"/>
      <c r="AL1154" s="196"/>
      <c r="AN1154" s="197"/>
      <c r="AQ1154" s="196"/>
    </row>
    <row r="1155" spans="2:43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AC1155" s="2"/>
      <c r="AD1155" s="2"/>
      <c r="AE1155" s="2"/>
      <c r="AF1155" s="2"/>
      <c r="AG1155" s="2"/>
      <c r="AH1155" s="2"/>
      <c r="AL1155" s="196"/>
      <c r="AN1155" s="197"/>
      <c r="AQ1155" s="196"/>
    </row>
    <row r="1156" spans="2:43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AC1156" s="2"/>
      <c r="AD1156" s="2"/>
      <c r="AE1156" s="2"/>
      <c r="AF1156" s="2"/>
      <c r="AG1156" s="2"/>
      <c r="AH1156" s="2"/>
      <c r="AL1156" s="196"/>
      <c r="AN1156" s="197"/>
      <c r="AQ1156" s="196"/>
    </row>
    <row r="1157" spans="2:43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AC1157" s="2"/>
      <c r="AD1157" s="2"/>
      <c r="AE1157" s="2"/>
      <c r="AF1157" s="2"/>
      <c r="AG1157" s="2"/>
      <c r="AH1157" s="2"/>
      <c r="AL1157" s="196"/>
      <c r="AN1157" s="197"/>
      <c r="AQ1157" s="196"/>
    </row>
    <row r="1158" spans="2:43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AC1158" s="2"/>
      <c r="AD1158" s="2"/>
      <c r="AE1158" s="2"/>
      <c r="AF1158" s="2"/>
      <c r="AG1158" s="2"/>
      <c r="AH1158" s="2"/>
      <c r="AL1158" s="196"/>
      <c r="AN1158" s="197"/>
      <c r="AQ1158" s="196"/>
    </row>
    <row r="1159" spans="2:43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AC1159" s="2"/>
      <c r="AD1159" s="2"/>
      <c r="AE1159" s="2"/>
      <c r="AF1159" s="2"/>
      <c r="AG1159" s="2"/>
      <c r="AH1159" s="2"/>
      <c r="AL1159" s="196"/>
      <c r="AN1159" s="197"/>
      <c r="AQ1159" s="196"/>
    </row>
    <row r="1160" spans="2:43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AC1160" s="2"/>
      <c r="AD1160" s="2"/>
      <c r="AE1160" s="2"/>
      <c r="AF1160" s="2"/>
      <c r="AG1160" s="2"/>
      <c r="AH1160" s="2"/>
      <c r="AL1160" s="196"/>
      <c r="AN1160" s="197"/>
      <c r="AQ1160" s="196"/>
    </row>
    <row r="1161" spans="2:43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AC1161" s="2"/>
      <c r="AD1161" s="2"/>
      <c r="AE1161" s="2"/>
      <c r="AF1161" s="2"/>
      <c r="AG1161" s="2"/>
      <c r="AH1161" s="2"/>
      <c r="AL1161" s="196"/>
      <c r="AN1161" s="197"/>
      <c r="AQ1161" s="196"/>
    </row>
    <row r="1162" spans="2:43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AC1162" s="2"/>
      <c r="AD1162" s="2"/>
      <c r="AE1162" s="2"/>
      <c r="AF1162" s="2"/>
      <c r="AG1162" s="2"/>
      <c r="AH1162" s="2"/>
      <c r="AL1162" s="196"/>
      <c r="AN1162" s="197"/>
      <c r="AQ1162" s="196"/>
    </row>
    <row r="1163" spans="2:43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AC1163" s="2"/>
      <c r="AD1163" s="2"/>
      <c r="AE1163" s="2"/>
      <c r="AF1163" s="2"/>
      <c r="AG1163" s="2"/>
      <c r="AH1163" s="2"/>
      <c r="AL1163" s="196"/>
      <c r="AN1163" s="197"/>
      <c r="AQ1163" s="196"/>
    </row>
    <row r="1164" spans="2:43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AC1164" s="2"/>
      <c r="AD1164" s="2"/>
      <c r="AE1164" s="2"/>
      <c r="AF1164" s="2"/>
      <c r="AG1164" s="2"/>
      <c r="AH1164" s="2"/>
      <c r="AL1164" s="196"/>
      <c r="AN1164" s="197"/>
      <c r="AQ1164" s="196"/>
    </row>
    <row r="1165" spans="2:43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AC1165" s="2"/>
      <c r="AD1165" s="2"/>
      <c r="AE1165" s="2"/>
      <c r="AF1165" s="2"/>
      <c r="AG1165" s="2"/>
      <c r="AH1165" s="2"/>
      <c r="AL1165" s="196"/>
      <c r="AN1165" s="197"/>
      <c r="AQ1165" s="196"/>
    </row>
    <row r="1166" spans="2:43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AC1166" s="2"/>
      <c r="AD1166" s="2"/>
      <c r="AE1166" s="2"/>
      <c r="AF1166" s="2"/>
      <c r="AG1166" s="2"/>
      <c r="AH1166" s="2"/>
      <c r="AL1166" s="196"/>
      <c r="AN1166" s="197"/>
      <c r="AQ1166" s="196"/>
    </row>
    <row r="1167" spans="2:43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AC1167" s="2"/>
      <c r="AD1167" s="2"/>
      <c r="AE1167" s="2"/>
      <c r="AF1167" s="2"/>
      <c r="AG1167" s="2"/>
      <c r="AH1167" s="2"/>
      <c r="AL1167" s="196"/>
      <c r="AN1167" s="197"/>
      <c r="AQ1167" s="196"/>
    </row>
    <row r="1168" spans="2:43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AC1168" s="2"/>
      <c r="AD1168" s="2"/>
      <c r="AE1168" s="2"/>
      <c r="AF1168" s="2"/>
      <c r="AG1168" s="2"/>
      <c r="AH1168" s="2"/>
      <c r="AL1168" s="196"/>
      <c r="AN1168" s="197"/>
      <c r="AQ1168" s="196"/>
    </row>
    <row r="1169" spans="2:43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AC1169" s="2"/>
      <c r="AD1169" s="2"/>
      <c r="AE1169" s="2"/>
      <c r="AF1169" s="2"/>
      <c r="AG1169" s="2"/>
      <c r="AH1169" s="2"/>
      <c r="AL1169" s="196"/>
      <c r="AN1169" s="197"/>
      <c r="AQ1169" s="196"/>
    </row>
    <row r="1170" spans="2:43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AC1170" s="2"/>
      <c r="AD1170" s="2"/>
      <c r="AE1170" s="2"/>
      <c r="AF1170" s="2"/>
      <c r="AG1170" s="2"/>
      <c r="AH1170" s="2"/>
      <c r="AL1170" s="196"/>
      <c r="AN1170" s="197"/>
      <c r="AQ1170" s="196"/>
    </row>
    <row r="1171" spans="2:43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AC1171" s="2"/>
      <c r="AD1171" s="2"/>
      <c r="AE1171" s="2"/>
      <c r="AF1171" s="2"/>
      <c r="AG1171" s="2"/>
      <c r="AH1171" s="2"/>
      <c r="AL1171" s="196"/>
      <c r="AN1171" s="197"/>
      <c r="AQ1171" s="196"/>
    </row>
    <row r="1172" spans="2:43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AC1172" s="2"/>
      <c r="AD1172" s="2"/>
      <c r="AE1172" s="2"/>
      <c r="AF1172" s="2"/>
      <c r="AG1172" s="2"/>
      <c r="AH1172" s="2"/>
      <c r="AL1172" s="196"/>
      <c r="AN1172" s="197"/>
      <c r="AQ1172" s="196"/>
    </row>
    <row r="1173" spans="2:43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AC1173" s="2"/>
      <c r="AD1173" s="2"/>
      <c r="AE1173" s="2"/>
      <c r="AF1173" s="2"/>
      <c r="AG1173" s="2"/>
      <c r="AH1173" s="2"/>
      <c r="AL1173" s="196"/>
      <c r="AN1173" s="197"/>
      <c r="AQ1173" s="196"/>
    </row>
    <row r="1174" spans="2:43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AC1174" s="2"/>
      <c r="AD1174" s="2"/>
      <c r="AE1174" s="2"/>
      <c r="AF1174" s="2"/>
      <c r="AG1174" s="2"/>
      <c r="AH1174" s="2"/>
      <c r="AL1174" s="196"/>
      <c r="AN1174" s="197"/>
      <c r="AQ1174" s="196"/>
    </row>
    <row r="1175" spans="2:43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AC1175" s="2"/>
      <c r="AD1175" s="2"/>
      <c r="AE1175" s="2"/>
      <c r="AF1175" s="2"/>
      <c r="AG1175" s="2"/>
      <c r="AH1175" s="2"/>
      <c r="AL1175" s="196"/>
      <c r="AN1175" s="197"/>
      <c r="AQ1175" s="196"/>
    </row>
    <row r="1176" spans="2:43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AC1176" s="2"/>
      <c r="AD1176" s="2"/>
      <c r="AE1176" s="2"/>
      <c r="AF1176" s="2"/>
      <c r="AG1176" s="2"/>
      <c r="AH1176" s="2"/>
      <c r="AL1176" s="196"/>
      <c r="AN1176" s="197"/>
      <c r="AQ1176" s="196"/>
    </row>
    <row r="1177" spans="2:43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AC1177" s="2"/>
      <c r="AD1177" s="2"/>
      <c r="AE1177" s="2"/>
      <c r="AF1177" s="2"/>
      <c r="AG1177" s="2"/>
      <c r="AH1177" s="2"/>
      <c r="AL1177" s="196"/>
      <c r="AN1177" s="197"/>
      <c r="AQ1177" s="196"/>
    </row>
    <row r="1178" spans="2:43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AC1178" s="2"/>
      <c r="AD1178" s="2"/>
      <c r="AE1178" s="2"/>
      <c r="AF1178" s="2"/>
      <c r="AG1178" s="2"/>
      <c r="AH1178" s="2"/>
      <c r="AL1178" s="196"/>
      <c r="AN1178" s="197"/>
      <c r="AQ1178" s="196"/>
    </row>
    <row r="1179" spans="2:43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AC1179" s="2"/>
      <c r="AD1179" s="2"/>
      <c r="AE1179" s="2"/>
      <c r="AF1179" s="2"/>
      <c r="AG1179" s="2"/>
      <c r="AH1179" s="2"/>
      <c r="AL1179" s="196"/>
      <c r="AN1179" s="197"/>
      <c r="AQ1179" s="196"/>
    </row>
    <row r="1180" spans="2:43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AC1180" s="2"/>
      <c r="AD1180" s="2"/>
      <c r="AE1180" s="2"/>
      <c r="AF1180" s="2"/>
      <c r="AG1180" s="2"/>
      <c r="AH1180" s="2"/>
      <c r="AL1180" s="196"/>
      <c r="AN1180" s="197"/>
      <c r="AQ1180" s="196"/>
    </row>
    <row r="1181" spans="2:43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AC1181" s="2"/>
      <c r="AD1181" s="2"/>
      <c r="AE1181" s="2"/>
      <c r="AF1181" s="2"/>
      <c r="AG1181" s="2"/>
      <c r="AH1181" s="2"/>
      <c r="AL1181" s="196"/>
      <c r="AN1181" s="197"/>
      <c r="AQ1181" s="196"/>
    </row>
    <row r="1182" spans="2:43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AC1182" s="2"/>
      <c r="AD1182" s="2"/>
      <c r="AE1182" s="2"/>
      <c r="AF1182" s="2"/>
      <c r="AG1182" s="2"/>
      <c r="AH1182" s="2"/>
      <c r="AL1182" s="196"/>
      <c r="AN1182" s="197"/>
      <c r="AQ1182" s="196"/>
    </row>
    <row r="1183" spans="2:43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AC1183" s="2"/>
      <c r="AD1183" s="2"/>
      <c r="AE1183" s="2"/>
      <c r="AF1183" s="2"/>
      <c r="AG1183" s="2"/>
      <c r="AH1183" s="2"/>
      <c r="AL1183" s="196"/>
      <c r="AN1183" s="197"/>
      <c r="AQ1183" s="196"/>
    </row>
    <row r="1184" spans="2:43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AC1184" s="2"/>
      <c r="AD1184" s="2"/>
      <c r="AE1184" s="2"/>
      <c r="AF1184" s="2"/>
      <c r="AG1184" s="2"/>
      <c r="AH1184" s="2"/>
      <c r="AL1184" s="196"/>
      <c r="AN1184" s="197"/>
      <c r="AQ1184" s="196"/>
    </row>
    <row r="1185" spans="2:43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AC1185" s="2"/>
      <c r="AD1185" s="2"/>
      <c r="AE1185" s="2"/>
      <c r="AF1185" s="2"/>
      <c r="AG1185" s="2"/>
      <c r="AH1185" s="2"/>
      <c r="AL1185" s="196"/>
      <c r="AN1185" s="197"/>
      <c r="AQ1185" s="196"/>
    </row>
    <row r="1186" spans="2:43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AC1186" s="2"/>
      <c r="AD1186" s="2"/>
      <c r="AE1186" s="2"/>
      <c r="AF1186" s="2"/>
      <c r="AG1186" s="2"/>
      <c r="AH1186" s="2"/>
      <c r="AL1186" s="196"/>
      <c r="AN1186" s="197"/>
      <c r="AQ1186" s="196"/>
    </row>
    <row r="1187" spans="2:43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AC1187" s="2"/>
      <c r="AD1187" s="2"/>
      <c r="AE1187" s="2"/>
      <c r="AF1187" s="2"/>
      <c r="AG1187" s="2"/>
      <c r="AH1187" s="2"/>
      <c r="AL1187" s="196"/>
      <c r="AN1187" s="197"/>
      <c r="AQ1187" s="196"/>
    </row>
    <row r="1188" spans="2:43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AC1188" s="2"/>
      <c r="AD1188" s="2"/>
      <c r="AE1188" s="2"/>
      <c r="AF1188" s="2"/>
      <c r="AG1188" s="2"/>
      <c r="AH1188" s="2"/>
    </row>
    <row r="1189" spans="2:43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AC1189" s="2"/>
      <c r="AD1189" s="2"/>
      <c r="AE1189" s="2"/>
      <c r="AF1189" s="2"/>
      <c r="AG1189" s="2"/>
      <c r="AH1189" s="2"/>
    </row>
    <row r="1190" spans="2:43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AC1190" s="2"/>
      <c r="AD1190" s="2"/>
      <c r="AE1190" s="2"/>
      <c r="AF1190" s="2"/>
      <c r="AG1190" s="2"/>
      <c r="AH1190" s="2"/>
    </row>
    <row r="1191" spans="2:43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AC1191" s="2"/>
      <c r="AD1191" s="2"/>
      <c r="AE1191" s="2"/>
      <c r="AF1191" s="2"/>
      <c r="AG1191" s="2"/>
      <c r="AH1191" s="2"/>
    </row>
    <row r="1192" spans="2:43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AC1192" s="2"/>
      <c r="AD1192" s="2"/>
      <c r="AE1192" s="2"/>
      <c r="AF1192" s="2"/>
      <c r="AG1192" s="2"/>
      <c r="AH1192" s="2"/>
    </row>
    <row r="1193" spans="2:43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AC1193" s="2"/>
      <c r="AD1193" s="2"/>
      <c r="AE1193" s="2"/>
      <c r="AF1193" s="2"/>
      <c r="AG1193" s="2"/>
      <c r="AH1193" s="2"/>
    </row>
    <row r="1194" spans="2:43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AC1194" s="2"/>
      <c r="AD1194" s="2"/>
      <c r="AE1194" s="2"/>
      <c r="AF1194" s="2"/>
      <c r="AG1194" s="2"/>
      <c r="AH1194" s="2"/>
    </row>
    <row r="1195" spans="2:43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AC1195" s="2"/>
      <c r="AD1195" s="2"/>
      <c r="AE1195" s="2"/>
      <c r="AF1195" s="2"/>
      <c r="AG1195" s="2"/>
      <c r="AH1195" s="2"/>
    </row>
    <row r="1196" spans="2:43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AC1196" s="2"/>
      <c r="AD1196" s="2"/>
      <c r="AE1196" s="2"/>
      <c r="AF1196" s="2"/>
      <c r="AG1196" s="2"/>
      <c r="AH1196" s="2"/>
    </row>
    <row r="1197" spans="2:43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AC1197" s="2"/>
      <c r="AD1197" s="2"/>
      <c r="AE1197" s="2"/>
      <c r="AF1197" s="2"/>
      <c r="AG1197" s="2"/>
      <c r="AH1197" s="2"/>
    </row>
    <row r="1198" spans="2:43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AC1198" s="2"/>
      <c r="AD1198" s="2"/>
      <c r="AE1198" s="2"/>
      <c r="AF1198" s="2"/>
      <c r="AG1198" s="2"/>
      <c r="AH1198" s="2"/>
    </row>
    <row r="1199" spans="2:43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AC1199" s="2"/>
      <c r="AD1199" s="2"/>
      <c r="AE1199" s="2"/>
      <c r="AF1199" s="2"/>
      <c r="AG1199" s="2"/>
      <c r="AH1199" s="2"/>
    </row>
    <row r="1200" spans="2:43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AC1200" s="2"/>
      <c r="AD1200" s="2"/>
      <c r="AE1200" s="2"/>
      <c r="AF1200" s="2"/>
      <c r="AG1200" s="2"/>
      <c r="AH1200" s="2"/>
    </row>
    <row r="1201" spans="2:34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AC1201" s="2"/>
      <c r="AD1201" s="2"/>
      <c r="AE1201" s="2"/>
      <c r="AF1201" s="2"/>
      <c r="AG1201" s="2"/>
      <c r="AH1201" s="2"/>
    </row>
    <row r="1202" spans="2:34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AC1202" s="2"/>
      <c r="AD1202" s="2"/>
      <c r="AE1202" s="2"/>
      <c r="AF1202" s="2"/>
      <c r="AG1202" s="2"/>
      <c r="AH1202" s="2"/>
    </row>
    <row r="1203" spans="2:34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AC1203" s="2"/>
      <c r="AD1203" s="2"/>
      <c r="AE1203" s="2"/>
      <c r="AF1203" s="2"/>
      <c r="AG1203" s="2"/>
      <c r="AH1203" s="2"/>
    </row>
    <row r="1204" spans="2:34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AC1204" s="2"/>
      <c r="AD1204" s="2"/>
      <c r="AE1204" s="2"/>
      <c r="AF1204" s="2"/>
      <c r="AG1204" s="2"/>
      <c r="AH1204" s="2"/>
    </row>
    <row r="1205" spans="2:34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AC1205" s="2"/>
      <c r="AD1205" s="2"/>
      <c r="AE1205" s="2"/>
      <c r="AF1205" s="2"/>
      <c r="AG1205" s="2"/>
      <c r="AH1205" s="2"/>
    </row>
    <row r="1206" spans="2:34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AC1206" s="2"/>
      <c r="AD1206" s="2"/>
      <c r="AE1206" s="2"/>
      <c r="AF1206" s="2"/>
      <c r="AG1206" s="2"/>
      <c r="AH1206" s="2"/>
    </row>
    <row r="1207" spans="2:34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AC1207" s="2"/>
      <c r="AD1207" s="2"/>
      <c r="AE1207" s="2"/>
      <c r="AF1207" s="2"/>
      <c r="AG1207" s="2"/>
      <c r="AH1207" s="2"/>
    </row>
    <row r="1208" spans="2:34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AC1208" s="2"/>
      <c r="AD1208" s="2"/>
      <c r="AE1208" s="2"/>
      <c r="AF1208" s="2"/>
      <c r="AG1208" s="2"/>
      <c r="AH1208" s="2"/>
    </row>
    <row r="1209" spans="2:34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AC1209" s="2"/>
      <c r="AD1209" s="2"/>
      <c r="AE1209" s="2"/>
      <c r="AF1209" s="2"/>
      <c r="AG1209" s="2"/>
      <c r="AH1209" s="2"/>
    </row>
    <row r="1210" spans="2:34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AC1210" s="2"/>
      <c r="AD1210" s="2"/>
      <c r="AE1210" s="2"/>
      <c r="AF1210" s="2"/>
      <c r="AG1210" s="2"/>
      <c r="AH1210" s="2"/>
    </row>
    <row r="1211" spans="2:34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AC1211" s="2"/>
      <c r="AD1211" s="2"/>
      <c r="AE1211" s="2"/>
      <c r="AF1211" s="2"/>
      <c r="AG1211" s="2"/>
      <c r="AH1211" s="2"/>
    </row>
    <row r="1212" spans="2:34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AC1212" s="2"/>
      <c r="AD1212" s="2"/>
      <c r="AE1212" s="2"/>
      <c r="AF1212" s="2"/>
      <c r="AG1212" s="2"/>
      <c r="AH1212" s="2"/>
    </row>
    <row r="1213" spans="2:34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AC1213" s="2"/>
      <c r="AD1213" s="2"/>
      <c r="AE1213" s="2"/>
      <c r="AF1213" s="2"/>
      <c r="AG1213" s="2"/>
      <c r="AH1213" s="2"/>
    </row>
    <row r="1214" spans="2:34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AC1214" s="2"/>
      <c r="AD1214" s="2"/>
      <c r="AE1214" s="2"/>
      <c r="AF1214" s="2"/>
      <c r="AG1214" s="2"/>
      <c r="AH1214" s="2"/>
    </row>
    <row r="1215" spans="2:34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AC1215" s="2"/>
      <c r="AD1215" s="2"/>
      <c r="AE1215" s="2"/>
      <c r="AF1215" s="2"/>
      <c r="AG1215" s="2"/>
      <c r="AH1215" s="2"/>
    </row>
    <row r="1216" spans="2:34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AC1216" s="2"/>
      <c r="AD1216" s="2"/>
      <c r="AE1216" s="2"/>
      <c r="AF1216" s="2"/>
      <c r="AG1216" s="2"/>
      <c r="AH1216" s="2"/>
    </row>
    <row r="1217" spans="2:34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AC1217" s="2"/>
      <c r="AD1217" s="2"/>
      <c r="AE1217" s="2"/>
      <c r="AF1217" s="2"/>
      <c r="AG1217" s="2"/>
      <c r="AH1217" s="2"/>
    </row>
    <row r="1218" spans="2:34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AC1218" s="2"/>
      <c r="AD1218" s="2"/>
      <c r="AE1218" s="2"/>
      <c r="AF1218" s="2"/>
      <c r="AG1218" s="2"/>
      <c r="AH1218" s="2"/>
    </row>
    <row r="1219" spans="2:34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AC1219" s="2"/>
      <c r="AD1219" s="2"/>
      <c r="AE1219" s="2"/>
      <c r="AF1219" s="2"/>
      <c r="AG1219" s="2"/>
      <c r="AH1219" s="2"/>
    </row>
    <row r="1220" spans="2:34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AC1220" s="2"/>
      <c r="AD1220" s="2"/>
      <c r="AE1220" s="2"/>
      <c r="AF1220" s="2"/>
      <c r="AG1220" s="2"/>
      <c r="AH1220" s="2"/>
    </row>
    <row r="1221" spans="2:34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AC1221" s="2"/>
      <c r="AD1221" s="2"/>
      <c r="AE1221" s="2"/>
      <c r="AF1221" s="2"/>
      <c r="AG1221" s="2"/>
      <c r="AH1221" s="2"/>
    </row>
    <row r="1222" spans="2:34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AC1222" s="2"/>
      <c r="AD1222" s="2"/>
      <c r="AE1222" s="2"/>
      <c r="AF1222" s="2"/>
      <c r="AG1222" s="2"/>
      <c r="AH1222" s="2"/>
    </row>
    <row r="1223" spans="2:34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AC1223" s="2"/>
      <c r="AD1223" s="2"/>
      <c r="AE1223" s="2"/>
      <c r="AF1223" s="2"/>
      <c r="AG1223" s="2"/>
      <c r="AH1223" s="2"/>
    </row>
    <row r="1224" spans="2:34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AC1224" s="2"/>
      <c r="AD1224" s="2"/>
      <c r="AE1224" s="2"/>
      <c r="AF1224" s="2"/>
      <c r="AG1224" s="2"/>
      <c r="AH1224" s="2"/>
    </row>
    <row r="1225" spans="2:34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AC1225" s="2"/>
      <c r="AD1225" s="2"/>
      <c r="AE1225" s="2"/>
      <c r="AF1225" s="2"/>
      <c r="AG1225" s="2"/>
      <c r="AH1225" s="2"/>
    </row>
    <row r="1226" spans="2:34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AC1226" s="2"/>
      <c r="AD1226" s="2"/>
      <c r="AE1226" s="2"/>
      <c r="AF1226" s="2"/>
      <c r="AG1226" s="2"/>
      <c r="AH1226" s="2"/>
    </row>
    <row r="1227" spans="2:34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AC1227" s="2"/>
      <c r="AD1227" s="2"/>
      <c r="AE1227" s="2"/>
      <c r="AF1227" s="2"/>
      <c r="AG1227" s="2"/>
      <c r="AH1227" s="2"/>
    </row>
    <row r="1228" spans="2:34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AC1228" s="2"/>
      <c r="AD1228" s="2"/>
      <c r="AE1228" s="2"/>
      <c r="AF1228" s="2"/>
      <c r="AG1228" s="2"/>
      <c r="AH1228" s="2"/>
    </row>
    <row r="1229" spans="2:34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AC1229" s="2"/>
      <c r="AD1229" s="2"/>
      <c r="AE1229" s="2"/>
      <c r="AF1229" s="2"/>
      <c r="AG1229" s="2"/>
      <c r="AH1229" s="2"/>
    </row>
    <row r="1230" spans="2:34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AC1230" s="2"/>
      <c r="AD1230" s="2"/>
      <c r="AE1230" s="2"/>
      <c r="AF1230" s="2"/>
      <c r="AG1230" s="2"/>
      <c r="AH1230" s="2"/>
    </row>
    <row r="1231" spans="2:34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AC1231" s="2"/>
      <c r="AD1231" s="2"/>
      <c r="AE1231" s="2"/>
      <c r="AF1231" s="2"/>
      <c r="AG1231" s="2"/>
      <c r="AH1231" s="2"/>
    </row>
    <row r="1232" spans="2:34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AC1232" s="2"/>
      <c r="AD1232" s="2"/>
      <c r="AE1232" s="2"/>
      <c r="AF1232" s="2"/>
      <c r="AG1232" s="2"/>
      <c r="AH1232" s="2"/>
    </row>
    <row r="1233" spans="2:34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AC1233" s="2"/>
      <c r="AD1233" s="2"/>
      <c r="AE1233" s="2"/>
      <c r="AF1233" s="2"/>
      <c r="AG1233" s="2"/>
      <c r="AH1233" s="2"/>
    </row>
    <row r="1234" spans="2:34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AC1234" s="2"/>
      <c r="AD1234" s="2"/>
      <c r="AE1234" s="2"/>
      <c r="AF1234" s="2"/>
      <c r="AG1234" s="2"/>
      <c r="AH1234" s="2"/>
    </row>
    <row r="1235" spans="2:34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AC1235" s="2"/>
      <c r="AD1235" s="2"/>
      <c r="AE1235" s="2"/>
      <c r="AF1235" s="2"/>
      <c r="AG1235" s="2"/>
      <c r="AH1235" s="2"/>
    </row>
    <row r="1236" spans="2:34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AC1236" s="2"/>
      <c r="AD1236" s="2"/>
      <c r="AE1236" s="2"/>
      <c r="AF1236" s="2"/>
      <c r="AG1236" s="2"/>
      <c r="AH1236" s="2"/>
    </row>
    <row r="1237" spans="2:34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AC1237" s="2"/>
      <c r="AD1237" s="2"/>
      <c r="AE1237" s="2"/>
      <c r="AF1237" s="2"/>
      <c r="AG1237" s="2"/>
      <c r="AH1237" s="2"/>
    </row>
    <row r="1238" spans="2:34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AC1238" s="2"/>
      <c r="AD1238" s="2"/>
      <c r="AE1238" s="2"/>
      <c r="AF1238" s="2"/>
      <c r="AG1238" s="2"/>
      <c r="AH1238" s="2"/>
    </row>
    <row r="1239" spans="2:34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AC1239" s="2"/>
      <c r="AD1239" s="2"/>
      <c r="AE1239" s="2"/>
      <c r="AF1239" s="2"/>
      <c r="AG1239" s="2"/>
      <c r="AH1239" s="2"/>
    </row>
    <row r="1240" spans="2:34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AC1240" s="2"/>
      <c r="AD1240" s="2"/>
      <c r="AE1240" s="2"/>
      <c r="AF1240" s="2"/>
      <c r="AG1240" s="2"/>
      <c r="AH1240" s="2"/>
    </row>
    <row r="1241" spans="2:34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AC1241" s="2"/>
      <c r="AD1241" s="2"/>
      <c r="AE1241" s="2"/>
      <c r="AF1241" s="2"/>
      <c r="AG1241" s="2"/>
      <c r="AH1241" s="2"/>
    </row>
    <row r="1242" spans="2:34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AC1242" s="2"/>
      <c r="AD1242" s="2"/>
      <c r="AE1242" s="2"/>
      <c r="AF1242" s="2"/>
      <c r="AG1242" s="2"/>
      <c r="AH1242" s="2"/>
    </row>
    <row r="1243" spans="2:34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AC1243" s="2"/>
      <c r="AD1243" s="2"/>
      <c r="AE1243" s="2"/>
      <c r="AF1243" s="2"/>
      <c r="AG1243" s="2"/>
      <c r="AH1243" s="2"/>
    </row>
    <row r="1244" spans="2:34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AC1244" s="2"/>
      <c r="AD1244" s="2"/>
      <c r="AE1244" s="2"/>
      <c r="AF1244" s="2"/>
      <c r="AG1244" s="2"/>
      <c r="AH1244" s="2"/>
    </row>
    <row r="1245" spans="2:34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AC1245" s="2"/>
      <c r="AD1245" s="2"/>
      <c r="AE1245" s="2"/>
      <c r="AF1245" s="2"/>
      <c r="AG1245" s="2"/>
      <c r="AH1245" s="2"/>
    </row>
    <row r="1246" spans="2:34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AC1246" s="2"/>
      <c r="AD1246" s="2"/>
      <c r="AE1246" s="2"/>
      <c r="AF1246" s="2"/>
      <c r="AG1246" s="2"/>
      <c r="AH1246" s="2"/>
    </row>
    <row r="1247" spans="2:34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AC1247" s="2"/>
      <c r="AD1247" s="2"/>
      <c r="AE1247" s="2"/>
      <c r="AF1247" s="2"/>
      <c r="AG1247" s="2"/>
      <c r="AH1247" s="2"/>
    </row>
    <row r="1248" spans="2:34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AC1248" s="2"/>
      <c r="AD1248" s="2"/>
      <c r="AE1248" s="2"/>
      <c r="AF1248" s="2"/>
      <c r="AG1248" s="2"/>
      <c r="AH1248" s="2"/>
    </row>
    <row r="1249" spans="2:34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AC1249" s="2"/>
      <c r="AD1249" s="2"/>
      <c r="AE1249" s="2"/>
      <c r="AF1249" s="2"/>
      <c r="AG1249" s="2"/>
      <c r="AH1249" s="2"/>
    </row>
    <row r="1250" spans="2:34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AC1250" s="2"/>
      <c r="AD1250" s="2"/>
      <c r="AE1250" s="2"/>
      <c r="AF1250" s="2"/>
      <c r="AG1250" s="2"/>
      <c r="AH1250" s="2"/>
    </row>
    <row r="1251" spans="2:34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AC1251" s="2"/>
      <c r="AD1251" s="2"/>
      <c r="AE1251" s="2"/>
      <c r="AF1251" s="2"/>
      <c r="AG1251" s="2"/>
      <c r="AH1251" s="2"/>
    </row>
    <row r="1252" spans="2:34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AC1252" s="2"/>
      <c r="AD1252" s="2"/>
      <c r="AE1252" s="2"/>
      <c r="AF1252" s="2"/>
      <c r="AG1252" s="2"/>
      <c r="AH1252" s="2"/>
    </row>
    <row r="1253" spans="2:34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AC1253" s="2"/>
      <c r="AD1253" s="2"/>
      <c r="AE1253" s="2"/>
      <c r="AF1253" s="2"/>
      <c r="AG1253" s="2"/>
      <c r="AH1253" s="2"/>
    </row>
    <row r="1254" spans="2:34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AC1254" s="2"/>
      <c r="AD1254" s="2"/>
      <c r="AE1254" s="2"/>
      <c r="AF1254" s="2"/>
      <c r="AG1254" s="2"/>
      <c r="AH1254" s="2"/>
    </row>
    <row r="1255" spans="2:34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AC1255" s="2"/>
      <c r="AD1255" s="2"/>
      <c r="AE1255" s="2"/>
      <c r="AF1255" s="2"/>
      <c r="AG1255" s="2"/>
      <c r="AH1255" s="2"/>
    </row>
    <row r="1256" spans="2:34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AC1256" s="2"/>
      <c r="AD1256" s="2"/>
      <c r="AE1256" s="2"/>
      <c r="AF1256" s="2"/>
      <c r="AG1256" s="2"/>
      <c r="AH1256" s="2"/>
    </row>
    <row r="1257" spans="2:34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AC1257" s="2"/>
      <c r="AD1257" s="2"/>
      <c r="AE1257" s="2"/>
      <c r="AF1257" s="2"/>
      <c r="AG1257" s="2"/>
      <c r="AH1257" s="2"/>
    </row>
    <row r="1258" spans="2:34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AC1258" s="2"/>
      <c r="AD1258" s="2"/>
      <c r="AE1258" s="2"/>
      <c r="AF1258" s="2"/>
      <c r="AG1258" s="2"/>
      <c r="AH1258" s="2"/>
    </row>
    <row r="1259" spans="2:34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AC1259" s="2"/>
      <c r="AD1259" s="2"/>
      <c r="AE1259" s="2"/>
      <c r="AF1259" s="2"/>
      <c r="AG1259" s="2"/>
      <c r="AH1259" s="2"/>
    </row>
    <row r="1260" spans="2:34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AC1260" s="2"/>
      <c r="AD1260" s="2"/>
      <c r="AE1260" s="2"/>
      <c r="AF1260" s="2"/>
      <c r="AG1260" s="2"/>
      <c r="AH1260" s="2"/>
    </row>
    <row r="1261" spans="2:34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AC1261" s="2"/>
      <c r="AD1261" s="2"/>
      <c r="AE1261" s="2"/>
      <c r="AF1261" s="2"/>
      <c r="AG1261" s="2"/>
      <c r="AH1261" s="2"/>
    </row>
    <row r="1262" spans="2:34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AC1262" s="2"/>
      <c r="AD1262" s="2"/>
      <c r="AE1262" s="2"/>
      <c r="AF1262" s="2"/>
      <c r="AG1262" s="2"/>
      <c r="AH1262" s="2"/>
    </row>
    <row r="1263" spans="2:34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AC1263" s="2"/>
      <c r="AD1263" s="2"/>
      <c r="AE1263" s="2"/>
      <c r="AF1263" s="2"/>
      <c r="AG1263" s="2"/>
      <c r="AH1263" s="2"/>
    </row>
    <row r="1264" spans="2:34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AC1264" s="2"/>
      <c r="AD1264" s="2"/>
      <c r="AE1264" s="2"/>
      <c r="AF1264" s="2"/>
      <c r="AG1264" s="2"/>
      <c r="AH1264" s="2"/>
    </row>
    <row r="1265" spans="2:34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AC1265" s="2"/>
      <c r="AD1265" s="2"/>
      <c r="AE1265" s="2"/>
      <c r="AF1265" s="2"/>
      <c r="AG1265" s="2"/>
      <c r="AH1265" s="2"/>
    </row>
    <row r="1266" spans="2:34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AC1266" s="2"/>
      <c r="AD1266" s="2"/>
      <c r="AE1266" s="2"/>
      <c r="AF1266" s="2"/>
      <c r="AG1266" s="2"/>
      <c r="AH1266" s="2"/>
    </row>
    <row r="1267" spans="2:34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AC1267" s="2"/>
      <c r="AD1267" s="2"/>
      <c r="AE1267" s="2"/>
      <c r="AF1267" s="2"/>
      <c r="AG1267" s="2"/>
      <c r="AH1267" s="2"/>
    </row>
    <row r="1268" spans="2:34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AC1268" s="2"/>
      <c r="AD1268" s="2"/>
      <c r="AE1268" s="2"/>
      <c r="AF1268" s="2"/>
      <c r="AG1268" s="2"/>
      <c r="AH1268" s="2"/>
    </row>
    <row r="1269" spans="2:34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AC1269" s="2"/>
      <c r="AD1269" s="2"/>
      <c r="AE1269" s="2"/>
      <c r="AF1269" s="2"/>
      <c r="AG1269" s="2"/>
      <c r="AH1269" s="2"/>
    </row>
    <row r="1270" spans="2:34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AC1270" s="2"/>
      <c r="AD1270" s="2"/>
      <c r="AE1270" s="2"/>
      <c r="AF1270" s="2"/>
      <c r="AG1270" s="2"/>
      <c r="AH1270" s="2"/>
    </row>
    <row r="1271" spans="2:34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AC1271" s="2"/>
      <c r="AD1271" s="2"/>
      <c r="AE1271" s="2"/>
      <c r="AF1271" s="2"/>
      <c r="AG1271" s="2"/>
      <c r="AH1271" s="2"/>
    </row>
    <row r="1272" spans="2:34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AC1272" s="2"/>
      <c r="AD1272" s="2"/>
      <c r="AE1272" s="2"/>
      <c r="AF1272" s="2"/>
      <c r="AG1272" s="2"/>
      <c r="AH1272" s="2"/>
    </row>
    <row r="1273" spans="2:34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AC1273" s="2"/>
      <c r="AD1273" s="2"/>
      <c r="AE1273" s="2"/>
      <c r="AF1273" s="2"/>
      <c r="AG1273" s="2"/>
      <c r="AH1273" s="2"/>
    </row>
    <row r="1274" spans="2:34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AC1274" s="2"/>
      <c r="AD1274" s="2"/>
      <c r="AE1274" s="2"/>
      <c r="AF1274" s="2"/>
      <c r="AG1274" s="2"/>
      <c r="AH1274" s="2"/>
    </row>
    <row r="1275" spans="2:34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AC1275" s="2"/>
      <c r="AD1275" s="2"/>
      <c r="AE1275" s="2"/>
      <c r="AF1275" s="2"/>
      <c r="AG1275" s="2"/>
      <c r="AH1275" s="2"/>
    </row>
    <row r="1276" spans="2:34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AC1276" s="2"/>
      <c r="AD1276" s="2"/>
      <c r="AE1276" s="2"/>
      <c r="AF1276" s="2"/>
      <c r="AG1276" s="2"/>
      <c r="AH1276" s="2"/>
    </row>
    <row r="1277" spans="2:34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AC1277" s="2"/>
      <c r="AD1277" s="2"/>
      <c r="AE1277" s="2"/>
      <c r="AF1277" s="2"/>
      <c r="AG1277" s="2"/>
      <c r="AH1277" s="2"/>
    </row>
    <row r="1278" spans="2:34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AC1278" s="2"/>
      <c r="AD1278" s="2"/>
      <c r="AE1278" s="2"/>
      <c r="AF1278" s="2"/>
      <c r="AG1278" s="2"/>
      <c r="AH1278" s="2"/>
    </row>
    <row r="1279" spans="2:34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AC1279" s="2"/>
      <c r="AD1279" s="2"/>
      <c r="AE1279" s="2"/>
      <c r="AF1279" s="2"/>
      <c r="AG1279" s="2"/>
      <c r="AH1279" s="2"/>
    </row>
    <row r="1280" spans="2:34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AC1280" s="2"/>
      <c r="AD1280" s="2"/>
      <c r="AE1280" s="2"/>
      <c r="AF1280" s="2"/>
      <c r="AG1280" s="2"/>
      <c r="AH1280" s="2"/>
    </row>
    <row r="1281" spans="2:34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AC1281" s="2"/>
      <c r="AD1281" s="2"/>
      <c r="AE1281" s="2"/>
      <c r="AF1281" s="2"/>
      <c r="AG1281" s="2"/>
      <c r="AH1281" s="2"/>
    </row>
    <row r="1282" spans="2:34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AC1282" s="2"/>
      <c r="AD1282" s="2"/>
      <c r="AE1282" s="2"/>
      <c r="AF1282" s="2"/>
      <c r="AG1282" s="2"/>
      <c r="AH1282" s="2"/>
    </row>
    <row r="1283" spans="2:34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AC1283" s="2"/>
      <c r="AD1283" s="2"/>
      <c r="AE1283" s="2"/>
      <c r="AF1283" s="2"/>
      <c r="AG1283" s="2"/>
      <c r="AH1283" s="2"/>
    </row>
    <row r="1284" spans="2:34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AC1284" s="2"/>
      <c r="AD1284" s="2"/>
      <c r="AE1284" s="2"/>
      <c r="AF1284" s="2"/>
      <c r="AG1284" s="2"/>
      <c r="AH1284" s="2"/>
    </row>
    <row r="1285" spans="2:34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AC1285" s="2"/>
      <c r="AD1285" s="2"/>
      <c r="AE1285" s="2"/>
      <c r="AF1285" s="2"/>
      <c r="AG1285" s="2"/>
      <c r="AH1285" s="2"/>
    </row>
    <row r="1286" spans="2:34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AC1286" s="2"/>
      <c r="AD1286" s="2"/>
      <c r="AE1286" s="2"/>
      <c r="AF1286" s="2"/>
      <c r="AG1286" s="2"/>
      <c r="AH1286" s="2"/>
    </row>
    <row r="1287" spans="2:34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AC1287" s="2"/>
      <c r="AD1287" s="2"/>
      <c r="AE1287" s="2"/>
      <c r="AF1287" s="2"/>
      <c r="AG1287" s="2"/>
      <c r="AH1287" s="2"/>
    </row>
    <row r="1288" spans="2:34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AC1288" s="2"/>
      <c r="AD1288" s="2"/>
      <c r="AE1288" s="2"/>
      <c r="AF1288" s="2"/>
      <c r="AG1288" s="2"/>
      <c r="AH1288" s="2"/>
    </row>
    <row r="1289" spans="2:34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AC1289" s="2"/>
      <c r="AD1289" s="2"/>
      <c r="AE1289" s="2"/>
      <c r="AF1289" s="2"/>
      <c r="AG1289" s="2"/>
      <c r="AH1289" s="2"/>
    </row>
    <row r="1290" spans="2:34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AC1290" s="2"/>
      <c r="AD1290" s="2"/>
      <c r="AE1290" s="2"/>
      <c r="AF1290" s="2"/>
      <c r="AG1290" s="2"/>
      <c r="AH1290" s="2"/>
    </row>
    <row r="1291" spans="2:34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AC1291" s="2"/>
      <c r="AD1291" s="2"/>
      <c r="AE1291" s="2"/>
      <c r="AF1291" s="2"/>
      <c r="AG1291" s="2"/>
      <c r="AH1291" s="2"/>
    </row>
    <row r="1292" spans="2:34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AC1292" s="2"/>
      <c r="AD1292" s="2"/>
      <c r="AE1292" s="2"/>
      <c r="AF1292" s="2"/>
      <c r="AG1292" s="2"/>
      <c r="AH1292" s="2"/>
    </row>
    <row r="1293" spans="2:34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AC1293" s="2"/>
      <c r="AD1293" s="2"/>
      <c r="AE1293" s="2"/>
      <c r="AF1293" s="2"/>
      <c r="AG1293" s="2"/>
      <c r="AH1293" s="2"/>
    </row>
    <row r="1294" spans="2:34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AC1294" s="2"/>
      <c r="AD1294" s="2"/>
      <c r="AE1294" s="2"/>
      <c r="AF1294" s="2"/>
      <c r="AG1294" s="2"/>
      <c r="AH1294" s="2"/>
    </row>
    <row r="1295" spans="2:34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AC1295" s="2"/>
      <c r="AD1295" s="2"/>
      <c r="AE1295" s="2"/>
      <c r="AF1295" s="2"/>
      <c r="AG1295" s="2"/>
      <c r="AH1295" s="2"/>
    </row>
    <row r="1296" spans="2:34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AC1296" s="2"/>
      <c r="AD1296" s="2"/>
      <c r="AE1296" s="2"/>
      <c r="AF1296" s="2"/>
      <c r="AG1296" s="2"/>
      <c r="AH1296" s="2"/>
    </row>
    <row r="1297" spans="2:34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AC1297" s="2"/>
      <c r="AD1297" s="2"/>
      <c r="AE1297" s="2"/>
      <c r="AF1297" s="2"/>
      <c r="AG1297" s="2"/>
      <c r="AH1297" s="2"/>
    </row>
    <row r="1298" spans="2:34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AC1298" s="2"/>
      <c r="AD1298" s="2"/>
      <c r="AE1298" s="2"/>
      <c r="AF1298" s="2"/>
      <c r="AG1298" s="2"/>
      <c r="AH1298" s="2"/>
    </row>
    <row r="1299" spans="2:34"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AC1299" s="2"/>
      <c r="AD1299" s="2"/>
      <c r="AE1299" s="2"/>
      <c r="AF1299" s="2"/>
      <c r="AG1299" s="2"/>
      <c r="AH1299" s="2"/>
    </row>
    <row r="1300" spans="2:34"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AC1300" s="2"/>
      <c r="AD1300" s="2"/>
      <c r="AE1300" s="2"/>
      <c r="AF1300" s="2"/>
      <c r="AG1300" s="2"/>
      <c r="AH1300" s="2"/>
    </row>
    <row r="1301" spans="2:34"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AC1301" s="2"/>
      <c r="AD1301" s="2"/>
      <c r="AE1301" s="2"/>
      <c r="AF1301" s="2"/>
      <c r="AG1301" s="2"/>
      <c r="AH1301" s="2"/>
    </row>
    <row r="1302" spans="2:34"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AC1302" s="2"/>
      <c r="AD1302" s="2"/>
      <c r="AE1302" s="2"/>
      <c r="AF1302" s="2"/>
      <c r="AG1302" s="2"/>
      <c r="AH1302" s="2"/>
    </row>
    <row r="1303" spans="2:34"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AC1303" s="2"/>
      <c r="AD1303" s="2"/>
      <c r="AE1303" s="2"/>
      <c r="AF1303" s="2"/>
      <c r="AG1303" s="2"/>
      <c r="AH1303" s="2"/>
    </row>
    <row r="1304" spans="2:34"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AC1304" s="2"/>
      <c r="AD1304" s="2"/>
      <c r="AE1304" s="2"/>
      <c r="AF1304" s="2"/>
      <c r="AG1304" s="2"/>
      <c r="AH1304" s="2"/>
    </row>
    <row r="1305" spans="2:34"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AC1305" s="2"/>
      <c r="AD1305" s="2"/>
      <c r="AE1305" s="2"/>
      <c r="AF1305" s="2"/>
      <c r="AG1305" s="2"/>
      <c r="AH1305" s="2"/>
    </row>
    <row r="1306" spans="2:34"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AC1306" s="2"/>
      <c r="AD1306" s="2"/>
      <c r="AE1306" s="2"/>
      <c r="AF1306" s="2"/>
      <c r="AG1306" s="2"/>
      <c r="AH1306" s="2"/>
    </row>
    <row r="1307" spans="2:34"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AC1307" s="2"/>
      <c r="AD1307" s="2"/>
      <c r="AE1307" s="2"/>
      <c r="AF1307" s="2"/>
      <c r="AG1307" s="2"/>
      <c r="AH1307" s="2"/>
    </row>
    <row r="1308" spans="2:34"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AC1308" s="2"/>
      <c r="AD1308" s="2"/>
      <c r="AE1308" s="2"/>
      <c r="AF1308" s="2"/>
      <c r="AG1308" s="2"/>
      <c r="AH1308" s="2"/>
    </row>
    <row r="1309" spans="2:34"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AC1309" s="2"/>
      <c r="AD1309" s="2"/>
      <c r="AE1309" s="2"/>
      <c r="AF1309" s="2"/>
      <c r="AG1309" s="2"/>
      <c r="AH1309" s="2"/>
    </row>
    <row r="1310" spans="2:34"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AC1310" s="2"/>
      <c r="AD1310" s="2"/>
      <c r="AE1310" s="2"/>
      <c r="AF1310" s="2"/>
      <c r="AG1310" s="2"/>
      <c r="AH1310" s="2"/>
    </row>
    <row r="1311" spans="2:34"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AC1311" s="2"/>
      <c r="AD1311" s="2"/>
      <c r="AE1311" s="2"/>
      <c r="AF1311" s="2"/>
      <c r="AG1311" s="2"/>
      <c r="AH1311" s="2"/>
    </row>
    <row r="1312" spans="2:34"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AC1312" s="2"/>
      <c r="AD1312" s="2"/>
      <c r="AE1312" s="2"/>
      <c r="AF1312" s="2"/>
      <c r="AG1312" s="2"/>
      <c r="AH1312" s="2"/>
    </row>
    <row r="1313" spans="2:34"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AC1313" s="2"/>
      <c r="AD1313" s="2"/>
      <c r="AE1313" s="2"/>
      <c r="AF1313" s="2"/>
      <c r="AG1313" s="2"/>
      <c r="AH1313" s="2"/>
    </row>
    <row r="1314" spans="2:34"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AC1314" s="2"/>
      <c r="AD1314" s="2"/>
      <c r="AE1314" s="2"/>
      <c r="AF1314" s="2"/>
      <c r="AG1314" s="2"/>
      <c r="AH1314" s="2"/>
    </row>
    <row r="1315" spans="2:34"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AC1315" s="2"/>
      <c r="AD1315" s="2"/>
      <c r="AE1315" s="2"/>
      <c r="AF1315" s="2"/>
      <c r="AG1315" s="2"/>
      <c r="AH1315" s="2"/>
    </row>
    <row r="1316" spans="2:34"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AC1316" s="2"/>
      <c r="AD1316" s="2"/>
      <c r="AE1316" s="2"/>
      <c r="AF1316" s="2"/>
      <c r="AG1316" s="2"/>
      <c r="AH1316" s="2"/>
    </row>
    <row r="1317" spans="2:34"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AC1317" s="2"/>
      <c r="AD1317" s="2"/>
      <c r="AE1317" s="2"/>
      <c r="AF1317" s="2"/>
      <c r="AG1317" s="2"/>
      <c r="AH1317" s="2"/>
    </row>
    <row r="1318" spans="2:34"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AC1318" s="2"/>
      <c r="AD1318" s="2"/>
      <c r="AE1318" s="2"/>
      <c r="AF1318" s="2"/>
      <c r="AG1318" s="2"/>
      <c r="AH1318" s="2"/>
    </row>
    <row r="1319" spans="2:34"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AC1319" s="2"/>
      <c r="AD1319" s="2"/>
      <c r="AE1319" s="2"/>
      <c r="AF1319" s="2"/>
      <c r="AG1319" s="2"/>
      <c r="AH1319" s="2"/>
    </row>
    <row r="1320" spans="2:34"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AC1320" s="2"/>
      <c r="AD1320" s="2"/>
      <c r="AE1320" s="2"/>
      <c r="AF1320" s="2"/>
      <c r="AG1320" s="2"/>
      <c r="AH1320" s="2"/>
    </row>
    <row r="1321" spans="2:34"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AC1321" s="2"/>
      <c r="AD1321" s="2"/>
      <c r="AE1321" s="2"/>
      <c r="AF1321" s="2"/>
      <c r="AG1321" s="2"/>
      <c r="AH1321" s="2"/>
    </row>
    <row r="1322" spans="2:34"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AC1322" s="2"/>
      <c r="AD1322" s="2"/>
      <c r="AE1322" s="2"/>
      <c r="AF1322" s="2"/>
      <c r="AG1322" s="2"/>
      <c r="AH1322" s="2"/>
    </row>
    <row r="1323" spans="2:34"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AC1323" s="2"/>
      <c r="AD1323" s="2"/>
      <c r="AE1323" s="2"/>
      <c r="AF1323" s="2"/>
      <c r="AG1323" s="2"/>
      <c r="AH1323" s="2"/>
    </row>
    <row r="1324" spans="2:34"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AC1324" s="2"/>
      <c r="AD1324" s="2"/>
      <c r="AE1324" s="2"/>
      <c r="AF1324" s="2"/>
      <c r="AG1324" s="2"/>
      <c r="AH1324" s="2"/>
    </row>
    <row r="1325" spans="2:34"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AC1325" s="2"/>
      <c r="AD1325" s="2"/>
      <c r="AE1325" s="2"/>
      <c r="AF1325" s="2"/>
      <c r="AG1325" s="2"/>
      <c r="AH1325" s="2"/>
    </row>
    <row r="1326" spans="2:34"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AC1326" s="2"/>
      <c r="AD1326" s="2"/>
      <c r="AE1326" s="2"/>
      <c r="AF1326" s="2"/>
      <c r="AG1326" s="2"/>
      <c r="AH1326" s="2"/>
    </row>
    <row r="1327" spans="2:34"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AC1327" s="2"/>
      <c r="AD1327" s="2"/>
      <c r="AE1327" s="2"/>
      <c r="AF1327" s="2"/>
      <c r="AG1327" s="2"/>
      <c r="AH1327" s="2"/>
    </row>
    <row r="1328" spans="2:34"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AC1328" s="2"/>
      <c r="AD1328" s="2"/>
      <c r="AE1328" s="2"/>
      <c r="AF1328" s="2"/>
      <c r="AG1328" s="2"/>
      <c r="AH1328" s="2"/>
    </row>
    <row r="1329" spans="2:34"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AC1329" s="2"/>
      <c r="AD1329" s="2"/>
      <c r="AE1329" s="2"/>
      <c r="AF1329" s="2"/>
      <c r="AG1329" s="2"/>
      <c r="AH1329" s="2"/>
    </row>
    <row r="1330" spans="2:34"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AC1330" s="2"/>
      <c r="AD1330" s="2"/>
      <c r="AE1330" s="2"/>
      <c r="AF1330" s="2"/>
      <c r="AG1330" s="2"/>
      <c r="AH1330" s="2"/>
    </row>
    <row r="1331" spans="2:34"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AC1331" s="2"/>
      <c r="AD1331" s="2"/>
      <c r="AE1331" s="2"/>
      <c r="AF1331" s="2"/>
      <c r="AG1331" s="2"/>
      <c r="AH1331" s="2"/>
    </row>
    <row r="1332" spans="2:34"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AC1332" s="2"/>
      <c r="AD1332" s="2"/>
      <c r="AE1332" s="2"/>
      <c r="AF1332" s="2"/>
      <c r="AG1332" s="2"/>
      <c r="AH1332" s="2"/>
    </row>
    <row r="1333" spans="2:34"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AC1333" s="2"/>
      <c r="AD1333" s="2"/>
      <c r="AE1333" s="2"/>
      <c r="AF1333" s="2"/>
      <c r="AG1333" s="2"/>
      <c r="AH1333" s="2"/>
    </row>
    <row r="1334" spans="2:34"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AC1334" s="2"/>
      <c r="AD1334" s="2"/>
      <c r="AE1334" s="2"/>
      <c r="AF1334" s="2"/>
      <c r="AG1334" s="2"/>
      <c r="AH1334" s="2"/>
    </row>
    <row r="1335" spans="2:34"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AC1335" s="2"/>
      <c r="AD1335" s="2"/>
      <c r="AE1335" s="2"/>
      <c r="AF1335" s="2"/>
      <c r="AG1335" s="2"/>
      <c r="AH1335" s="2"/>
    </row>
    <row r="1336" spans="2:34"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AC1336" s="2"/>
      <c r="AD1336" s="2"/>
      <c r="AE1336" s="2"/>
      <c r="AF1336" s="2"/>
      <c r="AG1336" s="2"/>
      <c r="AH1336" s="2"/>
    </row>
    <row r="1337" spans="2:34"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AC1337" s="2"/>
      <c r="AD1337" s="2"/>
      <c r="AE1337" s="2"/>
      <c r="AF1337" s="2"/>
      <c r="AG1337" s="2"/>
      <c r="AH1337" s="2"/>
    </row>
    <row r="1338" spans="2:34"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AC1338" s="2"/>
      <c r="AD1338" s="2"/>
      <c r="AE1338" s="2"/>
      <c r="AF1338" s="2"/>
      <c r="AG1338" s="2"/>
      <c r="AH1338" s="2"/>
    </row>
    <row r="1339" spans="2:34"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AC1339" s="2"/>
      <c r="AD1339" s="2"/>
      <c r="AE1339" s="2"/>
      <c r="AF1339" s="2"/>
      <c r="AG1339" s="2"/>
      <c r="AH1339" s="2"/>
    </row>
    <row r="1340" spans="2:34"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AC1340" s="2"/>
      <c r="AD1340" s="2"/>
      <c r="AE1340" s="2"/>
      <c r="AF1340" s="2"/>
      <c r="AG1340" s="2"/>
      <c r="AH1340" s="2"/>
    </row>
    <row r="1341" spans="2:34"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AC1341" s="2"/>
      <c r="AD1341" s="2"/>
      <c r="AE1341" s="2"/>
      <c r="AF1341" s="2"/>
      <c r="AG1341" s="2"/>
      <c r="AH1341" s="2"/>
    </row>
    <row r="1342" spans="2:34"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AC1342" s="2"/>
      <c r="AD1342" s="2"/>
      <c r="AE1342" s="2"/>
      <c r="AF1342" s="2"/>
      <c r="AG1342" s="2"/>
      <c r="AH1342" s="2"/>
    </row>
    <row r="1343" spans="2:34"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AC1343" s="2"/>
      <c r="AD1343" s="2"/>
      <c r="AE1343" s="2"/>
      <c r="AF1343" s="2"/>
      <c r="AG1343" s="2"/>
      <c r="AH1343" s="2"/>
    </row>
    <row r="1344" spans="2:34"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AC1344" s="2"/>
      <c r="AD1344" s="2"/>
      <c r="AE1344" s="2"/>
      <c r="AF1344" s="2"/>
      <c r="AG1344" s="2"/>
      <c r="AH1344" s="2"/>
    </row>
    <row r="1345" spans="2:34"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AC1345" s="2"/>
      <c r="AD1345" s="2"/>
      <c r="AE1345" s="2"/>
      <c r="AF1345" s="2"/>
      <c r="AG1345" s="2"/>
      <c r="AH1345" s="2"/>
    </row>
    <row r="1346" spans="2:34"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AC1346" s="2"/>
      <c r="AD1346" s="2"/>
      <c r="AE1346" s="2"/>
      <c r="AF1346" s="2"/>
      <c r="AG1346" s="2"/>
      <c r="AH1346" s="2"/>
    </row>
    <row r="1347" spans="2:34"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AC1347" s="2"/>
      <c r="AD1347" s="2"/>
      <c r="AE1347" s="2"/>
      <c r="AF1347" s="2"/>
      <c r="AG1347" s="2"/>
      <c r="AH1347" s="2"/>
    </row>
    <row r="1348" spans="2:34"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AC1348" s="2"/>
      <c r="AD1348" s="2"/>
      <c r="AE1348" s="2"/>
      <c r="AF1348" s="2"/>
      <c r="AG1348" s="2"/>
      <c r="AH1348" s="2"/>
    </row>
    <row r="1349" spans="2:34"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AC1349" s="2"/>
      <c r="AD1349" s="2"/>
      <c r="AE1349" s="2"/>
      <c r="AF1349" s="2"/>
      <c r="AG1349" s="2"/>
      <c r="AH1349" s="2"/>
    </row>
    <row r="1350" spans="2:34"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AC1350" s="2"/>
      <c r="AD1350" s="2"/>
      <c r="AE1350" s="2"/>
      <c r="AF1350" s="2"/>
      <c r="AG1350" s="2"/>
      <c r="AH1350" s="2"/>
    </row>
    <row r="1351" spans="2:34"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AC1351" s="2"/>
      <c r="AD1351" s="2"/>
      <c r="AE1351" s="2"/>
      <c r="AF1351" s="2"/>
      <c r="AG1351" s="2"/>
      <c r="AH1351" s="2"/>
    </row>
    <row r="1352" spans="2:34"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AC1352" s="2"/>
      <c r="AD1352" s="2"/>
      <c r="AE1352" s="2"/>
      <c r="AF1352" s="2"/>
      <c r="AG1352" s="2"/>
      <c r="AH1352" s="2"/>
    </row>
    <row r="1353" spans="2:34"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AC1353" s="2"/>
      <c r="AD1353" s="2"/>
      <c r="AE1353" s="2"/>
      <c r="AF1353" s="2"/>
      <c r="AG1353" s="2"/>
      <c r="AH1353" s="2"/>
    </row>
    <row r="1354" spans="2:34"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AC1354" s="2"/>
      <c r="AD1354" s="2"/>
      <c r="AE1354" s="2"/>
      <c r="AF1354" s="2"/>
      <c r="AG1354" s="2"/>
      <c r="AH1354" s="2"/>
    </row>
    <row r="1355" spans="2:34"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AC1355" s="2"/>
      <c r="AD1355" s="2"/>
      <c r="AE1355" s="2"/>
      <c r="AF1355" s="2"/>
      <c r="AG1355" s="2"/>
      <c r="AH1355" s="2"/>
    </row>
    <row r="1356" spans="2:34"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AC1356" s="2"/>
      <c r="AD1356" s="2"/>
      <c r="AE1356" s="2"/>
      <c r="AF1356" s="2"/>
      <c r="AG1356" s="2"/>
      <c r="AH1356" s="2"/>
    </row>
    <row r="1357" spans="2:34"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AC1357" s="2"/>
      <c r="AD1357" s="2"/>
      <c r="AE1357" s="2"/>
      <c r="AF1357" s="2"/>
      <c r="AG1357" s="2"/>
      <c r="AH1357" s="2"/>
    </row>
    <row r="1358" spans="2:34"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AC1358" s="2"/>
      <c r="AD1358" s="2"/>
      <c r="AE1358" s="2"/>
      <c r="AF1358" s="2"/>
      <c r="AG1358" s="2"/>
      <c r="AH1358" s="2"/>
    </row>
    <row r="1359" spans="2:34"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AC1359" s="2"/>
      <c r="AD1359" s="2"/>
      <c r="AE1359" s="2"/>
      <c r="AF1359" s="2"/>
      <c r="AG1359" s="2"/>
      <c r="AH1359" s="2"/>
    </row>
    <row r="1360" spans="2:34"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AC1360" s="2"/>
      <c r="AD1360" s="2"/>
      <c r="AE1360" s="2"/>
      <c r="AF1360" s="2"/>
      <c r="AG1360" s="2"/>
      <c r="AH1360" s="2"/>
    </row>
    <row r="1361" spans="2:34"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AC1361" s="2"/>
      <c r="AD1361" s="2"/>
      <c r="AE1361" s="2"/>
      <c r="AF1361" s="2"/>
      <c r="AG1361" s="2"/>
      <c r="AH1361" s="2"/>
    </row>
    <row r="1362" spans="2:34"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AC1362" s="2"/>
      <c r="AD1362" s="2"/>
      <c r="AE1362" s="2"/>
      <c r="AF1362" s="2"/>
      <c r="AG1362" s="2"/>
      <c r="AH1362" s="2"/>
    </row>
    <row r="1363" spans="2:34"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AC1363" s="2"/>
      <c r="AD1363" s="2"/>
      <c r="AE1363" s="2"/>
      <c r="AF1363" s="2"/>
      <c r="AG1363" s="2"/>
      <c r="AH1363" s="2"/>
    </row>
    <row r="1364" spans="2:34"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AC1364" s="2"/>
      <c r="AD1364" s="2"/>
      <c r="AE1364" s="2"/>
      <c r="AF1364" s="2"/>
      <c r="AG1364" s="2"/>
      <c r="AH1364" s="2"/>
    </row>
    <row r="1365" spans="2:34"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AC1365" s="2"/>
      <c r="AD1365" s="2"/>
      <c r="AE1365" s="2"/>
      <c r="AF1365" s="2"/>
      <c r="AG1365" s="2"/>
      <c r="AH1365" s="2"/>
    </row>
    <row r="1366" spans="2:34"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AC1366" s="2"/>
      <c r="AD1366" s="2"/>
      <c r="AE1366" s="2"/>
      <c r="AF1366" s="2"/>
      <c r="AG1366" s="2"/>
      <c r="AH1366" s="2"/>
    </row>
    <row r="1367" spans="2:34"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AC1367" s="2"/>
      <c r="AD1367" s="2"/>
      <c r="AE1367" s="2"/>
      <c r="AF1367" s="2"/>
      <c r="AG1367" s="2"/>
      <c r="AH1367" s="2"/>
    </row>
    <row r="1368" spans="2:34"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AC1368" s="2"/>
      <c r="AD1368" s="2"/>
      <c r="AE1368" s="2"/>
      <c r="AF1368" s="2"/>
      <c r="AG1368" s="2"/>
      <c r="AH1368" s="2"/>
    </row>
    <row r="1369" spans="2:34"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AC1369" s="2"/>
      <c r="AD1369" s="2"/>
      <c r="AE1369" s="2"/>
      <c r="AF1369" s="2"/>
      <c r="AG1369" s="2"/>
      <c r="AH1369" s="2"/>
    </row>
    <row r="1370" spans="2:34"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AC1370" s="2"/>
      <c r="AD1370" s="2"/>
      <c r="AE1370" s="2"/>
      <c r="AF1370" s="2"/>
      <c r="AG1370" s="2"/>
      <c r="AH1370" s="2"/>
    </row>
    <row r="1371" spans="2:34"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AC1371" s="2"/>
      <c r="AD1371" s="2"/>
      <c r="AE1371" s="2"/>
      <c r="AF1371" s="2"/>
      <c r="AG1371" s="2"/>
      <c r="AH1371" s="2"/>
    </row>
    <row r="1372" spans="2:34"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AC1372" s="2"/>
      <c r="AD1372" s="2"/>
      <c r="AE1372" s="2"/>
      <c r="AF1372" s="2"/>
      <c r="AG1372" s="2"/>
      <c r="AH1372" s="2"/>
    </row>
    <row r="1373" spans="2:34"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AC1373" s="2"/>
      <c r="AD1373" s="2"/>
      <c r="AE1373" s="2"/>
      <c r="AF1373" s="2"/>
      <c r="AG1373" s="2"/>
      <c r="AH1373" s="2"/>
    </row>
    <row r="1374" spans="2:34"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AC1374" s="2"/>
      <c r="AD1374" s="2"/>
      <c r="AE1374" s="2"/>
      <c r="AF1374" s="2"/>
      <c r="AG1374" s="2"/>
      <c r="AH1374" s="2"/>
    </row>
    <row r="1375" spans="2:34"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AC1375" s="2"/>
      <c r="AD1375" s="2"/>
      <c r="AE1375" s="2"/>
      <c r="AF1375" s="2"/>
      <c r="AG1375" s="2"/>
      <c r="AH1375" s="2"/>
    </row>
    <row r="1376" spans="2:34"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AC1376" s="2"/>
      <c r="AD1376" s="2"/>
      <c r="AE1376" s="2"/>
      <c r="AF1376" s="2"/>
      <c r="AG1376" s="2"/>
      <c r="AH1376" s="2"/>
    </row>
    <row r="1377" spans="2:34"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AC1377" s="2"/>
      <c r="AD1377" s="2"/>
      <c r="AE1377" s="2"/>
      <c r="AF1377" s="2"/>
      <c r="AG1377" s="2"/>
      <c r="AH1377" s="2"/>
    </row>
    <row r="1378" spans="2:34"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AC1378" s="2"/>
      <c r="AD1378" s="2"/>
      <c r="AE1378" s="2"/>
      <c r="AF1378" s="2"/>
      <c r="AG1378" s="2"/>
      <c r="AH1378" s="2"/>
    </row>
    <row r="1379" spans="2:34"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AC1379" s="2"/>
      <c r="AD1379" s="2"/>
      <c r="AE1379" s="2"/>
      <c r="AF1379" s="2"/>
      <c r="AG1379" s="2"/>
      <c r="AH1379" s="2"/>
    </row>
    <row r="1380" spans="2:34"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AC1380" s="2"/>
      <c r="AD1380" s="2"/>
      <c r="AE1380" s="2"/>
      <c r="AF1380" s="2"/>
      <c r="AG1380" s="2"/>
      <c r="AH1380" s="2"/>
    </row>
    <row r="1381" spans="2:34"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AC1381" s="2"/>
      <c r="AD1381" s="2"/>
      <c r="AE1381" s="2"/>
      <c r="AF1381" s="2"/>
      <c r="AG1381" s="2"/>
      <c r="AH1381" s="2"/>
    </row>
    <row r="1382" spans="2:34"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AC1382" s="2"/>
      <c r="AD1382" s="2"/>
      <c r="AE1382" s="2"/>
      <c r="AF1382" s="2"/>
      <c r="AG1382" s="2"/>
      <c r="AH1382" s="2"/>
    </row>
    <row r="1383" spans="2:34"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AC1383" s="2"/>
      <c r="AD1383" s="2"/>
      <c r="AE1383" s="2"/>
      <c r="AF1383" s="2"/>
      <c r="AG1383" s="2"/>
      <c r="AH1383" s="2"/>
    </row>
    <row r="1384" spans="2:34"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AC1384" s="2"/>
      <c r="AD1384" s="2"/>
      <c r="AE1384" s="2"/>
      <c r="AF1384" s="2"/>
      <c r="AG1384" s="2"/>
      <c r="AH1384" s="2"/>
    </row>
    <row r="1385" spans="2:34"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AC1385" s="2"/>
      <c r="AD1385" s="2"/>
      <c r="AE1385" s="2"/>
      <c r="AF1385" s="2"/>
      <c r="AG1385" s="2"/>
      <c r="AH1385" s="2"/>
    </row>
    <row r="1386" spans="2:34"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AC1386" s="2"/>
      <c r="AD1386" s="2"/>
      <c r="AE1386" s="2"/>
      <c r="AF1386" s="2"/>
      <c r="AG1386" s="2"/>
      <c r="AH1386" s="2"/>
    </row>
    <row r="1387" spans="2:34"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AC1387" s="2"/>
      <c r="AD1387" s="2"/>
      <c r="AE1387" s="2"/>
      <c r="AF1387" s="2"/>
      <c r="AG1387" s="2"/>
      <c r="AH1387" s="2"/>
    </row>
    <row r="1388" spans="2:34"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AC1388" s="2"/>
      <c r="AD1388" s="2"/>
      <c r="AE1388" s="2"/>
      <c r="AF1388" s="2"/>
      <c r="AG1388" s="2"/>
      <c r="AH1388" s="2"/>
    </row>
    <row r="1389" spans="2:34"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AC1389" s="2"/>
      <c r="AD1389" s="2"/>
      <c r="AE1389" s="2"/>
      <c r="AF1389" s="2"/>
      <c r="AG1389" s="2"/>
      <c r="AH1389" s="2"/>
    </row>
    <row r="1390" spans="2:34"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AC1390" s="2"/>
      <c r="AD1390" s="2"/>
      <c r="AE1390" s="2"/>
      <c r="AF1390" s="2"/>
      <c r="AG1390" s="2"/>
      <c r="AH1390" s="2"/>
    </row>
    <row r="1391" spans="2:34"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AC1391" s="2"/>
      <c r="AD1391" s="2"/>
      <c r="AE1391" s="2"/>
      <c r="AF1391" s="2"/>
      <c r="AG1391" s="2"/>
      <c r="AH1391" s="2"/>
    </row>
    <row r="1392" spans="2:34"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AC1392" s="2"/>
      <c r="AD1392" s="2"/>
      <c r="AE1392" s="2"/>
      <c r="AF1392" s="2"/>
      <c r="AG1392" s="2"/>
      <c r="AH1392" s="2"/>
    </row>
    <row r="1393" spans="2:34"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AC1393" s="2"/>
      <c r="AD1393" s="2"/>
      <c r="AE1393" s="2"/>
      <c r="AF1393" s="2"/>
      <c r="AG1393" s="2"/>
      <c r="AH1393" s="2"/>
    </row>
    <row r="1394" spans="2:34"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AC1394" s="2"/>
      <c r="AD1394" s="2"/>
      <c r="AE1394" s="2"/>
      <c r="AF1394" s="2"/>
      <c r="AG1394" s="2"/>
      <c r="AH1394" s="2"/>
    </row>
    <row r="1395" spans="2:34"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AC1395" s="2"/>
      <c r="AD1395" s="2"/>
      <c r="AE1395" s="2"/>
      <c r="AF1395" s="2"/>
      <c r="AG1395" s="2"/>
      <c r="AH1395" s="2"/>
    </row>
    <row r="1396" spans="2:34"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AC1396" s="2"/>
      <c r="AD1396" s="2"/>
      <c r="AE1396" s="2"/>
      <c r="AF1396" s="2"/>
      <c r="AG1396" s="2"/>
      <c r="AH1396" s="2"/>
    </row>
    <row r="1397" spans="2:34"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AC1397" s="2"/>
      <c r="AD1397" s="2"/>
      <c r="AE1397" s="2"/>
      <c r="AF1397" s="2"/>
      <c r="AG1397" s="2"/>
      <c r="AH1397" s="2"/>
    </row>
    <row r="1398" spans="2:34"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AC1398" s="2"/>
      <c r="AD1398" s="2"/>
      <c r="AE1398" s="2"/>
      <c r="AF1398" s="2"/>
      <c r="AG1398" s="2"/>
      <c r="AH1398" s="2"/>
    </row>
    <row r="1399" spans="2:34"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AC1399" s="2"/>
      <c r="AD1399" s="2"/>
      <c r="AE1399" s="2"/>
      <c r="AF1399" s="2"/>
      <c r="AG1399" s="2"/>
      <c r="AH1399" s="2"/>
    </row>
    <row r="1400" spans="2:34"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AC1400" s="2"/>
      <c r="AD1400" s="2"/>
      <c r="AE1400" s="2"/>
      <c r="AF1400" s="2"/>
      <c r="AG1400" s="2"/>
      <c r="AH1400" s="2"/>
    </row>
    <row r="1401" spans="2:34"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AC1401" s="2"/>
      <c r="AD1401" s="2"/>
      <c r="AE1401" s="2"/>
      <c r="AF1401" s="2"/>
      <c r="AG1401" s="2"/>
      <c r="AH1401" s="2"/>
    </row>
    <row r="1402" spans="2:34"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AC1402" s="2"/>
      <c r="AD1402" s="2"/>
      <c r="AE1402" s="2"/>
      <c r="AF1402" s="2"/>
      <c r="AG1402" s="2"/>
      <c r="AH1402" s="2"/>
    </row>
    <row r="1403" spans="2:34"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AC1403" s="2"/>
      <c r="AD1403" s="2"/>
      <c r="AE1403" s="2"/>
      <c r="AF1403" s="2"/>
      <c r="AG1403" s="2"/>
      <c r="AH1403" s="2"/>
    </row>
    <row r="1404" spans="2:34"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AC1404" s="2"/>
      <c r="AD1404" s="2"/>
      <c r="AE1404" s="2"/>
      <c r="AF1404" s="2"/>
      <c r="AG1404" s="2"/>
      <c r="AH1404" s="2"/>
    </row>
    <row r="1405" spans="2:34"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AC1405" s="2"/>
      <c r="AD1405" s="2"/>
      <c r="AE1405" s="2"/>
      <c r="AF1405" s="2"/>
      <c r="AG1405" s="2"/>
      <c r="AH1405" s="2"/>
    </row>
    <row r="1406" spans="2:34"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AC1406" s="2"/>
      <c r="AD1406" s="2"/>
      <c r="AE1406" s="2"/>
      <c r="AF1406" s="2"/>
      <c r="AG1406" s="2"/>
      <c r="AH1406" s="2"/>
    </row>
    <row r="1407" spans="2:34"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AC1407" s="2"/>
      <c r="AD1407" s="2"/>
      <c r="AE1407" s="2"/>
      <c r="AF1407" s="2"/>
      <c r="AG1407" s="2"/>
      <c r="AH1407" s="2"/>
    </row>
    <row r="1408" spans="2:34"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AC1408" s="2"/>
      <c r="AD1408" s="2"/>
      <c r="AE1408" s="2"/>
      <c r="AF1408" s="2"/>
      <c r="AG1408" s="2"/>
      <c r="AH1408" s="2"/>
    </row>
    <row r="1409" spans="2:34"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AC1409" s="2"/>
      <c r="AD1409" s="2"/>
      <c r="AE1409" s="2"/>
      <c r="AF1409" s="2"/>
      <c r="AG1409" s="2"/>
      <c r="AH1409" s="2"/>
    </row>
    <row r="1410" spans="2:34"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AC1410" s="2"/>
      <c r="AD1410" s="2"/>
      <c r="AE1410" s="2"/>
      <c r="AF1410" s="2"/>
      <c r="AG1410" s="2"/>
      <c r="AH1410" s="2"/>
    </row>
    <row r="1411" spans="2:34"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AC1411" s="2"/>
      <c r="AD1411" s="2"/>
      <c r="AE1411" s="2"/>
      <c r="AF1411" s="2"/>
      <c r="AG1411" s="2"/>
      <c r="AH1411" s="2"/>
    </row>
    <row r="1412" spans="2:34"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AC1412" s="2"/>
      <c r="AD1412" s="2"/>
      <c r="AE1412" s="2"/>
      <c r="AF1412" s="2"/>
      <c r="AG1412" s="2"/>
      <c r="AH1412" s="2"/>
    </row>
    <row r="1413" spans="2:34"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AC1413" s="2"/>
      <c r="AD1413" s="2"/>
      <c r="AE1413" s="2"/>
      <c r="AF1413" s="2"/>
      <c r="AG1413" s="2"/>
      <c r="AH1413" s="2"/>
    </row>
    <row r="1414" spans="2:34"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AC1414" s="2"/>
      <c r="AD1414" s="2"/>
      <c r="AE1414" s="2"/>
      <c r="AF1414" s="2"/>
      <c r="AG1414" s="2"/>
      <c r="AH1414" s="2"/>
    </row>
    <row r="1415" spans="2:34"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AC1415" s="2"/>
      <c r="AD1415" s="2"/>
      <c r="AE1415" s="2"/>
      <c r="AF1415" s="2"/>
      <c r="AG1415" s="2"/>
      <c r="AH1415" s="2"/>
    </row>
    <row r="1416" spans="2:34"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AC1416" s="2"/>
      <c r="AD1416" s="2"/>
      <c r="AE1416" s="2"/>
      <c r="AF1416" s="2"/>
      <c r="AG1416" s="2"/>
      <c r="AH1416" s="2"/>
    </row>
    <row r="1417" spans="2:34"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AC1417" s="2"/>
      <c r="AD1417" s="2"/>
      <c r="AE1417" s="2"/>
      <c r="AF1417" s="2"/>
      <c r="AG1417" s="2"/>
      <c r="AH1417" s="2"/>
    </row>
    <row r="1418" spans="2:34"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AC1418" s="2"/>
      <c r="AD1418" s="2"/>
      <c r="AE1418" s="2"/>
      <c r="AF1418" s="2"/>
      <c r="AG1418" s="2"/>
      <c r="AH1418" s="2"/>
    </row>
    <row r="1419" spans="2:34"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AC1419" s="2"/>
      <c r="AD1419" s="2"/>
      <c r="AE1419" s="2"/>
      <c r="AF1419" s="2"/>
      <c r="AG1419" s="2"/>
      <c r="AH1419" s="2"/>
    </row>
    <row r="1420" spans="2:34"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AC1420" s="2"/>
      <c r="AD1420" s="2"/>
      <c r="AE1420" s="2"/>
      <c r="AF1420" s="2"/>
      <c r="AG1420" s="2"/>
      <c r="AH1420" s="2"/>
    </row>
    <row r="1421" spans="2:34"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AC1421" s="2"/>
      <c r="AD1421" s="2"/>
      <c r="AE1421" s="2"/>
      <c r="AF1421" s="2"/>
      <c r="AG1421" s="2"/>
      <c r="AH1421" s="2"/>
    </row>
    <row r="1422" spans="2:34"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AC1422" s="2"/>
      <c r="AD1422" s="2"/>
      <c r="AE1422" s="2"/>
      <c r="AF1422" s="2"/>
      <c r="AG1422" s="2"/>
      <c r="AH1422" s="2"/>
    </row>
    <row r="1423" spans="2:34"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AC1423" s="2"/>
      <c r="AD1423" s="2"/>
      <c r="AE1423" s="2"/>
      <c r="AF1423" s="2"/>
      <c r="AG1423" s="2"/>
      <c r="AH1423" s="2"/>
    </row>
    <row r="1424" spans="2:34"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AC1424" s="2"/>
      <c r="AD1424" s="2"/>
      <c r="AE1424" s="2"/>
      <c r="AF1424" s="2"/>
      <c r="AG1424" s="2"/>
      <c r="AH1424" s="2"/>
    </row>
    <row r="1425" spans="2:34"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AC1425" s="2"/>
      <c r="AD1425" s="2"/>
      <c r="AE1425" s="2"/>
      <c r="AF1425" s="2"/>
      <c r="AG1425" s="2"/>
      <c r="AH1425" s="2"/>
    </row>
    <row r="1426" spans="2:34"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AC1426" s="2"/>
      <c r="AD1426" s="2"/>
      <c r="AE1426" s="2"/>
      <c r="AF1426" s="2"/>
      <c r="AG1426" s="2"/>
      <c r="AH1426" s="2"/>
    </row>
    <row r="1427" spans="2:34"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AC1427" s="2"/>
      <c r="AD1427" s="2"/>
      <c r="AE1427" s="2"/>
      <c r="AF1427" s="2"/>
      <c r="AG1427" s="2"/>
      <c r="AH1427" s="2"/>
    </row>
    <row r="1428" spans="2:34"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AC1428" s="2"/>
      <c r="AD1428" s="2"/>
      <c r="AE1428" s="2"/>
      <c r="AF1428" s="2"/>
      <c r="AG1428" s="2"/>
      <c r="AH1428" s="2"/>
    </row>
    <row r="1429" spans="2:34"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AC1429" s="2"/>
      <c r="AD1429" s="2"/>
      <c r="AE1429" s="2"/>
      <c r="AF1429" s="2"/>
      <c r="AG1429" s="2"/>
      <c r="AH1429" s="2"/>
    </row>
    <row r="1430" spans="2:34"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AC1430" s="2"/>
      <c r="AD1430" s="2"/>
      <c r="AE1430" s="2"/>
      <c r="AF1430" s="2"/>
      <c r="AG1430" s="2"/>
      <c r="AH1430" s="2"/>
    </row>
    <row r="1431" spans="2:34"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AC1431" s="2"/>
      <c r="AD1431" s="2"/>
      <c r="AE1431" s="2"/>
      <c r="AF1431" s="2"/>
      <c r="AG1431" s="2"/>
      <c r="AH1431" s="2"/>
    </row>
    <row r="1432" spans="2:34"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AC1432" s="2"/>
      <c r="AD1432" s="2"/>
      <c r="AE1432" s="2"/>
      <c r="AF1432" s="2"/>
      <c r="AG1432" s="2"/>
      <c r="AH1432" s="2"/>
    </row>
    <row r="1433" spans="2:34"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AC1433" s="2"/>
      <c r="AD1433" s="2"/>
      <c r="AE1433" s="2"/>
      <c r="AF1433" s="2"/>
      <c r="AG1433" s="2"/>
      <c r="AH1433" s="2"/>
    </row>
    <row r="1434" spans="2:34"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AC1434" s="2"/>
      <c r="AD1434" s="2"/>
      <c r="AE1434" s="2"/>
      <c r="AF1434" s="2"/>
      <c r="AG1434" s="2"/>
      <c r="AH1434" s="2"/>
    </row>
    <row r="1435" spans="2:34"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AC1435" s="2"/>
      <c r="AD1435" s="2"/>
      <c r="AE1435" s="2"/>
      <c r="AF1435" s="2"/>
      <c r="AG1435" s="2"/>
      <c r="AH1435" s="2"/>
    </row>
    <row r="1436" spans="2:34"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AC1436" s="2"/>
      <c r="AD1436" s="2"/>
      <c r="AE1436" s="2"/>
      <c r="AF1436" s="2"/>
      <c r="AG1436" s="2"/>
      <c r="AH1436" s="2"/>
    </row>
    <row r="1437" spans="2:34"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AC1437" s="2"/>
      <c r="AD1437" s="2"/>
      <c r="AE1437" s="2"/>
      <c r="AF1437" s="2"/>
      <c r="AG1437" s="2"/>
      <c r="AH1437" s="2"/>
    </row>
    <row r="1438" spans="2:34"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AC1438" s="2"/>
      <c r="AD1438" s="2"/>
      <c r="AE1438" s="2"/>
      <c r="AF1438" s="2"/>
      <c r="AG1438" s="2"/>
      <c r="AH1438" s="2"/>
    </row>
    <row r="1439" spans="2:34"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AC1439" s="2"/>
      <c r="AD1439" s="2"/>
      <c r="AE1439" s="2"/>
      <c r="AF1439" s="2"/>
      <c r="AG1439" s="2"/>
      <c r="AH1439" s="2"/>
    </row>
    <row r="1440" spans="2:34"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AC1440" s="2"/>
      <c r="AD1440" s="2"/>
      <c r="AE1440" s="2"/>
      <c r="AF1440" s="2"/>
      <c r="AG1440" s="2"/>
      <c r="AH1440" s="2"/>
    </row>
    <row r="1441" spans="2:34"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AC1441" s="2"/>
      <c r="AD1441" s="2"/>
      <c r="AE1441" s="2"/>
      <c r="AF1441" s="2"/>
      <c r="AG1441" s="2"/>
      <c r="AH1441" s="2"/>
    </row>
    <row r="1442" spans="2:34"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AC1442" s="2"/>
      <c r="AD1442" s="2"/>
      <c r="AE1442" s="2"/>
      <c r="AF1442" s="2"/>
      <c r="AG1442" s="2"/>
      <c r="AH1442" s="2"/>
    </row>
    <row r="1443" spans="2:34"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AC1443" s="2"/>
      <c r="AD1443" s="2"/>
      <c r="AE1443" s="2"/>
      <c r="AF1443" s="2"/>
      <c r="AG1443" s="2"/>
      <c r="AH1443" s="2"/>
    </row>
    <row r="1444" spans="2:34"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AC1444" s="2"/>
      <c r="AD1444" s="2"/>
      <c r="AE1444" s="2"/>
      <c r="AF1444" s="2"/>
      <c r="AG1444" s="2"/>
      <c r="AH1444" s="2"/>
    </row>
    <row r="1445" spans="2:34"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AC1445" s="2"/>
      <c r="AD1445" s="2"/>
      <c r="AE1445" s="2"/>
      <c r="AF1445" s="2"/>
      <c r="AG1445" s="2"/>
      <c r="AH1445" s="2"/>
    </row>
    <row r="1446" spans="2:34"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AC1446" s="2"/>
      <c r="AD1446" s="2"/>
      <c r="AE1446" s="2"/>
      <c r="AF1446" s="2"/>
      <c r="AG1446" s="2"/>
      <c r="AH1446" s="2"/>
    </row>
    <row r="1447" spans="2:34"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AC1447" s="2"/>
      <c r="AD1447" s="2"/>
      <c r="AE1447" s="2"/>
      <c r="AF1447" s="2"/>
      <c r="AG1447" s="2"/>
      <c r="AH1447" s="2"/>
    </row>
    <row r="1448" spans="2:34"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AC1448" s="2"/>
      <c r="AD1448" s="2"/>
      <c r="AE1448" s="2"/>
      <c r="AF1448" s="2"/>
      <c r="AG1448" s="2"/>
      <c r="AH1448" s="2"/>
    </row>
    <row r="1449" spans="2:34"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AC1449" s="2"/>
      <c r="AD1449" s="2"/>
      <c r="AE1449" s="2"/>
      <c r="AF1449" s="2"/>
      <c r="AG1449" s="2"/>
      <c r="AH1449" s="2"/>
    </row>
    <row r="1450" spans="2:34"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AC1450" s="2"/>
      <c r="AD1450" s="2"/>
      <c r="AE1450" s="2"/>
      <c r="AF1450" s="2"/>
      <c r="AG1450" s="2"/>
      <c r="AH1450" s="2"/>
    </row>
    <row r="1451" spans="2:34"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AC1451" s="2"/>
      <c r="AD1451" s="2"/>
      <c r="AE1451" s="2"/>
      <c r="AF1451" s="2"/>
      <c r="AG1451" s="2"/>
      <c r="AH1451" s="2"/>
    </row>
    <row r="1452" spans="2:34"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AC1452" s="2"/>
      <c r="AD1452" s="2"/>
      <c r="AE1452" s="2"/>
      <c r="AF1452" s="2"/>
      <c r="AG1452" s="2"/>
      <c r="AH1452" s="2"/>
    </row>
    <row r="1453" spans="2:34"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AC1453" s="2"/>
      <c r="AD1453" s="2"/>
      <c r="AE1453" s="2"/>
      <c r="AF1453" s="2"/>
      <c r="AG1453" s="2"/>
      <c r="AH1453" s="2"/>
    </row>
    <row r="1454" spans="2:34"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AC1454" s="2"/>
      <c r="AD1454" s="2"/>
      <c r="AE1454" s="2"/>
      <c r="AF1454" s="2"/>
      <c r="AG1454" s="2"/>
      <c r="AH1454" s="2"/>
    </row>
    <row r="1455" spans="2:34"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AC1455" s="2"/>
      <c r="AD1455" s="2"/>
      <c r="AE1455" s="2"/>
      <c r="AF1455" s="2"/>
      <c r="AG1455" s="2"/>
      <c r="AH1455" s="2"/>
    </row>
    <row r="1456" spans="2:34"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AC1456" s="2"/>
      <c r="AD1456" s="2"/>
      <c r="AE1456" s="2"/>
      <c r="AF1456" s="2"/>
      <c r="AG1456" s="2"/>
      <c r="AH1456" s="2"/>
    </row>
    <row r="1457" spans="2:34"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AC1457" s="2"/>
      <c r="AD1457" s="2"/>
      <c r="AE1457" s="2"/>
      <c r="AF1457" s="2"/>
      <c r="AG1457" s="2"/>
      <c r="AH1457" s="2"/>
    </row>
    <row r="1458" spans="2:34"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AC1458" s="2"/>
      <c r="AD1458" s="2"/>
      <c r="AE1458" s="2"/>
      <c r="AF1458" s="2"/>
      <c r="AG1458" s="2"/>
      <c r="AH1458" s="2"/>
    </row>
    <row r="1459" spans="2:34"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AC1459" s="2"/>
      <c r="AD1459" s="2"/>
      <c r="AE1459" s="2"/>
      <c r="AF1459" s="2"/>
      <c r="AG1459" s="2"/>
      <c r="AH1459" s="2"/>
    </row>
    <row r="1460" spans="2:34"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AC1460" s="2"/>
      <c r="AD1460" s="2"/>
      <c r="AE1460" s="2"/>
      <c r="AF1460" s="2"/>
      <c r="AG1460" s="2"/>
      <c r="AH1460" s="2"/>
    </row>
    <row r="1461" spans="2:34"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AC1461" s="2"/>
      <c r="AD1461" s="2"/>
      <c r="AE1461" s="2"/>
      <c r="AF1461" s="2"/>
      <c r="AG1461" s="2"/>
      <c r="AH1461" s="2"/>
    </row>
    <row r="1462" spans="2:34"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AC1462" s="2"/>
      <c r="AD1462" s="2"/>
      <c r="AE1462" s="2"/>
      <c r="AF1462" s="2"/>
      <c r="AG1462" s="2"/>
      <c r="AH1462" s="2"/>
    </row>
    <row r="1463" spans="2:34"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AC1463" s="2"/>
      <c r="AD1463" s="2"/>
      <c r="AE1463" s="2"/>
      <c r="AF1463" s="2"/>
      <c r="AG1463" s="2"/>
      <c r="AH1463" s="2"/>
    </row>
    <row r="1464" spans="2:34"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AC1464" s="2"/>
      <c r="AD1464" s="2"/>
      <c r="AE1464" s="2"/>
      <c r="AF1464" s="2"/>
      <c r="AG1464" s="2"/>
      <c r="AH1464" s="2"/>
    </row>
    <row r="1465" spans="2:34"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AC1465" s="2"/>
      <c r="AD1465" s="2"/>
      <c r="AE1465" s="2"/>
      <c r="AF1465" s="2"/>
      <c r="AG1465" s="2"/>
      <c r="AH1465" s="2"/>
    </row>
    <row r="1466" spans="2:34"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AC1466" s="2"/>
      <c r="AD1466" s="2"/>
      <c r="AE1466" s="2"/>
      <c r="AF1466" s="2"/>
      <c r="AG1466" s="2"/>
      <c r="AH1466" s="2"/>
    </row>
    <row r="1467" spans="2:34"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AC1467" s="2"/>
      <c r="AD1467" s="2"/>
      <c r="AE1467" s="2"/>
      <c r="AF1467" s="2"/>
      <c r="AG1467" s="2"/>
      <c r="AH1467" s="2"/>
    </row>
    <row r="1468" spans="2:34"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AC1468" s="2"/>
      <c r="AD1468" s="2"/>
      <c r="AE1468" s="2"/>
      <c r="AF1468" s="2"/>
      <c r="AG1468" s="2"/>
      <c r="AH1468" s="2"/>
    </row>
    <row r="1469" spans="2:34"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AC1469" s="2"/>
      <c r="AD1469" s="2"/>
      <c r="AE1469" s="2"/>
      <c r="AF1469" s="2"/>
      <c r="AG1469" s="2"/>
      <c r="AH1469" s="2"/>
    </row>
    <row r="1470" spans="2:34"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AC1470" s="2"/>
      <c r="AD1470" s="2"/>
      <c r="AE1470" s="2"/>
      <c r="AF1470" s="2"/>
      <c r="AG1470" s="2"/>
      <c r="AH1470" s="2"/>
    </row>
    <row r="1471" spans="2:34"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AC1471" s="2"/>
      <c r="AD1471" s="2"/>
      <c r="AE1471" s="2"/>
      <c r="AF1471" s="2"/>
      <c r="AG1471" s="2"/>
      <c r="AH1471" s="2"/>
    </row>
    <row r="1472" spans="2:34"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AC1472" s="2"/>
      <c r="AD1472" s="2"/>
      <c r="AE1472" s="2"/>
      <c r="AF1472" s="2"/>
      <c r="AG1472" s="2"/>
      <c r="AH1472" s="2"/>
    </row>
    <row r="1473" spans="2:34"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AC1473" s="2"/>
      <c r="AD1473" s="2"/>
      <c r="AE1473" s="2"/>
      <c r="AF1473" s="2"/>
      <c r="AG1473" s="2"/>
      <c r="AH1473" s="2"/>
    </row>
    <row r="1474" spans="2:34"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AC1474" s="2"/>
      <c r="AD1474" s="2"/>
      <c r="AE1474" s="2"/>
      <c r="AF1474" s="2"/>
      <c r="AG1474" s="2"/>
      <c r="AH1474" s="2"/>
    </row>
    <row r="1475" spans="2:34"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AC1475" s="2"/>
      <c r="AD1475" s="2"/>
      <c r="AE1475" s="2"/>
      <c r="AF1475" s="2"/>
      <c r="AG1475" s="2"/>
      <c r="AH1475" s="2"/>
    </row>
    <row r="1476" spans="2:34">
      <c r="Q1476" s="198"/>
      <c r="R1476" s="198"/>
      <c r="S1476" s="198"/>
      <c r="T1476" s="198"/>
      <c r="U1476" s="198"/>
      <c r="V1476" s="198"/>
      <c r="W1476" s="2"/>
      <c r="X1476" s="197"/>
      <c r="Y1476" s="2"/>
      <c r="Z1476" s="2"/>
      <c r="AC1476" s="2"/>
      <c r="AD1476" s="2"/>
      <c r="AE1476" s="2"/>
      <c r="AF1476" s="2"/>
      <c r="AG1476" s="2"/>
      <c r="AH1476" s="2"/>
    </row>
    <row r="1477" spans="2:34">
      <c r="Q1477" s="198"/>
      <c r="R1477" s="198"/>
      <c r="S1477" s="198"/>
      <c r="T1477" s="198"/>
      <c r="U1477" s="198"/>
      <c r="V1477" s="198"/>
      <c r="W1477" s="2"/>
      <c r="X1477" s="197"/>
      <c r="Y1477" s="2"/>
      <c r="Z1477" s="2"/>
      <c r="AC1477" s="2"/>
      <c r="AD1477" s="2"/>
      <c r="AE1477" s="2"/>
      <c r="AF1477" s="2"/>
      <c r="AG1477" s="2"/>
      <c r="AH1477" s="2"/>
    </row>
    <row r="1478" spans="2:34">
      <c r="Q1478" s="198"/>
      <c r="R1478" s="198"/>
      <c r="S1478" s="198"/>
      <c r="T1478" s="198"/>
      <c r="U1478" s="198"/>
      <c r="V1478" s="198"/>
      <c r="W1478" s="2"/>
      <c r="X1478" s="197"/>
      <c r="Y1478" s="2"/>
      <c r="Z1478" s="2"/>
      <c r="AC1478" s="2"/>
      <c r="AD1478" s="2"/>
      <c r="AE1478" s="2"/>
      <c r="AF1478" s="2"/>
      <c r="AG1478" s="2"/>
      <c r="AH1478" s="2"/>
    </row>
    <row r="1479" spans="2:34">
      <c r="Q1479" s="198"/>
      <c r="R1479" s="198"/>
      <c r="S1479" s="198"/>
      <c r="T1479" s="198"/>
      <c r="U1479" s="198"/>
      <c r="V1479" s="198"/>
      <c r="W1479" s="2"/>
      <c r="X1479" s="197"/>
      <c r="Y1479" s="2"/>
      <c r="Z1479" s="2"/>
      <c r="AC1479" s="2"/>
      <c r="AD1479" s="2"/>
      <c r="AE1479" s="2"/>
      <c r="AF1479" s="2"/>
      <c r="AG1479" s="2"/>
      <c r="AH1479" s="2"/>
    </row>
    <row r="1480" spans="2:34">
      <c r="Q1480" s="198"/>
      <c r="R1480" s="198"/>
      <c r="S1480" s="198"/>
      <c r="T1480" s="198"/>
      <c r="U1480" s="198"/>
      <c r="V1480" s="198"/>
      <c r="W1480" s="2"/>
      <c r="X1480" s="197"/>
      <c r="Y1480" s="2"/>
      <c r="Z1480" s="2"/>
      <c r="AC1480" s="2"/>
      <c r="AD1480" s="2"/>
      <c r="AE1480" s="2"/>
      <c r="AF1480" s="2"/>
      <c r="AG1480" s="2"/>
      <c r="AH1480" s="2"/>
    </row>
    <row r="1481" spans="2:34">
      <c r="Q1481" s="198"/>
      <c r="R1481" s="198"/>
      <c r="S1481" s="198"/>
      <c r="T1481" s="198"/>
      <c r="U1481" s="198"/>
      <c r="V1481" s="198"/>
      <c r="W1481" s="2"/>
      <c r="X1481" s="197"/>
      <c r="Y1481" s="2"/>
      <c r="Z1481" s="2"/>
      <c r="AC1481" s="2"/>
      <c r="AD1481" s="2"/>
      <c r="AE1481" s="2"/>
      <c r="AF1481" s="2"/>
      <c r="AG1481" s="2"/>
      <c r="AH1481" s="2"/>
    </row>
    <row r="1482" spans="2:34">
      <c r="Q1482" s="198"/>
      <c r="R1482" s="198"/>
      <c r="S1482" s="198"/>
      <c r="T1482" s="198"/>
      <c r="U1482" s="198"/>
      <c r="V1482" s="198"/>
      <c r="W1482" s="2"/>
      <c r="X1482" s="197"/>
      <c r="Y1482" s="2"/>
      <c r="Z1482" s="2"/>
      <c r="AC1482" s="2"/>
      <c r="AD1482" s="2"/>
      <c r="AE1482" s="2"/>
      <c r="AF1482" s="2"/>
      <c r="AG1482" s="2"/>
      <c r="AH1482" s="2"/>
    </row>
    <row r="1483" spans="2:34">
      <c r="Q1483" s="198"/>
      <c r="R1483" s="198"/>
      <c r="S1483" s="198"/>
      <c r="T1483" s="198"/>
      <c r="U1483" s="198"/>
      <c r="V1483" s="198"/>
      <c r="W1483" s="2"/>
      <c r="X1483" s="197"/>
      <c r="Y1483" s="2"/>
      <c r="Z1483" s="2"/>
      <c r="AC1483" s="2"/>
      <c r="AD1483" s="2"/>
      <c r="AE1483" s="2"/>
      <c r="AF1483" s="2"/>
      <c r="AG1483" s="2"/>
      <c r="AH1483" s="2"/>
    </row>
    <row r="1484" spans="2:34">
      <c r="Q1484" s="198"/>
      <c r="R1484" s="198"/>
      <c r="S1484" s="198"/>
      <c r="T1484" s="198"/>
      <c r="U1484" s="198"/>
      <c r="V1484" s="198"/>
      <c r="W1484" s="2"/>
      <c r="X1484" s="197"/>
      <c r="Y1484" s="2"/>
      <c r="Z1484" s="2"/>
      <c r="AC1484" s="2"/>
      <c r="AD1484" s="2"/>
      <c r="AE1484" s="2"/>
      <c r="AF1484" s="2"/>
      <c r="AG1484" s="2"/>
      <c r="AH1484" s="2"/>
    </row>
    <row r="1485" spans="2:34">
      <c r="Q1485" s="198"/>
      <c r="R1485" s="198"/>
      <c r="S1485" s="198"/>
      <c r="T1485" s="198"/>
      <c r="U1485" s="198"/>
      <c r="V1485" s="198"/>
      <c r="W1485" s="2"/>
      <c r="X1485" s="197"/>
      <c r="Y1485" s="2"/>
      <c r="Z1485" s="2"/>
      <c r="AC1485" s="2"/>
      <c r="AD1485" s="2"/>
      <c r="AE1485" s="2"/>
      <c r="AF1485" s="2"/>
      <c r="AG1485" s="2"/>
      <c r="AH1485" s="2"/>
    </row>
    <row r="1486" spans="2:34">
      <c r="Q1486" s="198"/>
      <c r="R1486" s="198"/>
      <c r="S1486" s="198"/>
      <c r="T1486" s="198"/>
      <c r="U1486" s="198"/>
      <c r="V1486" s="198"/>
      <c r="W1486" s="2"/>
      <c r="X1486" s="197"/>
      <c r="Y1486" s="2"/>
      <c r="Z1486" s="2"/>
      <c r="AC1486" s="2"/>
      <c r="AD1486" s="2"/>
      <c r="AE1486" s="2"/>
      <c r="AF1486" s="2"/>
      <c r="AG1486" s="2"/>
      <c r="AH1486" s="2"/>
    </row>
    <row r="1487" spans="2:34">
      <c r="Q1487" s="198"/>
      <c r="R1487" s="198"/>
      <c r="S1487" s="198"/>
      <c r="T1487" s="198"/>
      <c r="U1487" s="198"/>
      <c r="V1487" s="198"/>
      <c r="W1487" s="2"/>
      <c r="X1487" s="197"/>
      <c r="Y1487" s="2"/>
      <c r="Z1487" s="2"/>
      <c r="AC1487" s="2"/>
      <c r="AD1487" s="2"/>
      <c r="AE1487" s="2"/>
      <c r="AF1487" s="2"/>
      <c r="AG1487" s="2"/>
      <c r="AH1487" s="2"/>
    </row>
    <row r="1488" spans="2:34">
      <c r="Q1488" s="198"/>
      <c r="R1488" s="198"/>
      <c r="S1488" s="198"/>
      <c r="T1488" s="198"/>
      <c r="U1488" s="198"/>
      <c r="V1488" s="198"/>
      <c r="W1488" s="2"/>
      <c r="X1488" s="197"/>
      <c r="Y1488" s="2"/>
      <c r="Z1488" s="2"/>
      <c r="AC1488" s="2"/>
      <c r="AD1488" s="2"/>
      <c r="AE1488" s="2"/>
      <c r="AF1488" s="2"/>
      <c r="AG1488" s="2"/>
      <c r="AH1488" s="2"/>
    </row>
    <row r="1489" spans="17:34">
      <c r="Q1489" s="198"/>
      <c r="R1489" s="198"/>
      <c r="S1489" s="198"/>
      <c r="T1489" s="198"/>
      <c r="U1489" s="198"/>
      <c r="V1489" s="198"/>
      <c r="W1489" s="2"/>
      <c r="X1489" s="197"/>
      <c r="Y1489" s="2"/>
      <c r="Z1489" s="2"/>
      <c r="AC1489" s="2"/>
      <c r="AD1489" s="2"/>
      <c r="AE1489" s="2"/>
      <c r="AF1489" s="2"/>
      <c r="AG1489" s="2"/>
      <c r="AH1489" s="2"/>
    </row>
    <row r="1490" spans="17:34">
      <c r="Q1490" s="198"/>
      <c r="R1490" s="198"/>
      <c r="S1490" s="198"/>
      <c r="T1490" s="198"/>
      <c r="U1490" s="198"/>
      <c r="V1490" s="198"/>
      <c r="W1490" s="2"/>
      <c r="X1490" s="197"/>
      <c r="Y1490" s="2"/>
      <c r="Z1490" s="2"/>
      <c r="AC1490" s="2"/>
      <c r="AD1490" s="2"/>
      <c r="AE1490" s="2"/>
      <c r="AF1490" s="2"/>
      <c r="AG1490" s="2"/>
      <c r="AH1490" s="2"/>
    </row>
    <row r="1491" spans="17:34">
      <c r="Q1491" s="198"/>
      <c r="R1491" s="198"/>
      <c r="S1491" s="198"/>
      <c r="T1491" s="198"/>
      <c r="U1491" s="198"/>
      <c r="V1491" s="198"/>
      <c r="W1491" s="2"/>
      <c r="X1491" s="197"/>
      <c r="Y1491" s="2"/>
      <c r="Z1491" s="2"/>
      <c r="AC1491" s="2"/>
      <c r="AD1491" s="2"/>
      <c r="AE1491" s="2"/>
      <c r="AF1491" s="2"/>
      <c r="AG1491" s="2"/>
      <c r="AH1491" s="2"/>
    </row>
    <row r="1492" spans="17:34">
      <c r="Q1492" s="198"/>
      <c r="R1492" s="198"/>
      <c r="S1492" s="198"/>
      <c r="T1492" s="198"/>
      <c r="U1492" s="198"/>
      <c r="V1492" s="198"/>
      <c r="W1492" s="2"/>
      <c r="X1492" s="197"/>
      <c r="Y1492" s="2"/>
      <c r="Z1492" s="2"/>
      <c r="AC1492" s="2"/>
      <c r="AD1492" s="2"/>
      <c r="AE1492" s="2"/>
      <c r="AF1492" s="2"/>
      <c r="AG1492" s="2"/>
      <c r="AH1492" s="2"/>
    </row>
    <row r="1493" spans="17:34">
      <c r="Q1493" s="198"/>
      <c r="R1493" s="198"/>
      <c r="S1493" s="198"/>
      <c r="T1493" s="198"/>
      <c r="U1493" s="198"/>
      <c r="V1493" s="198"/>
      <c r="W1493" s="2"/>
      <c r="X1493" s="197"/>
      <c r="Y1493" s="2"/>
      <c r="Z1493" s="2"/>
      <c r="AC1493" s="2"/>
      <c r="AD1493" s="2"/>
      <c r="AE1493" s="2"/>
      <c r="AF1493" s="2"/>
      <c r="AG1493" s="2"/>
      <c r="AH1493" s="2"/>
    </row>
    <row r="1494" spans="17:34">
      <c r="Q1494" s="198"/>
      <c r="R1494" s="198"/>
      <c r="S1494" s="198"/>
      <c r="T1494" s="198"/>
      <c r="U1494" s="198"/>
      <c r="V1494" s="198"/>
      <c r="W1494" s="2"/>
      <c r="X1494" s="197"/>
      <c r="Y1494" s="2"/>
      <c r="Z1494" s="2"/>
      <c r="AC1494" s="2"/>
      <c r="AD1494" s="2"/>
      <c r="AE1494" s="2"/>
      <c r="AF1494" s="2"/>
      <c r="AG1494" s="2"/>
      <c r="AH1494" s="2"/>
    </row>
    <row r="1495" spans="17:34">
      <c r="Q1495" s="198"/>
      <c r="R1495" s="198"/>
      <c r="S1495" s="198"/>
      <c r="T1495" s="198"/>
      <c r="U1495" s="198"/>
      <c r="V1495" s="198"/>
      <c r="W1495" s="2"/>
      <c r="X1495" s="197"/>
      <c r="Y1495" s="2"/>
      <c r="Z1495" s="2"/>
      <c r="AC1495" s="2"/>
      <c r="AD1495" s="2"/>
      <c r="AE1495" s="2"/>
      <c r="AF1495" s="2"/>
      <c r="AG1495" s="2"/>
      <c r="AH1495" s="2"/>
    </row>
    <row r="1496" spans="17:34">
      <c r="Q1496" s="198"/>
      <c r="R1496" s="198"/>
      <c r="S1496" s="198"/>
      <c r="T1496" s="198"/>
      <c r="U1496" s="198"/>
      <c r="V1496" s="198"/>
      <c r="W1496" s="2"/>
      <c r="X1496" s="197"/>
      <c r="Y1496" s="2"/>
      <c r="Z1496" s="2"/>
      <c r="AC1496" s="2"/>
      <c r="AD1496" s="2"/>
      <c r="AE1496" s="2"/>
      <c r="AF1496" s="2"/>
      <c r="AG1496" s="2"/>
      <c r="AH1496" s="2"/>
    </row>
    <row r="1497" spans="17:34">
      <c r="Q1497" s="198"/>
      <c r="R1497" s="198"/>
      <c r="S1497" s="198"/>
      <c r="T1497" s="198"/>
      <c r="U1497" s="198"/>
      <c r="V1497" s="198"/>
      <c r="W1497" s="2"/>
      <c r="X1497" s="197"/>
      <c r="Y1497" s="2"/>
      <c r="Z1497" s="2"/>
      <c r="AC1497" s="2"/>
      <c r="AD1497" s="2"/>
      <c r="AE1497" s="2"/>
      <c r="AF1497" s="2"/>
      <c r="AG1497" s="2"/>
      <c r="AH1497" s="2"/>
    </row>
    <row r="1498" spans="17:34">
      <c r="Q1498" s="198"/>
      <c r="R1498" s="198"/>
      <c r="S1498" s="198"/>
      <c r="T1498" s="198"/>
      <c r="U1498" s="198"/>
      <c r="V1498" s="198"/>
      <c r="W1498" s="2"/>
      <c r="X1498" s="197"/>
      <c r="Y1498" s="2"/>
      <c r="Z1498" s="2"/>
      <c r="AC1498" s="2"/>
      <c r="AD1498" s="2"/>
      <c r="AE1498" s="2"/>
      <c r="AF1498" s="2"/>
      <c r="AG1498" s="2"/>
      <c r="AH1498" s="2"/>
    </row>
    <row r="1499" spans="17:34">
      <c r="Q1499" s="198"/>
      <c r="R1499" s="198"/>
      <c r="S1499" s="198"/>
      <c r="T1499" s="198"/>
      <c r="U1499" s="198"/>
      <c r="V1499" s="198"/>
      <c r="W1499" s="2"/>
      <c r="X1499" s="197"/>
      <c r="Y1499" s="2"/>
      <c r="Z1499" s="2"/>
      <c r="AC1499" s="2"/>
      <c r="AD1499" s="2"/>
      <c r="AE1499" s="2"/>
      <c r="AF1499" s="2"/>
      <c r="AG1499" s="2"/>
      <c r="AH1499" s="2"/>
    </row>
    <row r="1500" spans="17:34">
      <c r="Q1500" s="198"/>
      <c r="R1500" s="198"/>
      <c r="S1500" s="198"/>
      <c r="T1500" s="198"/>
      <c r="U1500" s="198"/>
      <c r="V1500" s="198"/>
      <c r="W1500" s="2"/>
      <c r="X1500" s="197"/>
      <c r="Y1500" s="2"/>
      <c r="Z1500" s="2"/>
      <c r="AC1500" s="2"/>
      <c r="AD1500" s="2"/>
      <c r="AE1500" s="2"/>
      <c r="AF1500" s="2"/>
      <c r="AG1500" s="2"/>
      <c r="AH1500" s="2"/>
    </row>
    <row r="1501" spans="17:34">
      <c r="Q1501" s="198"/>
      <c r="R1501" s="198"/>
      <c r="S1501" s="198"/>
      <c r="T1501" s="198"/>
      <c r="U1501" s="198"/>
      <c r="V1501" s="198"/>
      <c r="W1501" s="2"/>
      <c r="X1501" s="197"/>
      <c r="Y1501" s="2"/>
      <c r="Z1501" s="2"/>
      <c r="AC1501" s="2"/>
      <c r="AD1501" s="2"/>
      <c r="AE1501" s="2"/>
      <c r="AF1501" s="2"/>
      <c r="AG1501" s="2"/>
      <c r="AH1501" s="2"/>
    </row>
    <row r="1502" spans="17:34">
      <c r="Q1502" s="198"/>
      <c r="R1502" s="198"/>
      <c r="S1502" s="198"/>
      <c r="T1502" s="198"/>
      <c r="U1502" s="198"/>
      <c r="V1502" s="198"/>
      <c r="W1502" s="2"/>
      <c r="X1502" s="197"/>
      <c r="Y1502" s="2"/>
      <c r="Z1502" s="2"/>
      <c r="AC1502" s="2"/>
      <c r="AD1502" s="2"/>
      <c r="AE1502" s="2"/>
      <c r="AF1502" s="2"/>
      <c r="AG1502" s="2"/>
      <c r="AH1502" s="2"/>
    </row>
    <row r="1503" spans="17:34">
      <c r="Q1503" s="198"/>
      <c r="R1503" s="198"/>
      <c r="S1503" s="198"/>
      <c r="T1503" s="198"/>
      <c r="U1503" s="198"/>
      <c r="V1503" s="198"/>
      <c r="W1503" s="2"/>
      <c r="X1503" s="197"/>
      <c r="Y1503" s="2"/>
      <c r="Z1503" s="2"/>
      <c r="AC1503" s="2"/>
      <c r="AD1503" s="2"/>
      <c r="AE1503" s="2"/>
      <c r="AF1503" s="2"/>
      <c r="AG1503" s="2"/>
      <c r="AH1503" s="2"/>
    </row>
    <row r="1504" spans="17:34">
      <c r="Q1504" s="198"/>
      <c r="R1504" s="198"/>
      <c r="S1504" s="198"/>
      <c r="T1504" s="198"/>
      <c r="U1504" s="198"/>
      <c r="V1504" s="198"/>
      <c r="W1504" s="2"/>
      <c r="X1504" s="197"/>
      <c r="Y1504" s="2"/>
      <c r="Z1504" s="2"/>
      <c r="AC1504" s="2"/>
      <c r="AD1504" s="2"/>
      <c r="AE1504" s="2"/>
      <c r="AF1504" s="2"/>
      <c r="AG1504" s="2"/>
      <c r="AH1504" s="2"/>
    </row>
    <row r="1505" spans="17:34">
      <c r="Q1505" s="198"/>
      <c r="R1505" s="198"/>
      <c r="S1505" s="198"/>
      <c r="T1505" s="198"/>
      <c r="U1505" s="198"/>
      <c r="V1505" s="198"/>
      <c r="W1505" s="2"/>
      <c r="X1505" s="197"/>
      <c r="Y1505" s="2"/>
      <c r="Z1505" s="2"/>
      <c r="AC1505" s="2"/>
      <c r="AD1505" s="2"/>
      <c r="AE1505" s="2"/>
      <c r="AF1505" s="2"/>
      <c r="AG1505" s="2"/>
      <c r="AH1505" s="2"/>
    </row>
    <row r="1506" spans="17:34">
      <c r="Q1506" s="198"/>
      <c r="R1506" s="198"/>
      <c r="S1506" s="198"/>
      <c r="T1506" s="198"/>
      <c r="U1506" s="198"/>
      <c r="V1506" s="198"/>
      <c r="W1506" s="2"/>
      <c r="X1506" s="197"/>
      <c r="Y1506" s="2"/>
      <c r="Z1506" s="2"/>
      <c r="AC1506" s="2"/>
      <c r="AD1506" s="2"/>
      <c r="AE1506" s="2"/>
      <c r="AF1506" s="2"/>
      <c r="AG1506" s="2"/>
      <c r="AH1506" s="2"/>
    </row>
    <row r="1507" spans="17:34">
      <c r="Q1507" s="198"/>
      <c r="R1507" s="198"/>
      <c r="S1507" s="198"/>
      <c r="T1507" s="198"/>
      <c r="U1507" s="198"/>
      <c r="V1507" s="198"/>
      <c r="W1507" s="2"/>
      <c r="X1507" s="197"/>
      <c r="Y1507" s="2"/>
      <c r="Z1507" s="2"/>
      <c r="AC1507" s="2"/>
      <c r="AD1507" s="2"/>
      <c r="AE1507" s="2"/>
      <c r="AF1507" s="2"/>
      <c r="AG1507" s="2"/>
      <c r="AH1507" s="2"/>
    </row>
    <row r="1508" spans="17:34">
      <c r="Q1508" s="198"/>
      <c r="R1508" s="198"/>
      <c r="S1508" s="198"/>
      <c r="T1508" s="198"/>
      <c r="U1508" s="198"/>
      <c r="V1508" s="198"/>
      <c r="W1508" s="2"/>
      <c r="X1508" s="197"/>
      <c r="Y1508" s="2"/>
      <c r="Z1508" s="2"/>
      <c r="AC1508" s="2"/>
      <c r="AD1508" s="2"/>
      <c r="AE1508" s="2"/>
      <c r="AF1508" s="2"/>
      <c r="AG1508" s="2"/>
      <c r="AH1508" s="2"/>
    </row>
    <row r="1509" spans="17:34">
      <c r="Q1509" s="198"/>
      <c r="R1509" s="198"/>
      <c r="S1509" s="198"/>
      <c r="T1509" s="198"/>
      <c r="U1509" s="198"/>
      <c r="V1509" s="198"/>
      <c r="W1509" s="2"/>
      <c r="X1509" s="197"/>
      <c r="Y1509" s="2"/>
      <c r="Z1509" s="2"/>
      <c r="AC1509" s="2"/>
      <c r="AD1509" s="2"/>
      <c r="AE1509" s="2"/>
      <c r="AF1509" s="2"/>
      <c r="AG1509" s="2"/>
      <c r="AH1509" s="2"/>
    </row>
    <row r="1510" spans="17:34">
      <c r="Q1510" s="198"/>
      <c r="R1510" s="198"/>
      <c r="S1510" s="198"/>
      <c r="T1510" s="198"/>
      <c r="U1510" s="198"/>
      <c r="V1510" s="198"/>
      <c r="W1510" s="2"/>
      <c r="X1510" s="197"/>
      <c r="Y1510" s="2"/>
      <c r="Z1510" s="2"/>
      <c r="AC1510" s="2"/>
      <c r="AD1510" s="2"/>
      <c r="AE1510" s="2"/>
      <c r="AF1510" s="2"/>
      <c r="AG1510" s="2"/>
      <c r="AH1510" s="2"/>
    </row>
    <row r="1511" spans="17:34">
      <c r="Q1511" s="198"/>
      <c r="R1511" s="198"/>
      <c r="S1511" s="198"/>
      <c r="T1511" s="198"/>
      <c r="U1511" s="198"/>
      <c r="V1511" s="198"/>
      <c r="W1511" s="2"/>
      <c r="X1511" s="197"/>
      <c r="Y1511" s="2"/>
      <c r="Z1511" s="2"/>
      <c r="AC1511" s="2"/>
      <c r="AD1511" s="2"/>
      <c r="AE1511" s="2"/>
      <c r="AF1511" s="2"/>
      <c r="AG1511" s="2"/>
      <c r="AH1511" s="2"/>
    </row>
    <row r="1512" spans="17:34">
      <c r="Q1512" s="198"/>
      <c r="R1512" s="198"/>
      <c r="S1512" s="198"/>
      <c r="T1512" s="198"/>
      <c r="U1512" s="198"/>
      <c r="V1512" s="198"/>
      <c r="W1512" s="2"/>
      <c r="X1512" s="197"/>
      <c r="Y1512" s="2"/>
      <c r="Z1512" s="2"/>
      <c r="AC1512" s="2"/>
      <c r="AD1512" s="2"/>
      <c r="AE1512" s="2"/>
      <c r="AF1512" s="2"/>
      <c r="AG1512" s="2"/>
      <c r="AH1512" s="2"/>
    </row>
    <row r="1513" spans="17:34">
      <c r="Q1513" s="198"/>
      <c r="R1513" s="198"/>
      <c r="S1513" s="198"/>
      <c r="T1513" s="198"/>
      <c r="U1513" s="198"/>
      <c r="V1513" s="198"/>
      <c r="W1513" s="2"/>
      <c r="X1513" s="197"/>
      <c r="Y1513" s="2"/>
      <c r="Z1513" s="2"/>
      <c r="AC1513" s="2"/>
      <c r="AD1513" s="2"/>
      <c r="AE1513" s="2"/>
      <c r="AF1513" s="2"/>
      <c r="AG1513" s="2"/>
      <c r="AH1513" s="2"/>
    </row>
    <row r="1514" spans="17:34">
      <c r="Q1514" s="198"/>
      <c r="R1514" s="198"/>
      <c r="S1514" s="198"/>
      <c r="T1514" s="198"/>
      <c r="U1514" s="198"/>
      <c r="V1514" s="198"/>
      <c r="W1514" s="2"/>
      <c r="X1514" s="197"/>
      <c r="Y1514" s="2"/>
      <c r="Z1514" s="2"/>
      <c r="AC1514" s="2"/>
      <c r="AD1514" s="2"/>
      <c r="AE1514" s="2"/>
      <c r="AF1514" s="2"/>
      <c r="AG1514" s="2"/>
      <c r="AH1514" s="2"/>
    </row>
    <row r="1515" spans="17:34">
      <c r="Q1515" s="198"/>
      <c r="R1515" s="198"/>
      <c r="S1515" s="198"/>
      <c r="T1515" s="198"/>
      <c r="U1515" s="198"/>
      <c r="V1515" s="198"/>
      <c r="W1515" s="2"/>
      <c r="X1515" s="197"/>
      <c r="Y1515" s="2"/>
      <c r="Z1515" s="2"/>
      <c r="AC1515" s="2"/>
      <c r="AD1515" s="2"/>
      <c r="AE1515" s="2"/>
      <c r="AF1515" s="2"/>
      <c r="AG1515" s="2"/>
      <c r="AH1515" s="2"/>
    </row>
    <row r="1516" spans="17:34">
      <c r="Q1516" s="198"/>
      <c r="R1516" s="198"/>
      <c r="S1516" s="198"/>
      <c r="T1516" s="198"/>
      <c r="U1516" s="198"/>
      <c r="V1516" s="198"/>
      <c r="W1516" s="2"/>
      <c r="X1516" s="197"/>
      <c r="Y1516" s="2"/>
      <c r="Z1516" s="2"/>
      <c r="AC1516" s="2"/>
      <c r="AD1516" s="2"/>
      <c r="AE1516" s="2"/>
      <c r="AF1516" s="2"/>
      <c r="AG1516" s="2"/>
      <c r="AH1516" s="2"/>
    </row>
    <row r="1517" spans="17:34">
      <c r="Q1517" s="198"/>
      <c r="R1517" s="198"/>
      <c r="S1517" s="198"/>
      <c r="T1517" s="198"/>
      <c r="U1517" s="198"/>
      <c r="V1517" s="198"/>
      <c r="W1517" s="2"/>
      <c r="X1517" s="197"/>
      <c r="Y1517" s="2"/>
      <c r="Z1517" s="2"/>
      <c r="AC1517" s="2"/>
      <c r="AD1517" s="2"/>
      <c r="AE1517" s="2"/>
      <c r="AF1517" s="2"/>
      <c r="AG1517" s="2"/>
      <c r="AH1517" s="2"/>
    </row>
    <row r="1518" spans="17:34">
      <c r="Q1518" s="198"/>
      <c r="R1518" s="198"/>
      <c r="S1518" s="198"/>
      <c r="T1518" s="198"/>
      <c r="U1518" s="198"/>
      <c r="V1518" s="198"/>
      <c r="W1518" s="2"/>
      <c r="X1518" s="197"/>
      <c r="Y1518" s="2"/>
      <c r="Z1518" s="2"/>
      <c r="AC1518" s="2"/>
      <c r="AD1518" s="2"/>
      <c r="AE1518" s="2"/>
      <c r="AF1518" s="2"/>
      <c r="AG1518" s="2"/>
      <c r="AH1518" s="2"/>
    </row>
    <row r="1519" spans="17:34">
      <c r="Q1519" s="198"/>
      <c r="R1519" s="198"/>
      <c r="S1519" s="198"/>
      <c r="T1519" s="198"/>
      <c r="U1519" s="198"/>
      <c r="V1519" s="198"/>
      <c r="W1519" s="2"/>
      <c r="X1519" s="197"/>
      <c r="Y1519" s="2"/>
      <c r="Z1519" s="2"/>
      <c r="AC1519" s="2"/>
      <c r="AD1519" s="2"/>
      <c r="AE1519" s="2"/>
      <c r="AF1519" s="2"/>
      <c r="AG1519" s="2"/>
      <c r="AH1519" s="2"/>
    </row>
    <row r="1520" spans="17:34">
      <c r="Q1520" s="198"/>
      <c r="R1520" s="198"/>
      <c r="S1520" s="198"/>
      <c r="T1520" s="198"/>
      <c r="U1520" s="198"/>
      <c r="V1520" s="198"/>
      <c r="W1520" s="2"/>
      <c r="X1520" s="197"/>
      <c r="Y1520" s="2"/>
      <c r="Z1520" s="2"/>
      <c r="AC1520" s="2"/>
      <c r="AD1520" s="2"/>
      <c r="AE1520" s="2"/>
      <c r="AF1520" s="2"/>
      <c r="AG1520" s="2"/>
      <c r="AH1520" s="2"/>
    </row>
    <row r="1521" spans="17:34">
      <c r="Q1521" s="198"/>
      <c r="R1521" s="198"/>
      <c r="S1521" s="198"/>
      <c r="T1521" s="198"/>
      <c r="U1521" s="198"/>
      <c r="V1521" s="198"/>
      <c r="W1521" s="2"/>
      <c r="X1521" s="197"/>
      <c r="Y1521" s="2"/>
      <c r="Z1521" s="2"/>
      <c r="AC1521" s="2"/>
      <c r="AD1521" s="2"/>
      <c r="AE1521" s="2"/>
      <c r="AF1521" s="2"/>
      <c r="AG1521" s="2"/>
      <c r="AH1521" s="2"/>
    </row>
    <row r="1522" spans="17:34">
      <c r="Q1522" s="198"/>
      <c r="R1522" s="198"/>
      <c r="S1522" s="198"/>
      <c r="T1522" s="198"/>
      <c r="U1522" s="198"/>
      <c r="V1522" s="198"/>
      <c r="W1522" s="2"/>
      <c r="X1522" s="197"/>
      <c r="Y1522" s="2"/>
      <c r="Z1522" s="2"/>
      <c r="AC1522" s="2"/>
      <c r="AD1522" s="2"/>
      <c r="AE1522" s="2"/>
      <c r="AF1522" s="2"/>
      <c r="AG1522" s="2"/>
      <c r="AH1522" s="2"/>
    </row>
    <row r="1523" spans="17:34">
      <c r="Q1523" s="198"/>
      <c r="R1523" s="198"/>
      <c r="S1523" s="198"/>
      <c r="T1523" s="198"/>
      <c r="U1523" s="198"/>
      <c r="V1523" s="198"/>
      <c r="W1523" s="2"/>
      <c r="X1523" s="197"/>
      <c r="Y1523" s="2"/>
      <c r="Z1523" s="2"/>
      <c r="AC1523" s="2"/>
      <c r="AD1523" s="2"/>
      <c r="AE1523" s="2"/>
      <c r="AF1523" s="2"/>
      <c r="AG1523" s="2"/>
      <c r="AH1523" s="2"/>
    </row>
    <row r="1524" spans="17:34">
      <c r="Q1524" s="198"/>
      <c r="R1524" s="198"/>
      <c r="S1524" s="198"/>
      <c r="T1524" s="198"/>
      <c r="U1524" s="198"/>
      <c r="V1524" s="198"/>
      <c r="W1524" s="2"/>
      <c r="X1524" s="197"/>
      <c r="Y1524" s="2"/>
      <c r="Z1524" s="2"/>
      <c r="AC1524" s="2"/>
      <c r="AD1524" s="2"/>
      <c r="AE1524" s="2"/>
      <c r="AF1524" s="2"/>
      <c r="AG1524" s="2"/>
      <c r="AH1524" s="2"/>
    </row>
    <row r="1525" spans="17:34">
      <c r="Q1525" s="198"/>
      <c r="R1525" s="198"/>
      <c r="S1525" s="198"/>
      <c r="T1525" s="198"/>
      <c r="U1525" s="198"/>
      <c r="V1525" s="198"/>
      <c r="W1525" s="2"/>
      <c r="X1525" s="197"/>
      <c r="Y1525" s="2"/>
      <c r="Z1525" s="2"/>
      <c r="AC1525" s="2"/>
      <c r="AD1525" s="2"/>
      <c r="AE1525" s="2"/>
      <c r="AF1525" s="2"/>
      <c r="AG1525" s="2"/>
      <c r="AH1525" s="2"/>
    </row>
    <row r="1526" spans="17:34">
      <c r="Q1526" s="198"/>
      <c r="R1526" s="198"/>
      <c r="S1526" s="198"/>
      <c r="T1526" s="198"/>
      <c r="U1526" s="198"/>
      <c r="V1526" s="198"/>
      <c r="W1526" s="2"/>
      <c r="X1526" s="197"/>
      <c r="Y1526" s="2"/>
      <c r="Z1526" s="2"/>
      <c r="AC1526" s="2"/>
      <c r="AD1526" s="2"/>
      <c r="AE1526" s="2"/>
      <c r="AF1526" s="2"/>
      <c r="AG1526" s="2"/>
      <c r="AH1526" s="2"/>
    </row>
    <row r="1527" spans="17:34">
      <c r="Q1527" s="198"/>
      <c r="R1527" s="198"/>
      <c r="S1527" s="198"/>
      <c r="T1527" s="198"/>
      <c r="U1527" s="198"/>
      <c r="V1527" s="198"/>
      <c r="W1527" s="2"/>
      <c r="X1527" s="197"/>
      <c r="Y1527" s="2"/>
      <c r="Z1527" s="2"/>
      <c r="AC1527" s="2"/>
      <c r="AD1527" s="2"/>
      <c r="AE1527" s="2"/>
      <c r="AF1527" s="2"/>
      <c r="AG1527" s="2"/>
      <c r="AH1527" s="2"/>
    </row>
    <row r="1528" spans="17:34">
      <c r="Q1528" s="198"/>
      <c r="R1528" s="198"/>
      <c r="S1528" s="198"/>
      <c r="T1528" s="198"/>
      <c r="U1528" s="198"/>
      <c r="V1528" s="198"/>
      <c r="W1528" s="2"/>
      <c r="X1528" s="197"/>
      <c r="Y1528" s="2"/>
      <c r="Z1528" s="2"/>
      <c r="AC1528" s="2"/>
      <c r="AD1528" s="2"/>
      <c r="AE1528" s="2"/>
      <c r="AF1528" s="2"/>
      <c r="AG1528" s="2"/>
      <c r="AH1528" s="2"/>
    </row>
    <row r="1529" spans="17:34">
      <c r="Q1529" s="198"/>
      <c r="R1529" s="198"/>
      <c r="S1529" s="198"/>
      <c r="T1529" s="198"/>
      <c r="U1529" s="198"/>
      <c r="V1529" s="198"/>
      <c r="W1529" s="2"/>
      <c r="X1529" s="197"/>
      <c r="Y1529" s="2"/>
      <c r="Z1529" s="2"/>
      <c r="AC1529" s="2"/>
      <c r="AD1529" s="2"/>
      <c r="AE1529" s="2"/>
      <c r="AF1529" s="2"/>
      <c r="AG1529" s="2"/>
      <c r="AH1529" s="2"/>
    </row>
    <row r="1530" spans="17:34">
      <c r="Q1530" s="198"/>
      <c r="R1530" s="198"/>
      <c r="S1530" s="198"/>
      <c r="T1530" s="198"/>
      <c r="U1530" s="198"/>
      <c r="V1530" s="198"/>
      <c r="W1530" s="2"/>
      <c r="X1530" s="197"/>
      <c r="Y1530" s="2"/>
      <c r="Z1530" s="2"/>
      <c r="AC1530" s="2"/>
      <c r="AD1530" s="2"/>
      <c r="AE1530" s="2"/>
      <c r="AF1530" s="2"/>
      <c r="AG1530" s="2"/>
      <c r="AH1530" s="2"/>
    </row>
    <row r="1531" spans="17:34">
      <c r="Q1531" s="198"/>
      <c r="R1531" s="198"/>
      <c r="S1531" s="198"/>
      <c r="T1531" s="198"/>
      <c r="U1531" s="198"/>
      <c r="V1531" s="198"/>
      <c r="W1531" s="2"/>
      <c r="X1531" s="197"/>
      <c r="Y1531" s="2"/>
      <c r="Z1531" s="2"/>
      <c r="AC1531" s="2"/>
      <c r="AD1531" s="2"/>
      <c r="AE1531" s="2"/>
      <c r="AF1531" s="2"/>
      <c r="AG1531" s="2"/>
      <c r="AH1531" s="2"/>
    </row>
    <row r="1532" spans="17:34">
      <c r="Q1532" s="198"/>
      <c r="R1532" s="198"/>
      <c r="S1532" s="198"/>
      <c r="T1532" s="198"/>
      <c r="U1532" s="198"/>
      <c r="V1532" s="198"/>
      <c r="W1532" s="2"/>
      <c r="X1532" s="197"/>
      <c r="Y1532" s="2"/>
      <c r="Z1532" s="2"/>
      <c r="AC1532" s="2"/>
      <c r="AD1532" s="2"/>
      <c r="AE1532" s="2"/>
      <c r="AF1532" s="2"/>
      <c r="AG1532" s="2"/>
      <c r="AH1532" s="2"/>
    </row>
    <row r="1533" spans="17:34">
      <c r="Q1533" s="198"/>
      <c r="R1533" s="198"/>
      <c r="S1533" s="198"/>
      <c r="T1533" s="198"/>
      <c r="U1533" s="198"/>
      <c r="V1533" s="198"/>
      <c r="W1533" s="2"/>
      <c r="X1533" s="197"/>
      <c r="Y1533" s="2"/>
      <c r="Z1533" s="2"/>
      <c r="AC1533" s="2"/>
      <c r="AD1533" s="2"/>
      <c r="AE1533" s="2"/>
      <c r="AF1533" s="2"/>
      <c r="AG1533" s="2"/>
      <c r="AH1533" s="2"/>
    </row>
    <row r="1534" spans="17:34">
      <c r="Q1534" s="198"/>
      <c r="R1534" s="198"/>
      <c r="S1534" s="198"/>
      <c r="T1534" s="198"/>
      <c r="U1534" s="198"/>
      <c r="V1534" s="198"/>
      <c r="W1534" s="2"/>
      <c r="X1534" s="197"/>
      <c r="Y1534" s="2"/>
      <c r="Z1534" s="2"/>
      <c r="AC1534" s="2"/>
      <c r="AD1534" s="2"/>
      <c r="AE1534" s="2"/>
      <c r="AF1534" s="2"/>
      <c r="AG1534" s="2"/>
      <c r="AH1534" s="2"/>
    </row>
    <row r="1535" spans="17:34">
      <c r="Q1535" s="198"/>
      <c r="R1535" s="198"/>
      <c r="S1535" s="198"/>
      <c r="T1535" s="198"/>
      <c r="U1535" s="198"/>
      <c r="V1535" s="198"/>
      <c r="W1535" s="2"/>
      <c r="X1535" s="197"/>
      <c r="Y1535" s="2"/>
      <c r="Z1535" s="2"/>
      <c r="AC1535" s="2"/>
      <c r="AD1535" s="2"/>
      <c r="AE1535" s="2"/>
      <c r="AF1535" s="2"/>
      <c r="AG1535" s="2"/>
      <c r="AH1535" s="2"/>
    </row>
    <row r="1536" spans="17:34">
      <c r="Q1536" s="198"/>
      <c r="R1536" s="198"/>
      <c r="S1536" s="198"/>
      <c r="T1536" s="198"/>
      <c r="U1536" s="198"/>
      <c r="V1536" s="198"/>
      <c r="W1536" s="2"/>
      <c r="X1536" s="197"/>
      <c r="Y1536" s="2"/>
      <c r="Z1536" s="2"/>
      <c r="AC1536" s="2"/>
      <c r="AD1536" s="2"/>
      <c r="AE1536" s="2"/>
      <c r="AF1536" s="2"/>
      <c r="AG1536" s="2"/>
      <c r="AH1536" s="2"/>
    </row>
    <row r="1537" spans="17:34">
      <c r="Q1537" s="198"/>
      <c r="R1537" s="198"/>
      <c r="S1537" s="198"/>
      <c r="T1537" s="198"/>
      <c r="U1537" s="198"/>
      <c r="V1537" s="198"/>
      <c r="W1537" s="2"/>
      <c r="X1537" s="197"/>
      <c r="Y1537" s="2"/>
      <c r="Z1537" s="2"/>
      <c r="AC1537" s="2"/>
      <c r="AD1537" s="2"/>
      <c r="AE1537" s="2"/>
      <c r="AF1537" s="2"/>
      <c r="AG1537" s="2"/>
      <c r="AH1537" s="2"/>
    </row>
    <row r="1538" spans="17:34">
      <c r="Q1538" s="198"/>
      <c r="R1538" s="198"/>
      <c r="S1538" s="198"/>
      <c r="T1538" s="198"/>
      <c r="U1538" s="198"/>
      <c r="V1538" s="198"/>
      <c r="W1538" s="2"/>
      <c r="X1538" s="197"/>
      <c r="Y1538" s="2"/>
      <c r="Z1538" s="2"/>
      <c r="AC1538" s="2"/>
      <c r="AD1538" s="2"/>
      <c r="AE1538" s="2"/>
      <c r="AF1538" s="2"/>
      <c r="AG1538" s="2"/>
      <c r="AH1538" s="2"/>
    </row>
    <row r="1539" spans="17:34">
      <c r="Q1539" s="198"/>
      <c r="R1539" s="198"/>
      <c r="S1539" s="198"/>
      <c r="T1539" s="198"/>
      <c r="U1539" s="198"/>
      <c r="V1539" s="198"/>
      <c r="W1539" s="2"/>
      <c r="X1539" s="197"/>
      <c r="Y1539" s="2"/>
      <c r="Z1539" s="2"/>
      <c r="AC1539" s="2"/>
      <c r="AD1539" s="2"/>
      <c r="AE1539" s="2"/>
      <c r="AF1539" s="2"/>
      <c r="AG1539" s="2"/>
      <c r="AH1539" s="2"/>
    </row>
    <row r="1540" spans="17:34">
      <c r="Q1540" s="198"/>
      <c r="R1540" s="198"/>
      <c r="S1540" s="198"/>
      <c r="T1540" s="198"/>
      <c r="U1540" s="198"/>
      <c r="V1540" s="198"/>
      <c r="W1540" s="2"/>
      <c r="X1540" s="197"/>
      <c r="Y1540" s="2"/>
      <c r="Z1540" s="2"/>
      <c r="AC1540" s="2"/>
      <c r="AD1540" s="2"/>
      <c r="AE1540" s="2"/>
      <c r="AF1540" s="2"/>
      <c r="AG1540" s="2"/>
      <c r="AH1540" s="2"/>
    </row>
    <row r="1541" spans="17:34">
      <c r="Q1541" s="198"/>
      <c r="R1541" s="198"/>
      <c r="S1541" s="198"/>
      <c r="T1541" s="198"/>
      <c r="U1541" s="198"/>
      <c r="V1541" s="198"/>
      <c r="W1541" s="2"/>
      <c r="X1541" s="197"/>
      <c r="Y1541" s="2"/>
      <c r="Z1541" s="2"/>
      <c r="AC1541" s="2"/>
      <c r="AD1541" s="2"/>
      <c r="AE1541" s="2"/>
      <c r="AF1541" s="2"/>
      <c r="AG1541" s="2"/>
      <c r="AH1541" s="2"/>
    </row>
    <row r="1542" spans="17:34">
      <c r="Q1542" s="198"/>
      <c r="R1542" s="198"/>
      <c r="S1542" s="198"/>
      <c r="T1542" s="198"/>
      <c r="U1542" s="198"/>
      <c r="V1542" s="198"/>
      <c r="W1542" s="2"/>
      <c r="X1542" s="197"/>
      <c r="Y1542" s="2"/>
      <c r="Z1542" s="2"/>
      <c r="AC1542" s="2"/>
      <c r="AD1542" s="2"/>
      <c r="AE1542" s="2"/>
      <c r="AF1542" s="2"/>
      <c r="AG1542" s="2"/>
      <c r="AH1542" s="2"/>
    </row>
    <row r="1543" spans="17:34">
      <c r="Q1543" s="198"/>
      <c r="R1543" s="198"/>
      <c r="S1543" s="198"/>
      <c r="T1543" s="198"/>
      <c r="U1543" s="198"/>
      <c r="V1543" s="198"/>
      <c r="W1543" s="2"/>
      <c r="X1543" s="197"/>
      <c r="Y1543" s="2"/>
      <c r="Z1543" s="2"/>
      <c r="AC1543" s="2"/>
      <c r="AD1543" s="2"/>
      <c r="AE1543" s="2"/>
      <c r="AF1543" s="2"/>
      <c r="AG1543" s="2"/>
      <c r="AH1543" s="2"/>
    </row>
    <row r="1544" spans="17:34">
      <c r="Q1544" s="198"/>
      <c r="R1544" s="198"/>
      <c r="S1544" s="198"/>
      <c r="T1544" s="198"/>
      <c r="U1544" s="198"/>
      <c r="V1544" s="198"/>
      <c r="W1544" s="2"/>
      <c r="X1544" s="197"/>
      <c r="Y1544" s="2"/>
      <c r="Z1544" s="2"/>
      <c r="AC1544" s="2"/>
      <c r="AD1544" s="2"/>
      <c r="AE1544" s="2"/>
      <c r="AF1544" s="2"/>
      <c r="AG1544" s="2"/>
      <c r="AH1544" s="2"/>
    </row>
    <row r="1545" spans="17:34">
      <c r="Q1545" s="198"/>
      <c r="R1545" s="198"/>
      <c r="S1545" s="198"/>
      <c r="T1545" s="198"/>
      <c r="U1545" s="198"/>
      <c r="V1545" s="198"/>
      <c r="W1545" s="2"/>
      <c r="X1545" s="197"/>
      <c r="Y1545" s="2"/>
      <c r="Z1545" s="2"/>
      <c r="AC1545" s="2"/>
      <c r="AD1545" s="2"/>
      <c r="AE1545" s="2"/>
      <c r="AF1545" s="2"/>
      <c r="AG1545" s="2"/>
      <c r="AH1545" s="2"/>
    </row>
    <row r="1546" spans="17:34">
      <c r="Q1546" s="198"/>
      <c r="R1546" s="198"/>
      <c r="S1546" s="198"/>
      <c r="T1546" s="198"/>
      <c r="U1546" s="198"/>
      <c r="V1546" s="198"/>
      <c r="W1546" s="2"/>
      <c r="X1546" s="197"/>
      <c r="Y1546" s="2"/>
      <c r="Z1546" s="2"/>
      <c r="AC1546" s="2"/>
      <c r="AD1546" s="2"/>
      <c r="AE1546" s="2"/>
      <c r="AF1546" s="2"/>
      <c r="AG1546" s="2"/>
      <c r="AH1546" s="2"/>
    </row>
    <row r="1547" spans="17:34">
      <c r="Q1547" s="198"/>
      <c r="R1547" s="198"/>
      <c r="S1547" s="198"/>
      <c r="T1547" s="198"/>
      <c r="U1547" s="198"/>
      <c r="V1547" s="198"/>
      <c r="W1547" s="2"/>
      <c r="X1547" s="197"/>
      <c r="Y1547" s="2"/>
      <c r="Z1547" s="2"/>
      <c r="AC1547" s="2"/>
      <c r="AD1547" s="2"/>
      <c r="AE1547" s="2"/>
      <c r="AF1547" s="2"/>
      <c r="AG1547" s="2"/>
      <c r="AH1547" s="2"/>
    </row>
    <row r="1548" spans="17:34">
      <c r="Q1548" s="198"/>
      <c r="R1548" s="198"/>
      <c r="S1548" s="198"/>
      <c r="T1548" s="198"/>
      <c r="U1548" s="198"/>
      <c r="V1548" s="198"/>
      <c r="W1548" s="2"/>
      <c r="X1548" s="197"/>
      <c r="Y1548" s="2"/>
      <c r="Z1548" s="2"/>
      <c r="AC1548" s="2"/>
      <c r="AD1548" s="2"/>
      <c r="AE1548" s="2"/>
      <c r="AF1548" s="2"/>
      <c r="AG1548" s="2"/>
      <c r="AH1548" s="2"/>
    </row>
    <row r="1549" spans="17:34">
      <c r="Q1549" s="198"/>
      <c r="R1549" s="198"/>
      <c r="S1549" s="198"/>
      <c r="T1549" s="198"/>
      <c r="U1549" s="198"/>
      <c r="V1549" s="198"/>
      <c r="W1549" s="2"/>
      <c r="X1549" s="197"/>
      <c r="Y1549" s="2"/>
      <c r="Z1549" s="2"/>
      <c r="AC1549" s="2"/>
      <c r="AD1549" s="2"/>
      <c r="AE1549" s="2"/>
      <c r="AF1549" s="2"/>
      <c r="AG1549" s="2"/>
      <c r="AH1549" s="2"/>
    </row>
    <row r="1550" spans="17:34">
      <c r="Q1550" s="198"/>
      <c r="R1550" s="198"/>
      <c r="S1550" s="198"/>
      <c r="T1550" s="198"/>
      <c r="U1550" s="198"/>
      <c r="V1550" s="198"/>
      <c r="W1550" s="2"/>
      <c r="X1550" s="197"/>
      <c r="Y1550" s="2"/>
      <c r="Z1550" s="2"/>
      <c r="AC1550" s="2"/>
      <c r="AD1550" s="2"/>
      <c r="AE1550" s="2"/>
      <c r="AF1550" s="2"/>
      <c r="AG1550" s="2"/>
      <c r="AH1550" s="2"/>
    </row>
    <row r="1551" spans="17:34">
      <c r="Q1551" s="198"/>
      <c r="R1551" s="198"/>
      <c r="S1551" s="198"/>
      <c r="T1551" s="198"/>
      <c r="U1551" s="198"/>
      <c r="V1551" s="198"/>
      <c r="W1551" s="2"/>
      <c r="X1551" s="197"/>
      <c r="Y1551" s="2"/>
      <c r="Z1551" s="2"/>
      <c r="AC1551" s="2"/>
      <c r="AD1551" s="2"/>
      <c r="AE1551" s="2"/>
      <c r="AF1551" s="2"/>
      <c r="AG1551" s="2"/>
      <c r="AH1551" s="2"/>
    </row>
    <row r="1552" spans="17:34">
      <c r="Q1552" s="198"/>
      <c r="R1552" s="198"/>
      <c r="S1552" s="198"/>
      <c r="T1552" s="198"/>
      <c r="U1552" s="198"/>
      <c r="V1552" s="198"/>
      <c r="W1552" s="2"/>
      <c r="X1552" s="197"/>
      <c r="Y1552" s="2"/>
      <c r="Z1552" s="2"/>
      <c r="AC1552" s="2"/>
      <c r="AD1552" s="2"/>
      <c r="AE1552" s="2"/>
      <c r="AF1552" s="2"/>
      <c r="AG1552" s="2"/>
      <c r="AH1552" s="2"/>
    </row>
    <row r="1553" spans="17:34">
      <c r="Q1553" s="198"/>
      <c r="R1553" s="198"/>
      <c r="S1553" s="198"/>
      <c r="T1553" s="198"/>
      <c r="U1553" s="198"/>
      <c r="V1553" s="198"/>
      <c r="W1553" s="2"/>
      <c r="X1553" s="197"/>
      <c r="Y1553" s="2"/>
      <c r="Z1553" s="2"/>
      <c r="AC1553" s="2"/>
      <c r="AD1553" s="2"/>
      <c r="AE1553" s="2"/>
      <c r="AF1553" s="2"/>
      <c r="AG1553" s="2"/>
      <c r="AH1553" s="2"/>
    </row>
    <row r="1554" spans="17:34">
      <c r="Q1554" s="198"/>
      <c r="R1554" s="198"/>
      <c r="S1554" s="198"/>
      <c r="T1554" s="198"/>
      <c r="U1554" s="198"/>
      <c r="V1554" s="198"/>
      <c r="W1554" s="2"/>
      <c r="X1554" s="197"/>
      <c r="Y1554" s="2"/>
      <c r="Z1554" s="2"/>
      <c r="AC1554" s="2"/>
      <c r="AD1554" s="2"/>
      <c r="AE1554" s="2"/>
      <c r="AF1554" s="2"/>
      <c r="AG1554" s="2"/>
      <c r="AH1554" s="2"/>
    </row>
    <row r="1555" spans="17:34">
      <c r="Q1555" s="198"/>
      <c r="R1555" s="198"/>
      <c r="S1555" s="198"/>
      <c r="T1555" s="198"/>
      <c r="U1555" s="198"/>
      <c r="V1555" s="198"/>
      <c r="W1555" s="2"/>
      <c r="X1555" s="197"/>
      <c r="Y1555" s="2"/>
      <c r="Z1555" s="2"/>
      <c r="AC1555" s="2"/>
      <c r="AD1555" s="2"/>
      <c r="AE1555" s="2"/>
      <c r="AF1555" s="2"/>
      <c r="AG1555" s="2"/>
      <c r="AH1555" s="2"/>
    </row>
    <row r="1556" spans="17:34">
      <c r="Q1556" s="198"/>
      <c r="R1556" s="198"/>
      <c r="S1556" s="198"/>
      <c r="T1556" s="198"/>
      <c r="U1556" s="198"/>
      <c r="V1556" s="198"/>
      <c r="W1556" s="2"/>
      <c r="X1556" s="197"/>
      <c r="Y1556" s="2"/>
      <c r="Z1556" s="2"/>
      <c r="AC1556" s="2"/>
      <c r="AD1556" s="2"/>
      <c r="AE1556" s="2"/>
      <c r="AF1556" s="2"/>
      <c r="AG1556" s="2"/>
      <c r="AH1556" s="2"/>
    </row>
    <row r="1557" spans="17:34">
      <c r="Q1557" s="198"/>
      <c r="R1557" s="198"/>
      <c r="S1557" s="198"/>
      <c r="T1557" s="198"/>
      <c r="U1557" s="198"/>
      <c r="V1557" s="198"/>
      <c r="W1557" s="2"/>
      <c r="X1557" s="197"/>
      <c r="Y1557" s="2"/>
      <c r="Z1557" s="2"/>
      <c r="AC1557" s="2"/>
      <c r="AD1557" s="2"/>
      <c r="AE1557" s="2"/>
      <c r="AF1557" s="2"/>
      <c r="AG1557" s="2"/>
      <c r="AH1557" s="2"/>
    </row>
    <row r="1558" spans="17:34">
      <c r="Q1558" s="198"/>
      <c r="R1558" s="198"/>
      <c r="S1558" s="198"/>
      <c r="T1558" s="198"/>
      <c r="U1558" s="198"/>
      <c r="V1558" s="198"/>
      <c r="W1558" s="2"/>
      <c r="X1558" s="197"/>
      <c r="Y1558" s="2"/>
      <c r="Z1558" s="2"/>
      <c r="AC1558" s="2"/>
      <c r="AD1558" s="2"/>
      <c r="AE1558" s="2"/>
      <c r="AF1558" s="2"/>
      <c r="AG1558" s="2"/>
      <c r="AH1558" s="2"/>
    </row>
    <row r="1559" spans="17:34">
      <c r="Q1559" s="198"/>
      <c r="R1559" s="198"/>
      <c r="S1559" s="198"/>
      <c r="T1559" s="198"/>
      <c r="U1559" s="198"/>
      <c r="V1559" s="198"/>
      <c r="W1559" s="2"/>
      <c r="X1559" s="197"/>
      <c r="Y1559" s="2"/>
      <c r="Z1559" s="2"/>
      <c r="AC1559" s="2"/>
      <c r="AD1559" s="2"/>
      <c r="AE1559" s="2"/>
      <c r="AF1559" s="2"/>
      <c r="AG1559" s="2"/>
      <c r="AH1559" s="2"/>
    </row>
    <row r="1560" spans="17:34">
      <c r="Q1560" s="198"/>
      <c r="R1560" s="198"/>
      <c r="S1560" s="198"/>
      <c r="T1560" s="198"/>
      <c r="U1560" s="198"/>
      <c r="V1560" s="198"/>
      <c r="W1560" s="2"/>
      <c r="X1560" s="197"/>
      <c r="Y1560" s="2"/>
      <c r="Z1560" s="2"/>
      <c r="AC1560" s="2"/>
      <c r="AD1560" s="2"/>
      <c r="AE1560" s="2"/>
      <c r="AF1560" s="2"/>
      <c r="AG1560" s="2"/>
      <c r="AH1560" s="2"/>
    </row>
    <row r="1561" spans="17:34">
      <c r="Q1561" s="198"/>
      <c r="R1561" s="198"/>
      <c r="S1561" s="198"/>
      <c r="T1561" s="198"/>
      <c r="U1561" s="198"/>
      <c r="V1561" s="198"/>
      <c r="W1561" s="2"/>
      <c r="X1561" s="197"/>
      <c r="Y1561" s="2"/>
      <c r="Z1561" s="2"/>
      <c r="AC1561" s="2"/>
      <c r="AD1561" s="2"/>
      <c r="AE1561" s="2"/>
      <c r="AF1561" s="2"/>
      <c r="AG1561" s="2"/>
      <c r="AH1561" s="2"/>
    </row>
    <row r="1562" spans="17:34">
      <c r="Q1562" s="198"/>
      <c r="R1562" s="198"/>
      <c r="S1562" s="198"/>
      <c r="T1562" s="198"/>
      <c r="U1562" s="198"/>
      <c r="V1562" s="198"/>
      <c r="W1562" s="2"/>
      <c r="X1562" s="197"/>
      <c r="Y1562" s="2"/>
      <c r="Z1562" s="2"/>
      <c r="AC1562" s="2"/>
      <c r="AD1562" s="2"/>
      <c r="AE1562" s="2"/>
      <c r="AF1562" s="2"/>
      <c r="AG1562" s="2"/>
      <c r="AH1562" s="2"/>
    </row>
    <row r="1563" spans="17:34">
      <c r="Q1563" s="198"/>
      <c r="R1563" s="196"/>
      <c r="S1563" s="2"/>
      <c r="T1563" s="197"/>
      <c r="U1563" s="2"/>
      <c r="V1563" s="2"/>
      <c r="W1563" s="2"/>
      <c r="X1563" s="2"/>
      <c r="Y1563" s="2"/>
      <c r="Z1563" s="2"/>
      <c r="AC1563" s="2"/>
      <c r="AD1563" s="2"/>
      <c r="AE1563" s="2"/>
      <c r="AF1563" s="2"/>
      <c r="AG1563" s="2"/>
      <c r="AH1563" s="2"/>
    </row>
    <row r="1564" spans="17:34">
      <c r="Q1564" s="198"/>
      <c r="R1564" s="196"/>
      <c r="S1564" s="2"/>
      <c r="T1564" s="197"/>
      <c r="U1564" s="2"/>
      <c r="V1564" s="2"/>
      <c r="W1564" s="2"/>
      <c r="X1564" s="2"/>
      <c r="Y1564" s="2"/>
      <c r="Z1564" s="2"/>
      <c r="AC1564" s="2"/>
      <c r="AD1564" s="2"/>
      <c r="AE1564" s="2"/>
      <c r="AF1564" s="2"/>
      <c r="AG1564" s="2"/>
      <c r="AH1564" s="2"/>
    </row>
    <row r="1565" spans="17:34">
      <c r="Q1565" s="198"/>
      <c r="R1565" s="196"/>
      <c r="S1565" s="2"/>
      <c r="T1565" s="197"/>
      <c r="U1565" s="2"/>
      <c r="V1565" s="2"/>
      <c r="W1565" s="2"/>
      <c r="X1565" s="2"/>
      <c r="Y1565" s="2"/>
      <c r="Z1565" s="2"/>
      <c r="AC1565" s="2"/>
      <c r="AD1565" s="2"/>
      <c r="AE1565" s="2"/>
      <c r="AF1565" s="2"/>
      <c r="AG1565" s="2"/>
      <c r="AH1565" s="2"/>
    </row>
    <row r="1566" spans="17:34">
      <c r="Q1566" s="198"/>
      <c r="R1566" s="196"/>
      <c r="S1566" s="2"/>
      <c r="T1566" s="197"/>
      <c r="U1566" s="2"/>
      <c r="V1566" s="2"/>
      <c r="W1566" s="2"/>
      <c r="X1566" s="2"/>
      <c r="Y1566" s="2"/>
      <c r="Z1566" s="2"/>
      <c r="AC1566" s="2"/>
      <c r="AD1566" s="2"/>
      <c r="AE1566" s="2"/>
      <c r="AF1566" s="2"/>
      <c r="AG1566" s="2"/>
      <c r="AH1566" s="2"/>
    </row>
    <row r="1567" spans="17:34">
      <c r="V1567" s="198"/>
      <c r="W1567" s="2"/>
      <c r="X1567" s="197"/>
      <c r="Y1567" s="2"/>
      <c r="Z1567" s="196"/>
      <c r="AC1567" s="2"/>
      <c r="AD1567" s="2"/>
      <c r="AE1567" s="2"/>
      <c r="AF1567" s="2"/>
      <c r="AG1567" s="2"/>
      <c r="AH1567" s="2"/>
    </row>
    <row r="1568" spans="17:34">
      <c r="V1568" s="198"/>
      <c r="W1568" s="2"/>
      <c r="X1568" s="197"/>
      <c r="Y1568" s="2"/>
      <c r="Z1568" s="196"/>
      <c r="AC1568" s="2"/>
      <c r="AD1568" s="2"/>
      <c r="AE1568" s="2"/>
      <c r="AF1568" s="2"/>
      <c r="AG1568" s="2"/>
      <c r="AH1568" s="2"/>
    </row>
    <row r="1569" spans="22:34">
      <c r="V1569" s="198"/>
      <c r="W1569" s="2"/>
      <c r="X1569" s="197"/>
      <c r="Y1569" s="2"/>
      <c r="Z1569" s="196"/>
      <c r="AC1569" s="2"/>
      <c r="AD1569" s="2"/>
      <c r="AE1569" s="2"/>
      <c r="AF1569" s="2"/>
      <c r="AG1569" s="2"/>
      <c r="AH1569" s="2"/>
    </row>
    <row r="1570" spans="22:34">
      <c r="V1570" s="198"/>
      <c r="W1570" s="2"/>
      <c r="X1570" s="197"/>
      <c r="Y1570" s="2"/>
      <c r="Z1570" s="196"/>
      <c r="AC1570" s="2"/>
      <c r="AD1570" s="2"/>
      <c r="AE1570" s="2"/>
      <c r="AF1570" s="2"/>
      <c r="AG1570" s="2"/>
      <c r="AH1570" s="2"/>
    </row>
    <row r="1571" spans="22:34">
      <c r="V1571" s="198"/>
      <c r="W1571" s="2"/>
      <c r="X1571" s="197"/>
      <c r="Y1571" s="2"/>
      <c r="Z1571" s="196"/>
      <c r="AC1571" s="2"/>
      <c r="AD1571" s="2"/>
      <c r="AE1571" s="2"/>
      <c r="AF1571" s="2"/>
      <c r="AG1571" s="2"/>
      <c r="AH1571" s="2"/>
    </row>
    <row r="1572" spans="22:34">
      <c r="V1572" s="198"/>
      <c r="W1572" s="2"/>
      <c r="X1572" s="197"/>
      <c r="Y1572" s="2"/>
      <c r="Z1572" s="196"/>
      <c r="AC1572" s="2"/>
      <c r="AD1572" s="2"/>
      <c r="AE1572" s="2"/>
      <c r="AF1572" s="2"/>
      <c r="AG1572" s="2"/>
      <c r="AH1572" s="2"/>
    </row>
    <row r="1573" spans="22:34">
      <c r="V1573" s="198"/>
      <c r="W1573" s="2"/>
      <c r="X1573" s="197"/>
      <c r="Y1573" s="2"/>
      <c r="Z1573" s="196"/>
      <c r="AC1573" s="2"/>
      <c r="AD1573" s="2"/>
      <c r="AE1573" s="2"/>
      <c r="AF1573" s="2"/>
      <c r="AG1573" s="2"/>
      <c r="AH1573" s="2"/>
    </row>
    <row r="1574" spans="22:34">
      <c r="V1574" s="198"/>
      <c r="W1574" s="2"/>
      <c r="X1574" s="197"/>
      <c r="Y1574" s="2"/>
      <c r="Z1574" s="196"/>
      <c r="AC1574" s="2"/>
      <c r="AD1574" s="2"/>
      <c r="AE1574" s="2"/>
      <c r="AF1574" s="2"/>
      <c r="AG1574" s="2"/>
      <c r="AH1574" s="2"/>
    </row>
    <row r="1575" spans="22:34">
      <c r="V1575" s="198"/>
      <c r="W1575" s="2"/>
      <c r="X1575" s="197"/>
      <c r="Y1575" s="2"/>
      <c r="Z1575" s="196"/>
      <c r="AC1575" s="2"/>
      <c r="AD1575" s="2"/>
      <c r="AE1575" s="2"/>
      <c r="AF1575" s="2"/>
      <c r="AG1575" s="2"/>
      <c r="AH1575" s="2"/>
    </row>
    <row r="1576" spans="22:34">
      <c r="V1576" s="198"/>
      <c r="W1576" s="2"/>
      <c r="X1576" s="197"/>
      <c r="Y1576" s="2"/>
      <c r="Z1576" s="196"/>
      <c r="AC1576" s="2"/>
      <c r="AD1576" s="2"/>
      <c r="AE1576" s="2"/>
      <c r="AF1576" s="2"/>
      <c r="AG1576" s="2"/>
      <c r="AH1576" s="2"/>
    </row>
    <row r="1577" spans="22:34">
      <c r="V1577" s="198"/>
      <c r="W1577" s="2"/>
      <c r="X1577" s="197"/>
      <c r="Y1577" s="2"/>
      <c r="Z1577" s="196"/>
      <c r="AC1577" s="2"/>
      <c r="AD1577" s="2"/>
      <c r="AE1577" s="2"/>
      <c r="AF1577" s="2"/>
      <c r="AG1577" s="2"/>
      <c r="AH1577" s="2"/>
    </row>
    <row r="1578" spans="22:34">
      <c r="V1578" s="198"/>
      <c r="W1578" s="2"/>
      <c r="X1578" s="197"/>
      <c r="Y1578" s="2"/>
      <c r="Z1578" s="196"/>
      <c r="AC1578" s="2"/>
      <c r="AD1578" s="2"/>
      <c r="AE1578" s="2"/>
      <c r="AF1578" s="2"/>
      <c r="AG1578" s="2"/>
      <c r="AH1578" s="2"/>
    </row>
    <row r="1579" spans="22:34">
      <c r="V1579" s="198"/>
      <c r="W1579" s="2"/>
      <c r="X1579" s="197"/>
      <c r="Y1579" s="2"/>
      <c r="Z1579" s="196"/>
      <c r="AC1579" s="2"/>
      <c r="AD1579" s="2"/>
      <c r="AE1579" s="2"/>
      <c r="AF1579" s="2"/>
      <c r="AG1579" s="2"/>
      <c r="AH1579" s="2"/>
    </row>
    <row r="1580" spans="22:34">
      <c r="V1580" s="198"/>
      <c r="W1580" s="2"/>
      <c r="X1580" s="197"/>
      <c r="Y1580" s="2"/>
      <c r="Z1580" s="196"/>
      <c r="AC1580" s="2"/>
      <c r="AD1580" s="2"/>
      <c r="AE1580" s="2"/>
      <c r="AF1580" s="2"/>
      <c r="AG1580" s="2"/>
      <c r="AH1580" s="2"/>
    </row>
    <row r="1581" spans="22:34">
      <c r="V1581" s="2"/>
      <c r="W1581" s="199"/>
      <c r="X1581" s="199"/>
      <c r="Y1581" s="198"/>
      <c r="Z1581" s="196"/>
      <c r="AC1581" s="196"/>
      <c r="AD1581" s="196"/>
      <c r="AE1581" s="2"/>
      <c r="AF1581" s="2"/>
      <c r="AG1581" s="2"/>
      <c r="AH1581" s="2"/>
    </row>
    <row r="1582" spans="22:34">
      <c r="V1582" s="2"/>
      <c r="W1582" s="199"/>
      <c r="X1582" s="199"/>
      <c r="Y1582" s="198"/>
      <c r="Z1582" s="196"/>
      <c r="AC1582" s="196"/>
      <c r="AD1582" s="196"/>
      <c r="AE1582" s="2"/>
      <c r="AF1582" s="2"/>
      <c r="AG1582" s="2"/>
      <c r="AH1582" s="2"/>
    </row>
    <row r="1583" spans="22:34">
      <c r="V1583" s="2"/>
      <c r="W1583" s="199"/>
      <c r="X1583" s="199"/>
      <c r="Y1583" s="198"/>
      <c r="Z1583" s="196"/>
      <c r="AC1583" s="196"/>
      <c r="AD1583" s="196"/>
      <c r="AE1583" s="2"/>
      <c r="AF1583" s="2"/>
      <c r="AG1583" s="2"/>
      <c r="AH1583" s="2"/>
    </row>
    <row r="1584" spans="22:34">
      <c r="V1584" s="2"/>
      <c r="W1584" s="199"/>
      <c r="X1584" s="199"/>
      <c r="Y1584" s="198"/>
      <c r="Z1584" s="196"/>
      <c r="AC1584" s="196"/>
      <c r="AD1584" s="196"/>
      <c r="AE1584" s="2"/>
      <c r="AF1584" s="2"/>
      <c r="AG1584" s="2"/>
      <c r="AH1584" s="2"/>
    </row>
    <row r="1585" spans="22:35">
      <c r="V1585" s="2"/>
      <c r="W1585" s="199"/>
      <c r="X1585" s="199"/>
      <c r="Y1585" s="198"/>
      <c r="Z1585" s="196"/>
      <c r="AC1585" s="196"/>
      <c r="AD1585" s="196"/>
      <c r="AE1585" s="2"/>
      <c r="AF1585" s="2"/>
      <c r="AG1585" s="2"/>
      <c r="AH1585" s="2"/>
    </row>
    <row r="1586" spans="22:35">
      <c r="V1586" s="2"/>
      <c r="W1586" s="199"/>
      <c r="X1586" s="199"/>
      <c r="Y1586" s="198"/>
      <c r="Z1586" s="196"/>
      <c r="AC1586" s="196"/>
      <c r="AD1586" s="196"/>
      <c r="AE1586" s="2"/>
      <c r="AF1586" s="2"/>
      <c r="AG1586" s="2"/>
      <c r="AH1586" s="2"/>
    </row>
    <row r="1587" spans="22:35">
      <c r="V1587" s="2"/>
      <c r="W1587" s="199"/>
      <c r="X1587" s="199"/>
      <c r="Y1587" s="198"/>
      <c r="Z1587" s="196"/>
      <c r="AC1587" s="196"/>
      <c r="AD1587" s="196"/>
      <c r="AE1587" s="2"/>
      <c r="AF1587" s="2"/>
      <c r="AG1587" s="2"/>
      <c r="AH1587" s="2"/>
    </row>
    <row r="1588" spans="22:35">
      <c r="V1588" s="2"/>
      <c r="W1588" s="199"/>
      <c r="X1588" s="199"/>
      <c r="Y1588" s="198"/>
      <c r="Z1588" s="196"/>
      <c r="AC1588" s="196"/>
      <c r="AD1588" s="196"/>
      <c r="AE1588" s="2"/>
      <c r="AF1588" s="2"/>
      <c r="AG1588" s="2"/>
      <c r="AH1588" s="2"/>
    </row>
    <row r="1589" spans="22:35">
      <c r="V1589" s="2"/>
      <c r="W1589" s="199"/>
      <c r="X1589" s="199"/>
      <c r="Y1589" s="198"/>
      <c r="Z1589" s="196"/>
      <c r="AC1589" s="196"/>
      <c r="AD1589" s="196"/>
      <c r="AE1589" s="2"/>
      <c r="AF1589" s="2"/>
      <c r="AG1589" s="2"/>
      <c r="AH1589" s="2"/>
    </row>
    <row r="1590" spans="22:35">
      <c r="V1590" s="2"/>
      <c r="W1590" s="199"/>
      <c r="X1590" s="199"/>
      <c r="Y1590" s="198"/>
      <c r="Z1590" s="196"/>
      <c r="AC1590" s="196"/>
      <c r="AD1590" s="196"/>
      <c r="AE1590" s="2"/>
      <c r="AF1590" s="2"/>
      <c r="AG1590" s="2"/>
      <c r="AH1590" s="2"/>
    </row>
    <row r="1591" spans="22:35">
      <c r="V1591" s="2"/>
      <c r="W1591" s="199"/>
      <c r="X1591" s="199"/>
      <c r="Y1591" s="198"/>
      <c r="Z1591" s="196"/>
      <c r="AC1591" s="196"/>
      <c r="AD1591" s="196"/>
      <c r="AE1591" s="2"/>
      <c r="AF1591" s="2"/>
      <c r="AG1591" s="2"/>
      <c r="AH1591" s="2"/>
    </row>
    <row r="1592" spans="22:35">
      <c r="V1592" s="2"/>
      <c r="W1592" s="199"/>
      <c r="X1592" s="199"/>
      <c r="Y1592" s="198"/>
      <c r="Z1592" s="196"/>
      <c r="AC1592" s="196"/>
      <c r="AD1592" s="196"/>
      <c r="AE1592" s="2"/>
      <c r="AF1592" s="2"/>
      <c r="AG1592" s="2"/>
      <c r="AH1592" s="2"/>
    </row>
    <row r="1593" spans="22:35">
      <c r="V1593" s="2"/>
      <c r="W1593" s="199"/>
      <c r="X1593" s="199"/>
      <c r="Y1593" s="198"/>
      <c r="Z1593" s="196"/>
      <c r="AC1593" s="196"/>
      <c r="AD1593" s="196"/>
      <c r="AE1593" s="2"/>
      <c r="AF1593" s="2"/>
      <c r="AG1593" s="2"/>
      <c r="AH1593" s="2"/>
    </row>
    <row r="1594" spans="22:35">
      <c r="V1594" s="2"/>
      <c r="W1594" s="199"/>
      <c r="X1594" s="199"/>
      <c r="Y1594" s="198"/>
      <c r="Z1594" s="196"/>
      <c r="AC1594" s="196"/>
      <c r="AD1594" s="196"/>
      <c r="AE1594" s="2"/>
      <c r="AF1594" s="2"/>
      <c r="AG1594" s="2"/>
      <c r="AH1594" s="2"/>
    </row>
    <row r="1595" spans="22:35">
      <c r="V1595" s="2"/>
      <c r="W1595" s="199"/>
      <c r="X1595" s="199"/>
      <c r="Y1595" s="198"/>
      <c r="Z1595" s="196"/>
      <c r="AC1595" s="196"/>
      <c r="AD1595" s="196"/>
      <c r="AE1595" s="2"/>
      <c r="AF1595" s="2"/>
      <c r="AG1595" s="2"/>
      <c r="AH1595" s="2"/>
    </row>
    <row r="1596" spans="22:35">
      <c r="V1596" s="2"/>
      <c r="W1596" s="199"/>
      <c r="X1596" s="199"/>
      <c r="Y1596" s="198"/>
      <c r="Z1596" s="196"/>
      <c r="AC1596" s="196"/>
      <c r="AD1596" s="196"/>
      <c r="AE1596" s="2"/>
      <c r="AF1596" s="2"/>
      <c r="AG1596" s="2"/>
      <c r="AH1596" s="2"/>
    </row>
    <row r="1597" spans="22:35">
      <c r="Z1597" s="197"/>
      <c r="AB1597" s="198"/>
      <c r="AC1597" s="196"/>
      <c r="AD1597" s="196"/>
      <c r="AE1597" s="2"/>
      <c r="AF1597" s="197"/>
      <c r="AG1597" s="2"/>
      <c r="AH1597" s="2"/>
      <c r="AI1597" s="196"/>
    </row>
    <row r="1598" spans="22:35">
      <c r="Z1598" s="197"/>
      <c r="AB1598" s="198"/>
      <c r="AC1598" s="196"/>
      <c r="AD1598" s="196"/>
      <c r="AE1598" s="2"/>
      <c r="AF1598" s="197"/>
      <c r="AG1598" s="2"/>
      <c r="AH1598" s="2"/>
      <c r="AI1598" s="196"/>
    </row>
    <row r="1599" spans="22:35">
      <c r="Z1599" s="197"/>
      <c r="AB1599" s="198"/>
      <c r="AC1599" s="196"/>
      <c r="AD1599" s="196"/>
      <c r="AE1599" s="2"/>
      <c r="AF1599" s="197"/>
      <c r="AG1599" s="2"/>
      <c r="AH1599" s="2"/>
      <c r="AI1599" s="196"/>
    </row>
    <row r="1600" spans="22:35">
      <c r="Z1600" s="197"/>
      <c r="AB1600" s="198"/>
      <c r="AC1600" s="196"/>
      <c r="AD1600" s="196"/>
      <c r="AE1600" s="2"/>
      <c r="AF1600" s="197"/>
      <c r="AG1600" s="2"/>
      <c r="AH1600" s="2"/>
      <c r="AI1600" s="196"/>
    </row>
    <row r="1601" spans="26:35">
      <c r="Z1601" s="197"/>
      <c r="AB1601" s="198"/>
      <c r="AC1601" s="196"/>
      <c r="AD1601" s="196"/>
      <c r="AE1601" s="2"/>
      <c r="AF1601" s="197"/>
      <c r="AG1601" s="2"/>
      <c r="AH1601" s="2"/>
      <c r="AI1601" s="196"/>
    </row>
    <row r="1602" spans="26:35">
      <c r="Z1602" s="197"/>
      <c r="AB1602" s="198"/>
      <c r="AC1602" s="196"/>
      <c r="AD1602" s="196"/>
      <c r="AE1602" s="2"/>
      <c r="AF1602" s="197"/>
      <c r="AG1602" s="2"/>
      <c r="AH1602" s="2"/>
      <c r="AI1602" s="196"/>
    </row>
    <row r="1603" spans="26:35">
      <c r="Z1603" s="197"/>
      <c r="AB1603" s="198"/>
      <c r="AC1603" s="196"/>
      <c r="AD1603" s="196"/>
      <c r="AE1603" s="2"/>
      <c r="AF1603" s="197"/>
      <c r="AG1603" s="2"/>
      <c r="AH1603" s="2"/>
      <c r="AI1603" s="196"/>
    </row>
    <row r="1604" spans="26:35">
      <c r="Z1604" s="197"/>
      <c r="AB1604" s="198"/>
      <c r="AC1604" s="196"/>
      <c r="AD1604" s="196"/>
      <c r="AE1604" s="2"/>
      <c r="AF1604" s="197"/>
      <c r="AG1604" s="2"/>
      <c r="AH1604" s="2"/>
      <c r="AI1604" s="196"/>
    </row>
    <row r="1605" spans="26:35">
      <c r="Z1605" s="197"/>
      <c r="AB1605" s="198"/>
      <c r="AC1605" s="196"/>
      <c r="AD1605" s="196"/>
      <c r="AE1605" s="2"/>
      <c r="AF1605" s="197"/>
      <c r="AG1605" s="2"/>
      <c r="AH1605" s="2"/>
      <c r="AI1605" s="196"/>
    </row>
    <row r="1606" spans="26:35">
      <c r="Z1606" s="197"/>
      <c r="AB1606" s="198"/>
      <c r="AC1606" s="196"/>
      <c r="AD1606" s="196"/>
      <c r="AE1606" s="2"/>
      <c r="AF1606" s="197"/>
      <c r="AG1606" s="2"/>
      <c r="AH1606" s="2"/>
      <c r="AI1606" s="196"/>
    </row>
    <row r="1607" spans="26:35">
      <c r="Z1607" s="197"/>
      <c r="AB1607" s="198"/>
      <c r="AC1607" s="196"/>
      <c r="AD1607" s="196"/>
      <c r="AE1607" s="2"/>
      <c r="AF1607" s="197"/>
      <c r="AG1607" s="2"/>
      <c r="AH1607" s="2"/>
      <c r="AI1607" s="196"/>
    </row>
    <row r="1608" spans="26:35">
      <c r="Z1608" s="197"/>
      <c r="AB1608" s="198"/>
      <c r="AC1608" s="196"/>
      <c r="AD1608" s="196"/>
      <c r="AE1608" s="2"/>
      <c r="AF1608" s="197"/>
      <c r="AG1608" s="2"/>
      <c r="AH1608" s="2"/>
      <c r="AI1608" s="196"/>
    </row>
    <row r="1609" spans="26:35">
      <c r="Z1609" s="197"/>
      <c r="AB1609" s="198"/>
      <c r="AC1609" s="196"/>
      <c r="AD1609" s="196"/>
      <c r="AE1609" s="2"/>
      <c r="AF1609" s="197"/>
      <c r="AG1609" s="2"/>
      <c r="AH1609" s="2"/>
      <c r="AI1609" s="196"/>
    </row>
    <row r="1610" spans="26:35">
      <c r="Z1610" s="197"/>
      <c r="AB1610" s="198"/>
      <c r="AC1610" s="196"/>
      <c r="AD1610" s="196"/>
      <c r="AE1610" s="2"/>
      <c r="AF1610" s="197"/>
      <c r="AG1610" s="2"/>
      <c r="AH1610" s="2"/>
      <c r="AI1610" s="196"/>
    </row>
    <row r="1611" spans="26:35">
      <c r="Z1611" s="197"/>
      <c r="AB1611" s="198"/>
      <c r="AC1611" s="196"/>
      <c r="AD1611" s="196"/>
      <c r="AE1611" s="2"/>
      <c r="AF1611" s="197"/>
      <c r="AG1611" s="2"/>
      <c r="AH1611" s="2"/>
      <c r="AI1611" s="196"/>
    </row>
    <row r="1612" spans="26:35">
      <c r="Z1612" s="197"/>
      <c r="AB1612" s="198"/>
      <c r="AC1612" s="196"/>
      <c r="AD1612" s="196"/>
      <c r="AE1612" s="2"/>
      <c r="AF1612" s="197"/>
      <c r="AG1612" s="2"/>
      <c r="AH1612" s="2"/>
      <c r="AI1612" s="196"/>
    </row>
    <row r="1613" spans="26:35">
      <c r="Z1613" s="197"/>
      <c r="AB1613" s="198"/>
      <c r="AC1613" s="196"/>
      <c r="AD1613" s="196"/>
      <c r="AE1613" s="2"/>
      <c r="AF1613" s="197"/>
      <c r="AG1613" s="2"/>
      <c r="AH1613" s="2"/>
      <c r="AI1613" s="196"/>
    </row>
    <row r="1614" spans="26:35">
      <c r="Z1614" s="197"/>
      <c r="AB1614" s="198"/>
      <c r="AC1614" s="196"/>
      <c r="AD1614" s="196"/>
      <c r="AE1614" s="2"/>
      <c r="AF1614" s="197"/>
      <c r="AG1614" s="2"/>
      <c r="AH1614" s="2"/>
      <c r="AI1614" s="196"/>
    </row>
    <row r="1615" spans="26:35">
      <c r="Z1615" s="197"/>
      <c r="AB1615" s="198"/>
      <c r="AC1615" s="196"/>
      <c r="AD1615" s="196"/>
      <c r="AE1615" s="2"/>
      <c r="AF1615" s="197"/>
      <c r="AG1615" s="2"/>
      <c r="AH1615" s="2"/>
      <c r="AI1615" s="196"/>
    </row>
    <row r="1616" spans="26:35">
      <c r="Z1616" s="197"/>
      <c r="AB1616" s="198"/>
      <c r="AC1616" s="196"/>
      <c r="AD1616" s="196"/>
      <c r="AE1616" s="2"/>
      <c r="AF1616" s="197"/>
      <c r="AG1616" s="2"/>
      <c r="AH1616" s="2"/>
      <c r="AI1616" s="196"/>
    </row>
    <row r="1617" spans="26:35">
      <c r="Z1617" s="197"/>
      <c r="AB1617" s="198"/>
      <c r="AC1617" s="196"/>
      <c r="AD1617" s="196"/>
      <c r="AE1617" s="2"/>
      <c r="AF1617" s="197"/>
      <c r="AG1617" s="2"/>
      <c r="AH1617" s="2"/>
      <c r="AI1617" s="196"/>
    </row>
    <row r="1618" spans="26:35">
      <c r="Z1618" s="197"/>
      <c r="AB1618" s="198"/>
      <c r="AC1618" s="196"/>
      <c r="AD1618" s="196"/>
      <c r="AE1618" s="2"/>
      <c r="AF1618" s="197"/>
      <c r="AG1618" s="2"/>
      <c r="AH1618" s="2"/>
      <c r="AI1618" s="196"/>
    </row>
    <row r="1619" spans="26:35">
      <c r="Z1619" s="197"/>
      <c r="AB1619" s="198"/>
      <c r="AC1619" s="196"/>
      <c r="AD1619" s="196"/>
      <c r="AE1619" s="2"/>
      <c r="AF1619" s="197"/>
      <c r="AG1619" s="2"/>
      <c r="AH1619" s="2"/>
      <c r="AI1619" s="196"/>
    </row>
    <row r="1620" spans="26:35">
      <c r="Z1620" s="197"/>
      <c r="AB1620" s="198"/>
      <c r="AC1620" s="196"/>
      <c r="AD1620" s="196"/>
      <c r="AE1620" s="2"/>
      <c r="AF1620" s="197"/>
      <c r="AG1620" s="2"/>
      <c r="AH1620" s="2"/>
      <c r="AI1620" s="196"/>
    </row>
    <row r="1621" spans="26:35">
      <c r="Z1621" s="197"/>
      <c r="AB1621" s="198"/>
      <c r="AC1621" s="196"/>
      <c r="AD1621" s="196"/>
      <c r="AE1621" s="2"/>
      <c r="AF1621" s="197"/>
      <c r="AG1621" s="2"/>
      <c r="AH1621" s="2"/>
      <c r="AI1621" s="196"/>
    </row>
    <row r="1622" spans="26:35">
      <c r="Z1622" s="197"/>
      <c r="AB1622" s="198"/>
      <c r="AC1622" s="196"/>
      <c r="AD1622" s="196"/>
      <c r="AE1622" s="2"/>
      <c r="AF1622" s="197"/>
      <c r="AG1622" s="2"/>
      <c r="AH1622" s="2"/>
      <c r="AI1622" s="196"/>
    </row>
    <row r="1623" spans="26:35">
      <c r="Z1623" s="197"/>
      <c r="AB1623" s="198"/>
      <c r="AC1623" s="196"/>
      <c r="AD1623" s="196"/>
      <c r="AE1623" s="2"/>
      <c r="AF1623" s="197"/>
      <c r="AG1623" s="2"/>
      <c r="AH1623" s="2"/>
      <c r="AI1623" s="196"/>
    </row>
    <row r="1624" spans="26:35">
      <c r="Z1624" s="197"/>
      <c r="AB1624" s="198"/>
      <c r="AC1624" s="196"/>
      <c r="AD1624" s="196"/>
      <c r="AE1624" s="2"/>
      <c r="AF1624" s="197"/>
      <c r="AG1624" s="2"/>
      <c r="AH1624" s="2"/>
      <c r="AI1624" s="196"/>
    </row>
    <row r="1625" spans="26:35">
      <c r="Z1625" s="197"/>
      <c r="AB1625" s="198"/>
      <c r="AC1625" s="196"/>
      <c r="AD1625" s="196"/>
      <c r="AE1625" s="2"/>
      <c r="AF1625" s="197"/>
      <c r="AG1625" s="2"/>
      <c r="AH1625" s="2"/>
      <c r="AI1625" s="196"/>
    </row>
    <row r="1626" spans="26:35">
      <c r="Z1626" s="197"/>
      <c r="AB1626" s="198"/>
      <c r="AC1626" s="196"/>
      <c r="AD1626" s="196"/>
      <c r="AE1626" s="2"/>
      <c r="AF1626" s="197"/>
      <c r="AG1626" s="2"/>
      <c r="AH1626" s="2"/>
      <c r="AI1626" s="196"/>
    </row>
    <row r="1627" spans="26:35">
      <c r="Z1627" s="197"/>
      <c r="AB1627" s="198"/>
      <c r="AC1627" s="196"/>
      <c r="AD1627" s="196"/>
      <c r="AE1627" s="2"/>
      <c r="AF1627" s="197"/>
      <c r="AG1627" s="2"/>
      <c r="AH1627" s="2"/>
      <c r="AI1627" s="196"/>
    </row>
    <row r="1628" spans="26:35">
      <c r="Z1628" s="197"/>
      <c r="AB1628" s="198"/>
      <c r="AC1628" s="196"/>
      <c r="AD1628" s="196"/>
      <c r="AE1628" s="2"/>
      <c r="AF1628" s="197"/>
      <c r="AG1628" s="2"/>
      <c r="AH1628" s="2"/>
      <c r="AI1628" s="196"/>
    </row>
    <row r="1629" spans="26:35">
      <c r="Z1629" s="197"/>
      <c r="AB1629" s="198"/>
      <c r="AC1629" s="196"/>
      <c r="AD1629" s="196"/>
      <c r="AE1629" s="2"/>
      <c r="AF1629" s="197"/>
      <c r="AG1629" s="2"/>
      <c r="AH1629" s="2"/>
      <c r="AI1629" s="196"/>
    </row>
    <row r="1630" spans="26:35">
      <c r="Z1630" s="197"/>
      <c r="AB1630" s="198"/>
      <c r="AC1630" s="196"/>
      <c r="AD1630" s="196"/>
      <c r="AE1630" s="2"/>
      <c r="AF1630" s="197"/>
      <c r="AG1630" s="2"/>
      <c r="AH1630" s="2"/>
      <c r="AI1630" s="196"/>
    </row>
    <row r="1631" spans="26:35">
      <c r="Z1631" s="197"/>
      <c r="AB1631" s="198"/>
      <c r="AC1631" s="196"/>
      <c r="AD1631" s="196"/>
      <c r="AE1631" s="2"/>
      <c r="AF1631" s="197"/>
      <c r="AG1631" s="2"/>
      <c r="AH1631" s="2"/>
      <c r="AI1631" s="196"/>
    </row>
    <row r="1632" spans="26:35">
      <c r="Z1632" s="197"/>
      <c r="AB1632" s="198"/>
      <c r="AC1632" s="196"/>
      <c r="AD1632" s="196"/>
      <c r="AE1632" s="2"/>
      <c r="AF1632" s="197"/>
      <c r="AG1632" s="2"/>
      <c r="AH1632" s="2"/>
      <c r="AI1632" s="196"/>
    </row>
    <row r="1633" spans="26:35">
      <c r="Z1633" s="197"/>
      <c r="AB1633" s="198"/>
      <c r="AC1633" s="196"/>
      <c r="AD1633" s="196"/>
      <c r="AE1633" s="2"/>
      <c r="AF1633" s="197"/>
      <c r="AG1633" s="2"/>
      <c r="AH1633" s="2"/>
      <c r="AI1633" s="196"/>
    </row>
    <row r="1634" spans="26:35">
      <c r="Z1634" s="197"/>
      <c r="AB1634" s="198"/>
      <c r="AC1634" s="196"/>
      <c r="AD1634" s="196"/>
      <c r="AE1634" s="2"/>
      <c r="AF1634" s="197"/>
      <c r="AG1634" s="2"/>
      <c r="AH1634" s="2"/>
      <c r="AI1634" s="196"/>
    </row>
    <row r="1635" spans="26:35">
      <c r="Z1635" s="197"/>
      <c r="AB1635" s="198"/>
      <c r="AC1635" s="196"/>
      <c r="AD1635" s="196"/>
      <c r="AE1635" s="2"/>
      <c r="AF1635" s="197"/>
      <c r="AG1635" s="2"/>
      <c r="AH1635" s="2"/>
      <c r="AI1635" s="196"/>
    </row>
    <row r="1636" spans="26:35">
      <c r="Z1636" s="197"/>
      <c r="AB1636" s="198"/>
      <c r="AC1636" s="196"/>
      <c r="AD1636" s="196"/>
      <c r="AE1636" s="2"/>
      <c r="AF1636" s="197"/>
      <c r="AG1636" s="2"/>
      <c r="AH1636" s="2"/>
      <c r="AI1636" s="196"/>
    </row>
    <row r="1637" spans="26:35">
      <c r="Z1637" s="197"/>
      <c r="AB1637" s="198"/>
      <c r="AC1637" s="196"/>
      <c r="AD1637" s="196"/>
      <c r="AE1637" s="2"/>
      <c r="AF1637" s="197"/>
      <c r="AG1637" s="2"/>
      <c r="AH1637" s="2"/>
      <c r="AI1637" s="196"/>
    </row>
    <row r="1638" spans="26:35">
      <c r="Z1638" s="197"/>
      <c r="AB1638" s="198"/>
      <c r="AC1638" s="196"/>
      <c r="AD1638" s="196"/>
      <c r="AE1638" s="2"/>
      <c r="AF1638" s="197"/>
      <c r="AG1638" s="2"/>
      <c r="AH1638" s="2"/>
      <c r="AI1638" s="196"/>
    </row>
    <row r="1639" spans="26:35">
      <c r="Z1639" s="197"/>
      <c r="AB1639" s="198"/>
      <c r="AC1639" s="196"/>
      <c r="AD1639" s="196"/>
      <c r="AE1639" s="2"/>
      <c r="AF1639" s="197"/>
      <c r="AG1639" s="2"/>
      <c r="AH1639" s="2"/>
      <c r="AI1639" s="196"/>
    </row>
    <row r="1640" spans="26:35">
      <c r="Z1640" s="197"/>
      <c r="AB1640" s="198"/>
      <c r="AC1640" s="196"/>
      <c r="AD1640" s="196"/>
      <c r="AE1640" s="2"/>
      <c r="AF1640" s="197"/>
      <c r="AG1640" s="2"/>
      <c r="AH1640" s="2"/>
      <c r="AI1640" s="196"/>
    </row>
    <row r="1641" spans="26:35">
      <c r="Z1641" s="197"/>
      <c r="AB1641" s="198"/>
      <c r="AC1641" s="196"/>
      <c r="AD1641" s="196"/>
      <c r="AE1641" s="2"/>
      <c r="AF1641" s="197"/>
      <c r="AG1641" s="2"/>
      <c r="AH1641" s="2"/>
      <c r="AI1641" s="196"/>
    </row>
    <row r="1642" spans="26:35">
      <c r="Z1642" s="197"/>
      <c r="AB1642" s="198"/>
      <c r="AC1642" s="196"/>
      <c r="AD1642" s="196"/>
      <c r="AE1642" s="2"/>
      <c r="AF1642" s="197"/>
      <c r="AG1642" s="2"/>
      <c r="AH1642" s="2"/>
      <c r="AI1642" s="196"/>
    </row>
    <row r="1643" spans="26:35">
      <c r="Z1643" s="197"/>
      <c r="AB1643" s="198"/>
      <c r="AC1643" s="196"/>
      <c r="AD1643" s="196"/>
      <c r="AE1643" s="2"/>
      <c r="AF1643" s="197"/>
      <c r="AG1643" s="2"/>
      <c r="AH1643" s="2"/>
      <c r="AI1643" s="196"/>
    </row>
    <row r="1644" spans="26:35">
      <c r="Z1644" s="197"/>
      <c r="AB1644" s="198"/>
      <c r="AC1644" s="196"/>
      <c r="AD1644" s="196"/>
      <c r="AE1644" s="2"/>
      <c r="AF1644" s="197"/>
      <c r="AG1644" s="2"/>
      <c r="AH1644" s="2"/>
      <c r="AI1644" s="196"/>
    </row>
    <row r="1645" spans="26:35">
      <c r="Z1645" s="197"/>
      <c r="AB1645" s="198"/>
      <c r="AC1645" s="196"/>
      <c r="AD1645" s="196"/>
      <c r="AE1645" s="2"/>
      <c r="AF1645" s="197"/>
      <c r="AG1645" s="2"/>
      <c r="AH1645" s="2"/>
      <c r="AI1645" s="196"/>
    </row>
    <row r="1646" spans="26:35">
      <c r="Z1646" s="197"/>
      <c r="AB1646" s="198"/>
      <c r="AC1646" s="196"/>
      <c r="AD1646" s="196"/>
      <c r="AE1646" s="2"/>
      <c r="AF1646" s="197"/>
      <c r="AG1646" s="2"/>
      <c r="AH1646" s="2"/>
      <c r="AI1646" s="196"/>
    </row>
    <row r="1647" spans="26:35">
      <c r="Z1647" s="197"/>
      <c r="AB1647" s="198"/>
      <c r="AC1647" s="196"/>
      <c r="AD1647" s="196"/>
      <c r="AE1647" s="2"/>
      <c r="AF1647" s="197"/>
      <c r="AG1647" s="2"/>
      <c r="AH1647" s="2"/>
      <c r="AI1647" s="196"/>
    </row>
    <row r="1648" spans="26:35">
      <c r="Z1648" s="197"/>
      <c r="AB1648" s="198"/>
      <c r="AC1648" s="196"/>
      <c r="AD1648" s="196"/>
      <c r="AE1648" s="2"/>
      <c r="AF1648" s="197"/>
      <c r="AG1648" s="2"/>
      <c r="AH1648" s="2"/>
      <c r="AI1648" s="196"/>
    </row>
    <row r="1649" spans="25:37">
      <c r="Z1649" s="197"/>
      <c r="AB1649" s="198"/>
      <c r="AC1649" s="196"/>
      <c r="AD1649" s="196"/>
      <c r="AE1649" s="2"/>
      <c r="AF1649" s="197"/>
      <c r="AG1649" s="2"/>
      <c r="AH1649" s="2"/>
      <c r="AI1649" s="196"/>
    </row>
    <row r="1650" spans="25:37">
      <c r="Z1650" s="197"/>
      <c r="AB1650" s="198"/>
      <c r="AC1650" s="196"/>
      <c r="AD1650" s="196"/>
      <c r="AE1650" s="2"/>
      <c r="AF1650" s="197"/>
      <c r="AG1650" s="2"/>
      <c r="AH1650" s="2"/>
      <c r="AI1650" s="196"/>
    </row>
    <row r="1651" spans="25:37">
      <c r="Z1651" s="197"/>
      <c r="AB1651" s="198"/>
      <c r="AC1651" s="196"/>
      <c r="AD1651" s="196"/>
      <c r="AE1651" s="2"/>
      <c r="AF1651" s="197"/>
      <c r="AG1651" s="2"/>
      <c r="AH1651" s="2"/>
      <c r="AI1651" s="196"/>
    </row>
    <row r="1652" spans="25:37">
      <c r="Z1652" s="197"/>
      <c r="AB1652" s="198"/>
      <c r="AC1652" s="196"/>
      <c r="AD1652" s="196"/>
      <c r="AE1652" s="2"/>
      <c r="AF1652" s="197"/>
      <c r="AG1652" s="2"/>
      <c r="AH1652" s="2"/>
      <c r="AI1652" s="196"/>
    </row>
    <row r="1653" spans="25:37">
      <c r="Y1653" s="76"/>
      <c r="AB1653" s="72"/>
      <c r="AC1653" s="72"/>
      <c r="AD1653" s="72"/>
      <c r="AE1653" s="2"/>
      <c r="AF1653" s="197"/>
      <c r="AG1653" s="199"/>
      <c r="AH1653" s="199"/>
      <c r="AI1653" s="198"/>
      <c r="AK1653" s="438"/>
    </row>
    <row r="1654" spans="25:37">
      <c r="Y1654" s="76"/>
      <c r="AB1654" s="72"/>
      <c r="AC1654" s="72"/>
      <c r="AD1654" s="72"/>
      <c r="AE1654" s="2"/>
      <c r="AF1654" s="197"/>
      <c r="AG1654" s="199"/>
      <c r="AH1654" s="199"/>
      <c r="AI1654" s="198"/>
      <c r="AK1654" s="438"/>
    </row>
    <row r="1655" spans="25:37">
      <c r="Y1655" s="76"/>
      <c r="AB1655" s="72"/>
      <c r="AC1655" s="72"/>
      <c r="AD1655" s="72"/>
      <c r="AE1655" s="2"/>
      <c r="AF1655" s="197"/>
      <c r="AG1655" s="199"/>
      <c r="AH1655" s="199"/>
      <c r="AI1655" s="198"/>
      <c r="AK1655" s="438"/>
    </row>
    <row r="1656" spans="25:37">
      <c r="Y1656" s="76"/>
      <c r="AB1656" s="72"/>
      <c r="AC1656" s="72"/>
      <c r="AD1656" s="72"/>
      <c r="AE1656" s="2"/>
      <c r="AF1656" s="197"/>
      <c r="AG1656" s="199"/>
      <c r="AH1656" s="199"/>
      <c r="AI1656" s="198"/>
      <c r="AK1656" s="438"/>
    </row>
    <row r="1657" spans="25:37">
      <c r="Y1657" s="76"/>
      <c r="AB1657" s="72"/>
      <c r="AC1657" s="72"/>
      <c r="AD1657" s="72"/>
      <c r="AE1657" s="2"/>
      <c r="AF1657" s="197"/>
      <c r="AG1657" s="199"/>
      <c r="AH1657" s="199"/>
      <c r="AI1657" s="198"/>
      <c r="AK1657" s="438"/>
    </row>
    <row r="1658" spans="25:37">
      <c r="Y1658" s="76"/>
      <c r="AB1658" s="72"/>
      <c r="AC1658" s="72"/>
      <c r="AD1658" s="72"/>
      <c r="AE1658" s="2"/>
      <c r="AF1658" s="197"/>
      <c r="AG1658" s="199"/>
      <c r="AH1658" s="199"/>
      <c r="AI1658" s="198"/>
      <c r="AK1658" s="438"/>
    </row>
    <row r="1659" spans="25:37">
      <c r="Y1659" s="76"/>
      <c r="AB1659" s="72"/>
      <c r="AC1659" s="72"/>
      <c r="AD1659" s="72"/>
      <c r="AE1659" s="2"/>
      <c r="AF1659" s="197"/>
      <c r="AG1659" s="199"/>
      <c r="AH1659" s="199"/>
      <c r="AI1659" s="198"/>
      <c r="AK1659" s="438"/>
    </row>
    <row r="1660" spans="25:37">
      <c r="Y1660" s="76"/>
      <c r="AB1660" s="72"/>
      <c r="AC1660" s="72"/>
      <c r="AD1660" s="72"/>
      <c r="AE1660" s="2"/>
      <c r="AF1660" s="197"/>
      <c r="AG1660" s="199"/>
      <c r="AH1660" s="199"/>
      <c r="AI1660" s="198"/>
      <c r="AK1660" s="438"/>
    </row>
    <row r="1661" spans="25:37">
      <c r="Y1661" s="76"/>
      <c r="AB1661" s="72"/>
      <c r="AC1661" s="72"/>
      <c r="AD1661" s="72"/>
      <c r="AE1661" s="2"/>
      <c r="AF1661" s="197"/>
      <c r="AG1661" s="199"/>
      <c r="AH1661" s="199"/>
      <c r="AI1661" s="198"/>
      <c r="AK1661" s="438"/>
    </row>
    <row r="1662" spans="25:37">
      <c r="Y1662" s="76"/>
      <c r="AB1662" s="72"/>
      <c r="AC1662" s="72"/>
      <c r="AD1662" s="72"/>
      <c r="AE1662" s="2"/>
      <c r="AF1662" s="197"/>
      <c r="AG1662" s="199"/>
      <c r="AH1662" s="199"/>
      <c r="AI1662" s="198"/>
      <c r="AK1662" s="438"/>
    </row>
    <row r="1663" spans="25:37">
      <c r="Y1663" s="76"/>
      <c r="AB1663" s="72"/>
      <c r="AC1663" s="72"/>
      <c r="AD1663" s="72"/>
      <c r="AE1663" s="2"/>
      <c r="AF1663" s="197"/>
      <c r="AG1663" s="199"/>
      <c r="AH1663" s="199"/>
      <c r="AI1663" s="198"/>
      <c r="AK1663" s="438"/>
    </row>
    <row r="1664" spans="25:37">
      <c r="Y1664" s="76"/>
      <c r="AB1664" s="72"/>
      <c r="AC1664" s="72"/>
      <c r="AD1664" s="72"/>
      <c r="AE1664" s="2"/>
      <c r="AF1664" s="197"/>
      <c r="AG1664" s="199"/>
      <c r="AH1664" s="199"/>
      <c r="AI1664" s="198"/>
      <c r="AK1664" s="438"/>
    </row>
    <row r="1665" spans="25:37">
      <c r="Y1665" s="76"/>
      <c r="AB1665" s="72"/>
      <c r="AC1665" s="72"/>
      <c r="AD1665" s="72"/>
      <c r="AE1665" s="2"/>
      <c r="AF1665" s="197"/>
      <c r="AG1665" s="199"/>
      <c r="AH1665" s="199"/>
      <c r="AI1665" s="198"/>
      <c r="AK1665" s="438"/>
    </row>
    <row r="1666" spans="25:37">
      <c r="Y1666" s="76"/>
      <c r="AB1666" s="72"/>
      <c r="AC1666" s="72"/>
      <c r="AD1666" s="72"/>
      <c r="AE1666" s="2"/>
      <c r="AF1666" s="197"/>
      <c r="AG1666" s="199"/>
      <c r="AH1666" s="199"/>
      <c r="AI1666" s="198"/>
      <c r="AK1666" s="438"/>
    </row>
    <row r="1667" spans="25:37">
      <c r="Y1667" s="76"/>
      <c r="AB1667" s="72"/>
      <c r="AC1667" s="72"/>
      <c r="AD1667" s="72"/>
      <c r="AE1667" s="2"/>
      <c r="AF1667" s="197"/>
      <c r="AG1667" s="199"/>
      <c r="AH1667" s="199"/>
      <c r="AI1667" s="198"/>
      <c r="AK1667" s="438"/>
    </row>
    <row r="1668" spans="25:37">
      <c r="Y1668" s="76"/>
      <c r="AB1668" s="72"/>
      <c r="AC1668" s="72"/>
      <c r="AD1668" s="72"/>
      <c r="AE1668" s="2"/>
      <c r="AF1668" s="197"/>
      <c r="AG1668" s="199"/>
      <c r="AH1668" s="199"/>
      <c r="AI1668" s="198"/>
      <c r="AK1668" s="438"/>
    </row>
    <row r="1669" spans="25:37">
      <c r="Y1669" s="76"/>
      <c r="AB1669" s="72"/>
      <c r="AC1669" s="72"/>
      <c r="AD1669" s="72"/>
      <c r="AE1669" s="2"/>
      <c r="AF1669" s="197"/>
      <c r="AG1669" s="199"/>
      <c r="AH1669" s="199"/>
      <c r="AI1669" s="198"/>
      <c r="AK1669" s="438"/>
    </row>
    <row r="1670" spans="25:37">
      <c r="Y1670" s="76"/>
      <c r="AB1670" s="72"/>
      <c r="AC1670" s="72"/>
      <c r="AD1670" s="72"/>
      <c r="AE1670" s="2"/>
      <c r="AF1670" s="197"/>
      <c r="AG1670" s="199"/>
      <c r="AH1670" s="199"/>
      <c r="AI1670" s="198"/>
      <c r="AK1670" s="438"/>
    </row>
    <row r="1671" spans="25:37">
      <c r="Y1671" s="76"/>
      <c r="AB1671" s="72"/>
      <c r="AC1671" s="72"/>
      <c r="AD1671" s="72"/>
      <c r="AE1671" s="2"/>
      <c r="AF1671" s="197"/>
      <c r="AG1671" s="199"/>
      <c r="AH1671" s="199"/>
      <c r="AI1671" s="198"/>
      <c r="AK1671" s="438"/>
    </row>
    <row r="1672" spans="25:37">
      <c r="Y1672" s="76"/>
      <c r="AB1672" s="72"/>
      <c r="AC1672" s="72"/>
      <c r="AD1672" s="72"/>
      <c r="AE1672" s="2"/>
      <c r="AF1672" s="197"/>
      <c r="AG1672" s="199"/>
      <c r="AH1672" s="199"/>
      <c r="AI1672" s="198"/>
      <c r="AK1672" s="438"/>
    </row>
    <row r="1673" spans="25:37">
      <c r="Y1673" s="76"/>
      <c r="AB1673" s="72"/>
      <c r="AC1673" s="72"/>
      <c r="AD1673" s="72"/>
      <c r="AE1673" s="2"/>
      <c r="AF1673" s="197"/>
      <c r="AG1673" s="199"/>
      <c r="AH1673" s="199"/>
      <c r="AI1673" s="198"/>
      <c r="AK1673" s="438"/>
    </row>
    <row r="1674" spans="25:37">
      <c r="Y1674" s="76"/>
      <c r="AB1674" s="72"/>
      <c r="AC1674" s="72"/>
      <c r="AD1674" s="72"/>
      <c r="AE1674" s="2"/>
      <c r="AF1674" s="197"/>
      <c r="AG1674" s="199"/>
      <c r="AH1674" s="199"/>
      <c r="AI1674" s="198"/>
      <c r="AK1674" s="438"/>
    </row>
    <row r="1675" spans="25:37">
      <c r="Y1675" s="76"/>
      <c r="AB1675" s="72"/>
      <c r="AC1675" s="72"/>
      <c r="AD1675" s="72"/>
      <c r="AE1675" s="2"/>
      <c r="AF1675" s="197"/>
      <c r="AG1675" s="199"/>
      <c r="AH1675" s="199"/>
      <c r="AI1675" s="198"/>
      <c r="AK1675" s="438"/>
    </row>
    <row r="1676" spans="25:37">
      <c r="Y1676" s="76"/>
      <c r="AB1676" s="72"/>
      <c r="AC1676" s="72"/>
      <c r="AD1676" s="72"/>
      <c r="AE1676" s="2"/>
      <c r="AF1676" s="197"/>
      <c r="AG1676" s="199"/>
      <c r="AH1676" s="199"/>
      <c r="AI1676" s="198"/>
      <c r="AK1676" s="438"/>
    </row>
    <row r="1677" spans="25:37">
      <c r="Y1677" s="76"/>
      <c r="AB1677" s="72"/>
      <c r="AC1677" s="72"/>
      <c r="AD1677" s="72"/>
      <c r="AE1677" s="2"/>
      <c r="AF1677" s="197"/>
      <c r="AG1677" s="199"/>
      <c r="AH1677" s="199"/>
      <c r="AI1677" s="198"/>
      <c r="AK1677" s="438"/>
    </row>
    <row r="1678" spans="25:37">
      <c r="Y1678" s="76"/>
      <c r="AB1678" s="72"/>
      <c r="AC1678" s="72"/>
      <c r="AD1678" s="72"/>
      <c r="AE1678" s="2"/>
      <c r="AF1678" s="197"/>
      <c r="AG1678" s="199"/>
      <c r="AH1678" s="199"/>
      <c r="AI1678" s="198"/>
      <c r="AK1678" s="438"/>
    </row>
    <row r="1679" spans="25:37">
      <c r="Y1679" s="76"/>
      <c r="AB1679" s="72"/>
      <c r="AC1679" s="72"/>
      <c r="AD1679" s="72"/>
      <c r="AE1679" s="2"/>
      <c r="AF1679" s="197"/>
      <c r="AG1679" s="199"/>
      <c r="AH1679" s="199"/>
      <c r="AI1679" s="198"/>
      <c r="AK1679" s="438"/>
    </row>
    <row r="1680" spans="25:37">
      <c r="Y1680" s="76"/>
      <c r="AB1680" s="72"/>
      <c r="AC1680" s="72"/>
      <c r="AD1680" s="72"/>
      <c r="AE1680" s="2"/>
      <c r="AF1680" s="197"/>
      <c r="AG1680" s="199"/>
      <c r="AH1680" s="199"/>
      <c r="AI1680" s="198"/>
      <c r="AK1680" s="438"/>
    </row>
    <row r="1681" spans="25:37">
      <c r="Y1681" s="76"/>
      <c r="AB1681" s="72"/>
      <c r="AC1681" s="72"/>
      <c r="AD1681" s="72"/>
      <c r="AE1681" s="2"/>
      <c r="AF1681" s="197"/>
      <c r="AG1681" s="199"/>
      <c r="AH1681" s="199"/>
      <c r="AI1681" s="198"/>
      <c r="AK1681" s="438"/>
    </row>
    <row r="1682" spans="25:37">
      <c r="Y1682" s="76"/>
      <c r="AB1682" s="72"/>
      <c r="AC1682" s="72"/>
      <c r="AD1682" s="72"/>
      <c r="AE1682" s="2"/>
      <c r="AF1682" s="197"/>
      <c r="AG1682" s="199"/>
      <c r="AH1682" s="199"/>
      <c r="AI1682" s="198"/>
      <c r="AK1682" s="438"/>
    </row>
    <row r="1683" spans="25:37">
      <c r="Y1683" s="76"/>
      <c r="AB1683" s="72"/>
      <c r="AC1683" s="72"/>
      <c r="AD1683" s="72"/>
      <c r="AE1683" s="2"/>
      <c r="AF1683" s="197"/>
      <c r="AG1683" s="199"/>
      <c r="AH1683" s="199"/>
      <c r="AI1683" s="198"/>
      <c r="AK1683" s="438"/>
    </row>
    <row r="1684" spans="25:37">
      <c r="Y1684" s="76"/>
      <c r="AB1684" s="72"/>
      <c r="AC1684" s="72"/>
      <c r="AD1684" s="72"/>
      <c r="AE1684" s="2"/>
      <c r="AF1684" s="197"/>
      <c r="AG1684" s="199"/>
      <c r="AH1684" s="199"/>
      <c r="AI1684" s="198"/>
      <c r="AK1684" s="438"/>
    </row>
    <row r="1685" spans="25:37">
      <c r="Y1685" s="76"/>
      <c r="AB1685" s="72"/>
      <c r="AC1685" s="72"/>
      <c r="AD1685" s="72"/>
      <c r="AE1685" s="2"/>
      <c r="AF1685" s="197"/>
      <c r="AG1685" s="199"/>
      <c r="AH1685" s="199"/>
      <c r="AI1685" s="198"/>
      <c r="AK1685" s="438"/>
    </row>
    <row r="1686" spans="25:37">
      <c r="Y1686" s="76"/>
      <c r="AB1686" s="72"/>
      <c r="AC1686" s="72"/>
      <c r="AD1686" s="72"/>
      <c r="AE1686" s="2"/>
      <c r="AF1686" s="197"/>
      <c r="AG1686" s="199"/>
      <c r="AH1686" s="199"/>
      <c r="AI1686" s="198"/>
      <c r="AK1686" s="438"/>
    </row>
    <row r="1687" spans="25:37">
      <c r="Y1687" s="76"/>
      <c r="AB1687" s="72"/>
      <c r="AC1687" s="72"/>
      <c r="AD1687" s="72"/>
      <c r="AE1687" s="2"/>
      <c r="AF1687" s="197"/>
      <c r="AG1687" s="199"/>
      <c r="AH1687" s="199"/>
      <c r="AI1687" s="198"/>
      <c r="AK1687" s="438"/>
    </row>
    <row r="1688" spans="25:37">
      <c r="Y1688" s="76"/>
      <c r="AB1688" s="72"/>
      <c r="AC1688" s="72"/>
      <c r="AD1688" s="72"/>
      <c r="AE1688" s="2"/>
      <c r="AF1688" s="197"/>
      <c r="AG1688" s="199"/>
      <c r="AH1688" s="199"/>
      <c r="AI1688" s="198"/>
      <c r="AK1688" s="438"/>
    </row>
    <row r="1689" spans="25:37">
      <c r="Y1689" s="76"/>
      <c r="AB1689" s="72"/>
      <c r="AC1689" s="72"/>
      <c r="AD1689" s="72"/>
      <c r="AE1689" s="2"/>
      <c r="AF1689" s="197"/>
      <c r="AG1689" s="199"/>
      <c r="AH1689" s="199"/>
      <c r="AI1689" s="198"/>
      <c r="AK1689" s="438"/>
    </row>
    <row r="1690" spans="25:37">
      <c r="Y1690" s="76"/>
      <c r="AB1690" s="72"/>
      <c r="AC1690" s="72"/>
      <c r="AD1690" s="72"/>
      <c r="AE1690" s="2"/>
      <c r="AF1690" s="197"/>
      <c r="AG1690" s="199"/>
      <c r="AH1690" s="199"/>
      <c r="AI1690" s="198"/>
      <c r="AK1690" s="438"/>
    </row>
    <row r="1691" spans="25:37">
      <c r="Y1691" s="76"/>
      <c r="AB1691" s="72"/>
      <c r="AC1691" s="72"/>
      <c r="AD1691" s="72"/>
      <c r="AE1691" s="2"/>
      <c r="AF1691" s="197"/>
      <c r="AG1691" s="199"/>
      <c r="AH1691" s="199"/>
      <c r="AI1691" s="198"/>
      <c r="AK1691" s="438"/>
    </row>
    <row r="1692" spans="25:37">
      <c r="Y1692" s="76"/>
      <c r="AB1692" s="72"/>
      <c r="AC1692" s="72"/>
      <c r="AD1692" s="72"/>
      <c r="AE1692" s="2"/>
      <c r="AF1692" s="197"/>
      <c r="AG1692" s="199"/>
      <c r="AH1692" s="199"/>
      <c r="AI1692" s="198"/>
      <c r="AK1692" s="438"/>
    </row>
    <row r="1693" spans="25:37">
      <c r="Y1693" s="76"/>
      <c r="AB1693" s="72"/>
      <c r="AC1693" s="72"/>
      <c r="AD1693" s="72"/>
      <c r="AE1693" s="2"/>
      <c r="AF1693" s="197"/>
      <c r="AG1693" s="199"/>
      <c r="AH1693" s="199"/>
      <c r="AI1693" s="198"/>
      <c r="AK1693" s="438"/>
    </row>
    <row r="1694" spans="25:37">
      <c r="Y1694" s="76"/>
      <c r="AB1694" s="72"/>
      <c r="AC1694" s="72"/>
      <c r="AD1694" s="72"/>
      <c r="AE1694" s="2"/>
      <c r="AF1694" s="197"/>
      <c r="AG1694" s="199"/>
      <c r="AH1694" s="199"/>
      <c r="AI1694" s="198"/>
      <c r="AK1694" s="438"/>
    </row>
    <row r="1695" spans="25:37">
      <c r="Y1695" s="76"/>
      <c r="AB1695" s="72"/>
      <c r="AC1695" s="72"/>
      <c r="AD1695" s="72"/>
      <c r="AE1695" s="2"/>
      <c r="AF1695" s="197"/>
      <c r="AG1695" s="199"/>
      <c r="AH1695" s="199"/>
      <c r="AI1695" s="198"/>
      <c r="AK1695" s="438"/>
    </row>
    <row r="1696" spans="25:37">
      <c r="Y1696" s="76"/>
      <c r="AB1696" s="72"/>
      <c r="AC1696" s="72"/>
      <c r="AD1696" s="72"/>
      <c r="AE1696" s="2"/>
      <c r="AF1696" s="197"/>
      <c r="AG1696" s="199"/>
      <c r="AH1696" s="199"/>
      <c r="AI1696" s="198"/>
      <c r="AK1696" s="438"/>
    </row>
    <row r="1697" spans="25:37">
      <c r="Y1697" s="76"/>
      <c r="AB1697" s="72"/>
      <c r="AC1697" s="72"/>
      <c r="AD1697" s="72"/>
      <c r="AE1697" s="2"/>
      <c r="AF1697" s="197"/>
      <c r="AG1697" s="199"/>
      <c r="AH1697" s="199"/>
      <c r="AI1697" s="198"/>
      <c r="AK1697" s="438"/>
    </row>
    <row r="1698" spans="25:37">
      <c r="Y1698" s="76"/>
      <c r="AB1698" s="72"/>
      <c r="AC1698" s="72"/>
      <c r="AD1698" s="72"/>
      <c r="AE1698" s="2"/>
      <c r="AF1698" s="197"/>
      <c r="AG1698" s="199"/>
      <c r="AH1698" s="199"/>
      <c r="AI1698" s="198"/>
      <c r="AK1698" s="438"/>
    </row>
    <row r="1699" spans="25:37">
      <c r="Y1699" s="76"/>
      <c r="AB1699" s="72"/>
      <c r="AC1699" s="72"/>
      <c r="AD1699" s="72"/>
      <c r="AE1699" s="2"/>
      <c r="AF1699" s="197"/>
      <c r="AG1699" s="199"/>
      <c r="AH1699" s="199"/>
      <c r="AI1699" s="198"/>
      <c r="AK1699" s="438"/>
    </row>
    <row r="1700" spans="25:37">
      <c r="AB1700" s="72"/>
      <c r="AC1700" s="72"/>
      <c r="AD1700" s="72"/>
      <c r="AE1700" s="72"/>
      <c r="AF1700" s="72"/>
      <c r="AG1700" s="72"/>
      <c r="AH1700" s="72"/>
      <c r="AI1700" s="72"/>
      <c r="AJ1700" s="198"/>
      <c r="AK1700" s="439"/>
    </row>
    <row r="1701" spans="25:37">
      <c r="AB1701" s="72"/>
      <c r="AC1701" s="72"/>
      <c r="AD1701" s="72"/>
      <c r="AE1701" s="72"/>
      <c r="AF1701" s="72"/>
      <c r="AG1701" s="72"/>
      <c r="AH1701" s="72"/>
      <c r="AI1701" s="72"/>
      <c r="AJ1701" s="198"/>
      <c r="AK1701" s="439"/>
    </row>
    <row r="1702" spans="25:37">
      <c r="AB1702" s="72"/>
      <c r="AC1702" s="72"/>
      <c r="AD1702" s="72"/>
      <c r="AE1702" s="72"/>
      <c r="AF1702" s="72"/>
      <c r="AG1702" s="72"/>
      <c r="AH1702" s="72"/>
      <c r="AI1702" s="72"/>
      <c r="AJ1702" s="198"/>
      <c r="AK1702" s="439"/>
    </row>
    <row r="1703" spans="25:37">
      <c r="AB1703" s="72"/>
      <c r="AC1703" s="72"/>
      <c r="AD1703" s="72"/>
      <c r="AE1703" s="72"/>
      <c r="AF1703" s="72"/>
      <c r="AG1703" s="72"/>
      <c r="AH1703" s="72"/>
      <c r="AI1703" s="72"/>
      <c r="AJ1703" s="198"/>
      <c r="AK1703" s="439"/>
    </row>
    <row r="1704" spans="25:37">
      <c r="AB1704" s="72"/>
      <c r="AC1704" s="72"/>
      <c r="AD1704" s="72"/>
      <c r="AE1704" s="72"/>
      <c r="AF1704" s="72"/>
      <c r="AG1704" s="72"/>
      <c r="AH1704" s="72"/>
      <c r="AI1704" s="72"/>
      <c r="AJ1704" s="198"/>
      <c r="AK1704" s="439"/>
    </row>
    <row r="1705" spans="25:37">
      <c r="AB1705" s="72"/>
      <c r="AC1705" s="72"/>
      <c r="AD1705" s="72"/>
      <c r="AE1705" s="72"/>
      <c r="AF1705" s="72"/>
      <c r="AG1705" s="72"/>
      <c r="AH1705" s="72"/>
      <c r="AI1705" s="72"/>
      <c r="AJ1705" s="198"/>
      <c r="AK1705" s="439"/>
    </row>
    <row r="1706" spans="25:37">
      <c r="AB1706" s="72"/>
      <c r="AC1706" s="72"/>
      <c r="AD1706" s="72"/>
      <c r="AE1706" s="72"/>
      <c r="AF1706" s="72"/>
      <c r="AG1706" s="72"/>
      <c r="AH1706" s="72"/>
      <c r="AI1706" s="72"/>
      <c r="AJ1706" s="198"/>
      <c r="AK1706" s="439"/>
    </row>
    <row r="1707" spans="25:37">
      <c r="AB1707" s="72"/>
      <c r="AC1707" s="72"/>
      <c r="AD1707" s="72"/>
      <c r="AE1707" s="72"/>
      <c r="AF1707" s="72"/>
      <c r="AG1707" s="72"/>
      <c r="AH1707" s="72"/>
      <c r="AI1707" s="72"/>
      <c r="AJ1707" s="198"/>
      <c r="AK1707" s="439"/>
    </row>
    <row r="1708" spans="25:37">
      <c r="AB1708" s="72"/>
      <c r="AC1708" s="72"/>
      <c r="AD1708" s="72"/>
      <c r="AE1708" s="72"/>
      <c r="AF1708" s="72"/>
      <c r="AG1708" s="72"/>
      <c r="AH1708" s="72"/>
      <c r="AI1708" s="72"/>
      <c r="AJ1708" s="198"/>
      <c r="AK1708" s="439"/>
    </row>
    <row r="1709" spans="25:37">
      <c r="AB1709" s="72"/>
      <c r="AC1709" s="72"/>
      <c r="AD1709" s="72"/>
      <c r="AE1709" s="72"/>
      <c r="AF1709" s="72"/>
      <c r="AG1709" s="72"/>
      <c r="AH1709" s="72"/>
      <c r="AI1709" s="72"/>
      <c r="AJ1709" s="198"/>
      <c r="AK1709" s="439"/>
    </row>
    <row r="1710" spans="25:37">
      <c r="AB1710" s="72"/>
      <c r="AC1710" s="72"/>
      <c r="AD1710" s="72"/>
      <c r="AE1710" s="72"/>
      <c r="AF1710" s="72"/>
      <c r="AG1710" s="72"/>
      <c r="AH1710" s="72"/>
      <c r="AI1710" s="72"/>
      <c r="AJ1710" s="198"/>
      <c r="AK1710" s="439"/>
    </row>
    <row r="1711" spans="25:37">
      <c r="AB1711" s="72"/>
      <c r="AC1711" s="72"/>
      <c r="AD1711" s="72"/>
      <c r="AE1711" s="72"/>
      <c r="AF1711" s="72"/>
      <c r="AG1711" s="72"/>
      <c r="AH1711" s="72"/>
      <c r="AI1711" s="72"/>
      <c r="AJ1711" s="198"/>
      <c r="AK1711" s="439"/>
    </row>
    <row r="1712" spans="25:37">
      <c r="AB1712" s="72"/>
      <c r="AC1712" s="72"/>
      <c r="AD1712" s="72"/>
      <c r="AE1712" s="72"/>
      <c r="AF1712" s="72"/>
      <c r="AG1712" s="72"/>
      <c r="AH1712" s="72"/>
      <c r="AI1712" s="72"/>
      <c r="AJ1712" s="198"/>
      <c r="AK1712" s="439"/>
    </row>
    <row r="1713" spans="28:37">
      <c r="AB1713" s="72"/>
      <c r="AC1713" s="72"/>
      <c r="AD1713" s="72"/>
      <c r="AE1713" s="72"/>
      <c r="AF1713" s="72"/>
      <c r="AG1713" s="72"/>
      <c r="AH1713" s="72"/>
      <c r="AI1713" s="72"/>
      <c r="AJ1713" s="198"/>
      <c r="AK1713" s="439"/>
    </row>
    <row r="1714" spans="28:37">
      <c r="AB1714" s="72"/>
      <c r="AC1714" s="72"/>
      <c r="AD1714" s="72"/>
      <c r="AE1714" s="72"/>
      <c r="AF1714" s="72"/>
      <c r="AG1714" s="72"/>
      <c r="AH1714" s="72"/>
      <c r="AI1714" s="72"/>
      <c r="AJ1714" s="198"/>
      <c r="AK1714" s="439"/>
    </row>
    <row r="1715" spans="28:37">
      <c r="AB1715" s="72"/>
      <c r="AC1715" s="72"/>
      <c r="AD1715" s="72"/>
      <c r="AE1715" s="72"/>
      <c r="AF1715" s="72"/>
      <c r="AG1715" s="72"/>
      <c r="AH1715" s="72"/>
      <c r="AI1715" s="72"/>
      <c r="AJ1715" s="198"/>
      <c r="AK1715" s="439"/>
    </row>
    <row r="1716" spans="28:37">
      <c r="AB1716" s="72"/>
      <c r="AC1716" s="72"/>
      <c r="AD1716" s="72"/>
      <c r="AE1716" s="72"/>
      <c r="AF1716" s="72"/>
      <c r="AG1716" s="72"/>
      <c r="AH1716" s="72"/>
      <c r="AI1716" s="72"/>
      <c r="AJ1716" s="198"/>
      <c r="AK1716" s="439"/>
    </row>
    <row r="1717" spans="28:37">
      <c r="AB1717" s="72"/>
      <c r="AC1717" s="72"/>
      <c r="AD1717" s="72"/>
      <c r="AE1717" s="72"/>
      <c r="AF1717" s="72"/>
      <c r="AG1717" s="72"/>
      <c r="AH1717" s="72"/>
      <c r="AI1717" s="72"/>
      <c r="AJ1717" s="198"/>
      <c r="AK1717" s="439"/>
    </row>
    <row r="1718" spans="28:37">
      <c r="AB1718" s="72"/>
      <c r="AC1718" s="72"/>
      <c r="AD1718" s="72"/>
      <c r="AE1718" s="72"/>
      <c r="AF1718" s="72"/>
      <c r="AG1718" s="72"/>
      <c r="AH1718" s="72"/>
      <c r="AI1718" s="72"/>
      <c r="AJ1718" s="198"/>
      <c r="AK1718" s="439"/>
    </row>
    <row r="1719" spans="28:37">
      <c r="AB1719" s="72"/>
      <c r="AC1719" s="72"/>
      <c r="AD1719" s="72"/>
      <c r="AE1719" s="72"/>
      <c r="AF1719" s="72"/>
      <c r="AG1719" s="72"/>
      <c r="AH1719" s="72"/>
      <c r="AI1719" s="72"/>
      <c r="AJ1719" s="198"/>
      <c r="AK1719" s="439"/>
    </row>
    <row r="1720" spans="28:37">
      <c r="AB1720" s="72"/>
      <c r="AC1720" s="72"/>
      <c r="AD1720" s="72"/>
      <c r="AE1720" s="72"/>
      <c r="AF1720" s="72"/>
      <c r="AG1720" s="72"/>
      <c r="AH1720" s="72"/>
      <c r="AI1720" s="72"/>
      <c r="AJ1720" s="198"/>
      <c r="AK1720" s="439"/>
    </row>
    <row r="1721" spans="28:37">
      <c r="AB1721" s="72"/>
      <c r="AC1721" s="72"/>
      <c r="AD1721" s="72"/>
      <c r="AE1721" s="72"/>
      <c r="AF1721" s="72"/>
      <c r="AG1721" s="72"/>
      <c r="AH1721" s="72"/>
      <c r="AI1721" s="72"/>
      <c r="AJ1721" s="198"/>
      <c r="AK1721" s="439"/>
    </row>
    <row r="1722" spans="28:37">
      <c r="AB1722" s="72"/>
      <c r="AC1722" s="72"/>
      <c r="AD1722" s="72"/>
      <c r="AE1722" s="72"/>
      <c r="AF1722" s="72"/>
      <c r="AG1722" s="72"/>
      <c r="AH1722" s="72"/>
      <c r="AI1722" s="72"/>
      <c r="AJ1722" s="198"/>
      <c r="AK1722" s="439"/>
    </row>
    <row r="1723" spans="28:37">
      <c r="AB1723" s="72"/>
      <c r="AC1723" s="72"/>
      <c r="AD1723" s="72"/>
      <c r="AE1723" s="72"/>
      <c r="AF1723" s="72"/>
      <c r="AG1723" s="72"/>
      <c r="AH1723" s="72"/>
      <c r="AI1723" s="72"/>
      <c r="AJ1723" s="198"/>
      <c r="AK1723" s="439"/>
    </row>
    <row r="1724" spans="28:37">
      <c r="AB1724" s="72"/>
      <c r="AC1724" s="72"/>
      <c r="AD1724" s="72"/>
      <c r="AE1724" s="72"/>
      <c r="AF1724" s="72"/>
      <c r="AG1724" s="72"/>
      <c r="AH1724" s="72"/>
      <c r="AI1724" s="72"/>
      <c r="AJ1724" s="198"/>
      <c r="AK1724" s="439"/>
    </row>
    <row r="1725" spans="28:37">
      <c r="AB1725" s="72"/>
      <c r="AC1725" s="72"/>
      <c r="AD1725" s="72"/>
      <c r="AE1725" s="72"/>
      <c r="AF1725" s="72"/>
      <c r="AG1725" s="72"/>
      <c r="AH1725" s="72"/>
      <c r="AI1725" s="72"/>
      <c r="AJ1725" s="198"/>
      <c r="AK1725" s="439"/>
    </row>
    <row r="1726" spans="28:37">
      <c r="AB1726" s="72"/>
      <c r="AC1726" s="72"/>
      <c r="AD1726" s="72"/>
      <c r="AE1726" s="72"/>
      <c r="AF1726" s="72"/>
      <c r="AG1726" s="72"/>
      <c r="AH1726" s="72"/>
      <c r="AI1726" s="72"/>
      <c r="AJ1726" s="198"/>
      <c r="AK1726" s="439"/>
    </row>
    <row r="1727" spans="28:37">
      <c r="AB1727" s="72"/>
      <c r="AC1727" s="72"/>
      <c r="AD1727" s="72"/>
      <c r="AE1727" s="72"/>
      <c r="AF1727" s="72"/>
      <c r="AG1727" s="72"/>
      <c r="AH1727" s="72"/>
      <c r="AI1727" s="72"/>
      <c r="AJ1727" s="198"/>
      <c r="AK1727" s="439"/>
    </row>
    <row r="1728" spans="28:37">
      <c r="AB1728" s="72"/>
      <c r="AC1728" s="72"/>
      <c r="AD1728" s="72"/>
      <c r="AE1728" s="72"/>
      <c r="AF1728" s="72"/>
      <c r="AG1728" s="72"/>
      <c r="AH1728" s="72"/>
      <c r="AI1728" s="72"/>
      <c r="AJ1728" s="198"/>
      <c r="AK1728" s="439"/>
    </row>
    <row r="1729" spans="28:37">
      <c r="AB1729" s="72"/>
      <c r="AC1729" s="72"/>
      <c r="AD1729" s="72"/>
      <c r="AE1729" s="72"/>
      <c r="AF1729" s="72"/>
      <c r="AG1729" s="72"/>
      <c r="AH1729" s="72"/>
      <c r="AI1729" s="72"/>
      <c r="AJ1729" s="198"/>
      <c r="AK1729" s="439"/>
    </row>
    <row r="1730" spans="28:37">
      <c r="AB1730" s="72"/>
      <c r="AC1730" s="72"/>
      <c r="AD1730" s="72"/>
      <c r="AE1730" s="72"/>
      <c r="AF1730" s="72"/>
      <c r="AG1730" s="72"/>
      <c r="AH1730" s="72"/>
      <c r="AI1730" s="72"/>
      <c r="AJ1730" s="198"/>
      <c r="AK1730" s="439"/>
    </row>
    <row r="1731" spans="28:37">
      <c r="AB1731" s="72"/>
      <c r="AC1731" s="72"/>
      <c r="AD1731" s="72"/>
      <c r="AE1731" s="72"/>
      <c r="AF1731" s="72"/>
      <c r="AG1731" s="72"/>
      <c r="AH1731" s="72"/>
      <c r="AI1731" s="72"/>
      <c r="AJ1731" s="198"/>
      <c r="AK1731" s="439"/>
    </row>
    <row r="1732" spans="28:37">
      <c r="AB1732" s="72"/>
      <c r="AC1732" s="72"/>
      <c r="AD1732" s="72"/>
      <c r="AE1732" s="72"/>
      <c r="AF1732" s="72"/>
      <c r="AG1732" s="72"/>
      <c r="AH1732" s="72"/>
      <c r="AI1732" s="72"/>
      <c r="AJ1732" s="198"/>
      <c r="AK1732" s="439"/>
    </row>
    <row r="1733" spans="28:37">
      <c r="AB1733" s="72"/>
      <c r="AC1733" s="72"/>
      <c r="AD1733" s="72"/>
      <c r="AE1733" s="72"/>
      <c r="AF1733" s="72"/>
      <c r="AG1733" s="72"/>
      <c r="AH1733" s="72"/>
      <c r="AI1733" s="72"/>
      <c r="AJ1733" s="198"/>
      <c r="AK1733" s="439"/>
    </row>
    <row r="1734" spans="28:37">
      <c r="AB1734" s="72"/>
      <c r="AC1734" s="72"/>
      <c r="AD1734" s="72"/>
      <c r="AE1734" s="72"/>
      <c r="AF1734" s="72"/>
      <c r="AG1734" s="72"/>
      <c r="AH1734" s="72"/>
      <c r="AI1734" s="72"/>
      <c r="AJ1734" s="198"/>
      <c r="AK1734" s="439"/>
    </row>
    <row r="1735" spans="28:37">
      <c r="AB1735" s="72"/>
      <c r="AC1735" s="72"/>
      <c r="AD1735" s="72"/>
      <c r="AE1735" s="72"/>
      <c r="AF1735" s="72"/>
      <c r="AG1735" s="72"/>
      <c r="AH1735" s="72"/>
      <c r="AI1735" s="72"/>
      <c r="AJ1735" s="198"/>
      <c r="AK1735" s="439"/>
    </row>
    <row r="1736" spans="28:37">
      <c r="AB1736" s="72"/>
      <c r="AC1736" s="72"/>
      <c r="AD1736" s="72"/>
      <c r="AE1736" s="72"/>
      <c r="AF1736" s="72"/>
      <c r="AG1736" s="72"/>
      <c r="AH1736" s="72"/>
      <c r="AI1736" s="72"/>
      <c r="AJ1736" s="198"/>
      <c r="AK1736" s="439"/>
    </row>
    <row r="1737" spans="28:37">
      <c r="AB1737" s="72"/>
      <c r="AC1737" s="72"/>
      <c r="AD1737" s="72"/>
      <c r="AE1737" s="72"/>
      <c r="AF1737" s="72"/>
      <c r="AG1737" s="72"/>
      <c r="AH1737" s="72"/>
      <c r="AI1737" s="72"/>
      <c r="AJ1737" s="198"/>
      <c r="AK1737" s="439"/>
    </row>
    <row r="1738" spans="28:37">
      <c r="AB1738" s="72"/>
      <c r="AC1738" s="72"/>
      <c r="AD1738" s="72"/>
      <c r="AE1738" s="72"/>
      <c r="AF1738" s="72"/>
      <c r="AG1738" s="72"/>
      <c r="AH1738" s="72"/>
      <c r="AI1738" s="72"/>
      <c r="AJ1738" s="198"/>
      <c r="AK1738" s="439"/>
    </row>
    <row r="1739" spans="28:37">
      <c r="AB1739" s="72"/>
      <c r="AC1739" s="72"/>
      <c r="AD1739" s="72"/>
      <c r="AE1739" s="72"/>
      <c r="AF1739" s="72"/>
      <c r="AG1739" s="72"/>
      <c r="AH1739" s="72"/>
      <c r="AI1739" s="72"/>
      <c r="AJ1739" s="198"/>
      <c r="AK1739" s="439"/>
    </row>
    <row r="1740" spans="28:37">
      <c r="AB1740" s="72"/>
      <c r="AC1740" s="72"/>
      <c r="AD1740" s="72"/>
      <c r="AE1740" s="72"/>
      <c r="AF1740" s="72"/>
      <c r="AG1740" s="72"/>
      <c r="AH1740" s="72"/>
      <c r="AI1740" s="72"/>
      <c r="AJ1740" s="198"/>
      <c r="AK1740" s="439"/>
    </row>
    <row r="1741" spans="28:37">
      <c r="AB1741" s="72"/>
      <c r="AC1741" s="72"/>
      <c r="AD1741" s="72"/>
      <c r="AE1741" s="72"/>
      <c r="AF1741" s="72"/>
      <c r="AG1741" s="72"/>
      <c r="AH1741" s="72"/>
      <c r="AI1741" s="72"/>
      <c r="AJ1741" s="198"/>
      <c r="AK1741" s="439"/>
    </row>
    <row r="1742" spans="28:37">
      <c r="AB1742" s="72"/>
      <c r="AC1742" s="72"/>
      <c r="AD1742" s="72"/>
      <c r="AE1742" s="72"/>
      <c r="AF1742" s="72"/>
      <c r="AG1742" s="72"/>
      <c r="AH1742" s="72"/>
      <c r="AI1742" s="72"/>
      <c r="AJ1742" s="198"/>
      <c r="AK1742" s="439"/>
    </row>
    <row r="1743" spans="28:37">
      <c r="AB1743" s="72"/>
      <c r="AC1743" s="72"/>
      <c r="AD1743" s="72"/>
      <c r="AE1743" s="72"/>
      <c r="AF1743" s="72"/>
      <c r="AG1743" s="72"/>
      <c r="AH1743" s="72"/>
      <c r="AI1743" s="72"/>
      <c r="AJ1743" s="198"/>
      <c r="AK1743" s="439"/>
    </row>
    <row r="1744" spans="28:37">
      <c r="AB1744" s="72"/>
      <c r="AC1744" s="72"/>
      <c r="AD1744" s="72"/>
      <c r="AE1744" s="72"/>
      <c r="AF1744" s="72"/>
      <c r="AG1744" s="72"/>
      <c r="AH1744" s="72"/>
      <c r="AI1744" s="72"/>
      <c r="AJ1744" s="198"/>
      <c r="AK1744" s="439"/>
    </row>
    <row r="1745" spans="28:37">
      <c r="AB1745" s="72"/>
      <c r="AC1745" s="72"/>
      <c r="AD1745" s="72"/>
      <c r="AE1745" s="72"/>
      <c r="AF1745" s="72"/>
      <c r="AG1745" s="72"/>
      <c r="AH1745" s="72"/>
      <c r="AI1745" s="72"/>
      <c r="AJ1745" s="198"/>
      <c r="AK1745" s="439"/>
    </row>
    <row r="1746" spans="28:37">
      <c r="AB1746" s="72"/>
      <c r="AC1746" s="72"/>
      <c r="AD1746" s="72"/>
      <c r="AE1746" s="72"/>
      <c r="AF1746" s="72"/>
      <c r="AG1746" s="72"/>
      <c r="AH1746" s="72"/>
      <c r="AI1746" s="72"/>
      <c r="AJ1746" s="198"/>
      <c r="AK1746" s="439"/>
    </row>
    <row r="1747" spans="28:37">
      <c r="AB1747" s="72"/>
      <c r="AC1747" s="72"/>
      <c r="AD1747" s="72"/>
      <c r="AE1747" s="72"/>
      <c r="AF1747" s="72"/>
      <c r="AG1747" s="72"/>
      <c r="AH1747" s="72"/>
      <c r="AI1747" s="72"/>
      <c r="AJ1747" s="198"/>
      <c r="AK1747" s="439"/>
    </row>
    <row r="1748" spans="28:37">
      <c r="AB1748" s="72"/>
      <c r="AC1748" s="72"/>
      <c r="AD1748" s="72"/>
      <c r="AE1748" s="72"/>
      <c r="AF1748" s="72"/>
      <c r="AG1748" s="72"/>
      <c r="AH1748" s="72"/>
      <c r="AI1748" s="72"/>
      <c r="AJ1748" s="198"/>
      <c r="AK1748" s="439"/>
    </row>
    <row r="1749" spans="28:37">
      <c r="AB1749" s="72"/>
      <c r="AC1749" s="72"/>
      <c r="AD1749" s="72"/>
      <c r="AE1749" s="72"/>
      <c r="AF1749" s="72"/>
      <c r="AG1749" s="72"/>
      <c r="AH1749" s="72"/>
      <c r="AI1749" s="72"/>
      <c r="AJ1749" s="198"/>
      <c r="AK1749" s="439"/>
    </row>
    <row r="1750" spans="28:37">
      <c r="AB1750" s="72"/>
      <c r="AC1750" s="72"/>
      <c r="AD1750" s="72"/>
      <c r="AE1750" s="72"/>
      <c r="AF1750" s="72"/>
      <c r="AG1750" s="72"/>
      <c r="AH1750" s="72"/>
      <c r="AI1750" s="72"/>
      <c r="AJ1750" s="198"/>
      <c r="AK1750" s="439"/>
    </row>
    <row r="1751" spans="28:37">
      <c r="AB1751" s="72"/>
      <c r="AC1751" s="72"/>
      <c r="AD1751" s="72"/>
      <c r="AE1751" s="72"/>
      <c r="AF1751" s="72"/>
      <c r="AG1751" s="72"/>
      <c r="AH1751" s="72"/>
      <c r="AI1751" s="72"/>
      <c r="AJ1751" s="198"/>
      <c r="AK1751" s="439"/>
    </row>
    <row r="1752" spans="28:37">
      <c r="AB1752" s="72"/>
      <c r="AC1752" s="72"/>
      <c r="AD1752" s="72"/>
      <c r="AE1752" s="72"/>
      <c r="AF1752" s="72"/>
      <c r="AG1752" s="72"/>
      <c r="AH1752" s="72"/>
      <c r="AI1752" s="72"/>
      <c r="AJ1752" s="198"/>
      <c r="AK1752" s="439"/>
    </row>
    <row r="1753" spans="28:37">
      <c r="AB1753" s="72"/>
      <c r="AC1753" s="72"/>
      <c r="AD1753" s="72"/>
      <c r="AE1753" s="72"/>
      <c r="AF1753" s="72"/>
      <c r="AG1753" s="72"/>
      <c r="AH1753" s="72"/>
      <c r="AI1753" s="72"/>
      <c r="AJ1753" s="198"/>
      <c r="AK1753" s="439"/>
    </row>
    <row r="1754" spans="28:37">
      <c r="AB1754" s="72"/>
      <c r="AC1754" s="72"/>
      <c r="AD1754" s="72"/>
      <c r="AE1754" s="72"/>
      <c r="AF1754" s="72"/>
      <c r="AG1754" s="72"/>
      <c r="AH1754" s="72"/>
      <c r="AI1754" s="72"/>
      <c r="AJ1754" s="198"/>
      <c r="AK1754" s="439"/>
    </row>
    <row r="1755" spans="28:37">
      <c r="AB1755" s="72"/>
      <c r="AC1755" s="72"/>
      <c r="AD1755" s="72"/>
      <c r="AE1755" s="72"/>
      <c r="AF1755" s="72"/>
      <c r="AG1755" s="72"/>
      <c r="AH1755" s="72"/>
      <c r="AI1755" s="72"/>
      <c r="AJ1755" s="198"/>
      <c r="AK1755" s="439"/>
    </row>
    <row r="1756" spans="28:37">
      <c r="AB1756" s="72"/>
      <c r="AC1756" s="72"/>
      <c r="AD1756" s="72"/>
      <c r="AE1756" s="72"/>
      <c r="AF1756" s="72"/>
      <c r="AG1756" s="72"/>
      <c r="AH1756" s="72"/>
      <c r="AI1756" s="72"/>
      <c r="AJ1756" s="198"/>
      <c r="AK1756" s="439"/>
    </row>
    <row r="1757" spans="28:37">
      <c r="AB1757" s="72"/>
      <c r="AC1757" s="72"/>
      <c r="AD1757" s="72"/>
      <c r="AE1757" s="72"/>
      <c r="AF1757" s="72"/>
      <c r="AG1757" s="72"/>
      <c r="AH1757" s="72"/>
      <c r="AI1757" s="72"/>
      <c r="AJ1757" s="198"/>
      <c r="AK1757" s="439"/>
    </row>
    <row r="1758" spans="28:37">
      <c r="AB1758" s="72"/>
      <c r="AC1758" s="72"/>
      <c r="AD1758" s="72"/>
      <c r="AE1758" s="72"/>
      <c r="AF1758" s="72"/>
      <c r="AG1758" s="72"/>
      <c r="AH1758" s="72"/>
      <c r="AI1758" s="72"/>
      <c r="AJ1758" s="198"/>
      <c r="AK1758" s="439"/>
    </row>
    <row r="1759" spans="28:37">
      <c r="AB1759" s="72"/>
      <c r="AC1759" s="72"/>
      <c r="AD1759" s="72"/>
      <c r="AE1759" s="72"/>
      <c r="AF1759" s="72"/>
      <c r="AG1759" s="72"/>
      <c r="AH1759" s="72"/>
      <c r="AI1759" s="72"/>
      <c r="AJ1759" s="198"/>
      <c r="AK1759" s="439"/>
    </row>
    <row r="1760" spans="28:37">
      <c r="AB1760" s="72"/>
      <c r="AC1760" s="72"/>
      <c r="AD1760" s="72"/>
      <c r="AE1760" s="72"/>
      <c r="AF1760" s="72"/>
      <c r="AG1760" s="72"/>
      <c r="AH1760" s="72"/>
      <c r="AI1760" s="72"/>
      <c r="AJ1760" s="198"/>
      <c r="AK1760" s="439"/>
    </row>
    <row r="1761" spans="28:37">
      <c r="AB1761" s="72"/>
      <c r="AC1761" s="72"/>
      <c r="AD1761" s="72"/>
      <c r="AE1761" s="72"/>
      <c r="AF1761" s="72"/>
      <c r="AG1761" s="72"/>
      <c r="AH1761" s="72"/>
      <c r="AI1761" s="72"/>
      <c r="AJ1761" s="198"/>
      <c r="AK1761" s="439"/>
    </row>
    <row r="1762" spans="28:37">
      <c r="AB1762" s="72"/>
      <c r="AC1762" s="72"/>
      <c r="AD1762" s="72"/>
      <c r="AE1762" s="72"/>
      <c r="AF1762" s="72"/>
      <c r="AG1762" s="72"/>
      <c r="AH1762" s="72"/>
      <c r="AI1762" s="72"/>
      <c r="AJ1762" s="198"/>
      <c r="AK1762" s="439"/>
    </row>
    <row r="1763" spans="28:37">
      <c r="AB1763" s="72"/>
      <c r="AC1763" s="72"/>
      <c r="AD1763" s="72"/>
      <c r="AE1763" s="72"/>
      <c r="AF1763" s="72"/>
      <c r="AG1763" s="72"/>
      <c r="AH1763" s="72"/>
      <c r="AI1763" s="72"/>
      <c r="AJ1763" s="198"/>
      <c r="AK1763" s="439"/>
    </row>
    <row r="1764" spans="28:37">
      <c r="AB1764" s="72"/>
      <c r="AC1764" s="72"/>
      <c r="AD1764" s="72"/>
      <c r="AE1764" s="72"/>
      <c r="AF1764" s="72"/>
      <c r="AG1764" s="72"/>
      <c r="AH1764" s="72"/>
      <c r="AI1764" s="72"/>
      <c r="AJ1764" s="198"/>
      <c r="AK1764" s="439"/>
    </row>
    <row r="1765" spans="28:37">
      <c r="AB1765" s="72"/>
      <c r="AC1765" s="72"/>
      <c r="AD1765" s="72"/>
      <c r="AE1765" s="72"/>
      <c r="AF1765" s="72"/>
      <c r="AG1765" s="72"/>
      <c r="AH1765" s="72"/>
      <c r="AI1765" s="72"/>
      <c r="AJ1765" s="198"/>
      <c r="AK1765" s="439"/>
    </row>
    <row r="1766" spans="28:37">
      <c r="AB1766" s="72"/>
      <c r="AC1766" s="72"/>
      <c r="AD1766" s="72"/>
      <c r="AE1766" s="72"/>
      <c r="AF1766" s="72"/>
      <c r="AG1766" s="72"/>
      <c r="AH1766" s="72"/>
      <c r="AI1766" s="72"/>
      <c r="AJ1766" s="198"/>
      <c r="AK1766" s="439"/>
    </row>
    <row r="1767" spans="28:37">
      <c r="AB1767" s="72"/>
      <c r="AC1767" s="72"/>
      <c r="AD1767" s="72"/>
      <c r="AE1767" s="72"/>
      <c r="AF1767" s="72"/>
      <c r="AG1767" s="72"/>
      <c r="AH1767" s="72"/>
      <c r="AI1767" s="72"/>
      <c r="AJ1767" s="198"/>
      <c r="AK1767" s="439"/>
    </row>
    <row r="1768" spans="28:37">
      <c r="AB1768" s="72"/>
      <c r="AC1768" s="72"/>
      <c r="AD1768" s="72"/>
      <c r="AE1768" s="72"/>
      <c r="AF1768" s="72"/>
      <c r="AG1768" s="72"/>
      <c r="AH1768" s="72"/>
      <c r="AI1768" s="72"/>
      <c r="AJ1768" s="198"/>
      <c r="AK1768" s="439"/>
    </row>
    <row r="1769" spans="28:37">
      <c r="AB1769" s="72"/>
      <c r="AC1769" s="72"/>
      <c r="AD1769" s="72"/>
      <c r="AE1769" s="72"/>
      <c r="AF1769" s="72"/>
      <c r="AG1769" s="72"/>
      <c r="AH1769" s="72"/>
      <c r="AI1769" s="72"/>
      <c r="AJ1769" s="198"/>
      <c r="AK1769" s="439"/>
    </row>
    <row r="1770" spans="28:37">
      <c r="AB1770" s="72"/>
      <c r="AC1770" s="72"/>
      <c r="AD1770" s="72"/>
      <c r="AE1770" s="72"/>
      <c r="AF1770" s="72"/>
      <c r="AG1770" s="72"/>
      <c r="AH1770" s="72"/>
      <c r="AI1770" s="72"/>
      <c r="AJ1770" s="198"/>
      <c r="AK1770" s="439"/>
    </row>
    <row r="1771" spans="28:37">
      <c r="AB1771" s="72"/>
      <c r="AC1771" s="72"/>
      <c r="AD1771" s="72"/>
      <c r="AE1771" s="72"/>
      <c r="AF1771" s="72"/>
      <c r="AG1771" s="72"/>
      <c r="AH1771" s="72"/>
      <c r="AI1771" s="72"/>
      <c r="AJ1771" s="198"/>
      <c r="AK1771" s="439"/>
    </row>
    <row r="1772" spans="28:37">
      <c r="AB1772" s="72"/>
      <c r="AC1772" s="72"/>
      <c r="AD1772" s="72"/>
      <c r="AE1772" s="72"/>
      <c r="AF1772" s="72"/>
      <c r="AG1772" s="72"/>
      <c r="AH1772" s="72"/>
      <c r="AI1772" s="72"/>
      <c r="AJ1772" s="198"/>
      <c r="AK1772" s="439"/>
    </row>
    <row r="1773" spans="28:37">
      <c r="AB1773" s="72"/>
      <c r="AC1773" s="72"/>
      <c r="AD1773" s="72"/>
      <c r="AE1773" s="72"/>
      <c r="AF1773" s="72"/>
      <c r="AG1773" s="72"/>
      <c r="AH1773" s="72"/>
      <c r="AI1773" s="72"/>
      <c r="AJ1773" s="198"/>
      <c r="AK1773" s="439"/>
    </row>
    <row r="1774" spans="28:37">
      <c r="AB1774" s="72"/>
      <c r="AC1774" s="72"/>
      <c r="AD1774" s="72"/>
      <c r="AE1774" s="72"/>
      <c r="AF1774" s="72"/>
      <c r="AG1774" s="72"/>
      <c r="AH1774" s="72"/>
      <c r="AI1774" s="72"/>
      <c r="AJ1774" s="198"/>
      <c r="AK1774" s="439"/>
    </row>
    <row r="1775" spans="28:37">
      <c r="AB1775" s="72"/>
      <c r="AC1775" s="72"/>
      <c r="AD1775" s="72"/>
      <c r="AE1775" s="72"/>
      <c r="AF1775" s="72"/>
      <c r="AG1775" s="72"/>
      <c r="AH1775" s="72"/>
      <c r="AI1775" s="72"/>
      <c r="AJ1775" s="198"/>
      <c r="AK1775" s="439"/>
    </row>
    <row r="1776" spans="28:37">
      <c r="AB1776" s="72"/>
      <c r="AC1776" s="72"/>
      <c r="AD1776" s="72"/>
      <c r="AE1776" s="72"/>
      <c r="AF1776" s="72"/>
      <c r="AG1776" s="72"/>
      <c r="AH1776" s="72"/>
      <c r="AI1776" s="72"/>
      <c r="AJ1776" s="198"/>
      <c r="AK1776" s="439"/>
    </row>
    <row r="1777" spans="28:37">
      <c r="AB1777" s="72"/>
      <c r="AC1777" s="72"/>
      <c r="AD1777" s="72"/>
      <c r="AE1777" s="72"/>
      <c r="AF1777" s="72"/>
      <c r="AG1777" s="72"/>
      <c r="AH1777" s="72"/>
      <c r="AI1777" s="72"/>
      <c r="AJ1777" s="198"/>
      <c r="AK1777" s="439"/>
    </row>
    <row r="1778" spans="28:37">
      <c r="AB1778" s="72"/>
      <c r="AC1778" s="72"/>
      <c r="AD1778" s="72"/>
      <c r="AE1778" s="72"/>
      <c r="AF1778" s="72"/>
      <c r="AG1778" s="72"/>
      <c r="AH1778" s="72"/>
      <c r="AI1778" s="72"/>
      <c r="AJ1778" s="198"/>
      <c r="AK1778" s="439"/>
    </row>
  </sheetData>
  <mergeCells count="485">
    <mergeCell ref="AB636:AE636"/>
    <mergeCell ref="AB637:AE637"/>
    <mergeCell ref="AB638:AE638"/>
    <mergeCell ref="AB632:AE632"/>
    <mergeCell ref="AB628:AE628"/>
    <mergeCell ref="AB371:AE371"/>
    <mergeCell ref="AB110:AE110"/>
    <mergeCell ref="AB246:AE246"/>
    <mergeCell ref="AB245:AE245"/>
    <mergeCell ref="AB243:AE243"/>
    <mergeCell ref="AB244:AE244"/>
    <mergeCell ref="AB237:AE237"/>
    <mergeCell ref="AB532:AE532"/>
    <mergeCell ref="AB571:AE571"/>
    <mergeCell ref="AB586:AE586"/>
    <mergeCell ref="AB615:AE615"/>
    <mergeCell ref="AB627:AE627"/>
    <mergeCell ref="AB617:AE617"/>
    <mergeCell ref="AB618:AE618"/>
    <mergeCell ref="AB616:AE616"/>
    <mergeCell ref="AB533:AE533"/>
    <mergeCell ref="AB534:AE534"/>
    <mergeCell ref="AB570:AE570"/>
    <mergeCell ref="AB527:AE527"/>
    <mergeCell ref="AB682:AE682"/>
    <mergeCell ref="AB683:AE683"/>
    <mergeCell ref="AB672:AE672"/>
    <mergeCell ref="AB691:AE691"/>
    <mergeCell ref="AB633:AE633"/>
    <mergeCell ref="AB238:AE238"/>
    <mergeCell ref="AB273:AE273"/>
    <mergeCell ref="AB421:AE421"/>
    <mergeCell ref="AB487:AE487"/>
    <mergeCell ref="AB569:AE569"/>
    <mergeCell ref="AB250:AE250"/>
    <mergeCell ref="AB389:AE389"/>
    <mergeCell ref="AB412:AE412"/>
    <mergeCell ref="AB386:AE386"/>
    <mergeCell ref="AB249:AE249"/>
    <mergeCell ref="AB390:AE390"/>
    <mergeCell ref="AB410:AE410"/>
    <mergeCell ref="AB413:AE413"/>
    <mergeCell ref="AB274:AE274"/>
    <mergeCell ref="AB362:AE362"/>
    <mergeCell ref="AB365:AE365"/>
    <mergeCell ref="AB631:AE631"/>
    <mergeCell ref="AB642:AE642"/>
    <mergeCell ref="AB635:AE635"/>
    <mergeCell ref="AB639:AE639"/>
    <mergeCell ref="AB640:AE640"/>
    <mergeCell ref="AB657:AE657"/>
    <mergeCell ref="AB641:AE641"/>
    <mergeCell ref="AB643:AE643"/>
    <mergeCell ref="AB644:AE644"/>
    <mergeCell ref="AB651:AE651"/>
    <mergeCell ref="AB652:AE652"/>
    <mergeCell ref="AB653:AE653"/>
    <mergeCell ref="AB654:AE654"/>
    <mergeCell ref="AB656:AE656"/>
    <mergeCell ref="AB655:AE655"/>
    <mergeCell ref="AB528:AE528"/>
    <mergeCell ref="AB529:AE529"/>
    <mergeCell ref="AB551:AE551"/>
    <mergeCell ref="AB531:AE531"/>
    <mergeCell ref="AB550:AE550"/>
    <mergeCell ref="AB549:AE549"/>
    <mergeCell ref="AB548:AE548"/>
    <mergeCell ref="AB553:AE553"/>
    <mergeCell ref="AB554:AE554"/>
    <mergeCell ref="AB552:AE552"/>
    <mergeCell ref="AB561:AE561"/>
    <mergeCell ref="AB562:AE562"/>
    <mergeCell ref="AB568:AE568"/>
    <mergeCell ref="AB537:AE537"/>
    <mergeCell ref="AB538:AE538"/>
    <mergeCell ref="AB564:AE564"/>
    <mergeCell ref="AB565:AE565"/>
    <mergeCell ref="AB566:AE566"/>
    <mergeCell ref="AB567:AE567"/>
    <mergeCell ref="AB563:AE563"/>
    <mergeCell ref="AB496:AE496"/>
    <mergeCell ref="AB497:AE497"/>
    <mergeCell ref="AB498:AE498"/>
    <mergeCell ref="AB526:AE526"/>
    <mergeCell ref="AB530:AE530"/>
    <mergeCell ref="AB510:AE510"/>
    <mergeCell ref="AB521:AE521"/>
    <mergeCell ref="AB522:AE522"/>
    <mergeCell ref="AB512:AE512"/>
    <mergeCell ref="AB513:AE513"/>
    <mergeCell ref="AB514:AE514"/>
    <mergeCell ref="AB523:AE523"/>
    <mergeCell ref="AB524:AE524"/>
    <mergeCell ref="AB525:AE525"/>
    <mergeCell ref="AB511:AE511"/>
    <mergeCell ref="AB506:AE506"/>
    <mergeCell ref="AB502:AE502"/>
    <mergeCell ref="AB503:AE503"/>
    <mergeCell ref="AB499:AE499"/>
    <mergeCell ref="AB501:AE501"/>
    <mergeCell ref="AB500:AE500"/>
    <mergeCell ref="AB507:AE507"/>
    <mergeCell ref="AB508:AE508"/>
    <mergeCell ref="AB509:AE509"/>
    <mergeCell ref="AB430:AE430"/>
    <mergeCell ref="AB435:AE435"/>
    <mergeCell ref="AB436:AE436"/>
    <mergeCell ref="AB437:AE437"/>
    <mergeCell ref="AB440:AE440"/>
    <mergeCell ref="AB441:AE441"/>
    <mergeCell ref="AB444:AE444"/>
    <mergeCell ref="AB486:AE486"/>
    <mergeCell ref="AB455:AE455"/>
    <mergeCell ref="AB456:AE456"/>
    <mergeCell ref="AB458:AE458"/>
    <mergeCell ref="AB459:AE459"/>
    <mergeCell ref="AB457:AE457"/>
    <mergeCell ref="AB460:AE460"/>
    <mergeCell ref="AB453:AE453"/>
    <mergeCell ref="AB454:AE454"/>
    <mergeCell ref="AB461:AE461"/>
    <mergeCell ref="AB462:AE462"/>
    <mergeCell ref="AB463:AE463"/>
    <mergeCell ref="AB478:AE478"/>
    <mergeCell ref="AB464:AE464"/>
    <mergeCell ref="AB465:AE465"/>
    <mergeCell ref="AB483:AE483"/>
    <mergeCell ref="AB485:AE485"/>
    <mergeCell ref="AB396:AE396"/>
    <mergeCell ref="AB384:AE384"/>
    <mergeCell ref="AB385:AE385"/>
    <mergeCell ref="AB387:AE387"/>
    <mergeCell ref="AB388:AE388"/>
    <mergeCell ref="AB383:AE383"/>
    <mergeCell ref="AB391:AE391"/>
    <mergeCell ref="AB392:AE392"/>
    <mergeCell ref="AB418:AE418"/>
    <mergeCell ref="AB414:AE414"/>
    <mergeCell ref="AB415:AE415"/>
    <mergeCell ref="AB416:AE416"/>
    <mergeCell ref="AB417:AE417"/>
    <mergeCell ref="AB393:AE393"/>
    <mergeCell ref="AB394:AE394"/>
    <mergeCell ref="AB397:AE397"/>
    <mergeCell ref="AB268:AE268"/>
    <mergeCell ref="AB269:AE269"/>
    <mergeCell ref="AB270:AE270"/>
    <mergeCell ref="AB275:AE275"/>
    <mergeCell ref="AB276:AE276"/>
    <mergeCell ref="AB295:AE295"/>
    <mergeCell ref="AB296:AE296"/>
    <mergeCell ref="AB297:AE297"/>
    <mergeCell ref="AB298:AE298"/>
    <mergeCell ref="AB271:AE271"/>
    <mergeCell ref="AB272:AE272"/>
    <mergeCell ref="AB289:AE289"/>
    <mergeCell ref="AB277:AE277"/>
    <mergeCell ref="AB293:AE293"/>
    <mergeCell ref="AB294:AE294"/>
    <mergeCell ref="AB290:AE290"/>
    <mergeCell ref="AB291:AE291"/>
    <mergeCell ref="AB292:AE292"/>
    <mergeCell ref="AB234:AE234"/>
    <mergeCell ref="AB235:AE235"/>
    <mergeCell ref="AB201:AE201"/>
    <mergeCell ref="AB202:AE202"/>
    <mergeCell ref="AB164:AE164"/>
    <mergeCell ref="AB165:AE165"/>
    <mergeCell ref="AB200:AE200"/>
    <mergeCell ref="AB170:AE170"/>
    <mergeCell ref="AB251:AE251"/>
    <mergeCell ref="AB211:AE211"/>
    <mergeCell ref="AB209:AE209"/>
    <mergeCell ref="AB210:AE210"/>
    <mergeCell ref="AB247:AE247"/>
    <mergeCell ref="AB248:AE248"/>
    <mergeCell ref="AB196:AE196"/>
    <mergeCell ref="AB187:AE187"/>
    <mergeCell ref="AB188:AE188"/>
    <mergeCell ref="AJ1:AK1"/>
    <mergeCell ref="AH1:AI1"/>
    <mergeCell ref="AF2:AG2"/>
    <mergeCell ref="AF4:AG4"/>
    <mergeCell ref="AJ2:AK2"/>
    <mergeCell ref="AJ4:AK4"/>
    <mergeCell ref="AB43:AE43"/>
    <mergeCell ref="AB44:AE44"/>
    <mergeCell ref="AF1:AG1"/>
    <mergeCell ref="AH4:AI4"/>
    <mergeCell ref="AH2:AI2"/>
    <mergeCell ref="AB29:AE29"/>
    <mergeCell ref="AB31:AE31"/>
    <mergeCell ref="AB32:AE32"/>
    <mergeCell ref="AB40:AE40"/>
    <mergeCell ref="AB18:AE18"/>
    <mergeCell ref="AB30:AE30"/>
    <mergeCell ref="AB19:AE19"/>
    <mergeCell ref="AB21:AE21"/>
    <mergeCell ref="AB22:AE22"/>
    <mergeCell ref="AB23:AE23"/>
    <mergeCell ref="AB24:AE24"/>
    <mergeCell ref="AB25:AE25"/>
    <mergeCell ref="AB20:AE20"/>
    <mergeCell ref="AB106:AE106"/>
    <mergeCell ref="AB107:AE107"/>
    <mergeCell ref="AB108:AE108"/>
    <mergeCell ref="AB109:AE109"/>
    <mergeCell ref="AB113:AE113"/>
    <mergeCell ref="AB137:AE137"/>
    <mergeCell ref="AB72:AE72"/>
    <mergeCell ref="AB73:AE73"/>
    <mergeCell ref="AB74:AE74"/>
    <mergeCell ref="AB112:AE112"/>
    <mergeCell ref="AB104:AE104"/>
    <mergeCell ref="AB105:AE105"/>
    <mergeCell ref="AB75:AE75"/>
    <mergeCell ref="AB117:AE117"/>
    <mergeCell ref="AB134:AE134"/>
    <mergeCell ref="AB79:AE79"/>
    <mergeCell ref="AB88:AE88"/>
    <mergeCell ref="AB103:AE103"/>
    <mergeCell ref="AB111:AE111"/>
    <mergeCell ref="AB116:AE116"/>
    <mergeCell ref="AB115:AE115"/>
    <mergeCell ref="AB118:AE118"/>
    <mergeCell ref="AB119:AE119"/>
    <mergeCell ref="AB136:AE136"/>
    <mergeCell ref="AB163:AE163"/>
    <mergeCell ref="AB142:AE142"/>
    <mergeCell ref="AB148:AE148"/>
    <mergeCell ref="AB135:AE135"/>
    <mergeCell ref="AB138:AE138"/>
    <mergeCell ref="AB139:AE139"/>
    <mergeCell ref="AB140:AE140"/>
    <mergeCell ref="AB141:AE141"/>
    <mergeCell ref="AB143:AE143"/>
    <mergeCell ref="AB144:AE144"/>
    <mergeCell ref="AB145:AE145"/>
    <mergeCell ref="A1:B1"/>
    <mergeCell ref="A2:B2"/>
    <mergeCell ref="A4:B4"/>
    <mergeCell ref="A5:B5"/>
    <mergeCell ref="AB16:AE16"/>
    <mergeCell ref="AB17:AE17"/>
    <mergeCell ref="AB194:AE194"/>
    <mergeCell ref="AB195:AE195"/>
    <mergeCell ref="AB197:AE197"/>
    <mergeCell ref="AB185:AE185"/>
    <mergeCell ref="AB186:AE186"/>
    <mergeCell ref="AB189:AE189"/>
    <mergeCell ref="AB190:AE190"/>
    <mergeCell ref="AB192:AE192"/>
    <mergeCell ref="AB193:AE193"/>
    <mergeCell ref="AB191:AE191"/>
    <mergeCell ref="AB146:AE146"/>
    <mergeCell ref="AB147:AE147"/>
    <mergeCell ref="AB171:AE171"/>
    <mergeCell ref="AB172:AE172"/>
    <mergeCell ref="AB166:AE166"/>
    <mergeCell ref="AB167:AE167"/>
    <mergeCell ref="AB168:AE168"/>
    <mergeCell ref="AB169:AE169"/>
    <mergeCell ref="AJ5:AK5"/>
    <mergeCell ref="A3:B3"/>
    <mergeCell ref="AB4:AE4"/>
    <mergeCell ref="AB5:AE5"/>
    <mergeCell ref="AH5:AI5"/>
    <mergeCell ref="W4:X4"/>
    <mergeCell ref="AF3:AG3"/>
    <mergeCell ref="AJ3:AK3"/>
    <mergeCell ref="AH3:AI3"/>
    <mergeCell ref="AF5:AG5"/>
    <mergeCell ref="AB14:AE14"/>
    <mergeCell ref="AB15:AE15"/>
    <mergeCell ref="AB48:AE48"/>
    <mergeCell ref="AB49:AE49"/>
    <mergeCell ref="AB50:AE50"/>
    <mergeCell ref="AB51:AE51"/>
    <mergeCell ref="AB52:AE52"/>
    <mergeCell ref="AB76:AE76"/>
    <mergeCell ref="AB26:AE26"/>
    <mergeCell ref="AB27:AE27"/>
    <mergeCell ref="AB28:AE28"/>
    <mergeCell ref="AB45:AE45"/>
    <mergeCell ref="AB46:AE46"/>
    <mergeCell ref="AB47:AE47"/>
    <mergeCell ref="AB68:AE68"/>
    <mergeCell ref="AB69:AE69"/>
    <mergeCell ref="AB70:AE70"/>
    <mergeCell ref="AB65:AE65"/>
    <mergeCell ref="AB67:AE67"/>
    <mergeCell ref="AB41:AE41"/>
    <mergeCell ref="AB42:AE42"/>
    <mergeCell ref="AB66:AE66"/>
    <mergeCell ref="AB71:AE71"/>
    <mergeCell ref="AB84:AE84"/>
    <mergeCell ref="AB85:AE85"/>
    <mergeCell ref="AB86:AE86"/>
    <mergeCell ref="AB87:AE87"/>
    <mergeCell ref="AB102:AE102"/>
    <mergeCell ref="AB278:AE278"/>
    <mergeCell ref="AB77:AE77"/>
    <mergeCell ref="AB78:AE78"/>
    <mergeCell ref="AB80:AE80"/>
    <mergeCell ref="AB81:AE81"/>
    <mergeCell ref="AB82:AE82"/>
    <mergeCell ref="AB83:AE83"/>
    <mergeCell ref="AB236:AE236"/>
    <mergeCell ref="AB239:AE239"/>
    <mergeCell ref="AB240:AE240"/>
    <mergeCell ref="AB241:AE241"/>
    <mergeCell ref="AB242:AE242"/>
    <mergeCell ref="AB212:AE212"/>
    <mergeCell ref="AB213:AE213"/>
    <mergeCell ref="AB214:AE214"/>
    <mergeCell ref="AB215:AE215"/>
    <mergeCell ref="AB198:AE198"/>
    <mergeCell ref="AB199:AE199"/>
    <mergeCell ref="AB114:AE114"/>
    <mergeCell ref="AB299:AE299"/>
    <mergeCell ref="AB300:AE300"/>
    <mergeCell ref="AB319:AE319"/>
    <mergeCell ref="AB301:AE301"/>
    <mergeCell ref="AB302:AE302"/>
    <mergeCell ref="AB303:AE303"/>
    <mergeCell ref="AB304:AE304"/>
    <mergeCell ref="AB307:AE307"/>
    <mergeCell ref="AB308:AE308"/>
    <mergeCell ref="AB317:AE317"/>
    <mergeCell ref="AB318:AE318"/>
    <mergeCell ref="AB327:AE327"/>
    <mergeCell ref="AB328:AE328"/>
    <mergeCell ref="AB329:AE329"/>
    <mergeCell ref="AB344:AE344"/>
    <mergeCell ref="AB345:AE345"/>
    <mergeCell ref="AB330:AE330"/>
    <mergeCell ref="AB361:AE361"/>
    <mergeCell ref="AB305:AE305"/>
    <mergeCell ref="AB306:AE306"/>
    <mergeCell ref="AB325:AE325"/>
    <mergeCell ref="AB326:AE326"/>
    <mergeCell ref="AB350:AE350"/>
    <mergeCell ref="AB349:AE349"/>
    <mergeCell ref="AB322:AE322"/>
    <mergeCell ref="AB323:AE323"/>
    <mergeCell ref="AB324:AE324"/>
    <mergeCell ref="AB320:AE320"/>
    <mergeCell ref="AB352:AE352"/>
    <mergeCell ref="AB321:AE321"/>
    <mergeCell ref="AB353:AE353"/>
    <mergeCell ref="AB354:AE354"/>
    <mergeCell ref="AB346:AE346"/>
    <mergeCell ref="AB347:AE347"/>
    <mergeCell ref="AB348:AE348"/>
    <mergeCell ref="AB363:AE363"/>
    <mergeCell ref="AB351:AE351"/>
    <mergeCell ref="AB484:AE484"/>
    <mergeCell ref="AB398:AE398"/>
    <mergeCell ref="AB407:AE407"/>
    <mergeCell ref="AB408:AE408"/>
    <mergeCell ref="AB409:AE409"/>
    <mergeCell ref="AB420:AE420"/>
    <mergeCell ref="AB426:AE426"/>
    <mergeCell ref="AB427:AE427"/>
    <mergeCell ref="AB359:AE359"/>
    <mergeCell ref="AB360:AE360"/>
    <mergeCell ref="AB376:AE376"/>
    <mergeCell ref="AB374:AE374"/>
    <mergeCell ref="AB375:AE375"/>
    <mergeCell ref="AB364:AE364"/>
    <mergeCell ref="AB366:AE366"/>
    <mergeCell ref="AB367:AE367"/>
    <mergeCell ref="AB368:AE368"/>
    <mergeCell ref="AB369:AE369"/>
    <mergeCell ref="AB370:AE370"/>
    <mergeCell ref="AB372:AE372"/>
    <mergeCell ref="AB373:AE373"/>
    <mergeCell ref="AB395:AE395"/>
    <mergeCell ref="AB504:AE504"/>
    <mergeCell ref="AB505:AE505"/>
    <mergeCell ref="AB536:AE536"/>
    <mergeCell ref="AB411:AE411"/>
    <mergeCell ref="AB488:AE488"/>
    <mergeCell ref="AB489:AE489"/>
    <mergeCell ref="AB466:AE466"/>
    <mergeCell ref="AB467:AE467"/>
    <mergeCell ref="AB479:AE479"/>
    <mergeCell ref="AB480:AE480"/>
    <mergeCell ref="AB481:AE481"/>
    <mergeCell ref="AB482:AE482"/>
    <mergeCell ref="AB419:AE419"/>
    <mergeCell ref="AB442:AE442"/>
    <mergeCell ref="AB443:AE443"/>
    <mergeCell ref="AB425:AE425"/>
    <mergeCell ref="AB422:AE422"/>
    <mergeCell ref="AB423:AE423"/>
    <mergeCell ref="AB439:AE439"/>
    <mergeCell ref="AB428:AE428"/>
    <mergeCell ref="AB535:AE535"/>
    <mergeCell ref="AB429:AE429"/>
    <mergeCell ref="AB438:AE438"/>
    <mergeCell ref="AB424:AE424"/>
    <mergeCell ref="AB588:AE588"/>
    <mergeCell ref="AB604:AE604"/>
    <mergeCell ref="AB572:AE572"/>
    <mergeCell ref="AB589:AE589"/>
    <mergeCell ref="AB592:AE592"/>
    <mergeCell ref="AB593:AE593"/>
    <mergeCell ref="AB587:AE587"/>
    <mergeCell ref="AB590:AE590"/>
    <mergeCell ref="AB603:AE603"/>
    <mergeCell ref="AB575:AE575"/>
    <mergeCell ref="AB582:AE582"/>
    <mergeCell ref="AB583:AE583"/>
    <mergeCell ref="AB584:AE584"/>
    <mergeCell ref="AB585:AE585"/>
    <mergeCell ref="AB591:AE591"/>
    <mergeCell ref="AB573:AE573"/>
    <mergeCell ref="AB574:AE574"/>
    <mergeCell ref="AB594:AE594"/>
    <mergeCell ref="AB599:AE599"/>
    <mergeCell ref="AB688:AE688"/>
    <mergeCell ref="AB658:AE658"/>
    <mergeCell ref="AB659:AE659"/>
    <mergeCell ref="AB660:AE660"/>
    <mergeCell ref="AB662:AE662"/>
    <mergeCell ref="AB663:AE663"/>
    <mergeCell ref="AB664:AE664"/>
    <mergeCell ref="AB665:AE665"/>
    <mergeCell ref="AB685:AE685"/>
    <mergeCell ref="AB679:AE679"/>
    <mergeCell ref="AB667:AE667"/>
    <mergeCell ref="AB668:AE668"/>
    <mergeCell ref="AB669:AE669"/>
    <mergeCell ref="AB670:AE670"/>
    <mergeCell ref="AB671:AE671"/>
    <mergeCell ref="AB687:AE687"/>
    <mergeCell ref="AB686:AE686"/>
    <mergeCell ref="AB684:AE684"/>
    <mergeCell ref="AB661:AE661"/>
    <mergeCell ref="AB666:AE666"/>
    <mergeCell ref="AB673:AE673"/>
    <mergeCell ref="AB678:AE678"/>
    <mergeCell ref="AB680:AE680"/>
    <mergeCell ref="AB681:AE681"/>
    <mergeCell ref="AB689:AE689"/>
    <mergeCell ref="AB690:AE690"/>
    <mergeCell ref="AB701:AE701"/>
    <mergeCell ref="AB702:AE702"/>
    <mergeCell ref="AB697:AE697"/>
    <mergeCell ref="AB698:AE698"/>
    <mergeCell ref="AB699:AE699"/>
    <mergeCell ref="AB700:AE700"/>
    <mergeCell ref="AB695:AE695"/>
    <mergeCell ref="AB696:AE696"/>
    <mergeCell ref="AB693:AE693"/>
    <mergeCell ref="AB694:AE694"/>
    <mergeCell ref="AB692:AE692"/>
    <mergeCell ref="D2:U2"/>
    <mergeCell ref="V2:AA2"/>
    <mergeCell ref="D1:AA1"/>
    <mergeCell ref="AB2:AE2"/>
    <mergeCell ref="AB1:AE1"/>
    <mergeCell ref="L4:M4"/>
    <mergeCell ref="D3:N3"/>
    <mergeCell ref="Q3:T3"/>
    <mergeCell ref="V3:Z3"/>
    <mergeCell ref="AB3:AE3"/>
    <mergeCell ref="F4:K4"/>
    <mergeCell ref="AB607:AE607"/>
    <mergeCell ref="AB608:AE608"/>
    <mergeCell ref="AB600:AE600"/>
    <mergeCell ref="AB601:AE601"/>
    <mergeCell ref="AB602:AE602"/>
    <mergeCell ref="AB605:AE605"/>
    <mergeCell ref="AB629:AE629"/>
    <mergeCell ref="AB634:AE634"/>
    <mergeCell ref="AB606:AE606"/>
    <mergeCell ref="AB614:AE614"/>
    <mergeCell ref="AB630:AE630"/>
    <mergeCell ref="AB611:AE611"/>
    <mergeCell ref="AB613:AE613"/>
    <mergeCell ref="AB612:AE612"/>
    <mergeCell ref="AB610:AE610"/>
    <mergeCell ref="AB609:AE609"/>
  </mergeCells>
  <phoneticPr fontId="2"/>
  <pageMargins left="0.19685039370078741" right="0.19685039370078741" top="0.98425196850393704" bottom="0" header="0.78740157480314965" footer="0.19685039370078741"/>
  <pageSetup paperSize="9" orientation="landscape" r:id="rId1"/>
  <headerFooter alignWithMargins="0">
    <oddHeader>&amp;R&amp;"Arial,太字"&amp;8 &amp;U4.1  Survey Plan</oddHeader>
    <oddFooter>&amp;R&amp;"Arial,太字"&amp;8&amp;P/&amp;N</oddFooter>
  </headerFooter>
  <rowBreaks count="11" manualBreakCount="11">
    <brk id="52" max="35" man="1"/>
    <brk id="119" max="35" man="1"/>
    <brk id="148" max="35" man="1"/>
    <brk id="202" max="35" man="1"/>
    <brk id="251" max="35" man="1"/>
    <brk id="308" max="36" man="1"/>
    <brk id="376" max="36" man="1"/>
    <brk id="444" max="35" man="1"/>
    <brk id="514" max="35" man="1"/>
    <brk id="554" max="36" man="1"/>
    <brk id="618" max="35" man="1"/>
  </rowBreaks>
  <ignoredErrors>
    <ignoredError sqref="A617:AI618 A1:AI5 C146:AI148 A249:AI251 A643:Z644 AB643:AI644 AA657:AA660 AA662:AA668 A35:AI36 AE33:AG33 AE34:AI34 AI33 A37:AC37 AE37:AG37 AI37 A20:AI32 A38:AI38 A53:B53 A55:AI55 A39:C39 E39:AC39 A57:AI57 A56:C56 E56:AI56 A59:AI59 A58:C58 E58:AI58 A61:AI61 A60:C60 E60:AI60 A63:AI63 A62:C62 E62:AI62 A65:AI88 A64:C64 E64:AI64 A91:AA91 A89:C89 E89:AA89 A93:AI93 A92:C92 E92:AI92 A95:AI95 A94:C94 E94:AI94 A97:AI98 A96:C96 E96:AI96 A100:AI100 A99:C99 E99:AI99 A102:AI119 A101:C101 E101:AI101 A121:AI122 A120:B120 E120:AA120 A124:AI125 A123:C123 E123:AI123 A128:AI128 A126:C126 E126:AI126 A130:AI130 A129:C129 E129:AI129 A134:AI144 A131:C131 E131:AC131 D151:AI151 D153:AI153 E152:AI152 D155:AI155 E154:AI154 D157:AI157 E156:AI156 D159:AI159 E158:AI158 D161:AI161 E160:AI160 D163:AI170 E162:AI162 D175:AI175 E174:AI174 D177:AI177 E176:AI176 D179:AI179 E178:AI178 D181:AI181 E180:AI180 A171:AI172 E182:AC182 D183:AI183 D205:AI205 D207:AI207 E206:AI206 E208:AC208 D224:AI224 D226:AI226 E225:AI225 D228:AI228 E227:AI227 D230:AI230 E229:AI229 D232:AI232 E231:AI231 D242:AI247 E233:AC233 A253:AI253 A252:B252 E252:AA252 A266:AI266 A287:AI287 A255:AI255 A254:C254 E254:AI254 A257:AI257 A256:C256 E256:AI256 A259:AI259 A258:C258 E258:AI258 A261:AI261 A260:C260 E260:AI260 A263:AI264 A262:C262 E262:AI262 A265:C265 E265:AC265 A281:AI281 A283:AI283 A282:C282 E282:AI282 A285:AI285 A284:C284 E284:AI284 A268:AI278 A286:C286 E286:AC286 A311:AI311 A313:AI313 A312:C312 E312:AI312 A314:C314 E314:AC314 A315:AI315 A333:AI334 A332:C332 A336:AI336 A335:C335 E335:AI335 A338:AI338 A337:C337 E337:AI337 A340:AI340 A339:C339 E339:AI339 A341:C341 E341:AC341 A342:AI342 A357:AI357 A358:C358 E358:AI358 A379:AI379 A378:C378 E377:AA378 E380:AC380 A372:AI376 AE377:AG377 AI377 A381:AI381 C412:AI424 A403:AI403 A380:C380 A382:C382 E382:AC382 A402:C402 A431:C432 E432:AC432 A405:AI405 A404:C404 E404:AI404 A425:AI430 A433:AI433 A445:B445 A447:AI447 A434:C434 E434:AC434 A448:C448 E448:AC448 A449:AI449 A451:AI451 A450:C450 E450:AI450 A453:AI459 A452:C452 E452:AC452 A470:AA470 A468:C469 E468:AA469 A472:AA472 A471:C471 E471:AA471 A473:C473 A474:AA474 A476:AA476 A475:C475 E475:AA475 A491:C491 A493:C493 A495:C495 A517:AA517 A515:B516 E515:AA516 A519:AA519 A518:C518 E518:AA518 A520:C520 E520:AA520 A541:AI541 A539:C540 E540:AI540 A543:AI543 A542:C542 E542:AI542 A533:AI538 A544:C544 E544:AC544 A545:AI546 A557:AI557 E558:AC558 A558:C560 E560:AC560 A578:AI578 A577:C577 A580:AI580 A579:C579 E579:AI579 A572:AI575 A581:C581 E581:AI581 A609:AI615 A595:C596 E596:AC596 A597:AI597 D606:AI608 A619:B619 A621:AI621 A620:C620 A622:C622 E622:AC622 AE622:AI622 A33:AA34 AC378:AI378 AE380:AI380 A623:AI623 A625:AI625 A624:C624 E624:AI624 A627:AI641 A626:C626 E626:AC626 A647:Z647 A646:U646 W645:Z646 A649:Z649 A648:U648 W648:Z648 A650:U650 W650:Z650 A676:Z676 A674:U675 W674:Z675 A7:AI18 A6:AC6 AE6:AI6 AC33:AC34 A40:AI52 E53:AA53 AE39:AI39 AC53 AE53:AI53 AC91:AI91 AC89 AE120:AI120 E149:AA150 AC149 AE149:AI149 A132:AI132 A146:B149 AE131:AI131 E173:AA173 AC173 AE173:AI173 AC150:AI150 A173:C183 A150:C170 E203:AA204 AC203 AE203:AI203 A203:B203 AE182:AI182 A185:AI202 E216:AA217 AC204:AI204 AE208:AI208 AC216:AC217 A224:C233 A242:B247 C242:C246 AE217:AI217 AE233:AI233 A239:AI241 AE252:AI252 E279:AA280 AC279 AE279:AI279 A279:C280 AE265:AI265 A289:AI308 E309:AA310 AC309 AE309:AI309 AC280:AI280 A310:C310 AE286:AI286 A317:AI330 E331:AA332 AC331 AE331:AI331 AC310:AI310 AE314:AI314 A344:AI354 E355:AA356 AC355 AE355:AI355 AC332:AI332 A355:C356 AE341:AI341 A359:AI370 AC377 A411:AI411 E402:AA402 E431:AA431 AC431 AC402 A435:AI444 E445:AA445 AE434:AI434 AC445 AE445:AI445 AE448:AI448 AE452:AI452 A461:AI467 AC468 AE468:AI468 AB474:AI476 E490:AA491 AB469:AI472 E473:AC473 AE473:AI473 A492:AI492 AB516:AI520 A478:AI489 AC490 AE490 AC491:AI491 E493:AC493 AE493:AI493 AG490:AI490 AC521:AI531 AB521:AB529 A521:AA531 A494:AI494 A496:AI514 E495:AC495 AE495 AE431:AE432 AG495:AI495 AC515 AE515:AI515 A548:AI554 E539:AA539 AC539 AE539:AI539 A556:C556 AE544:AI544 A561:AI570 E555:AA556 AC555 AE555:AI555 AC556:AI556 E577:AI577 AE558:AI558 AE560:AI560 A582:AI594 E576:AA576 AC576 AE576:AI576 A599:AI605 E595:AA595 AC595 E619:AA620 AI619 AE619:AG619 AE595:AI596 AC619 AE626:AI626 AA643:AA655 AB646:AI649 E645:U645 AC645 AE645:AI645 AB676:AI676 AB650:AC650 AE650:AI650 AB651:AI673 A651:Z673 AA670:AA676 AC674:AI675 AC356:AI356 AE402 AG402 AG431:AG432 AI431:AI432 AI402 A127:AE127 AG127:AI127 AC620:AI620 E559:AI559 A216:C217 A204:C208 A209:AI215 AE216:AG216 AI216 AE89:AI89 AC120 AC252 AE382:AI382 AE399 AC399 E399:AA399 A383:AI398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>
    <tabColor indexed="12"/>
  </sheetPr>
  <dimension ref="A1:BE205"/>
  <sheetViews>
    <sheetView view="pageBreakPreview" topLeftCell="A90" zoomScale="160" zoomScaleNormal="130" zoomScaleSheetLayoutView="160" workbookViewId="0">
      <selection activeCell="G168" sqref="G168"/>
    </sheetView>
  </sheetViews>
  <sheetFormatPr defaultRowHeight="7.5"/>
  <cols>
    <col min="1" max="1" width="0.375" style="405" customWidth="1"/>
    <col min="2" max="2" width="8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125" style="297" customWidth="1"/>
    <col min="9" max="9" width="0.375" style="298" customWidth="1"/>
    <col min="10" max="10" width="1.25" style="199" customWidth="1"/>
    <col min="11" max="11" width="4.75" style="297" customWidth="1"/>
    <col min="12" max="12" width="0.375" style="298" customWidth="1"/>
    <col min="13" max="13" width="5.625" style="299" customWidth="1"/>
    <col min="14" max="14" width="0.375" style="199" customWidth="1"/>
    <col min="15" max="15" width="3.625" style="448" customWidth="1"/>
    <col min="16" max="16" width="0.375" style="76" customWidth="1"/>
    <col min="17" max="17" width="4.375" style="449" customWidth="1"/>
    <col min="18" max="18" width="0.375" style="76" customWidth="1"/>
    <col min="19" max="19" width="4.375" style="449" customWidth="1"/>
    <col min="20" max="20" width="0.375" style="76" customWidth="1"/>
    <col min="21" max="21" width="4.125" style="451" customWidth="1"/>
    <col min="22" max="22" width="0.375" style="76" customWidth="1"/>
    <col min="23" max="23" width="4.375" style="449" customWidth="1"/>
    <col min="24" max="24" width="0.375" style="76" customWidth="1"/>
    <col min="25" max="25" width="4.375" style="449" customWidth="1"/>
    <col min="26" max="26" width="0.375" style="76" customWidth="1"/>
    <col min="27" max="27" width="4.125" style="451" customWidth="1"/>
    <col min="28" max="28" width="0.375" style="76" customWidth="1"/>
    <col min="29" max="29" width="4.375" style="449" customWidth="1"/>
    <col min="30" max="30" width="0.375" style="76" customWidth="1"/>
    <col min="31" max="31" width="4.375" style="449" customWidth="1"/>
    <col min="32" max="32" width="0.375" style="76" customWidth="1"/>
    <col min="33" max="33" width="0.375" style="199" customWidth="1"/>
    <col min="34" max="34" width="60.375" style="350" customWidth="1"/>
    <col min="35" max="68" width="1.25" style="2" customWidth="1"/>
    <col min="69" max="16384" width="9" style="2"/>
  </cols>
  <sheetData>
    <row r="1" spans="1:40" ht="7.35" customHeight="1">
      <c r="A1" s="2264" t="s">
        <v>12</v>
      </c>
      <c r="B1" s="2265"/>
      <c r="C1" s="2262" t="s">
        <v>18</v>
      </c>
      <c r="D1" s="2263"/>
      <c r="E1" s="2262" t="s">
        <v>19</v>
      </c>
      <c r="F1" s="2263"/>
      <c r="G1" s="297"/>
      <c r="H1" s="298"/>
      <c r="I1" s="199"/>
      <c r="J1" s="297"/>
      <c r="K1" s="298"/>
      <c r="L1" s="299"/>
      <c r="M1" s="199"/>
      <c r="N1" s="2"/>
    </row>
    <row r="2" spans="1:40" ht="7.35" customHeight="1">
      <c r="A2" s="630"/>
      <c r="B2" s="397" t="s">
        <v>544</v>
      </c>
      <c r="C2" s="1133">
        <v>140</v>
      </c>
      <c r="D2" s="1135"/>
      <c r="E2" s="1396">
        <v>100</v>
      </c>
      <c r="F2" s="1245"/>
      <c r="G2" s="297"/>
      <c r="H2" s="298"/>
      <c r="I2" s="199"/>
      <c r="J2" s="297"/>
      <c r="K2" s="298"/>
      <c r="L2" s="299"/>
      <c r="M2" s="199"/>
      <c r="N2" s="2"/>
    </row>
    <row r="3" spans="1:40" ht="7.35" customHeight="1">
      <c r="A3" s="630"/>
      <c r="B3" s="397" t="s">
        <v>545</v>
      </c>
      <c r="C3" s="1133">
        <v>140</v>
      </c>
      <c r="D3" s="1135"/>
      <c r="E3" s="1396">
        <v>60</v>
      </c>
      <c r="F3" s="1245"/>
      <c r="G3" s="297"/>
      <c r="H3" s="298"/>
      <c r="I3" s="199"/>
      <c r="J3" s="297"/>
      <c r="K3" s="298"/>
      <c r="L3" s="299"/>
      <c r="M3" s="199"/>
      <c r="N3" s="2"/>
    </row>
    <row r="4" spans="1:40" ht="7.35" customHeight="1">
      <c r="A4" s="404"/>
      <c r="B4" s="397" t="s">
        <v>546</v>
      </c>
      <c r="C4" s="1133">
        <v>20</v>
      </c>
      <c r="D4" s="1135"/>
      <c r="E4" s="1133">
        <v>20</v>
      </c>
      <c r="F4" s="1245"/>
      <c r="G4" s="297"/>
      <c r="H4" s="298"/>
      <c r="I4" s="199"/>
      <c r="J4" s="297"/>
      <c r="K4" s="298"/>
      <c r="L4" s="299"/>
      <c r="M4" s="199"/>
      <c r="N4" s="2"/>
    </row>
    <row r="5" spans="1:40" ht="7.35" customHeight="1">
      <c r="A5" s="404"/>
      <c r="B5" s="397" t="s">
        <v>547</v>
      </c>
      <c r="C5" s="1141">
        <v>0.05</v>
      </c>
      <c r="D5" s="1246"/>
      <c r="E5" s="1247">
        <v>0.05</v>
      </c>
      <c r="F5" s="1245"/>
      <c r="G5" s="297"/>
      <c r="H5" s="1498" t="s">
        <v>932</v>
      </c>
      <c r="I5" s="2233" t="s">
        <v>931</v>
      </c>
      <c r="J5" s="2233"/>
      <c r="K5" s="2233"/>
      <c r="L5" s="2233"/>
      <c r="M5" s="2233"/>
      <c r="N5" s="2233"/>
      <c r="O5" s="2233"/>
      <c r="P5" s="2233"/>
      <c r="Q5" s="2233"/>
      <c r="R5" s="2233"/>
      <c r="S5" s="2233"/>
      <c r="T5" s="2233"/>
      <c r="U5" s="2233"/>
      <c r="V5" s="2233"/>
      <c r="W5" s="2233"/>
      <c r="X5" s="2233"/>
      <c r="Y5" s="2233"/>
      <c r="Z5" s="2233"/>
      <c r="AA5" s="2233"/>
      <c r="AB5" s="2233"/>
      <c r="AC5" s="2233"/>
      <c r="AD5" s="2233"/>
      <c r="AE5" s="2233"/>
      <c r="AF5" s="2233"/>
      <c r="AG5" s="2233"/>
      <c r="AH5" s="2233"/>
      <c r="AI5" s="1499"/>
      <c r="AJ5" s="1499"/>
      <c r="AK5" s="1499"/>
      <c r="AL5" s="1499"/>
      <c r="AM5" s="1499"/>
      <c r="AN5" s="1499"/>
    </row>
    <row r="6" spans="1:40" s="72" customFormat="1" ht="7.35" customHeight="1">
      <c r="A6" s="88"/>
      <c r="B6" s="483"/>
      <c r="C6" s="494"/>
      <c r="D6" s="494"/>
      <c r="E6" s="495"/>
      <c r="F6" s="495"/>
      <c r="H6" s="496"/>
      <c r="I6" s="497"/>
      <c r="J6" s="76"/>
      <c r="K6" s="496"/>
      <c r="L6" s="497"/>
      <c r="M6" s="198"/>
      <c r="N6" s="76"/>
      <c r="O6" s="448"/>
      <c r="P6" s="76"/>
      <c r="Q6" s="449"/>
      <c r="R6" s="76"/>
      <c r="S6" s="449"/>
      <c r="T6" s="76"/>
      <c r="U6" s="451"/>
      <c r="V6" s="76"/>
      <c r="W6" s="449"/>
      <c r="X6" s="76"/>
      <c r="Y6" s="449"/>
      <c r="Z6" s="76"/>
      <c r="AA6" s="451"/>
      <c r="AB6" s="76"/>
      <c r="AC6" s="449"/>
      <c r="AD6" s="76"/>
      <c r="AE6" s="449"/>
      <c r="AF6" s="76"/>
      <c r="AG6" s="76"/>
      <c r="AH6" s="450"/>
    </row>
    <row r="7" spans="1:40" ht="7.35" customHeight="1">
      <c r="A7" s="2229" t="s">
        <v>13</v>
      </c>
      <c r="B7" s="2230"/>
      <c r="C7" s="2039" t="s">
        <v>14</v>
      </c>
      <c r="D7" s="2038"/>
      <c r="E7" s="2229" t="s">
        <v>10</v>
      </c>
      <c r="F7" s="2230"/>
      <c r="G7" s="2039" t="s">
        <v>15</v>
      </c>
      <c r="H7" s="2041"/>
      <c r="I7" s="2041"/>
      <c r="J7" s="2041"/>
      <c r="K7" s="2041"/>
      <c r="L7" s="2038"/>
      <c r="M7" s="2252" t="s">
        <v>29</v>
      </c>
      <c r="N7" s="2253"/>
      <c r="O7" s="2094" t="s">
        <v>5</v>
      </c>
      <c r="P7" s="2095"/>
      <c r="Q7" s="2095"/>
      <c r="R7" s="2095"/>
      <c r="S7" s="2095"/>
      <c r="T7" s="2095"/>
      <c r="U7" s="2095"/>
      <c r="V7" s="2095"/>
      <c r="W7" s="2095"/>
      <c r="X7" s="2095"/>
      <c r="Y7" s="2095"/>
      <c r="Z7" s="2095"/>
      <c r="AA7" s="2095"/>
      <c r="AB7" s="2095"/>
      <c r="AC7" s="2095"/>
      <c r="AD7" s="2095"/>
      <c r="AE7" s="2095"/>
      <c r="AF7" s="2095"/>
      <c r="AG7" s="2039" t="s">
        <v>372</v>
      </c>
      <c r="AH7" s="2038"/>
    </row>
    <row r="8" spans="1:40" ht="7.35" customHeight="1">
      <c r="A8" s="2221"/>
      <c r="B8" s="2222"/>
      <c r="C8" s="2042" t="s">
        <v>369</v>
      </c>
      <c r="D8" s="2043"/>
      <c r="E8" s="2221" t="s">
        <v>370</v>
      </c>
      <c r="F8" s="2222"/>
      <c r="G8" s="2042"/>
      <c r="H8" s="2047"/>
      <c r="I8" s="2047"/>
      <c r="J8" s="2047"/>
      <c r="K8" s="2047"/>
      <c r="L8" s="2043"/>
      <c r="M8" s="2256" t="s">
        <v>28</v>
      </c>
      <c r="N8" s="2257"/>
      <c r="O8" s="2094" t="s">
        <v>2</v>
      </c>
      <c r="P8" s="2095"/>
      <c r="Q8" s="2095"/>
      <c r="R8" s="2095"/>
      <c r="S8" s="2095"/>
      <c r="T8" s="2096"/>
      <c r="U8" s="2094" t="s">
        <v>3</v>
      </c>
      <c r="V8" s="2095"/>
      <c r="W8" s="2095"/>
      <c r="X8" s="2095"/>
      <c r="Y8" s="2095"/>
      <c r="Z8" s="2096"/>
      <c r="AA8" s="2094" t="s">
        <v>4</v>
      </c>
      <c r="AB8" s="2095"/>
      <c r="AC8" s="2095"/>
      <c r="AD8" s="2095"/>
      <c r="AE8" s="2095"/>
      <c r="AF8" s="2095"/>
      <c r="AG8" s="2042"/>
      <c r="AH8" s="2043"/>
    </row>
    <row r="9" spans="1:40" ht="7.35" customHeight="1">
      <c r="A9" s="2221"/>
      <c r="B9" s="2222"/>
      <c r="C9" s="2042"/>
      <c r="D9" s="2043"/>
      <c r="E9" s="2221"/>
      <c r="F9" s="2222"/>
      <c r="G9" s="2042"/>
      <c r="H9" s="2047"/>
      <c r="I9" s="2047"/>
      <c r="J9" s="2047"/>
      <c r="K9" s="2047"/>
      <c r="L9" s="2043"/>
      <c r="M9" s="2256"/>
      <c r="N9" s="2257"/>
      <c r="O9" s="2048" t="str">
        <f>'3.1Cost by Sub-contractors'!M3</f>
        <v>Qty</v>
      </c>
      <c r="P9" s="2245"/>
      <c r="Q9" s="2244" t="str">
        <f>'3.1Cost by Sub-contractors'!K3</f>
        <v>Unit Price</v>
      </c>
      <c r="R9" s="2245"/>
      <c r="S9" s="2236" t="str">
        <f>'3.1Cost by Sub-contractors'!O3</f>
        <v>Amount</v>
      </c>
      <c r="T9" s="2237"/>
      <c r="U9" s="2240" t="str">
        <f>'3.1Cost by Sub-contractors'!M3</f>
        <v>Qty</v>
      </c>
      <c r="V9" s="2241"/>
      <c r="W9" s="2244" t="str">
        <f>'3.1Cost by Sub-contractors'!K3</f>
        <v>Unit Price</v>
      </c>
      <c r="X9" s="2245"/>
      <c r="Y9" s="2236" t="str">
        <f>'3.1Cost by Sub-contractors'!O3</f>
        <v>Amount</v>
      </c>
      <c r="Z9" s="2237"/>
      <c r="AA9" s="2240" t="str">
        <f>'3.1Cost by Sub-contractors'!M3</f>
        <v>Qty</v>
      </c>
      <c r="AB9" s="2241"/>
      <c r="AC9" s="2244" t="str">
        <f>'3.1Cost by Sub-contractors'!K3</f>
        <v>Unit Price</v>
      </c>
      <c r="AD9" s="2245"/>
      <c r="AE9" s="2236" t="str">
        <f>'3.1Cost by Sub-contractors'!O3</f>
        <v>Amount</v>
      </c>
      <c r="AF9" s="2237"/>
      <c r="AG9" s="2044"/>
      <c r="AH9" s="2046"/>
    </row>
    <row r="10" spans="1:40" ht="7.35" customHeight="1">
      <c r="A10" s="2258"/>
      <c r="B10" s="2259"/>
      <c r="C10" s="2089"/>
      <c r="D10" s="2027"/>
      <c r="E10" s="2254"/>
      <c r="F10" s="2255"/>
      <c r="G10" s="2089"/>
      <c r="H10" s="2026"/>
      <c r="I10" s="2026"/>
      <c r="J10" s="2026"/>
      <c r="K10" s="2026"/>
      <c r="L10" s="2027"/>
      <c r="M10" s="2260"/>
      <c r="N10" s="2261"/>
      <c r="O10" s="2242" t="str">
        <f>'3.1Cost by Sub-contractors'!J14</f>
        <v>(ha)</v>
      </c>
      <c r="P10" s="2243"/>
      <c r="Q10" s="2234" t="str">
        <f>'3.1Cost by Sub-contractors'!K4</f>
        <v>(USD)</v>
      </c>
      <c r="R10" s="2235"/>
      <c r="S10" s="2238" t="str">
        <f>'3.1Cost by Sub-contractors'!O4</f>
        <v>(USD)</v>
      </c>
      <c r="T10" s="2239"/>
      <c r="U10" s="2242" t="str">
        <f>'3.1Cost by Sub-contractors'!J15</f>
        <v>(km)</v>
      </c>
      <c r="V10" s="2243"/>
      <c r="W10" s="2234" t="str">
        <f>'3.1Cost by Sub-contractors'!K4</f>
        <v>(USD)</v>
      </c>
      <c r="X10" s="2235"/>
      <c r="Y10" s="2238" t="str">
        <f>'3.1Cost by Sub-contractors'!O4</f>
        <v>(USD)</v>
      </c>
      <c r="Z10" s="2239"/>
      <c r="AA10" s="2242" t="str">
        <f>'3.1Cost by Sub-contractors'!J16</f>
        <v>(km)</v>
      </c>
      <c r="AB10" s="2243"/>
      <c r="AC10" s="2234" t="str">
        <f>'3.1Cost by Sub-contractors'!K4</f>
        <v>(USD)</v>
      </c>
      <c r="AD10" s="2235"/>
      <c r="AE10" s="2238" t="str">
        <f>'3.1Cost by Sub-contractors'!O4</f>
        <v>(USD)</v>
      </c>
      <c r="AF10" s="2239"/>
      <c r="AG10" s="2032"/>
      <c r="AH10" s="2034"/>
    </row>
    <row r="11" spans="1:40" ht="7.35" customHeight="1">
      <c r="A11" s="379"/>
      <c r="B11" s="2268" t="s">
        <v>971</v>
      </c>
      <c r="C11" s="2268"/>
      <c r="D11" s="2268"/>
      <c r="E11" s="2268"/>
      <c r="F11" s="2268"/>
      <c r="G11" s="2268"/>
      <c r="H11" s="2268"/>
      <c r="I11" s="2268"/>
      <c r="J11" s="2268"/>
      <c r="K11" s="2268"/>
      <c r="L11" s="2268"/>
      <c r="M11" s="2268"/>
      <c r="N11" s="2268"/>
      <c r="O11" s="2268"/>
      <c r="P11" s="2268"/>
      <c r="Q11" s="2268"/>
      <c r="R11" s="2268"/>
      <c r="S11" s="2268"/>
      <c r="T11" s="2268"/>
      <c r="U11" s="2268"/>
      <c r="V11" s="2268"/>
      <c r="W11" s="2268"/>
      <c r="X11" s="2268"/>
      <c r="Y11" s="2268"/>
      <c r="Z11" s="2268"/>
      <c r="AA11" s="2268"/>
      <c r="AB11" s="2268"/>
      <c r="AC11" s="2268"/>
      <c r="AD11" s="2268"/>
      <c r="AE11" s="2268"/>
      <c r="AF11" s="2268"/>
      <c r="AG11" s="2268"/>
      <c r="AH11" s="2269"/>
    </row>
    <row r="12" spans="1:40" ht="7.35" customHeight="1">
      <c r="A12" s="406"/>
      <c r="B12" s="398" t="str">
        <f>'4.1Plan'!B6</f>
        <v>Danang</v>
      </c>
      <c r="C12" s="2039" t="str">
        <f>'4.1Plan'!C6</f>
        <v>PKG01</v>
      </c>
      <c r="D12" s="2038"/>
      <c r="E12" s="2227" t="str">
        <f>'4.1Plan'!D6</f>
        <v>ML01-1</v>
      </c>
      <c r="F12" s="2228"/>
      <c r="G12" s="339" t="str">
        <f>'4.1Plan'!D7</f>
        <v>ML001</v>
      </c>
      <c r="H12" s="302">
        <f>'4.1Plan'!AB7</f>
        <v>-800</v>
      </c>
      <c r="I12" s="303"/>
      <c r="J12" s="304" t="str">
        <f>'4.1Plan'!AC7</f>
        <v>-</v>
      </c>
      <c r="K12" s="302">
        <f>'4.1Plan'!AD7</f>
        <v>-174.55</v>
      </c>
      <c r="L12" s="305"/>
      <c r="M12" s="306">
        <f>'4.1Plan'!AH7</f>
        <v>625.45000000000005</v>
      </c>
      <c r="N12" s="306"/>
      <c r="O12" s="452">
        <f>M12*$C$2/10000</f>
        <v>8.7562999999999995</v>
      </c>
      <c r="P12" s="366"/>
      <c r="Q12" s="453"/>
      <c r="R12" s="454"/>
      <c r="S12" s="540"/>
      <c r="T12" s="455"/>
      <c r="U12" s="456">
        <f>M12/1000</f>
        <v>0.62545000000000006</v>
      </c>
      <c r="V12" s="366"/>
      <c r="W12" s="453"/>
      <c r="X12" s="454"/>
      <c r="Y12" s="540"/>
      <c r="Z12" s="455"/>
      <c r="AA12" s="456">
        <f>(ROUNDDOWN(M12/$C$4,0))*$C$3*(1+$C$5)/1000</f>
        <v>4.5570000000000004</v>
      </c>
      <c r="AB12" s="366"/>
      <c r="AC12" s="453"/>
      <c r="AD12" s="454"/>
      <c r="AE12" s="540"/>
      <c r="AF12" s="455"/>
      <c r="AG12" s="366"/>
      <c r="AH12" s="384"/>
    </row>
    <row r="13" spans="1:40" ht="7.35" customHeight="1">
      <c r="A13" s="407"/>
      <c r="B13" s="399"/>
      <c r="C13" s="2042"/>
      <c r="D13" s="2043"/>
      <c r="E13" s="2042"/>
      <c r="F13" s="2043"/>
      <c r="G13" s="336" t="str">
        <f>'4.1Plan'!D9</f>
        <v>ML002</v>
      </c>
      <c r="H13" s="308">
        <f>'4.1Plan'!AB9</f>
        <v>-65.45</v>
      </c>
      <c r="I13" s="309"/>
      <c r="J13" s="310" t="str">
        <f>'4.1Plan'!AC9</f>
        <v>-</v>
      </c>
      <c r="K13" s="308">
        <f>'4.1Plan'!AD9</f>
        <v>1047.425</v>
      </c>
      <c r="L13" s="311"/>
      <c r="M13" s="312">
        <f>'4.1Plan'!AH9</f>
        <v>1112.875</v>
      </c>
      <c r="N13" s="312"/>
      <c r="O13" s="457">
        <f>M13*$C$2/10000</f>
        <v>15.580249999999999</v>
      </c>
      <c r="P13" s="367"/>
      <c r="Q13" s="458"/>
      <c r="R13" s="459"/>
      <c r="S13" s="541"/>
      <c r="T13" s="460"/>
      <c r="U13" s="461">
        <f>M13/1000</f>
        <v>1.1128750000000001</v>
      </c>
      <c r="V13" s="367"/>
      <c r="W13" s="458"/>
      <c r="X13" s="459"/>
      <c r="Y13" s="541"/>
      <c r="Z13" s="460"/>
      <c r="AA13" s="461">
        <f>(ROUNDDOWN(M13/$C$4,0))*$C$3*(1+$C$5)/1000</f>
        <v>8.0850000000000009</v>
      </c>
      <c r="AB13" s="367"/>
      <c r="AC13" s="458"/>
      <c r="AD13" s="459"/>
      <c r="AE13" s="541"/>
      <c r="AF13" s="460"/>
      <c r="AG13" s="367"/>
      <c r="AH13" s="385"/>
    </row>
    <row r="14" spans="1:40" ht="7.35" customHeight="1">
      <c r="A14" s="407"/>
      <c r="B14" s="399"/>
      <c r="C14" s="2042"/>
      <c r="D14" s="2043"/>
      <c r="E14" s="2042"/>
      <c r="F14" s="2043"/>
      <c r="G14" s="336" t="str">
        <f>'4.1Plan'!D11</f>
        <v>ML003</v>
      </c>
      <c r="H14" s="308">
        <f>'4.1Plan'!AB11</f>
        <v>2190.5749999999998</v>
      </c>
      <c r="I14" s="309"/>
      <c r="J14" s="310" t="str">
        <f>'4.1Plan'!AC11</f>
        <v>-</v>
      </c>
      <c r="K14" s="308">
        <f>'4.1Plan'!AD11</f>
        <v>2319.35</v>
      </c>
      <c r="L14" s="311"/>
      <c r="M14" s="312">
        <f>'4.1Plan'!AH11</f>
        <v>128.77500000000009</v>
      </c>
      <c r="N14" s="312"/>
      <c r="O14" s="457">
        <f>M14*$C$2/10000</f>
        <v>1.8028500000000014</v>
      </c>
      <c r="P14" s="367"/>
      <c r="Q14" s="458"/>
      <c r="R14" s="459"/>
      <c r="S14" s="541"/>
      <c r="T14" s="460"/>
      <c r="U14" s="461">
        <f>M14/1000</f>
        <v>0.12877500000000008</v>
      </c>
      <c r="V14" s="367"/>
      <c r="W14" s="458"/>
      <c r="X14" s="459"/>
      <c r="Y14" s="541"/>
      <c r="Z14" s="460"/>
      <c r="AA14" s="461">
        <f>(ROUNDDOWN(M14/$C$4,0))*$C$3*(1+$C$5)/1000</f>
        <v>0.88200000000000001</v>
      </c>
      <c r="AB14" s="367"/>
      <c r="AC14" s="458"/>
      <c r="AD14" s="459"/>
      <c r="AE14" s="541"/>
      <c r="AF14" s="460"/>
      <c r="AG14" s="367"/>
      <c r="AH14" s="385"/>
    </row>
    <row r="15" spans="1:40" ht="7.35" customHeight="1">
      <c r="A15" s="407"/>
      <c r="B15" s="399"/>
      <c r="C15" s="2042"/>
      <c r="D15" s="2043"/>
      <c r="E15" s="2042"/>
      <c r="F15" s="2043"/>
      <c r="G15" s="340" t="str">
        <f>'4.1Plan'!D13</f>
        <v>ML004</v>
      </c>
      <c r="H15" s="318">
        <f>'4.1Plan'!AB13</f>
        <v>2700.65</v>
      </c>
      <c r="I15" s="319"/>
      <c r="J15" s="320" t="str">
        <f>'4.1Plan'!AC13</f>
        <v>-</v>
      </c>
      <c r="K15" s="318">
        <f>'4.1Plan'!AD13</f>
        <v>4000</v>
      </c>
      <c r="L15" s="321"/>
      <c r="M15" s="322">
        <f>'4.1Plan'!AH13</f>
        <v>1299.3499999999999</v>
      </c>
      <c r="N15" s="322"/>
      <c r="O15" s="462">
        <f>M15*$C$2/10000</f>
        <v>18.190899999999999</v>
      </c>
      <c r="P15" s="368"/>
      <c r="Q15" s="463"/>
      <c r="R15" s="464"/>
      <c r="S15" s="542"/>
      <c r="T15" s="465"/>
      <c r="U15" s="466">
        <f>M15/1000</f>
        <v>1.29935</v>
      </c>
      <c r="V15" s="368"/>
      <c r="W15" s="463"/>
      <c r="X15" s="464"/>
      <c r="Y15" s="542"/>
      <c r="Z15" s="465"/>
      <c r="AA15" s="466">
        <f>(ROUNDDOWN(M15/$C$4,0))*$C$3*(1+$C$5)/1000</f>
        <v>9.4079999999999995</v>
      </c>
      <c r="AB15" s="368"/>
      <c r="AC15" s="463"/>
      <c r="AD15" s="464"/>
      <c r="AE15" s="542"/>
      <c r="AF15" s="465"/>
      <c r="AG15" s="368"/>
      <c r="AH15" s="386"/>
    </row>
    <row r="16" spans="1:40" s="338" customFormat="1" ht="7.35" customHeight="1">
      <c r="A16" s="408"/>
      <c r="B16" s="400"/>
      <c r="C16" s="2266"/>
      <c r="D16" s="2267"/>
      <c r="E16" s="2042"/>
      <c r="F16" s="2043"/>
      <c r="G16" s="2246" t="s">
        <v>16</v>
      </c>
      <c r="H16" s="2247"/>
      <c r="I16" s="2247"/>
      <c r="J16" s="2247"/>
      <c r="K16" s="2247"/>
      <c r="L16" s="2248"/>
      <c r="M16" s="337">
        <f>SUM(M12:M15)</f>
        <v>3166.45</v>
      </c>
      <c r="N16" s="337"/>
      <c r="O16" s="467">
        <f>SUM(O12:O15)</f>
        <v>44.330300000000001</v>
      </c>
      <c r="P16" s="369"/>
      <c r="Q16" s="370">
        <f>'3.1Cost by Sub-contractors'!K14</f>
        <v>0</v>
      </c>
      <c r="R16" s="369"/>
      <c r="S16" s="479">
        <f>O16*Q16</f>
        <v>0</v>
      </c>
      <c r="T16" s="468"/>
      <c r="U16" s="372">
        <f>SUM(U12:U15)</f>
        <v>3.1664500000000002</v>
      </c>
      <c r="V16" s="369"/>
      <c r="W16" s="370">
        <f>'3.1Cost by Sub-contractors'!K15</f>
        <v>0</v>
      </c>
      <c r="X16" s="369"/>
      <c r="Y16" s="479">
        <f>U16*W16</f>
        <v>0</v>
      </c>
      <c r="Z16" s="468"/>
      <c r="AA16" s="372">
        <f>SUM(AA12:AA15)</f>
        <v>22.932000000000002</v>
      </c>
      <c r="AB16" s="369"/>
      <c r="AC16" s="370">
        <f>'3.1Cost by Sub-contractors'!K16</f>
        <v>0</v>
      </c>
      <c r="AD16" s="369"/>
      <c r="AE16" s="479">
        <f>AA16*AC16</f>
        <v>0</v>
      </c>
      <c r="AF16" s="468"/>
      <c r="AG16" s="390"/>
      <c r="AH16" s="387"/>
    </row>
    <row r="17" spans="1:57" ht="7.35" customHeight="1">
      <c r="A17" s="407"/>
      <c r="B17" s="399"/>
      <c r="C17" s="2042"/>
      <c r="D17" s="2043"/>
      <c r="E17" s="2227" t="str">
        <f>'4.1Plan'!D33</f>
        <v>ML01-2</v>
      </c>
      <c r="F17" s="2228"/>
      <c r="G17" s="339" t="str">
        <f>'4.1Plan'!D34</f>
        <v>ML005</v>
      </c>
      <c r="H17" s="302">
        <f>'4.1Plan'!AB34</f>
        <v>4000</v>
      </c>
      <c r="I17" s="303"/>
      <c r="J17" s="304" t="str">
        <f>'4.1Plan'!AC34</f>
        <v>-</v>
      </c>
      <c r="K17" s="302">
        <f>'4.1Plan'!AD34</f>
        <v>5466.4</v>
      </c>
      <c r="L17" s="305"/>
      <c r="M17" s="306">
        <f>'4.1Plan'!AH34</f>
        <v>1466.3999999999996</v>
      </c>
      <c r="N17" s="306"/>
      <c r="O17" s="469">
        <f>M17*$C$2/10000</f>
        <v>20.529599999999995</v>
      </c>
      <c r="P17" s="373"/>
      <c r="Q17" s="374"/>
      <c r="R17" s="375"/>
      <c r="S17" s="543"/>
      <c r="T17" s="376"/>
      <c r="U17" s="461">
        <f>M17/1000</f>
        <v>1.4663999999999997</v>
      </c>
      <c r="V17" s="373"/>
      <c r="W17" s="374"/>
      <c r="X17" s="375"/>
      <c r="Y17" s="543"/>
      <c r="Z17" s="376"/>
      <c r="AA17" s="461">
        <f>(ROUNDDOWN(M17/$C$4,0))*$C$3*(1+$C$5)/1000</f>
        <v>10.731</v>
      </c>
      <c r="AB17" s="373"/>
      <c r="AC17" s="374"/>
      <c r="AD17" s="375"/>
      <c r="AE17" s="543"/>
      <c r="AF17" s="376"/>
      <c r="AG17" s="373"/>
      <c r="AH17" s="388"/>
    </row>
    <row r="18" spans="1:57" ht="7.35" customHeight="1">
      <c r="A18" s="407"/>
      <c r="B18" s="399"/>
      <c r="C18" s="2042"/>
      <c r="D18" s="2043"/>
      <c r="E18" s="2042"/>
      <c r="F18" s="2043"/>
      <c r="G18" s="336" t="str">
        <f>'4.1Plan'!D37</f>
        <v>ML006</v>
      </c>
      <c r="H18" s="308">
        <f>'4.1Plan'!AB37</f>
        <v>5793.05</v>
      </c>
      <c r="I18" s="309"/>
      <c r="J18" s="310" t="str">
        <f>'4.1Plan'!AC37</f>
        <v>-</v>
      </c>
      <c r="K18" s="308">
        <f>'4.1Plan'!AD37</f>
        <v>7884.45</v>
      </c>
      <c r="L18" s="311"/>
      <c r="M18" s="312">
        <f>'4.1Plan'!AH37</f>
        <v>2091.3999999999996</v>
      </c>
      <c r="N18" s="1779"/>
      <c r="O18" s="457">
        <f>M18*$C$2/10000</f>
        <v>29.279599999999995</v>
      </c>
      <c r="P18" s="368"/>
      <c r="Q18" s="463"/>
      <c r="R18" s="464"/>
      <c r="S18" s="542"/>
      <c r="T18" s="465"/>
      <c r="U18" s="461">
        <f>M18/1000</f>
        <v>2.0913999999999997</v>
      </c>
      <c r="V18" s="368"/>
      <c r="W18" s="463"/>
      <c r="X18" s="464"/>
      <c r="Y18" s="542"/>
      <c r="Z18" s="465"/>
      <c r="AA18" s="461">
        <f>(ROUNDDOWN(M18/$C$4,0))*$C$3*(1+$C$5)/1000</f>
        <v>15.288</v>
      </c>
      <c r="AB18" s="368"/>
      <c r="AC18" s="463"/>
      <c r="AD18" s="464"/>
      <c r="AE18" s="542"/>
      <c r="AF18" s="465"/>
      <c r="AG18" s="368"/>
      <c r="AH18" s="386"/>
    </row>
    <row r="19" spans="1:57" ht="7.35" customHeight="1">
      <c r="A19" s="407"/>
      <c r="B19" s="399"/>
      <c r="C19" s="2042"/>
      <c r="D19" s="2043"/>
      <c r="E19" s="2223"/>
      <c r="F19" s="2224"/>
      <c r="G19" s="340" t="str">
        <f>'4.1Plan'!D39</f>
        <v>ML007</v>
      </c>
      <c r="H19" s="318">
        <f>'4.1Plan'!AB39</f>
        <v>7967.55</v>
      </c>
      <c r="I19" s="319"/>
      <c r="J19" s="320" t="str">
        <f>'4.1Plan'!AC39</f>
        <v>-</v>
      </c>
      <c r="K19" s="318">
        <f>'4.1Plan'!AD39</f>
        <v>8000</v>
      </c>
      <c r="L19" s="321"/>
      <c r="M19" s="322">
        <f>'4.1Plan'!AH39</f>
        <v>32.449999999999818</v>
      </c>
      <c r="N19" s="1780"/>
      <c r="O19" s="457">
        <f t="shared" ref="O19:O26" si="0">M19*$C$2/10000</f>
        <v>0.45429999999999743</v>
      </c>
      <c r="P19" s="367"/>
      <c r="Q19" s="458"/>
      <c r="R19" s="459"/>
      <c r="S19" s="541"/>
      <c r="T19" s="460"/>
      <c r="U19" s="461">
        <f t="shared" ref="U19:U26" si="1">M19/1000</f>
        <v>3.2449999999999819E-2</v>
      </c>
      <c r="V19" s="367"/>
      <c r="W19" s="458"/>
      <c r="X19" s="459"/>
      <c r="Y19" s="541"/>
      <c r="Z19" s="460"/>
      <c r="AA19" s="461">
        <f t="shared" ref="AA19:AA26" si="2">(ROUNDDOWN(M19/$C$4,0))*$C$3*(1+$C$5)/1000</f>
        <v>0.14699999999999999</v>
      </c>
      <c r="AB19" s="367"/>
      <c r="AC19" s="458"/>
      <c r="AD19" s="459"/>
      <c r="AE19" s="541"/>
      <c r="AF19" s="460"/>
      <c r="AG19" s="367"/>
      <c r="AH19" s="385"/>
    </row>
    <row r="20" spans="1:57" ht="7.35" customHeight="1">
      <c r="A20" s="409"/>
      <c r="B20" s="401"/>
      <c r="C20" s="2089"/>
      <c r="D20" s="2027"/>
      <c r="E20" s="2254"/>
      <c r="F20" s="2255"/>
      <c r="G20" s="2249" t="s">
        <v>16</v>
      </c>
      <c r="H20" s="2250"/>
      <c r="I20" s="2250"/>
      <c r="J20" s="2250"/>
      <c r="K20" s="2250"/>
      <c r="L20" s="2251"/>
      <c r="M20" s="346">
        <f>SUM(M17:M19)</f>
        <v>3590.2499999999991</v>
      </c>
      <c r="N20" s="347"/>
      <c r="O20" s="467">
        <f>SUM(O17:O19)</f>
        <v>50.263499999999986</v>
      </c>
      <c r="P20" s="377"/>
      <c r="Q20" s="370">
        <f>'3.1Cost by Sub-contractors'!K14</f>
        <v>0</v>
      </c>
      <c r="R20" s="369"/>
      <c r="S20" s="479">
        <f>O20*Q20</f>
        <v>0</v>
      </c>
      <c r="T20" s="378"/>
      <c r="U20" s="372">
        <f>SUM(U17:U19)</f>
        <v>3.5902499999999993</v>
      </c>
      <c r="V20" s="377"/>
      <c r="W20" s="370">
        <f>'3.1Cost by Sub-contractors'!K15</f>
        <v>0</v>
      </c>
      <c r="X20" s="369"/>
      <c r="Y20" s="479">
        <f>U20*W20</f>
        <v>0</v>
      </c>
      <c r="Z20" s="378"/>
      <c r="AA20" s="372">
        <f>SUM(AA17:AA19)</f>
        <v>26.165999999999997</v>
      </c>
      <c r="AB20" s="377"/>
      <c r="AC20" s="370">
        <f>'3.1Cost by Sub-contractors'!K16</f>
        <v>0</v>
      </c>
      <c r="AD20" s="369"/>
      <c r="AE20" s="479">
        <f>AA20*AC20</f>
        <v>0</v>
      </c>
      <c r="AF20" s="378"/>
      <c r="AG20" s="390"/>
      <c r="AH20" s="387"/>
    </row>
    <row r="21" spans="1:57" ht="7.35" customHeight="1">
      <c r="A21" s="2"/>
      <c r="B21" s="398" t="str">
        <f>'4.1Plan'!B53</f>
        <v>Quang Nam</v>
      </c>
      <c r="C21" s="2039" t="str">
        <f>'4.1Plan'!C53</f>
        <v>PKG02</v>
      </c>
      <c r="D21" s="2038"/>
      <c r="E21" s="2227" t="str">
        <f>'4.1Plan'!D53</f>
        <v>ML02-1</v>
      </c>
      <c r="F21" s="2228"/>
      <c r="G21" s="336" t="str">
        <f>'4.1Plan'!D54</f>
        <v>ML008</v>
      </c>
      <c r="H21" s="308">
        <f>'4.1Plan'!AB54</f>
        <v>8000</v>
      </c>
      <c r="I21" s="309"/>
      <c r="J21" s="310" t="str">
        <f>'4.1Plan'!AC54</f>
        <v>-</v>
      </c>
      <c r="K21" s="308">
        <f>'4.1Plan'!AD54</f>
        <v>9678.35</v>
      </c>
      <c r="L21" s="311"/>
      <c r="M21" s="312">
        <f>'4.1Plan'!AH54</f>
        <v>1678.3500000000004</v>
      </c>
      <c r="N21" s="312"/>
      <c r="O21" s="457">
        <f t="shared" ref="O21" si="3">M21*$C$2/10000</f>
        <v>23.496900000000007</v>
      </c>
      <c r="P21" s="367"/>
      <c r="Q21" s="458"/>
      <c r="R21" s="459"/>
      <c r="S21" s="541"/>
      <c r="T21" s="460"/>
      <c r="U21" s="1675">
        <f t="shared" ref="U21" si="4">M21/1000</f>
        <v>1.6783500000000005</v>
      </c>
      <c r="V21" s="367"/>
      <c r="W21" s="458"/>
      <c r="X21" s="459"/>
      <c r="Y21" s="541"/>
      <c r="Z21" s="460"/>
      <c r="AA21" s="1675">
        <f t="shared" ref="AA21" si="5">(ROUNDDOWN(M21/$C$4,0))*$C$3*(1+$C$5)/1000</f>
        <v>12.201000000000001</v>
      </c>
      <c r="AB21" s="367"/>
      <c r="AC21" s="458"/>
      <c r="AD21" s="459"/>
      <c r="AE21" s="541"/>
      <c r="AF21" s="460"/>
      <c r="AG21" s="367"/>
      <c r="AH21" s="385"/>
    </row>
    <row r="22" spans="1:57" ht="7.35" customHeight="1">
      <c r="A22" s="407"/>
      <c r="B22" s="399"/>
      <c r="C22" s="2042"/>
      <c r="D22" s="2043"/>
      <c r="E22" s="2223"/>
      <c r="F22" s="2224"/>
      <c r="G22" s="336" t="str">
        <f>'4.1Plan'!D56</f>
        <v>ML009</v>
      </c>
      <c r="H22" s="308">
        <f>'4.1Plan'!AB56</f>
        <v>10061.65</v>
      </c>
      <c r="I22" s="309"/>
      <c r="J22" s="310" t="str">
        <f>'4.1Plan'!AC56</f>
        <v>-</v>
      </c>
      <c r="K22" s="308">
        <f>'4.1Plan'!AD56</f>
        <v>10175.9</v>
      </c>
      <c r="L22" s="311"/>
      <c r="M22" s="312">
        <f>'4.1Plan'!AH56</f>
        <v>114.25</v>
      </c>
      <c r="N22" s="312"/>
      <c r="O22" s="457">
        <f t="shared" si="0"/>
        <v>1.5994999999999999</v>
      </c>
      <c r="P22" s="367"/>
      <c r="Q22" s="458"/>
      <c r="R22" s="459"/>
      <c r="S22" s="541"/>
      <c r="T22" s="460"/>
      <c r="U22" s="461">
        <f t="shared" si="1"/>
        <v>0.11425</v>
      </c>
      <c r="V22" s="367"/>
      <c r="W22" s="458"/>
      <c r="X22" s="459"/>
      <c r="Y22" s="541"/>
      <c r="Z22" s="460"/>
      <c r="AA22" s="461">
        <f t="shared" si="2"/>
        <v>0.73499999999999999</v>
      </c>
      <c r="AB22" s="367"/>
      <c r="AC22" s="458"/>
      <c r="AD22" s="459"/>
      <c r="AE22" s="541"/>
      <c r="AF22" s="460"/>
      <c r="AG22" s="367"/>
      <c r="AH22" s="385"/>
    </row>
    <row r="23" spans="1:57" ht="7.35" customHeight="1">
      <c r="A23" s="407"/>
      <c r="B23" s="399"/>
      <c r="C23" s="2042"/>
      <c r="D23" s="2043"/>
      <c r="E23" s="2042"/>
      <c r="F23" s="2043"/>
      <c r="G23" s="336" t="str">
        <f>'4.1Plan'!D58</f>
        <v>ML010</v>
      </c>
      <c r="H23" s="308">
        <f>'4.1Plan'!AB58</f>
        <v>10366.1</v>
      </c>
      <c r="I23" s="309"/>
      <c r="J23" s="310" t="str">
        <f>'4.1Plan'!AC58</f>
        <v>-</v>
      </c>
      <c r="K23" s="308">
        <f>'4.1Plan'!AD58</f>
        <v>10723.4</v>
      </c>
      <c r="L23" s="311"/>
      <c r="M23" s="312">
        <f>'4.1Plan'!AH58</f>
        <v>357.29999999999927</v>
      </c>
      <c r="N23" s="312"/>
      <c r="O23" s="457">
        <f t="shared" si="0"/>
        <v>5.0021999999999895</v>
      </c>
      <c r="P23" s="367"/>
      <c r="Q23" s="458"/>
      <c r="R23" s="459"/>
      <c r="S23" s="541"/>
      <c r="T23" s="460"/>
      <c r="U23" s="461">
        <f t="shared" si="1"/>
        <v>0.35729999999999928</v>
      </c>
      <c r="V23" s="367"/>
      <c r="W23" s="458"/>
      <c r="X23" s="459"/>
      <c r="Y23" s="541"/>
      <c r="Z23" s="460"/>
      <c r="AA23" s="461">
        <f t="shared" si="2"/>
        <v>2.4990000000000001</v>
      </c>
      <c r="AB23" s="367"/>
      <c r="AC23" s="458"/>
      <c r="AD23" s="459"/>
      <c r="AE23" s="541"/>
      <c r="AF23" s="460"/>
      <c r="AG23" s="367"/>
      <c r="AH23" s="385"/>
    </row>
    <row r="24" spans="1:57" ht="7.35" customHeight="1">
      <c r="A24" s="407"/>
      <c r="B24" s="399"/>
      <c r="C24" s="2042"/>
      <c r="D24" s="2043"/>
      <c r="E24" s="2042"/>
      <c r="F24" s="2043"/>
      <c r="G24" s="336" t="str">
        <f>'4.1Plan'!D60</f>
        <v>ML011</v>
      </c>
      <c r="H24" s="308">
        <f>'4.1Plan'!AB60</f>
        <v>11040.6</v>
      </c>
      <c r="I24" s="309"/>
      <c r="J24" s="310" t="str">
        <f>'4.1Plan'!AC60</f>
        <v>-</v>
      </c>
      <c r="K24" s="308">
        <f>'4.1Plan'!AD60</f>
        <v>11728.875</v>
      </c>
      <c r="L24" s="311"/>
      <c r="M24" s="312">
        <f>'4.1Plan'!AH60</f>
        <v>688.27499999999964</v>
      </c>
      <c r="N24" s="312"/>
      <c r="O24" s="457">
        <f t="shared" si="0"/>
        <v>9.6358499999999943</v>
      </c>
      <c r="P24" s="367"/>
      <c r="Q24" s="458"/>
      <c r="R24" s="459"/>
      <c r="S24" s="541"/>
      <c r="T24" s="460"/>
      <c r="U24" s="461">
        <f t="shared" si="1"/>
        <v>0.68827499999999964</v>
      </c>
      <c r="V24" s="367"/>
      <c r="W24" s="458"/>
      <c r="X24" s="459"/>
      <c r="Y24" s="541"/>
      <c r="Z24" s="460"/>
      <c r="AA24" s="461">
        <f t="shared" si="2"/>
        <v>4.9980000000000002</v>
      </c>
      <c r="AB24" s="367"/>
      <c r="AC24" s="458"/>
      <c r="AD24" s="459"/>
      <c r="AE24" s="541"/>
      <c r="AF24" s="460"/>
      <c r="AG24" s="367"/>
      <c r="AH24" s="385"/>
    </row>
    <row r="25" spans="1:57" ht="7.35" customHeight="1">
      <c r="A25" s="407"/>
      <c r="B25" s="399"/>
      <c r="C25" s="2042"/>
      <c r="D25" s="2043"/>
      <c r="E25" s="2042"/>
      <c r="F25" s="2043"/>
      <c r="G25" s="336" t="str">
        <f>'4.1Plan'!D62</f>
        <v>ML012</v>
      </c>
      <c r="H25" s="308">
        <f>'4.1Plan'!AB62</f>
        <v>12079.125</v>
      </c>
      <c r="I25" s="309"/>
      <c r="J25" s="310" t="str">
        <f>'4.1Plan'!AC62</f>
        <v>-</v>
      </c>
      <c r="K25" s="308">
        <f>'4.1Plan'!AD62</f>
        <v>12545.9</v>
      </c>
      <c r="L25" s="311"/>
      <c r="M25" s="312">
        <f>'4.1Plan'!AH62</f>
        <v>466.77499999999964</v>
      </c>
      <c r="N25" s="312"/>
      <c r="O25" s="457">
        <f t="shared" si="0"/>
        <v>6.5348499999999952</v>
      </c>
      <c r="P25" s="367"/>
      <c r="Q25" s="458"/>
      <c r="R25" s="459"/>
      <c r="S25" s="541"/>
      <c r="T25" s="460"/>
      <c r="U25" s="461">
        <f t="shared" si="1"/>
        <v>0.46677499999999966</v>
      </c>
      <c r="V25" s="367"/>
      <c r="W25" s="458"/>
      <c r="X25" s="459"/>
      <c r="Y25" s="541"/>
      <c r="Z25" s="460"/>
      <c r="AA25" s="461">
        <f t="shared" si="2"/>
        <v>3.3809999999999998</v>
      </c>
      <c r="AB25" s="367"/>
      <c r="AC25" s="458"/>
      <c r="AD25" s="459"/>
      <c r="AE25" s="541"/>
      <c r="AF25" s="460"/>
      <c r="AG25" s="367"/>
      <c r="AH25" s="385"/>
    </row>
    <row r="26" spans="1:57" ht="7.35" customHeight="1">
      <c r="A26" s="407"/>
      <c r="B26" s="399"/>
      <c r="C26" s="2042"/>
      <c r="D26" s="2043"/>
      <c r="E26" s="2042"/>
      <c r="F26" s="2043"/>
      <c r="G26" s="340" t="str">
        <f>'4.1Plan'!D64</f>
        <v>ML013</v>
      </c>
      <c r="H26" s="313">
        <f>'4.1Plan'!AB64</f>
        <v>12732.1</v>
      </c>
      <c r="I26" s="314"/>
      <c r="J26" s="315" t="str">
        <f>'4.1Plan'!AC64</f>
        <v>-</v>
      </c>
      <c r="K26" s="313">
        <f>'4.1Plan'!AD64</f>
        <v>13000</v>
      </c>
      <c r="L26" s="316"/>
      <c r="M26" s="317">
        <f>'4.1Plan'!AH64</f>
        <v>267.89999999999964</v>
      </c>
      <c r="N26" s="317"/>
      <c r="O26" s="457">
        <f t="shared" si="0"/>
        <v>3.750599999999995</v>
      </c>
      <c r="P26" s="368"/>
      <c r="Q26" s="463"/>
      <c r="R26" s="464"/>
      <c r="S26" s="542"/>
      <c r="T26" s="465"/>
      <c r="U26" s="461">
        <f t="shared" si="1"/>
        <v>0.26789999999999964</v>
      </c>
      <c r="V26" s="368"/>
      <c r="W26" s="463"/>
      <c r="X26" s="464"/>
      <c r="Y26" s="542"/>
      <c r="Z26" s="465"/>
      <c r="AA26" s="461">
        <f t="shared" si="2"/>
        <v>1.911</v>
      </c>
      <c r="AB26" s="368"/>
      <c r="AC26" s="463"/>
      <c r="AD26" s="464"/>
      <c r="AE26" s="542"/>
      <c r="AF26" s="465"/>
      <c r="AG26" s="368"/>
      <c r="AH26" s="386"/>
    </row>
    <row r="27" spans="1:57" ht="7.35" customHeight="1">
      <c r="A27" s="407"/>
      <c r="B27" s="399"/>
      <c r="C27" s="2042"/>
      <c r="D27" s="2043"/>
      <c r="E27" s="2042"/>
      <c r="F27" s="2043"/>
      <c r="G27" s="2249" t="s">
        <v>16</v>
      </c>
      <c r="H27" s="2250"/>
      <c r="I27" s="2250"/>
      <c r="J27" s="2250"/>
      <c r="K27" s="2250"/>
      <c r="L27" s="2251"/>
      <c r="M27" s="348">
        <f>SUM(M21:M26)</f>
        <v>3572.8499999999985</v>
      </c>
      <c r="N27" s="348"/>
      <c r="O27" s="467">
        <f>SUM(O21:O26)</f>
        <v>50.019899999999978</v>
      </c>
      <c r="P27" s="377"/>
      <c r="Q27" s="370">
        <f>'3.1Cost by Sub-contractors'!K14</f>
        <v>0</v>
      </c>
      <c r="R27" s="369"/>
      <c r="S27" s="479">
        <f>O27*Q27</f>
        <v>0</v>
      </c>
      <c r="T27" s="378"/>
      <c r="U27" s="372">
        <f>SUM(U21:U26)</f>
        <v>3.5728499999999985</v>
      </c>
      <c r="V27" s="377"/>
      <c r="W27" s="370">
        <f>'3.1Cost by Sub-contractors'!K15</f>
        <v>0</v>
      </c>
      <c r="X27" s="369"/>
      <c r="Y27" s="479">
        <f>U27*W27</f>
        <v>0</v>
      </c>
      <c r="Z27" s="378"/>
      <c r="AA27" s="372">
        <f>SUM(AA21:AA26)</f>
        <v>25.725000000000001</v>
      </c>
      <c r="AB27" s="377"/>
      <c r="AC27" s="370">
        <f>'3.1Cost by Sub-contractors'!K16</f>
        <v>0</v>
      </c>
      <c r="AD27" s="369"/>
      <c r="AE27" s="479">
        <f>AA27*AC27</f>
        <v>0</v>
      </c>
      <c r="AF27" s="378"/>
      <c r="AG27" s="390"/>
      <c r="AH27" s="387"/>
    </row>
    <row r="28" spans="1:57" ht="7.35" customHeight="1">
      <c r="A28" s="407"/>
      <c r="B28" s="399"/>
      <c r="C28" s="2042"/>
      <c r="D28" s="2043"/>
      <c r="E28" s="2227" t="str">
        <f>'4.1Plan'!D89</f>
        <v>ML02-2</v>
      </c>
      <c r="F28" s="2228"/>
      <c r="G28" s="339" t="str">
        <f>'4.1Plan'!D90</f>
        <v>ML014</v>
      </c>
      <c r="H28" s="302">
        <f>'4.1Plan'!AB90</f>
        <v>13000</v>
      </c>
      <c r="I28" s="303"/>
      <c r="J28" s="304" t="str">
        <f>'4.1Plan'!AC90</f>
        <v>-</v>
      </c>
      <c r="K28" s="302">
        <f>'4.1Plan'!AD90</f>
        <v>13040.85</v>
      </c>
      <c r="L28" s="305"/>
      <c r="M28" s="306">
        <f>'4.1Plan'!AH90</f>
        <v>40.850000000000364</v>
      </c>
      <c r="N28" s="306"/>
      <c r="O28" s="457">
        <f t="shared" ref="O28:O33" si="6">M28*$C$2/10000</f>
        <v>0.57190000000000507</v>
      </c>
      <c r="P28" s="373"/>
      <c r="Q28" s="374"/>
      <c r="R28" s="375"/>
      <c r="S28" s="543"/>
      <c r="T28" s="376"/>
      <c r="U28" s="461">
        <f t="shared" ref="U28:U33" si="7">M28/1000</f>
        <v>4.0850000000000365E-2</v>
      </c>
      <c r="V28" s="373"/>
      <c r="W28" s="374"/>
      <c r="X28" s="375"/>
      <c r="Y28" s="543"/>
      <c r="Z28" s="376"/>
      <c r="AA28" s="461">
        <f t="shared" ref="AA28:AA33" si="8">(ROUNDDOWN(M28/$C$4,0))*$C$3*(1+$C$5)/1000</f>
        <v>0.29399999999999998</v>
      </c>
      <c r="AB28" s="373"/>
      <c r="AC28" s="374"/>
      <c r="AD28" s="375"/>
      <c r="AE28" s="543"/>
      <c r="AF28" s="376"/>
      <c r="AG28" s="373"/>
      <c r="AH28" s="388"/>
    </row>
    <row r="29" spans="1:57" ht="7.35" customHeight="1">
      <c r="A29" s="407"/>
      <c r="B29" s="399"/>
      <c r="C29" s="2042"/>
      <c r="D29" s="2043"/>
      <c r="E29" s="2042"/>
      <c r="F29" s="2043"/>
      <c r="G29" s="336" t="str">
        <f>'4.1Plan'!D92</f>
        <v>ML015</v>
      </c>
      <c r="H29" s="308">
        <f>'4.1Plan'!AB92</f>
        <v>13379.15</v>
      </c>
      <c r="I29" s="309"/>
      <c r="J29" s="310" t="str">
        <f>'4.1Plan'!AC92</f>
        <v>-</v>
      </c>
      <c r="K29" s="308">
        <f>'4.1Plan'!AD92</f>
        <v>13574.95</v>
      </c>
      <c r="L29" s="311"/>
      <c r="M29" s="312">
        <f>'4.1Plan'!AH92</f>
        <v>195.80000000000109</v>
      </c>
      <c r="N29" s="312"/>
      <c r="O29" s="457">
        <f t="shared" si="6"/>
        <v>2.7412000000000152</v>
      </c>
      <c r="P29" s="367"/>
      <c r="Q29" s="458"/>
      <c r="R29" s="459"/>
      <c r="S29" s="541"/>
      <c r="T29" s="460"/>
      <c r="U29" s="461">
        <f t="shared" si="7"/>
        <v>0.19580000000000108</v>
      </c>
      <c r="V29" s="367"/>
      <c r="W29" s="458"/>
      <c r="X29" s="459"/>
      <c r="Y29" s="541"/>
      <c r="Z29" s="460"/>
      <c r="AA29" s="461">
        <f t="shared" si="8"/>
        <v>1.323</v>
      </c>
      <c r="AB29" s="367"/>
      <c r="AC29" s="458"/>
      <c r="AD29" s="459"/>
      <c r="AE29" s="541"/>
      <c r="AF29" s="460"/>
      <c r="AG29" s="367"/>
      <c r="AH29" s="385"/>
    </row>
    <row r="30" spans="1:57" ht="7.35" customHeight="1">
      <c r="A30" s="407"/>
      <c r="B30" s="399"/>
      <c r="C30" s="2042"/>
      <c r="D30" s="2043"/>
      <c r="E30" s="2042"/>
      <c r="F30" s="2043"/>
      <c r="G30" s="336" t="str">
        <f>'4.1Plan'!D94</f>
        <v>ML016</v>
      </c>
      <c r="H30" s="308">
        <f>'4.1Plan'!AB94</f>
        <v>13677.05</v>
      </c>
      <c r="I30" s="309"/>
      <c r="J30" s="310" t="str">
        <f>'4.1Plan'!AC94</f>
        <v>-</v>
      </c>
      <c r="K30" s="308">
        <f>'4.1Plan'!AD94</f>
        <v>13868.4</v>
      </c>
      <c r="L30" s="311"/>
      <c r="M30" s="312">
        <f>'4.1Plan'!AH94</f>
        <v>191.35000000000036</v>
      </c>
      <c r="N30" s="312"/>
      <c r="O30" s="457">
        <f t="shared" si="6"/>
        <v>2.6789000000000049</v>
      </c>
      <c r="P30" s="367"/>
      <c r="Q30" s="458"/>
      <c r="R30" s="459"/>
      <c r="S30" s="541"/>
      <c r="T30" s="460"/>
      <c r="U30" s="461">
        <f t="shared" si="7"/>
        <v>0.19135000000000035</v>
      </c>
      <c r="V30" s="367"/>
      <c r="W30" s="458"/>
      <c r="X30" s="459"/>
      <c r="Y30" s="541"/>
      <c r="Z30" s="460"/>
      <c r="AA30" s="461">
        <f t="shared" si="8"/>
        <v>1.323</v>
      </c>
      <c r="AB30" s="367"/>
      <c r="AC30" s="458"/>
      <c r="AD30" s="459"/>
      <c r="AE30" s="541"/>
      <c r="AF30" s="460"/>
      <c r="AG30" s="367"/>
      <c r="AH30" s="385"/>
    </row>
    <row r="31" spans="1:57" ht="7.35" customHeight="1">
      <c r="A31" s="407"/>
      <c r="B31" s="399"/>
      <c r="C31" s="2042"/>
      <c r="D31" s="2043"/>
      <c r="E31" s="2042"/>
      <c r="F31" s="2043"/>
      <c r="G31" s="336" t="str">
        <f>'4.1Plan'!D96</f>
        <v>ML017</v>
      </c>
      <c r="H31" s="308">
        <f>'4.1Plan'!AB96</f>
        <v>14185.6</v>
      </c>
      <c r="I31" s="309"/>
      <c r="J31" s="310" t="str">
        <f>'4.1Plan'!AC96</f>
        <v>-</v>
      </c>
      <c r="K31" s="308">
        <f>'4.1Plan'!AD96</f>
        <v>14714.4</v>
      </c>
      <c r="L31" s="311"/>
      <c r="M31" s="312">
        <f>'4.1Plan'!AH96</f>
        <v>528.79999999999927</v>
      </c>
      <c r="N31" s="312"/>
      <c r="O31" s="457">
        <f t="shared" si="6"/>
        <v>7.4031999999999902</v>
      </c>
      <c r="P31" s="367"/>
      <c r="Q31" s="458"/>
      <c r="R31" s="459"/>
      <c r="S31" s="541"/>
      <c r="T31" s="460"/>
      <c r="U31" s="461">
        <f t="shared" si="7"/>
        <v>0.52879999999999927</v>
      </c>
      <c r="V31" s="367"/>
      <c r="W31" s="458"/>
      <c r="X31" s="459"/>
      <c r="Y31" s="541"/>
      <c r="Z31" s="460"/>
      <c r="AA31" s="461">
        <f t="shared" si="8"/>
        <v>3.8220000000000001</v>
      </c>
      <c r="AB31" s="367"/>
      <c r="AC31" s="458"/>
      <c r="AD31" s="459"/>
      <c r="AE31" s="541"/>
      <c r="AF31" s="460"/>
      <c r="AG31" s="367"/>
      <c r="AH31" s="385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07"/>
      <c r="B32" s="399"/>
      <c r="C32" s="2042"/>
      <c r="D32" s="2043"/>
      <c r="E32" s="2042"/>
      <c r="F32" s="2043"/>
      <c r="G32" s="336" t="str">
        <f>'4.1Plan'!D99</f>
        <v>ML018</v>
      </c>
      <c r="H32" s="308">
        <f>'4.1Plan'!AB99</f>
        <v>15329.6</v>
      </c>
      <c r="I32" s="309"/>
      <c r="J32" s="310" t="str">
        <f>'4.1Plan'!AC99</f>
        <v>-</v>
      </c>
      <c r="K32" s="308">
        <f>'4.1Plan'!AD99</f>
        <v>16338.400000000001</v>
      </c>
      <c r="L32" s="311"/>
      <c r="M32" s="312">
        <f>'4.1Plan'!AH99</f>
        <v>1008.8000000000011</v>
      </c>
      <c r="N32" s="312"/>
      <c r="O32" s="457">
        <f t="shared" si="6"/>
        <v>14.123200000000015</v>
      </c>
      <c r="P32" s="367"/>
      <c r="Q32" s="458"/>
      <c r="R32" s="459"/>
      <c r="S32" s="541"/>
      <c r="T32" s="460"/>
      <c r="U32" s="461">
        <f t="shared" si="7"/>
        <v>1.008800000000001</v>
      </c>
      <c r="V32" s="367"/>
      <c r="W32" s="458"/>
      <c r="X32" s="459"/>
      <c r="Y32" s="541"/>
      <c r="Z32" s="460"/>
      <c r="AA32" s="461">
        <f t="shared" si="8"/>
        <v>7.35</v>
      </c>
      <c r="AB32" s="367"/>
      <c r="AC32" s="458"/>
      <c r="AD32" s="459"/>
      <c r="AE32" s="541"/>
      <c r="AF32" s="460"/>
      <c r="AG32" s="367"/>
      <c r="AH32" s="385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 ht="7.35" customHeight="1">
      <c r="A33" s="407"/>
      <c r="B33" s="399"/>
      <c r="C33" s="2042"/>
      <c r="D33" s="2043"/>
      <c r="E33" s="2042"/>
      <c r="F33" s="2043"/>
      <c r="G33" s="340" t="str">
        <f>'4.1Plan'!D101</f>
        <v>ML019</v>
      </c>
      <c r="H33" s="318">
        <f>'4.1Plan'!AB101</f>
        <v>16655.599999999999</v>
      </c>
      <c r="I33" s="319"/>
      <c r="J33" s="320" t="str">
        <f>'4.1Plan'!AC101</f>
        <v>-</v>
      </c>
      <c r="K33" s="318">
        <f>'4.1Plan'!AD101</f>
        <v>17000</v>
      </c>
      <c r="L33" s="321"/>
      <c r="M33" s="322">
        <f>'4.1Plan'!AH101</f>
        <v>344.40000000000146</v>
      </c>
      <c r="N33" s="322"/>
      <c r="O33" s="462">
        <f t="shared" si="6"/>
        <v>4.8216000000000205</v>
      </c>
      <c r="P33" s="473"/>
      <c r="Q33" s="463"/>
      <c r="R33" s="464"/>
      <c r="S33" s="542"/>
      <c r="T33" s="465"/>
      <c r="U33" s="466">
        <f t="shared" si="7"/>
        <v>0.34440000000000148</v>
      </c>
      <c r="V33" s="473"/>
      <c r="W33" s="463"/>
      <c r="X33" s="599"/>
      <c r="Y33" s="1520"/>
      <c r="Z33" s="641"/>
      <c r="AA33" s="1529">
        <f t="shared" si="8"/>
        <v>2.4990000000000001</v>
      </c>
      <c r="AB33" s="568"/>
      <c r="AC33" s="598"/>
      <c r="AD33" s="599"/>
      <c r="AE33" s="1520"/>
      <c r="AF33" s="641"/>
      <c r="AG33" s="602"/>
      <c r="AH33" s="603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 ht="7.35" customHeight="1">
      <c r="A34" s="407"/>
      <c r="B34" s="399"/>
      <c r="C34" s="2089"/>
      <c r="D34" s="2027"/>
      <c r="E34" s="2089"/>
      <c r="F34" s="2027"/>
      <c r="G34" s="2246" t="s">
        <v>16</v>
      </c>
      <c r="H34" s="2247"/>
      <c r="I34" s="2247"/>
      <c r="J34" s="2247"/>
      <c r="K34" s="2247"/>
      <c r="L34" s="2248"/>
      <c r="M34" s="349">
        <f>SUM(M28:M33)</f>
        <v>2310.0000000000036</v>
      </c>
      <c r="N34" s="349"/>
      <c r="O34" s="474">
        <f>SUM(O28:O33)</f>
        <v>32.340000000000053</v>
      </c>
      <c r="P34" s="426"/>
      <c r="Q34" s="370">
        <f>'3.1Cost by Sub-contractors'!K14</f>
        <v>0</v>
      </c>
      <c r="R34" s="369"/>
      <c r="S34" s="479">
        <f>O34*Q34</f>
        <v>0</v>
      </c>
      <c r="T34" s="378"/>
      <c r="U34" s="475">
        <f>SUM(U28:U33)</f>
        <v>2.3100000000000036</v>
      </c>
      <c r="V34" s="426"/>
      <c r="W34" s="370">
        <f>'3.1Cost by Sub-contractors'!K15</f>
        <v>0</v>
      </c>
      <c r="X34" s="589"/>
      <c r="Y34" s="607">
        <f>U34*W34</f>
        <v>0</v>
      </c>
      <c r="Z34" s="608"/>
      <c r="AA34" s="1523">
        <f>SUM(AA28:AA33)</f>
        <v>16.611000000000001</v>
      </c>
      <c r="AB34" s="648"/>
      <c r="AC34" s="588">
        <f>'3.1Cost by Sub-contractors'!K16</f>
        <v>0</v>
      </c>
      <c r="AD34" s="589"/>
      <c r="AE34" s="607">
        <f>AA34*AC34</f>
        <v>0</v>
      </c>
      <c r="AF34" s="608"/>
      <c r="AG34" s="582"/>
      <c r="AH34" s="576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 ht="7.35" customHeight="1">
      <c r="A35" s="407"/>
      <c r="B35" s="399"/>
      <c r="C35" s="2042" t="str">
        <f>'4.1Plan'!C120</f>
        <v>PKG03</v>
      </c>
      <c r="D35" s="2043"/>
      <c r="E35" s="2223" t="str">
        <f>'4.1Plan'!D120</f>
        <v>ML03-1</v>
      </c>
      <c r="F35" s="2224"/>
      <c r="G35" s="339" t="str">
        <f>'4.1Plan'!D123</f>
        <v>ML020</v>
      </c>
      <c r="H35" s="308">
        <f>'4.1Plan'!AB123</f>
        <v>18412.099999999999</v>
      </c>
      <c r="I35" s="309"/>
      <c r="J35" s="310" t="str">
        <f>'4.1Plan'!AC123</f>
        <v>-</v>
      </c>
      <c r="K35" s="308">
        <f>'4.1Plan'!AD123</f>
        <v>18530.924999999999</v>
      </c>
      <c r="L35" s="311"/>
      <c r="M35" s="312">
        <f>'4.1Plan'!AH123</f>
        <v>118.82500000000073</v>
      </c>
      <c r="N35" s="312"/>
      <c r="O35" s="457">
        <f>M35*$C$2/10000</f>
        <v>1.6635500000000101</v>
      </c>
      <c r="P35" s="367"/>
      <c r="Q35" s="458"/>
      <c r="R35" s="459"/>
      <c r="S35" s="541"/>
      <c r="T35" s="460"/>
      <c r="U35" s="461">
        <f>M35/1000</f>
        <v>0.11882500000000072</v>
      </c>
      <c r="V35" s="367"/>
      <c r="W35" s="458"/>
      <c r="X35" s="562"/>
      <c r="Y35" s="636"/>
      <c r="Z35" s="637"/>
      <c r="AA35" s="1527">
        <f>(ROUNDDOWN(M35/$C$4,0))*$C$3*(1+$C$5)/1000</f>
        <v>0.73499999999999999</v>
      </c>
      <c r="AB35" s="580"/>
      <c r="AC35" s="561"/>
      <c r="AD35" s="562"/>
      <c r="AE35" s="636"/>
      <c r="AF35" s="637"/>
      <c r="AG35" s="580"/>
      <c r="AH35" s="566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7"/>
      <c r="B36" s="399"/>
      <c r="C36" s="2042"/>
      <c r="D36" s="2043"/>
      <c r="E36" s="2042"/>
      <c r="F36" s="2043"/>
      <c r="G36" s="336" t="str">
        <f>'4.1Plan'!D126</f>
        <v>ML021</v>
      </c>
      <c r="H36" s="308">
        <f>'4.1Plan'!AB126</f>
        <v>18924.099999999999</v>
      </c>
      <c r="I36" s="309"/>
      <c r="J36" s="310" t="str">
        <f>'4.1Plan'!AC126</f>
        <v>-</v>
      </c>
      <c r="K36" s="308">
        <f>'4.1Plan'!AD126</f>
        <v>19165.95</v>
      </c>
      <c r="L36" s="311"/>
      <c r="M36" s="312">
        <f>'4.1Plan'!AH126</f>
        <v>241.85000000000218</v>
      </c>
      <c r="N36" s="312"/>
      <c r="O36" s="457">
        <f>M36*$C$2/10000</f>
        <v>3.3859000000000306</v>
      </c>
      <c r="P36" s="367"/>
      <c r="Q36" s="458"/>
      <c r="R36" s="459"/>
      <c r="S36" s="541"/>
      <c r="T36" s="460"/>
      <c r="U36" s="461">
        <f>M36/1000</f>
        <v>0.24185000000000217</v>
      </c>
      <c r="V36" s="367"/>
      <c r="W36" s="458"/>
      <c r="X36" s="562"/>
      <c r="Y36" s="636"/>
      <c r="Z36" s="637"/>
      <c r="AA36" s="1527">
        <f>(ROUNDDOWN(M36/$C$4,0))*$C$3*(1+$C$5)/1000</f>
        <v>1.764</v>
      </c>
      <c r="AB36" s="580"/>
      <c r="AC36" s="561"/>
      <c r="AD36" s="562"/>
      <c r="AE36" s="636"/>
      <c r="AF36" s="637"/>
      <c r="AG36" s="580"/>
      <c r="AH36" s="566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 ht="7.35" customHeight="1">
      <c r="A37" s="407"/>
      <c r="B37" s="399"/>
      <c r="C37" s="2042"/>
      <c r="D37" s="2043"/>
      <c r="E37" s="2042"/>
      <c r="F37" s="2043"/>
      <c r="G37" s="336" t="str">
        <f>'4.1Plan'!D129</f>
        <v>ML022</v>
      </c>
      <c r="H37" s="308">
        <f>'4.1Plan'!AB129</f>
        <v>19403.55</v>
      </c>
      <c r="I37" s="309"/>
      <c r="J37" s="310" t="str">
        <f>'4.1Plan'!AC129</f>
        <v>-</v>
      </c>
      <c r="K37" s="308">
        <f>'4.1Plan'!AD129</f>
        <v>19780</v>
      </c>
      <c r="L37" s="311"/>
      <c r="M37" s="312">
        <f>'4.1Plan'!AH129</f>
        <v>376.45000000000073</v>
      </c>
      <c r="N37" s="312"/>
      <c r="O37" s="457">
        <f>M37*$C$2/10000</f>
        <v>5.2703000000000104</v>
      </c>
      <c r="P37" s="367"/>
      <c r="Q37" s="458"/>
      <c r="R37" s="459"/>
      <c r="S37" s="541"/>
      <c r="T37" s="460"/>
      <c r="U37" s="461">
        <f>M37/1000</f>
        <v>0.37645000000000073</v>
      </c>
      <c r="V37" s="367"/>
      <c r="W37" s="458"/>
      <c r="X37" s="562"/>
      <c r="Y37" s="636"/>
      <c r="Z37" s="637"/>
      <c r="AA37" s="1527">
        <f>(ROUNDDOWN(M37/$C$4,0))*$C$3*(1+$C$5)/1000</f>
        <v>2.6459999999999999</v>
      </c>
      <c r="AB37" s="580"/>
      <c r="AC37" s="561"/>
      <c r="AD37" s="562"/>
      <c r="AE37" s="636"/>
      <c r="AF37" s="637"/>
      <c r="AG37" s="580"/>
      <c r="AH37" s="566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 ht="7.35" customHeight="1">
      <c r="A38" s="407"/>
      <c r="B38" s="399"/>
      <c r="C38" s="2042"/>
      <c r="D38" s="2043"/>
      <c r="E38" s="2042"/>
      <c r="F38" s="2043"/>
      <c r="G38" s="336" t="str">
        <f>'4.1Plan'!D131</f>
        <v>ML023</v>
      </c>
      <c r="H38" s="313">
        <f>'4.1Plan'!AB131</f>
        <v>20590</v>
      </c>
      <c r="I38" s="314"/>
      <c r="J38" s="315" t="str">
        <f>'4.1Plan'!AC131</f>
        <v>-</v>
      </c>
      <c r="K38" s="313">
        <f>'4.1Plan'!AD131</f>
        <v>21846.45</v>
      </c>
      <c r="L38" s="316"/>
      <c r="M38" s="317">
        <f>'4.1Plan'!AH131</f>
        <v>1256.4500000000007</v>
      </c>
      <c r="N38" s="317"/>
      <c r="O38" s="457">
        <f>M38*$C$2/10000</f>
        <v>17.590300000000013</v>
      </c>
      <c r="P38" s="368"/>
      <c r="Q38" s="463"/>
      <c r="R38" s="464"/>
      <c r="S38" s="542"/>
      <c r="T38" s="465"/>
      <c r="U38" s="461">
        <f>M38/1000</f>
        <v>1.2564500000000007</v>
      </c>
      <c r="V38" s="368"/>
      <c r="W38" s="463"/>
      <c r="X38" s="599"/>
      <c r="Y38" s="1520"/>
      <c r="Z38" s="641"/>
      <c r="AA38" s="1527">
        <f>(ROUNDDOWN(M38/$C$4,0))*$C$3*(1+$C$5)/1000</f>
        <v>9.1140000000000008</v>
      </c>
      <c r="AB38" s="602"/>
      <c r="AC38" s="598"/>
      <c r="AD38" s="599"/>
      <c r="AE38" s="1520"/>
      <c r="AF38" s="641"/>
      <c r="AG38" s="602"/>
      <c r="AH38" s="603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 ht="7.35" customHeight="1">
      <c r="A39" s="407"/>
      <c r="B39" s="399"/>
      <c r="C39" s="1668"/>
      <c r="D39" s="1669"/>
      <c r="E39" s="1668"/>
      <c r="F39" s="1669"/>
      <c r="G39" s="340" t="str">
        <f>'4.1Plan'!D133</f>
        <v>ML024</v>
      </c>
      <c r="H39" s="313">
        <f>'4.1Plan'!AB133</f>
        <v>21953.55</v>
      </c>
      <c r="I39" s="314"/>
      <c r="J39" s="315" t="str">
        <f>'4.1Plan'!AC133</f>
        <v>-</v>
      </c>
      <c r="K39" s="313">
        <f>'4.1Plan'!AD133</f>
        <v>22000</v>
      </c>
      <c r="L39" s="316"/>
      <c r="M39" s="317">
        <f>'4.1Plan'!AH133</f>
        <v>46.450000000000728</v>
      </c>
      <c r="N39" s="317"/>
      <c r="O39" s="457">
        <f>M39*$C$2/10000</f>
        <v>0.6503000000000102</v>
      </c>
      <c r="P39" s="368"/>
      <c r="Q39" s="463"/>
      <c r="R39" s="464"/>
      <c r="S39" s="542"/>
      <c r="T39" s="465"/>
      <c r="U39" s="1675">
        <f>M39/1000</f>
        <v>4.6450000000000727E-2</v>
      </c>
      <c r="V39" s="368"/>
      <c r="W39" s="463"/>
      <c r="X39" s="599"/>
      <c r="Y39" s="1673"/>
      <c r="Z39" s="641"/>
      <c r="AA39" s="1675">
        <f>(ROUNDDOWN(M39/$C$4,0))*$C$3*(1+$C$5)/1000</f>
        <v>0.29399999999999998</v>
      </c>
      <c r="AB39" s="602"/>
      <c r="AC39" s="598"/>
      <c r="AD39" s="599"/>
      <c r="AE39" s="1673"/>
      <c r="AF39" s="641"/>
      <c r="AG39" s="602"/>
      <c r="AH39" s="603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 ht="7.35" customHeight="1">
      <c r="A40" s="407"/>
      <c r="B40" s="399"/>
      <c r="C40" s="2042"/>
      <c r="D40" s="2043"/>
      <c r="E40" s="2042"/>
      <c r="F40" s="2043"/>
      <c r="G40" s="2249" t="s">
        <v>16</v>
      </c>
      <c r="H40" s="2250"/>
      <c r="I40" s="2250"/>
      <c r="J40" s="2250"/>
      <c r="K40" s="2250"/>
      <c r="L40" s="2251"/>
      <c r="M40" s="348">
        <f>SUM(M35:M39)</f>
        <v>2040.0250000000051</v>
      </c>
      <c r="N40" s="348"/>
      <c r="O40" s="467">
        <f>SUM(O35:O39)</f>
        <v>28.560350000000074</v>
      </c>
      <c r="P40" s="377"/>
      <c r="Q40" s="370">
        <f>'3.1Cost by Sub-contractors'!K14</f>
        <v>0</v>
      </c>
      <c r="R40" s="369"/>
      <c r="S40" s="479">
        <f>O40*Q40</f>
        <v>0</v>
      </c>
      <c r="T40" s="378"/>
      <c r="U40" s="372">
        <f>SUM(U35:U39)</f>
        <v>2.0400250000000049</v>
      </c>
      <c r="V40" s="377"/>
      <c r="W40" s="370">
        <f>'3.1Cost by Sub-contractors'!K15</f>
        <v>0</v>
      </c>
      <c r="X40" s="589"/>
      <c r="Y40" s="607">
        <f>U40*W40</f>
        <v>0</v>
      </c>
      <c r="Z40" s="608"/>
      <c r="AA40" s="1522">
        <f>SUM(AA35:AA39)</f>
        <v>14.553000000000001</v>
      </c>
      <c r="AB40" s="649"/>
      <c r="AC40" s="588">
        <f>'3.1Cost by Sub-contractors'!K16</f>
        <v>0</v>
      </c>
      <c r="AD40" s="589"/>
      <c r="AE40" s="607">
        <f>AA40*AC40</f>
        <v>0</v>
      </c>
      <c r="AF40" s="608"/>
      <c r="AG40" s="582"/>
      <c r="AH40" s="576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 ht="7.35" customHeight="1">
      <c r="A41" s="407"/>
      <c r="B41" s="399"/>
      <c r="C41" s="2039" t="str">
        <f>'4.1Plan'!C149</f>
        <v>PKG04</v>
      </c>
      <c r="D41" s="2038"/>
      <c r="E41" s="2227" t="str">
        <f>'4.1Plan'!D149</f>
        <v>ML04-1</v>
      </c>
      <c r="F41" s="2228"/>
      <c r="G41" s="336" t="str">
        <f>'4.1Plan'!D150</f>
        <v>ML025</v>
      </c>
      <c r="H41" s="308">
        <f>'4.1Plan'!AB150</f>
        <v>22000</v>
      </c>
      <c r="I41" s="309"/>
      <c r="J41" s="310" t="str">
        <f>'4.1Plan'!AC150</f>
        <v>-</v>
      </c>
      <c r="K41" s="308">
        <f>'4.1Plan'!AD150</f>
        <v>22630</v>
      </c>
      <c r="L41" s="311"/>
      <c r="M41" s="312">
        <f>'4.1Plan'!AH150</f>
        <v>630</v>
      </c>
      <c r="N41" s="312"/>
      <c r="O41" s="457">
        <f t="shared" ref="O41:O47" si="9">M41*$C$2/10000</f>
        <v>8.82</v>
      </c>
      <c r="P41" s="367"/>
      <c r="Q41" s="458"/>
      <c r="R41" s="459"/>
      <c r="S41" s="541"/>
      <c r="T41" s="460"/>
      <c r="U41" s="461">
        <f t="shared" ref="U41:U47" si="10">M41/1000</f>
        <v>0.63</v>
      </c>
      <c r="V41" s="367"/>
      <c r="W41" s="458"/>
      <c r="X41" s="562"/>
      <c r="Y41" s="636"/>
      <c r="Z41" s="637"/>
      <c r="AA41" s="1527">
        <f t="shared" ref="AA41:AA47" si="11">(ROUNDDOWN(M41/$C$4,0))*$C$3*(1+$C$5)/1000</f>
        <v>4.5570000000000004</v>
      </c>
      <c r="AB41" s="580"/>
      <c r="AC41" s="561"/>
      <c r="AD41" s="562"/>
      <c r="AE41" s="636"/>
      <c r="AF41" s="637"/>
      <c r="AG41" s="580"/>
      <c r="AH41" s="566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 ht="7.35" customHeight="1">
      <c r="A42" s="407"/>
      <c r="B42" s="399"/>
      <c r="C42" s="2042"/>
      <c r="D42" s="2043"/>
      <c r="E42" s="2042"/>
      <c r="F42" s="2043"/>
      <c r="G42" s="336" t="str">
        <f>'4.1Plan'!D152</f>
        <v>ML026</v>
      </c>
      <c r="H42" s="308">
        <f>'4.1Plan'!AB152</f>
        <v>23170</v>
      </c>
      <c r="I42" s="309"/>
      <c r="J42" s="310" t="str">
        <f>'4.1Plan'!AC152</f>
        <v>-</v>
      </c>
      <c r="K42" s="308">
        <f>'4.1Plan'!AD152</f>
        <v>23268.924999999999</v>
      </c>
      <c r="L42" s="311"/>
      <c r="M42" s="312">
        <f>'4.1Plan'!AH152</f>
        <v>98.924999999999272</v>
      </c>
      <c r="N42" s="312"/>
      <c r="O42" s="457">
        <f t="shared" si="9"/>
        <v>1.3849499999999899</v>
      </c>
      <c r="P42" s="367"/>
      <c r="Q42" s="458"/>
      <c r="R42" s="459"/>
      <c r="S42" s="541"/>
      <c r="T42" s="460"/>
      <c r="U42" s="461">
        <f t="shared" si="10"/>
        <v>9.8924999999999277E-2</v>
      </c>
      <c r="V42" s="367"/>
      <c r="W42" s="458"/>
      <c r="X42" s="562"/>
      <c r="Y42" s="636"/>
      <c r="Z42" s="637"/>
      <c r="AA42" s="1527">
        <f t="shared" si="11"/>
        <v>0.58799999999999997</v>
      </c>
      <c r="AB42" s="580"/>
      <c r="AC42" s="561"/>
      <c r="AD42" s="562"/>
      <c r="AE42" s="636"/>
      <c r="AF42" s="637"/>
      <c r="AG42" s="580"/>
      <c r="AH42" s="566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 ht="7.35" customHeight="1">
      <c r="A43" s="407"/>
      <c r="B43" s="399"/>
      <c r="C43" s="2042"/>
      <c r="D43" s="2043"/>
      <c r="E43" s="2042"/>
      <c r="F43" s="2043"/>
      <c r="G43" s="336" t="str">
        <f>'4.1Plan'!D154</f>
        <v>ML027</v>
      </c>
      <c r="H43" s="308">
        <f>'4.1Plan'!AB154</f>
        <v>23431.075000000001</v>
      </c>
      <c r="I43" s="309"/>
      <c r="J43" s="310" t="str">
        <f>'4.1Plan'!AC154</f>
        <v>-</v>
      </c>
      <c r="K43" s="308">
        <f>'4.1Plan'!AD154</f>
        <v>24386.95</v>
      </c>
      <c r="L43" s="311"/>
      <c r="M43" s="312">
        <f>'4.1Plan'!AH154</f>
        <v>955.875</v>
      </c>
      <c r="N43" s="312"/>
      <c r="O43" s="457">
        <f t="shared" si="9"/>
        <v>13.382250000000001</v>
      </c>
      <c r="P43" s="367"/>
      <c r="Q43" s="458"/>
      <c r="R43" s="459"/>
      <c r="S43" s="541"/>
      <c r="T43" s="460"/>
      <c r="U43" s="461">
        <f t="shared" si="10"/>
        <v>0.95587500000000003</v>
      </c>
      <c r="V43" s="367"/>
      <c r="W43" s="458"/>
      <c r="X43" s="562"/>
      <c r="Y43" s="636"/>
      <c r="Z43" s="637"/>
      <c r="AA43" s="1527">
        <f t="shared" si="11"/>
        <v>6.9089999999999998</v>
      </c>
      <c r="AB43" s="580"/>
      <c r="AC43" s="561"/>
      <c r="AD43" s="562"/>
      <c r="AE43" s="636"/>
      <c r="AF43" s="637"/>
      <c r="AG43" s="580"/>
      <c r="AH43" s="566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 ht="7.35" customHeight="1">
      <c r="A44" s="407"/>
      <c r="B44" s="399"/>
      <c r="C44" s="2042"/>
      <c r="D44" s="2043"/>
      <c r="E44" s="2042"/>
      <c r="F44" s="2043"/>
      <c r="G44" s="336" t="str">
        <f>'4.1Plan'!D156</f>
        <v>ML028</v>
      </c>
      <c r="H44" s="308">
        <f>'4.1Plan'!AB156</f>
        <v>24473.05</v>
      </c>
      <c r="I44" s="309"/>
      <c r="J44" s="310" t="s">
        <v>25</v>
      </c>
      <c r="K44" s="308">
        <f>'4.1Plan'!AD156</f>
        <v>24559.174999999999</v>
      </c>
      <c r="L44" s="311"/>
      <c r="M44" s="312">
        <f>'4.1Plan'!AH156</f>
        <v>86.125</v>
      </c>
      <c r="N44" s="312"/>
      <c r="O44" s="457">
        <f t="shared" si="9"/>
        <v>1.2057500000000001</v>
      </c>
      <c r="P44" s="367"/>
      <c r="Q44" s="458"/>
      <c r="R44" s="459"/>
      <c r="S44" s="541"/>
      <c r="T44" s="460"/>
      <c r="U44" s="461">
        <f t="shared" si="10"/>
        <v>8.6124999999999993E-2</v>
      </c>
      <c r="V44" s="367"/>
      <c r="W44" s="458"/>
      <c r="X44" s="562"/>
      <c r="Y44" s="636"/>
      <c r="Z44" s="637"/>
      <c r="AA44" s="1527">
        <f t="shared" si="11"/>
        <v>0.58799999999999997</v>
      </c>
      <c r="AB44" s="580"/>
      <c r="AC44" s="561"/>
      <c r="AD44" s="562"/>
      <c r="AE44" s="636"/>
      <c r="AF44" s="637"/>
      <c r="AG44" s="580"/>
      <c r="AH44" s="566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 ht="7.35" customHeight="1">
      <c r="A45" s="407"/>
      <c r="B45" s="399"/>
      <c r="C45" s="2042"/>
      <c r="D45" s="2043"/>
      <c r="E45" s="2042"/>
      <c r="F45" s="2043"/>
      <c r="G45" s="336" t="str">
        <f>'4.1Plan'!D158</f>
        <v>ML029</v>
      </c>
      <c r="H45" s="308">
        <f>'4.1Plan'!AB158</f>
        <v>24736.825000000001</v>
      </c>
      <c r="I45" s="309"/>
      <c r="J45" s="310" t="str">
        <f>'4.1Plan'!AC158</f>
        <v>-</v>
      </c>
      <c r="K45" s="308">
        <f>'4.1Plan'!AD158</f>
        <v>25018.95</v>
      </c>
      <c r="L45" s="311"/>
      <c r="M45" s="312">
        <f>'4.1Plan'!AH158</f>
        <v>282.125</v>
      </c>
      <c r="N45" s="312"/>
      <c r="O45" s="457">
        <f t="shared" si="9"/>
        <v>3.9497499999999999</v>
      </c>
      <c r="P45" s="367"/>
      <c r="Q45" s="458"/>
      <c r="R45" s="459"/>
      <c r="S45" s="541"/>
      <c r="T45" s="460"/>
      <c r="U45" s="461">
        <f t="shared" si="10"/>
        <v>0.28212500000000001</v>
      </c>
      <c r="V45" s="367"/>
      <c r="W45" s="458"/>
      <c r="X45" s="562"/>
      <c r="Y45" s="636"/>
      <c r="Z45" s="637"/>
      <c r="AA45" s="1527">
        <f t="shared" si="11"/>
        <v>2.0579999999999998</v>
      </c>
      <c r="AB45" s="580"/>
      <c r="AC45" s="561"/>
      <c r="AD45" s="562"/>
      <c r="AE45" s="636"/>
      <c r="AF45" s="637"/>
      <c r="AG45" s="580"/>
      <c r="AH45" s="566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 ht="7.35" customHeight="1">
      <c r="A46" s="407"/>
      <c r="B46" s="399"/>
      <c r="C46" s="2042"/>
      <c r="D46" s="2043"/>
      <c r="E46" s="2042"/>
      <c r="F46" s="2043"/>
      <c r="G46" s="336" t="str">
        <f>'4.1Plan'!D160</f>
        <v>ML030</v>
      </c>
      <c r="H46" s="308">
        <f>'4.1Plan'!AB160</f>
        <v>25105.05</v>
      </c>
      <c r="I46" s="309"/>
      <c r="J46" s="310" t="str">
        <f>'4.1Plan'!AC160</f>
        <v>-</v>
      </c>
      <c r="K46" s="308">
        <f>'4.1Plan'!AD160</f>
        <v>25671.95</v>
      </c>
      <c r="L46" s="311"/>
      <c r="M46" s="312">
        <f>'4.1Plan'!AH160</f>
        <v>566.90000000000146</v>
      </c>
      <c r="N46" s="312"/>
      <c r="O46" s="457">
        <f t="shared" si="9"/>
        <v>7.9366000000000207</v>
      </c>
      <c r="P46" s="367"/>
      <c r="Q46" s="458"/>
      <c r="R46" s="459"/>
      <c r="S46" s="541"/>
      <c r="T46" s="460"/>
      <c r="U46" s="461">
        <f t="shared" si="10"/>
        <v>0.5669000000000014</v>
      </c>
      <c r="V46" s="367"/>
      <c r="W46" s="458"/>
      <c r="X46" s="562"/>
      <c r="Y46" s="636"/>
      <c r="Z46" s="637"/>
      <c r="AA46" s="1527">
        <f t="shared" si="11"/>
        <v>4.1159999999999997</v>
      </c>
      <c r="AB46" s="580"/>
      <c r="AC46" s="561"/>
      <c r="AD46" s="562"/>
      <c r="AE46" s="636"/>
      <c r="AF46" s="637"/>
      <c r="AG46" s="580"/>
      <c r="AH46" s="566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 ht="7.35" customHeight="1">
      <c r="A47" s="407"/>
      <c r="B47" s="399"/>
      <c r="C47" s="2042"/>
      <c r="D47" s="2043"/>
      <c r="E47" s="2042"/>
      <c r="F47" s="2043"/>
      <c r="G47" s="340" t="str">
        <f>'4.1Plan'!D162</f>
        <v>ML031</v>
      </c>
      <c r="H47" s="313">
        <f>'4.1Plan'!AB162</f>
        <v>25768.05</v>
      </c>
      <c r="I47" s="314"/>
      <c r="J47" s="315" t="str">
        <f>'4.1Plan'!AC162</f>
        <v>-</v>
      </c>
      <c r="K47" s="313">
        <f>'4.1Plan'!AD162</f>
        <v>26800</v>
      </c>
      <c r="L47" s="316"/>
      <c r="M47" s="317">
        <f>'4.1Plan'!AH162</f>
        <v>1031.9500000000007</v>
      </c>
      <c r="N47" s="317"/>
      <c r="O47" s="457">
        <f t="shared" si="9"/>
        <v>14.447300000000011</v>
      </c>
      <c r="P47" s="368"/>
      <c r="Q47" s="463"/>
      <c r="R47" s="464"/>
      <c r="S47" s="542"/>
      <c r="T47" s="465"/>
      <c r="U47" s="461">
        <f t="shared" si="10"/>
        <v>1.0319500000000008</v>
      </c>
      <c r="V47" s="368"/>
      <c r="W47" s="463"/>
      <c r="X47" s="599"/>
      <c r="Y47" s="1520"/>
      <c r="Z47" s="641"/>
      <c r="AA47" s="1527">
        <f t="shared" si="11"/>
        <v>7.4969999999999999</v>
      </c>
      <c r="AB47" s="602"/>
      <c r="AC47" s="598"/>
      <c r="AD47" s="599"/>
      <c r="AE47" s="1520"/>
      <c r="AF47" s="641"/>
      <c r="AG47" s="602"/>
      <c r="AH47" s="603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 ht="7.35" customHeight="1">
      <c r="A48" s="407"/>
      <c r="B48" s="399"/>
      <c r="C48" s="2042"/>
      <c r="D48" s="2043"/>
      <c r="E48" s="2042"/>
      <c r="F48" s="2043"/>
      <c r="G48" s="2249" t="s">
        <v>16</v>
      </c>
      <c r="H48" s="2250"/>
      <c r="I48" s="2250"/>
      <c r="J48" s="2250"/>
      <c r="K48" s="2250"/>
      <c r="L48" s="2251"/>
      <c r="M48" s="348">
        <f>SUM(M41:M47)</f>
        <v>3651.9000000000015</v>
      </c>
      <c r="N48" s="348"/>
      <c r="O48" s="467">
        <f>SUM(O41:O47)</f>
        <v>51.126600000000025</v>
      </c>
      <c r="P48" s="377"/>
      <c r="Q48" s="370">
        <f>'3.1Cost by Sub-contractors'!K14</f>
        <v>0</v>
      </c>
      <c r="R48" s="369"/>
      <c r="S48" s="479">
        <f>O48*Q48</f>
        <v>0</v>
      </c>
      <c r="T48" s="378"/>
      <c r="U48" s="372">
        <f>SUM(U41:U47)</f>
        <v>3.6519000000000013</v>
      </c>
      <c r="V48" s="377"/>
      <c r="W48" s="370">
        <f>'3.1Cost by Sub-contractors'!K15</f>
        <v>0</v>
      </c>
      <c r="X48" s="589"/>
      <c r="Y48" s="607">
        <f>U48*W48</f>
        <v>0</v>
      </c>
      <c r="Z48" s="608"/>
      <c r="AA48" s="1522">
        <f>SUM(AA41:AA47)</f>
        <v>26.312999999999999</v>
      </c>
      <c r="AB48" s="649"/>
      <c r="AC48" s="588">
        <f>'3.1Cost by Sub-contractors'!K16</f>
        <v>0</v>
      </c>
      <c r="AD48" s="589"/>
      <c r="AE48" s="607">
        <f>AA48*AC48</f>
        <v>0</v>
      </c>
      <c r="AF48" s="608"/>
      <c r="AG48" s="582"/>
      <c r="AH48" s="576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34" ht="7.35" customHeight="1">
      <c r="A49" s="407"/>
      <c r="B49" s="399"/>
      <c r="C49" s="2042"/>
      <c r="D49" s="2043"/>
      <c r="E49" s="2227" t="str">
        <f>'4.1Plan'!D173</f>
        <v>ML04-2</v>
      </c>
      <c r="F49" s="2228"/>
      <c r="G49" s="339" t="str">
        <f>'4.1Plan'!D174</f>
        <v>ML032</v>
      </c>
      <c r="H49" s="302">
        <f>'4.1Plan'!AB174</f>
        <v>26800</v>
      </c>
      <c r="I49" s="303"/>
      <c r="J49" s="304" t="str">
        <f>'4.1Plan'!AC174</f>
        <v>-</v>
      </c>
      <c r="K49" s="302">
        <f>'4.1Plan'!AD174</f>
        <v>26952.95</v>
      </c>
      <c r="L49" s="305"/>
      <c r="M49" s="306">
        <f>'4.1Plan'!AH174</f>
        <v>152.95000000000073</v>
      </c>
      <c r="N49" s="306"/>
      <c r="O49" s="457">
        <f>M49*$C$2/10000</f>
        <v>2.14130000000001</v>
      </c>
      <c r="P49" s="373"/>
      <c r="Q49" s="374"/>
      <c r="R49" s="375"/>
      <c r="S49" s="543"/>
      <c r="T49" s="376"/>
      <c r="U49" s="456">
        <f>M49/1000</f>
        <v>0.15295000000000072</v>
      </c>
      <c r="V49" s="373"/>
      <c r="W49" s="374"/>
      <c r="X49" s="593"/>
      <c r="Y49" s="639"/>
      <c r="Z49" s="640"/>
      <c r="AA49" s="1527">
        <f>(ROUNDDOWN(M49/$C$4,0))*$C$3*(1+$C$5)/1000</f>
        <v>1.0289999999999999</v>
      </c>
      <c r="AB49" s="596"/>
      <c r="AC49" s="592"/>
      <c r="AD49" s="593"/>
      <c r="AE49" s="639"/>
      <c r="AF49" s="640"/>
      <c r="AG49" s="596"/>
      <c r="AH49" s="597"/>
    </row>
    <row r="50" spans="1:34" ht="7.35" customHeight="1">
      <c r="A50" s="407"/>
      <c r="B50" s="399"/>
      <c r="C50" s="2042"/>
      <c r="D50" s="2043"/>
      <c r="E50" s="2042"/>
      <c r="F50" s="2043"/>
      <c r="G50" s="336" t="str">
        <f>'4.1Plan'!D176</f>
        <v>ML033</v>
      </c>
      <c r="H50" s="308">
        <f>'4.1Plan'!AB176</f>
        <v>27047.05</v>
      </c>
      <c r="I50" s="309"/>
      <c r="J50" s="310" t="str">
        <f>'4.1Plan'!AC176</f>
        <v>-</v>
      </c>
      <c r="K50" s="308">
        <f>'4.1Plan'!AD176</f>
        <v>27856.95</v>
      </c>
      <c r="L50" s="311"/>
      <c r="M50" s="312">
        <f>'4.1Plan'!AH176</f>
        <v>809.90000000000146</v>
      </c>
      <c r="N50" s="312"/>
      <c r="O50" s="457">
        <f>M50*$C$2/10000</f>
        <v>11.338600000000021</v>
      </c>
      <c r="P50" s="367"/>
      <c r="Q50" s="458"/>
      <c r="R50" s="459"/>
      <c r="S50" s="541"/>
      <c r="T50" s="460"/>
      <c r="U50" s="461">
        <f>M50/1000</f>
        <v>0.80990000000000151</v>
      </c>
      <c r="V50" s="367"/>
      <c r="W50" s="458"/>
      <c r="X50" s="562"/>
      <c r="Y50" s="636"/>
      <c r="Z50" s="637"/>
      <c r="AA50" s="1527">
        <f>(ROUNDDOWN(M50/$C$4,0))*$C$3*(1+$C$5)/1000</f>
        <v>5.88</v>
      </c>
      <c r="AB50" s="580"/>
      <c r="AC50" s="561"/>
      <c r="AD50" s="562"/>
      <c r="AE50" s="636"/>
      <c r="AF50" s="637"/>
      <c r="AG50" s="580"/>
      <c r="AH50" s="566"/>
    </row>
    <row r="51" spans="1:34" ht="7.35" customHeight="1">
      <c r="A51" s="407"/>
      <c r="B51" s="399"/>
      <c r="C51" s="2042"/>
      <c r="D51" s="2043"/>
      <c r="E51" s="2042"/>
      <c r="F51" s="2043"/>
      <c r="G51" s="336" t="str">
        <f>'4.1Plan'!D178</f>
        <v>ML034</v>
      </c>
      <c r="H51" s="308">
        <f>'4.1Plan'!AB178</f>
        <v>27943.05</v>
      </c>
      <c r="I51" s="309"/>
      <c r="J51" s="310" t="str">
        <f>'4.1Plan'!AC178</f>
        <v>-</v>
      </c>
      <c r="K51" s="308">
        <f>'4.1Plan'!AD178</f>
        <v>28734.95</v>
      </c>
      <c r="L51" s="311"/>
      <c r="M51" s="312">
        <f>'4.1Plan'!AH178</f>
        <v>791.90000000000146</v>
      </c>
      <c r="N51" s="312"/>
      <c r="O51" s="457">
        <f>M51*$C$2/10000</f>
        <v>11.08660000000002</v>
      </c>
      <c r="P51" s="367"/>
      <c r="Q51" s="458"/>
      <c r="R51" s="459"/>
      <c r="S51" s="541"/>
      <c r="T51" s="460"/>
      <c r="U51" s="461">
        <f>M51/1000</f>
        <v>0.79190000000000149</v>
      </c>
      <c r="V51" s="367"/>
      <c r="W51" s="458"/>
      <c r="X51" s="459"/>
      <c r="Y51" s="541"/>
      <c r="Z51" s="460"/>
      <c r="AA51" s="461">
        <f>(ROUNDDOWN(M51/$C$4,0))*$C$3*(1+$C$5)/1000</f>
        <v>5.7329999999999997</v>
      </c>
      <c r="AB51" s="367"/>
      <c r="AC51" s="458"/>
      <c r="AD51" s="459"/>
      <c r="AE51" s="541"/>
      <c r="AF51" s="460"/>
      <c r="AG51" s="367"/>
      <c r="AH51" s="385"/>
    </row>
    <row r="52" spans="1:34" ht="7.35" customHeight="1">
      <c r="A52" s="407"/>
      <c r="B52" s="399"/>
      <c r="C52" s="2042"/>
      <c r="D52" s="2043"/>
      <c r="E52" s="2042"/>
      <c r="F52" s="2043"/>
      <c r="G52" s="336" t="str">
        <f>'4.1Plan'!D180</f>
        <v>ML035</v>
      </c>
      <c r="H52" s="308">
        <f>'4.1Plan'!AB180</f>
        <v>28821.05</v>
      </c>
      <c r="I52" s="309"/>
      <c r="J52" s="310" t="str">
        <f>'4.1Plan'!AC180</f>
        <v>-</v>
      </c>
      <c r="K52" s="308">
        <f>'4.1Plan'!AD180</f>
        <v>29411.174999999999</v>
      </c>
      <c r="L52" s="311"/>
      <c r="M52" s="312">
        <f>'4.1Plan'!AH180</f>
        <v>590.125</v>
      </c>
      <c r="N52" s="312"/>
      <c r="O52" s="457">
        <f>M52*$C$2/10000</f>
        <v>8.2617499999999993</v>
      </c>
      <c r="P52" s="367"/>
      <c r="Q52" s="458"/>
      <c r="R52" s="459"/>
      <c r="S52" s="541"/>
      <c r="T52" s="460"/>
      <c r="U52" s="461">
        <f>M52/1000</f>
        <v>0.59012500000000001</v>
      </c>
      <c r="V52" s="367"/>
      <c r="W52" s="458"/>
      <c r="X52" s="459"/>
      <c r="Y52" s="541"/>
      <c r="Z52" s="460"/>
      <c r="AA52" s="461">
        <f>(ROUNDDOWN(M52/$C$4,0))*$C$3*(1+$C$5)/1000</f>
        <v>4.2629999999999999</v>
      </c>
      <c r="AB52" s="367"/>
      <c r="AC52" s="458"/>
      <c r="AD52" s="459"/>
      <c r="AE52" s="541"/>
      <c r="AF52" s="460"/>
      <c r="AG52" s="367"/>
      <c r="AH52" s="385"/>
    </row>
    <row r="53" spans="1:34" ht="7.35" customHeight="1">
      <c r="A53" s="407"/>
      <c r="B53" s="399"/>
      <c r="C53" s="2042"/>
      <c r="D53" s="2043"/>
      <c r="E53" s="2042"/>
      <c r="F53" s="2043"/>
      <c r="G53" s="336" t="str">
        <f>'4.1Plan'!D182</f>
        <v>ML036</v>
      </c>
      <c r="H53" s="308">
        <f>'4.1Plan'!AB182</f>
        <v>29588.825000000001</v>
      </c>
      <c r="I53" s="309"/>
      <c r="J53" s="310" t="str">
        <f>'4.1Plan'!AC182</f>
        <v>-</v>
      </c>
      <c r="K53" s="308">
        <f>'4.1Plan'!AD182</f>
        <v>31906.95</v>
      </c>
      <c r="L53" s="311"/>
      <c r="M53" s="312">
        <f>'4.1Plan'!AH182</f>
        <v>2318.125</v>
      </c>
      <c r="N53" s="312"/>
      <c r="O53" s="457">
        <f>M53*$C$2/10000</f>
        <v>32.453749999999999</v>
      </c>
      <c r="P53" s="367"/>
      <c r="Q53" s="458"/>
      <c r="R53" s="459"/>
      <c r="S53" s="541"/>
      <c r="T53" s="460"/>
      <c r="U53" s="1675">
        <f>M53/1000</f>
        <v>2.3181250000000002</v>
      </c>
      <c r="V53" s="367"/>
      <c r="W53" s="458"/>
      <c r="X53" s="459"/>
      <c r="Y53" s="541"/>
      <c r="Z53" s="460"/>
      <c r="AA53" s="1675">
        <f>(ROUNDDOWN(M53/$C$4,0))*$C$3*(1+$C$5)/1000</f>
        <v>16.905000000000001</v>
      </c>
      <c r="AB53" s="368"/>
      <c r="AC53" s="463"/>
      <c r="AD53" s="464"/>
      <c r="AE53" s="542"/>
      <c r="AF53" s="465"/>
      <c r="AG53" s="368"/>
      <c r="AH53" s="386"/>
    </row>
    <row r="54" spans="1:34" ht="7.35" customHeight="1">
      <c r="A54" s="407"/>
      <c r="B54" s="399"/>
      <c r="C54" s="1668"/>
      <c r="D54" s="1669"/>
      <c r="E54" s="1668"/>
      <c r="F54" s="1669"/>
      <c r="G54" s="340" t="str">
        <f>'4.1Plan'!D184</f>
        <v>ML037</v>
      </c>
      <c r="H54" s="318">
        <f>'4.1Plan'!AB184</f>
        <v>31993.05</v>
      </c>
      <c r="I54" s="319"/>
      <c r="J54" s="320" t="str">
        <f>'4.1Plan'!AC184</f>
        <v>-</v>
      </c>
      <c r="K54" s="318">
        <f>'4.1Plan'!AD184</f>
        <v>32000</v>
      </c>
      <c r="L54" s="321"/>
      <c r="M54" s="322">
        <f>'4.1Plan'!AH184</f>
        <v>6.9500000000007276</v>
      </c>
      <c r="N54" s="322"/>
      <c r="O54" s="1672">
        <f t="shared" ref="O54" si="12">M54*$C$2/10000</f>
        <v>9.7300000000010184E-2</v>
      </c>
      <c r="P54" s="1095"/>
      <c r="Q54" s="1096"/>
      <c r="R54" s="473"/>
      <c r="S54" s="1097"/>
      <c r="T54" s="1098"/>
      <c r="U54" s="1674">
        <f t="shared" ref="U54" si="13">M54/1000</f>
        <v>6.9500000000007273E-3</v>
      </c>
      <c r="V54" s="1095"/>
      <c r="W54" s="1096"/>
      <c r="X54" s="473"/>
      <c r="Y54" s="1097"/>
      <c r="Z54" s="1098"/>
      <c r="AA54" s="1674">
        <f t="shared" ref="AA54" si="14">(ROUNDDOWN(M54/$C$4,0))*$C$3*(1+$C$5)/1000</f>
        <v>0</v>
      </c>
      <c r="AB54" s="368"/>
      <c r="AC54" s="463"/>
      <c r="AD54" s="464"/>
      <c r="AE54" s="542"/>
      <c r="AF54" s="465"/>
      <c r="AG54" s="368"/>
      <c r="AH54" s="386"/>
    </row>
    <row r="55" spans="1:34" ht="7.35" customHeight="1">
      <c r="A55" s="407"/>
      <c r="B55" s="399"/>
      <c r="C55" s="2089"/>
      <c r="D55" s="2027"/>
      <c r="E55" s="2089"/>
      <c r="F55" s="2027"/>
      <c r="G55" s="2246" t="s">
        <v>16</v>
      </c>
      <c r="H55" s="2247"/>
      <c r="I55" s="2247"/>
      <c r="J55" s="2247"/>
      <c r="K55" s="2247"/>
      <c r="L55" s="2248"/>
      <c r="M55" s="349">
        <f>SUM(M49:M54)</f>
        <v>4669.9500000000044</v>
      </c>
      <c r="N55" s="349"/>
      <c r="O55" s="467">
        <f>SUM(O49:O54)</f>
        <v>65.379300000000057</v>
      </c>
      <c r="P55" s="377"/>
      <c r="Q55" s="370">
        <f>'3.1Cost by Sub-contractors'!K14</f>
        <v>0</v>
      </c>
      <c r="R55" s="369"/>
      <c r="S55" s="479">
        <f>O55*Q55</f>
        <v>0</v>
      </c>
      <c r="T55" s="378"/>
      <c r="U55" s="372">
        <f>SUM(U49:U54)</f>
        <v>4.6699500000000045</v>
      </c>
      <c r="V55" s="377"/>
      <c r="W55" s="370">
        <f>'3.1Cost by Sub-contractors'!K15</f>
        <v>0</v>
      </c>
      <c r="X55" s="369"/>
      <c r="Y55" s="479">
        <f>U55*W55</f>
        <v>0</v>
      </c>
      <c r="Z55" s="378"/>
      <c r="AA55" s="372">
        <f>SUM(AA49:AA54)</f>
        <v>33.81</v>
      </c>
      <c r="AB55" s="377"/>
      <c r="AC55" s="370">
        <f>'3.1Cost by Sub-contractors'!K16</f>
        <v>0</v>
      </c>
      <c r="AD55" s="369"/>
      <c r="AE55" s="479">
        <f>AA55*AC55</f>
        <v>0</v>
      </c>
      <c r="AF55" s="378"/>
      <c r="AG55" s="390"/>
      <c r="AH55" s="387"/>
    </row>
    <row r="56" spans="1:34" ht="7.35" customHeight="1">
      <c r="A56" s="407"/>
      <c r="B56" s="399"/>
      <c r="C56" s="2039" t="str">
        <f>'4.1Plan'!C203</f>
        <v>PKG05</v>
      </c>
      <c r="D56" s="2038"/>
      <c r="E56" s="2227" t="str">
        <f>'4.1Plan'!D203</f>
        <v>ML05-1</v>
      </c>
      <c r="F56" s="2228"/>
      <c r="G56" s="336" t="str">
        <f>'4.1Plan'!D204</f>
        <v>ML038</v>
      </c>
      <c r="H56" s="308">
        <f>'4.1Plan'!AB204</f>
        <v>32000</v>
      </c>
      <c r="I56" s="309"/>
      <c r="J56" s="310" t="str">
        <f>'4.1Plan'!AC204</f>
        <v>-</v>
      </c>
      <c r="K56" s="308">
        <f>'4.1Plan'!AD204</f>
        <v>32396.95</v>
      </c>
      <c r="L56" s="311"/>
      <c r="M56" s="312">
        <f>'4.1Plan'!AH204</f>
        <v>396.95000000000073</v>
      </c>
      <c r="N56" s="312"/>
      <c r="O56" s="457">
        <f>M56*$C$2/10000</f>
        <v>5.5573000000000103</v>
      </c>
      <c r="P56" s="367"/>
      <c r="Q56" s="458"/>
      <c r="R56" s="459"/>
      <c r="S56" s="541"/>
      <c r="T56" s="460"/>
      <c r="U56" s="461">
        <f>M56/1000</f>
        <v>0.39695000000000075</v>
      </c>
      <c r="V56" s="367"/>
      <c r="W56" s="458"/>
      <c r="X56" s="459"/>
      <c r="Y56" s="541"/>
      <c r="Z56" s="460"/>
      <c r="AA56" s="461">
        <f>(ROUNDDOWN(M56/$C$4,0))*$C$3*(1+$C$5)/1000</f>
        <v>2.7930000000000001</v>
      </c>
      <c r="AB56" s="367"/>
      <c r="AC56" s="458"/>
      <c r="AD56" s="459"/>
      <c r="AE56" s="541"/>
      <c r="AF56" s="460"/>
      <c r="AG56" s="367"/>
      <c r="AH56" s="385"/>
    </row>
    <row r="57" spans="1:34" ht="7.35" customHeight="1">
      <c r="A57" s="407"/>
      <c r="B57" s="399"/>
      <c r="C57" s="2042"/>
      <c r="D57" s="2043"/>
      <c r="E57" s="2042"/>
      <c r="F57" s="2043"/>
      <c r="G57" s="336" t="str">
        <f>'4.1Plan'!D206</f>
        <v>ML039</v>
      </c>
      <c r="H57" s="308">
        <f>'4.1Plan'!AB206</f>
        <v>32483.05</v>
      </c>
      <c r="I57" s="309"/>
      <c r="J57" s="310" t="str">
        <f>'4.1Plan'!AC206</f>
        <v>-</v>
      </c>
      <c r="K57" s="308">
        <f>'4.1Plan'!AD206</f>
        <v>34034.925000000003</v>
      </c>
      <c r="L57" s="311"/>
      <c r="M57" s="312">
        <f>'4.1Plan'!AH206</f>
        <v>1551.8750000000036</v>
      </c>
      <c r="N57" s="312"/>
      <c r="O57" s="457">
        <f>M57*$C$2/10000</f>
        <v>21.726250000000054</v>
      </c>
      <c r="P57" s="367"/>
      <c r="Q57" s="458"/>
      <c r="R57" s="459"/>
      <c r="S57" s="541"/>
      <c r="T57" s="460"/>
      <c r="U57" s="461">
        <f>M57/1000</f>
        <v>1.5518750000000037</v>
      </c>
      <c r="V57" s="367"/>
      <c r="W57" s="458"/>
      <c r="X57" s="459"/>
      <c r="Y57" s="541"/>
      <c r="Z57" s="460"/>
      <c r="AA57" s="461">
        <f>(ROUNDDOWN(M57/$C$4,0))*$C$3*(1+$C$5)/1000</f>
        <v>11.319000000000001</v>
      </c>
      <c r="AB57" s="367"/>
      <c r="AC57" s="458"/>
      <c r="AD57" s="459"/>
      <c r="AE57" s="541"/>
      <c r="AF57" s="460"/>
      <c r="AG57" s="367"/>
      <c r="AH57" s="385"/>
    </row>
    <row r="58" spans="1:34" ht="7.35" customHeight="1">
      <c r="A58" s="407"/>
      <c r="B58" s="399"/>
      <c r="C58" s="2042"/>
      <c r="D58" s="2043"/>
      <c r="E58" s="2042"/>
      <c r="F58" s="2043"/>
      <c r="G58" s="336" t="str">
        <f>'4.1Plan'!D208</f>
        <v>ML040</v>
      </c>
      <c r="H58" s="308">
        <f>'4.1Plan'!AB208</f>
        <v>34205.074999999997</v>
      </c>
      <c r="I58" s="309"/>
      <c r="J58" s="310" t="str">
        <f>'4.1Plan'!AC208</f>
        <v>-</v>
      </c>
      <c r="K58" s="308">
        <f>'4.1Plan'!AD208</f>
        <v>35000</v>
      </c>
      <c r="L58" s="311"/>
      <c r="M58" s="317">
        <f>'4.1Plan'!AH208</f>
        <v>794.92500000000291</v>
      </c>
      <c r="N58" s="317"/>
      <c r="O58" s="457">
        <f>M58*$C$2/10000</f>
        <v>11.128950000000041</v>
      </c>
      <c r="P58" s="368"/>
      <c r="Q58" s="463"/>
      <c r="R58" s="464"/>
      <c r="S58" s="542"/>
      <c r="T58" s="465"/>
      <c r="U58" s="461">
        <f>M58/1000</f>
        <v>0.79492500000000288</v>
      </c>
      <c r="V58" s="368"/>
      <c r="W58" s="463"/>
      <c r="X58" s="464"/>
      <c r="Y58" s="542"/>
      <c r="Z58" s="465"/>
      <c r="AA58" s="461">
        <f>(ROUNDDOWN(M58/$C$4,0))*$C$3*(1+$C$5)/1000</f>
        <v>5.7329999999999997</v>
      </c>
      <c r="AB58" s="368"/>
      <c r="AC58" s="463"/>
      <c r="AD58" s="464"/>
      <c r="AE58" s="542"/>
      <c r="AF58" s="465"/>
      <c r="AG58" s="368"/>
      <c r="AH58" s="386"/>
    </row>
    <row r="59" spans="1:34" ht="7.35" customHeight="1">
      <c r="A59" s="407"/>
      <c r="B59" s="399"/>
      <c r="C59" s="2042"/>
      <c r="D59" s="2043"/>
      <c r="E59" s="2042"/>
      <c r="F59" s="2043"/>
      <c r="G59" s="2249" t="s">
        <v>16</v>
      </c>
      <c r="H59" s="2250"/>
      <c r="I59" s="2250"/>
      <c r="J59" s="2250"/>
      <c r="K59" s="2250"/>
      <c r="L59" s="2251"/>
      <c r="M59" s="348">
        <f>SUM(M56:M58)</f>
        <v>2743.7500000000073</v>
      </c>
      <c r="N59" s="348"/>
      <c r="O59" s="467">
        <f>SUM(O56:O58)</f>
        <v>38.412500000000101</v>
      </c>
      <c r="P59" s="377"/>
      <c r="Q59" s="370">
        <f>'3.1Cost by Sub-contractors'!K14</f>
        <v>0</v>
      </c>
      <c r="R59" s="369"/>
      <c r="S59" s="479">
        <f>O59*Q59</f>
        <v>0</v>
      </c>
      <c r="T59" s="378"/>
      <c r="U59" s="372">
        <f>SUM(U56:U58)</f>
        <v>2.7437500000000075</v>
      </c>
      <c r="V59" s="377"/>
      <c r="W59" s="370">
        <f>'3.1Cost by Sub-contractors'!K15</f>
        <v>0</v>
      </c>
      <c r="X59" s="369"/>
      <c r="Y59" s="479">
        <f>U59*W59</f>
        <v>0</v>
      </c>
      <c r="Z59" s="378"/>
      <c r="AA59" s="372">
        <f>SUM(AA56:AA58)</f>
        <v>19.845000000000002</v>
      </c>
      <c r="AB59" s="377"/>
      <c r="AC59" s="370">
        <f>'3.1Cost by Sub-contractors'!K16</f>
        <v>0</v>
      </c>
      <c r="AD59" s="369"/>
      <c r="AE59" s="479">
        <f>AA59*AC59</f>
        <v>0</v>
      </c>
      <c r="AF59" s="378"/>
      <c r="AG59" s="390"/>
      <c r="AH59" s="387"/>
    </row>
    <row r="60" spans="1:34" ht="7.35" customHeight="1">
      <c r="A60" s="407"/>
      <c r="B60" s="399"/>
      <c r="C60" s="2042"/>
      <c r="D60" s="2043"/>
      <c r="E60" s="2227" t="str">
        <f>'4.1Plan'!D216</f>
        <v>ML05-2</v>
      </c>
      <c r="F60" s="2228"/>
      <c r="G60" s="339" t="str">
        <f>'4.1Plan'!D217</f>
        <v>ML041</v>
      </c>
      <c r="H60" s="302">
        <f>'4.1Plan'!AB217</f>
        <v>35000</v>
      </c>
      <c r="I60" s="303"/>
      <c r="J60" s="304" t="str">
        <f>'4.1Plan'!AC217</f>
        <v>-</v>
      </c>
      <c r="K60" s="302">
        <f>'4.1Plan'!AD217</f>
        <v>35305.5</v>
      </c>
      <c r="L60" s="305"/>
      <c r="M60" s="306">
        <f>'4.1Plan'!AH217</f>
        <v>305.5</v>
      </c>
      <c r="N60" s="306"/>
      <c r="O60" s="1864">
        <f t="shared" ref="O60:O68" si="15">M60*$C$2/10000</f>
        <v>4.2770000000000001</v>
      </c>
      <c r="P60" s="366"/>
      <c r="Q60" s="453"/>
      <c r="R60" s="454"/>
      <c r="S60" s="540"/>
      <c r="T60" s="455"/>
      <c r="U60" s="1870">
        <f t="shared" ref="U60:U68" si="16">M60/1000</f>
        <v>0.30549999999999999</v>
      </c>
      <c r="V60" s="366"/>
      <c r="W60" s="453"/>
      <c r="X60" s="454"/>
      <c r="Y60" s="540"/>
      <c r="Z60" s="455"/>
      <c r="AA60" s="1870">
        <f t="shared" ref="AA60:AA68" si="17">(ROUNDDOWN(M60/$C$4,0))*$C$3*(1+$C$5)/1000</f>
        <v>2.2050000000000001</v>
      </c>
      <c r="AB60" s="366"/>
      <c r="AC60" s="453"/>
      <c r="AD60" s="454"/>
      <c r="AE60" s="540"/>
      <c r="AF60" s="455"/>
      <c r="AG60" s="366"/>
      <c r="AH60" s="384"/>
    </row>
    <row r="61" spans="1:34" ht="7.35" customHeight="1">
      <c r="A61" s="407"/>
      <c r="B61" s="399"/>
      <c r="C61" s="2042"/>
      <c r="D61" s="2043"/>
      <c r="E61" s="2042"/>
      <c r="F61" s="2043"/>
      <c r="G61" s="336" t="str">
        <f>'4.1Plan'!D219</f>
        <v>ML042</v>
      </c>
      <c r="H61" s="308">
        <f>'4.1Plan'!AB219</f>
        <v>35400.5</v>
      </c>
      <c r="I61" s="309"/>
      <c r="J61" s="310" t="str">
        <f>'4.1Plan'!AC219</f>
        <v>-</v>
      </c>
      <c r="K61" s="308">
        <f>'4.1Plan'!AD219</f>
        <v>36120</v>
      </c>
      <c r="L61" s="311"/>
      <c r="M61" s="312">
        <f>'4.1Plan'!AH219</f>
        <v>719.5</v>
      </c>
      <c r="N61" s="312"/>
      <c r="O61" s="457">
        <f t="shared" ref="O61:O63" si="18">M61*$C$2/10000</f>
        <v>10.073</v>
      </c>
      <c r="P61" s="367"/>
      <c r="Q61" s="458"/>
      <c r="R61" s="459"/>
      <c r="S61" s="541"/>
      <c r="T61" s="460"/>
      <c r="U61" s="1868">
        <f t="shared" ref="U61:U63" si="19">M61/1000</f>
        <v>0.71950000000000003</v>
      </c>
      <c r="V61" s="367"/>
      <c r="W61" s="458"/>
      <c r="X61" s="459"/>
      <c r="Y61" s="541"/>
      <c r="Z61" s="460"/>
      <c r="AA61" s="1868">
        <f t="shared" ref="AA61:AA63" si="20">(ROUNDDOWN(M61/$C$4,0))*$C$3*(1+$C$5)/1000</f>
        <v>5.1449999999999996</v>
      </c>
      <c r="AB61" s="367"/>
      <c r="AC61" s="458"/>
      <c r="AD61" s="459"/>
      <c r="AE61" s="541"/>
      <c r="AF61" s="460"/>
      <c r="AG61" s="367"/>
      <c r="AH61" s="385"/>
    </row>
    <row r="62" spans="1:34" ht="7.35" customHeight="1">
      <c r="A62" s="407"/>
      <c r="B62" s="399"/>
      <c r="C62" s="2042"/>
      <c r="D62" s="2043"/>
      <c r="E62" s="2042"/>
      <c r="F62" s="2043"/>
      <c r="G62" s="336" t="str">
        <f>'4.1Plan'!D221</f>
        <v>ML043</v>
      </c>
      <c r="H62" s="308">
        <f>'4.1Plan'!AB221</f>
        <v>36280</v>
      </c>
      <c r="I62" s="309"/>
      <c r="J62" s="310" t="str">
        <f>'4.1Plan'!AC221</f>
        <v>-</v>
      </c>
      <c r="K62" s="308">
        <f>'4.1Plan'!AD221</f>
        <v>36738</v>
      </c>
      <c r="L62" s="311"/>
      <c r="M62" s="312">
        <f>'4.1Plan'!AH221</f>
        <v>458</v>
      </c>
      <c r="N62" s="312"/>
      <c r="O62" s="457">
        <f t="shared" si="18"/>
        <v>6.4119999999999999</v>
      </c>
      <c r="P62" s="367"/>
      <c r="Q62" s="458"/>
      <c r="R62" s="459"/>
      <c r="S62" s="541"/>
      <c r="T62" s="460"/>
      <c r="U62" s="1868">
        <f t="shared" si="19"/>
        <v>0.45800000000000002</v>
      </c>
      <c r="V62" s="367"/>
      <c r="W62" s="458"/>
      <c r="X62" s="459"/>
      <c r="Y62" s="541"/>
      <c r="Z62" s="460"/>
      <c r="AA62" s="1868">
        <f t="shared" si="20"/>
        <v>3.234</v>
      </c>
      <c r="AB62" s="367"/>
      <c r="AC62" s="458"/>
      <c r="AD62" s="459"/>
      <c r="AE62" s="541"/>
      <c r="AF62" s="460"/>
      <c r="AG62" s="367"/>
      <c r="AH62" s="385"/>
    </row>
    <row r="63" spans="1:34" ht="7.35" customHeight="1">
      <c r="A63" s="407"/>
      <c r="B63" s="399"/>
      <c r="C63" s="2042"/>
      <c r="D63" s="2043"/>
      <c r="E63" s="2042"/>
      <c r="F63" s="2043"/>
      <c r="G63" s="336" t="str">
        <f>'4.1Plan'!D223</f>
        <v>ML044</v>
      </c>
      <c r="H63" s="308">
        <f>'4.1Plan'!AB223</f>
        <v>36822</v>
      </c>
      <c r="I63" s="309"/>
      <c r="J63" s="310" t="str">
        <f>'4.1Plan'!AC223</f>
        <v>-</v>
      </c>
      <c r="K63" s="308">
        <f>'4.1Plan'!AD223</f>
        <v>38116</v>
      </c>
      <c r="L63" s="311"/>
      <c r="M63" s="312">
        <f>'4.1Plan'!AH223</f>
        <v>1294</v>
      </c>
      <c r="N63" s="312"/>
      <c r="O63" s="457">
        <f t="shared" si="18"/>
        <v>18.116</v>
      </c>
      <c r="P63" s="367"/>
      <c r="Q63" s="458"/>
      <c r="R63" s="459"/>
      <c r="S63" s="541"/>
      <c r="T63" s="460"/>
      <c r="U63" s="1868">
        <f t="shared" si="19"/>
        <v>1.294</v>
      </c>
      <c r="V63" s="367"/>
      <c r="W63" s="458"/>
      <c r="X63" s="459"/>
      <c r="Y63" s="541"/>
      <c r="Z63" s="460"/>
      <c r="AA63" s="1868">
        <f t="shared" si="20"/>
        <v>9.4079999999999995</v>
      </c>
      <c r="AB63" s="367"/>
      <c r="AC63" s="458"/>
      <c r="AD63" s="459"/>
      <c r="AE63" s="541"/>
      <c r="AF63" s="460"/>
      <c r="AG63" s="367"/>
      <c r="AH63" s="385"/>
    </row>
    <row r="64" spans="1:34" ht="7.35" customHeight="1">
      <c r="A64" s="407"/>
      <c r="B64" s="399"/>
      <c r="C64" s="2042"/>
      <c r="D64" s="2043"/>
      <c r="E64" s="2042"/>
      <c r="F64" s="2043"/>
      <c r="G64" s="1784" t="str">
        <f>'4.1Plan'!D225</f>
        <v>ML045</v>
      </c>
      <c r="H64" s="329">
        <f>'4.1Plan'!AB225</f>
        <v>38458</v>
      </c>
      <c r="I64" s="330"/>
      <c r="J64" s="331" t="str">
        <f>'4.1Plan'!AC225</f>
        <v>-</v>
      </c>
      <c r="K64" s="329">
        <f>'4.1Plan'!AD225</f>
        <v>38747.5</v>
      </c>
      <c r="L64" s="332"/>
      <c r="M64" s="312">
        <f>'4.1Plan'!AH225</f>
        <v>289.5</v>
      </c>
      <c r="N64" s="312"/>
      <c r="O64" s="457">
        <f t="shared" si="15"/>
        <v>4.0529999999999999</v>
      </c>
      <c r="P64" s="367"/>
      <c r="Q64" s="458"/>
      <c r="R64" s="459"/>
      <c r="S64" s="541"/>
      <c r="T64" s="460"/>
      <c r="U64" s="1675">
        <f t="shared" si="16"/>
        <v>0.28949999999999998</v>
      </c>
      <c r="V64" s="367"/>
      <c r="W64" s="458"/>
      <c r="X64" s="459"/>
      <c r="Y64" s="541"/>
      <c r="Z64" s="460"/>
      <c r="AA64" s="1675">
        <f t="shared" si="17"/>
        <v>2.0579999999999998</v>
      </c>
      <c r="AB64" s="367"/>
      <c r="AC64" s="458"/>
      <c r="AD64" s="459"/>
      <c r="AE64" s="541"/>
      <c r="AF64" s="465"/>
      <c r="AG64" s="368"/>
      <c r="AH64" s="386"/>
    </row>
    <row r="65" spans="1:34" ht="7.35" customHeight="1">
      <c r="A65" s="407"/>
      <c r="B65" s="399"/>
      <c r="C65" s="2042"/>
      <c r="D65" s="2043"/>
      <c r="E65" s="2042"/>
      <c r="F65" s="2043"/>
      <c r="G65" s="336" t="str">
        <f>'4.1Plan'!D227</f>
        <v>ML046</v>
      </c>
      <c r="H65" s="308">
        <f>'4.1Plan'!AB227</f>
        <v>38826.5</v>
      </c>
      <c r="I65" s="309"/>
      <c r="J65" s="310" t="str">
        <f>'4.1Plan'!AC227</f>
        <v>-</v>
      </c>
      <c r="K65" s="308">
        <f>'4.1Plan'!AD227</f>
        <v>39362</v>
      </c>
      <c r="L65" s="311"/>
      <c r="M65" s="312">
        <f>'4.1Plan'!AH227</f>
        <v>535.5</v>
      </c>
      <c r="N65" s="312"/>
      <c r="O65" s="457">
        <f t="shared" si="15"/>
        <v>7.4969999999999999</v>
      </c>
      <c r="P65" s="367"/>
      <c r="Q65" s="458"/>
      <c r="R65" s="459"/>
      <c r="S65" s="541"/>
      <c r="T65" s="460"/>
      <c r="U65" s="1675">
        <f t="shared" si="16"/>
        <v>0.53549999999999998</v>
      </c>
      <c r="V65" s="367"/>
      <c r="W65" s="458"/>
      <c r="X65" s="459"/>
      <c r="Y65" s="541"/>
      <c r="Z65" s="460"/>
      <c r="AA65" s="1675">
        <f t="shared" si="17"/>
        <v>3.8220000000000001</v>
      </c>
      <c r="AB65" s="367"/>
      <c r="AC65" s="458"/>
      <c r="AD65" s="459"/>
      <c r="AE65" s="541"/>
      <c r="AF65" s="465"/>
      <c r="AG65" s="368"/>
      <c r="AH65" s="386"/>
    </row>
    <row r="66" spans="1:34" ht="7.35" customHeight="1">
      <c r="A66" s="407"/>
      <c r="B66" s="399"/>
      <c r="C66" s="2042"/>
      <c r="D66" s="2043"/>
      <c r="E66" s="2042"/>
      <c r="F66" s="2043"/>
      <c r="G66" s="336" t="str">
        <f>'4.1Plan'!D229</f>
        <v>ML047</v>
      </c>
      <c r="H66" s="308">
        <f>'4.1Plan'!AB229</f>
        <v>39738</v>
      </c>
      <c r="I66" s="309"/>
      <c r="J66" s="310" t="str">
        <f>'4.1Plan'!AC229</f>
        <v>-</v>
      </c>
      <c r="K66" s="308">
        <f>'4.1Plan'!AD229</f>
        <v>39954</v>
      </c>
      <c r="L66" s="311"/>
      <c r="M66" s="312">
        <f>'4.1Plan'!AH229</f>
        <v>216</v>
      </c>
      <c r="N66" s="312"/>
      <c r="O66" s="457">
        <f t="shared" si="15"/>
        <v>3.024</v>
      </c>
      <c r="P66" s="367"/>
      <c r="Q66" s="458"/>
      <c r="R66" s="459"/>
      <c r="S66" s="541"/>
      <c r="T66" s="460"/>
      <c r="U66" s="1675">
        <f t="shared" si="16"/>
        <v>0.216</v>
      </c>
      <c r="V66" s="367"/>
      <c r="W66" s="458"/>
      <c r="X66" s="459"/>
      <c r="Y66" s="541"/>
      <c r="Z66" s="460"/>
      <c r="AA66" s="1675">
        <f t="shared" si="17"/>
        <v>1.47</v>
      </c>
      <c r="AB66" s="367"/>
      <c r="AC66" s="458"/>
      <c r="AD66" s="459"/>
      <c r="AE66" s="541"/>
      <c r="AF66" s="465"/>
      <c r="AG66" s="368"/>
      <c r="AH66" s="386"/>
    </row>
    <row r="67" spans="1:34" ht="7.35" customHeight="1">
      <c r="A67" s="407"/>
      <c r="B67" s="399"/>
      <c r="C67" s="2042"/>
      <c r="D67" s="2043"/>
      <c r="E67" s="2042"/>
      <c r="F67" s="2043"/>
      <c r="G67" s="336" t="str">
        <f>'4.1Plan'!D231</f>
        <v>ML048</v>
      </c>
      <c r="H67" s="308">
        <f>'4.1Plan'!AB231</f>
        <v>40036</v>
      </c>
      <c r="I67" s="309"/>
      <c r="J67" s="310" t="str">
        <f>'4.1Plan'!AC231</f>
        <v>-</v>
      </c>
      <c r="K67" s="308">
        <f>'4.1Plan'!AD231</f>
        <v>41072</v>
      </c>
      <c r="L67" s="311"/>
      <c r="M67" s="312">
        <f>'4.1Plan'!AH231</f>
        <v>1036</v>
      </c>
      <c r="N67" s="312"/>
      <c r="O67" s="457">
        <f t="shared" si="15"/>
        <v>14.504</v>
      </c>
      <c r="P67" s="367"/>
      <c r="Q67" s="458"/>
      <c r="R67" s="459"/>
      <c r="S67" s="541"/>
      <c r="T67" s="460"/>
      <c r="U67" s="1675">
        <f t="shared" si="16"/>
        <v>1.036</v>
      </c>
      <c r="V67" s="367"/>
      <c r="W67" s="458"/>
      <c r="X67" s="459"/>
      <c r="Y67" s="541"/>
      <c r="Z67" s="460"/>
      <c r="AA67" s="1675">
        <f t="shared" si="17"/>
        <v>7.4969999999999999</v>
      </c>
      <c r="AB67" s="367"/>
      <c r="AC67" s="458"/>
      <c r="AD67" s="459"/>
      <c r="AE67" s="541"/>
      <c r="AF67" s="465"/>
      <c r="AG67" s="368"/>
      <c r="AH67" s="386"/>
    </row>
    <row r="68" spans="1:34" ht="7.35" customHeight="1">
      <c r="A68" s="407"/>
      <c r="B68" s="399"/>
      <c r="C68" s="2042"/>
      <c r="D68" s="2043"/>
      <c r="E68" s="2042"/>
      <c r="F68" s="2043"/>
      <c r="G68" s="340" t="str">
        <f>'4.1Plan'!D233</f>
        <v>ML049</v>
      </c>
      <c r="H68" s="318">
        <f>'4.1Plan'!AB233</f>
        <v>41170</v>
      </c>
      <c r="I68" s="319"/>
      <c r="J68" s="320" t="str">
        <f>'4.1Plan'!AC233</f>
        <v>-</v>
      </c>
      <c r="K68" s="318">
        <f>'4.1Plan'!AD233</f>
        <v>42000</v>
      </c>
      <c r="L68" s="321"/>
      <c r="M68" s="322">
        <f>'4.1Plan'!AH233</f>
        <v>830</v>
      </c>
      <c r="N68" s="322"/>
      <c r="O68" s="1672">
        <f t="shared" si="15"/>
        <v>11.62</v>
      </c>
      <c r="P68" s="1095"/>
      <c r="Q68" s="1096"/>
      <c r="R68" s="473"/>
      <c r="S68" s="1097"/>
      <c r="T68" s="1098"/>
      <c r="U68" s="1674">
        <f t="shared" si="16"/>
        <v>0.83</v>
      </c>
      <c r="V68" s="1095"/>
      <c r="W68" s="1096"/>
      <c r="X68" s="473"/>
      <c r="Y68" s="1097"/>
      <c r="Z68" s="1098"/>
      <c r="AA68" s="1674">
        <f t="shared" si="17"/>
        <v>6.0270000000000001</v>
      </c>
      <c r="AB68" s="1095"/>
      <c r="AC68" s="1096"/>
      <c r="AD68" s="473"/>
      <c r="AE68" s="1097"/>
      <c r="AF68" s="465"/>
      <c r="AG68" s="368"/>
      <c r="AH68" s="386"/>
    </row>
    <row r="69" spans="1:34" ht="7.35" customHeight="1">
      <c r="A69" s="409"/>
      <c r="B69" s="401"/>
      <c r="C69" s="2089"/>
      <c r="D69" s="2027"/>
      <c r="E69" s="2089"/>
      <c r="F69" s="2027"/>
      <c r="G69" s="2246" t="s">
        <v>16</v>
      </c>
      <c r="H69" s="2247"/>
      <c r="I69" s="2247"/>
      <c r="J69" s="2247"/>
      <c r="K69" s="2247"/>
      <c r="L69" s="2248"/>
      <c r="M69" s="349">
        <f>SUM(M60:M68)</f>
        <v>5684</v>
      </c>
      <c r="N69" s="349"/>
      <c r="O69" s="474">
        <f>SUM(O60:O68)</f>
        <v>79.576000000000008</v>
      </c>
      <c r="P69" s="426"/>
      <c r="Q69" s="1781">
        <f>'3.1Cost by Sub-contractors'!K14</f>
        <v>0</v>
      </c>
      <c r="R69" s="1782"/>
      <c r="S69" s="1553">
        <f>O69*Q69</f>
        <v>0</v>
      </c>
      <c r="T69" s="1783"/>
      <c r="U69" s="1677">
        <f>SUM(U60:U68)</f>
        <v>5.6840000000000002</v>
      </c>
      <c r="V69" s="426"/>
      <c r="W69" s="1781">
        <f>'3.1Cost by Sub-contractors'!K15</f>
        <v>0</v>
      </c>
      <c r="X69" s="1782"/>
      <c r="Y69" s="1553">
        <f>U69*W69</f>
        <v>0</v>
      </c>
      <c r="Z69" s="1783"/>
      <c r="AA69" s="1677">
        <f>SUM(AA60:AA68)</f>
        <v>40.866</v>
      </c>
      <c r="AB69" s="426"/>
      <c r="AC69" s="1781">
        <f>'3.1Cost by Sub-contractors'!K16</f>
        <v>0</v>
      </c>
      <c r="AD69" s="1782"/>
      <c r="AE69" s="1553">
        <f>AA69*AC69</f>
        <v>0</v>
      </c>
      <c r="AF69" s="378"/>
      <c r="AG69" s="390"/>
      <c r="AH69" s="387"/>
    </row>
    <row r="70" spans="1:34" ht="7.35" customHeight="1">
      <c r="A70" s="406"/>
      <c r="B70" s="398" t="str">
        <f>'4.1Plan'!B252</f>
        <v>Quang Nam</v>
      </c>
      <c r="C70" s="2039" t="str">
        <f>'4.1Plan'!C252</f>
        <v>PKG06</v>
      </c>
      <c r="D70" s="2038"/>
      <c r="E70" s="2227" t="str">
        <f>'4.1Plan'!D252</f>
        <v>ML06-1</v>
      </c>
      <c r="F70" s="2228"/>
      <c r="G70" s="339" t="str">
        <f>'4.1Plan'!D254</f>
        <v>ML050</v>
      </c>
      <c r="H70" s="302">
        <f>'4.1Plan'!AB254</f>
        <v>42137</v>
      </c>
      <c r="I70" s="303"/>
      <c r="J70" s="304" t="str">
        <f>'4.1Plan'!AC254</f>
        <v>-</v>
      </c>
      <c r="K70" s="302">
        <f>'4.1Plan'!AD254</f>
        <v>42549</v>
      </c>
      <c r="L70" s="305"/>
      <c r="M70" s="306">
        <f>'4.1Plan'!AH254</f>
        <v>412</v>
      </c>
      <c r="N70" s="306"/>
      <c r="O70" s="452">
        <f t="shared" ref="O70:O75" si="21">M70*$C$2/10000</f>
        <v>5.7679999999999998</v>
      </c>
      <c r="P70" s="366"/>
      <c r="Q70" s="453"/>
      <c r="R70" s="454"/>
      <c r="S70" s="540"/>
      <c r="T70" s="455"/>
      <c r="U70" s="456">
        <f t="shared" ref="U70:U75" si="22">M70/1000</f>
        <v>0.41199999999999998</v>
      </c>
      <c r="V70" s="366"/>
      <c r="W70" s="453"/>
      <c r="X70" s="454"/>
      <c r="Y70" s="540"/>
      <c r="Z70" s="455"/>
      <c r="AA70" s="456">
        <f t="shared" ref="AA70:AA75" si="23">(ROUNDDOWN(M70/$C$4,0))*$C$3*(1+$C$5)/1000</f>
        <v>2.94</v>
      </c>
      <c r="AB70" s="366"/>
      <c r="AC70" s="453"/>
      <c r="AD70" s="454"/>
      <c r="AE70" s="540"/>
      <c r="AF70" s="455"/>
      <c r="AG70" s="366"/>
      <c r="AH70" s="384"/>
    </row>
    <row r="71" spans="1:34" ht="7.35" customHeight="1">
      <c r="A71" s="407"/>
      <c r="B71" s="399"/>
      <c r="C71" s="2042"/>
      <c r="D71" s="2043"/>
      <c r="E71" s="2042"/>
      <c r="F71" s="2043"/>
      <c r="G71" s="336" t="str">
        <f>'4.1Plan'!D256</f>
        <v>ML051</v>
      </c>
      <c r="H71" s="308">
        <f>'4.1Plan'!AB256</f>
        <v>42643</v>
      </c>
      <c r="I71" s="309"/>
      <c r="J71" s="310" t="str">
        <f>'4.1Plan'!AC256</f>
        <v>-</v>
      </c>
      <c r="K71" s="308">
        <f>'4.1Plan'!AD256</f>
        <v>43478.5</v>
      </c>
      <c r="L71" s="311"/>
      <c r="M71" s="312">
        <f>'4.1Plan'!AH256</f>
        <v>835.5</v>
      </c>
      <c r="N71" s="312"/>
      <c r="O71" s="457">
        <f t="shared" si="21"/>
        <v>11.696999999999999</v>
      </c>
      <c r="P71" s="367"/>
      <c r="Q71" s="458"/>
      <c r="R71" s="459"/>
      <c r="S71" s="541"/>
      <c r="T71" s="460"/>
      <c r="U71" s="461">
        <f t="shared" si="22"/>
        <v>0.83550000000000002</v>
      </c>
      <c r="V71" s="367"/>
      <c r="W71" s="458"/>
      <c r="X71" s="459"/>
      <c r="Y71" s="541"/>
      <c r="Z71" s="460"/>
      <c r="AA71" s="461">
        <f t="shared" si="23"/>
        <v>6.0270000000000001</v>
      </c>
      <c r="AB71" s="367"/>
      <c r="AC71" s="458"/>
      <c r="AD71" s="459"/>
      <c r="AE71" s="541"/>
      <c r="AF71" s="460"/>
      <c r="AG71" s="367"/>
      <c r="AH71" s="385"/>
    </row>
    <row r="72" spans="1:34" ht="7.35" customHeight="1">
      <c r="A72" s="407"/>
      <c r="B72" s="399"/>
      <c r="C72" s="2042"/>
      <c r="D72" s="2043"/>
      <c r="E72" s="2042"/>
      <c r="F72" s="2043"/>
      <c r="G72" s="336" t="str">
        <f>'4.1Plan'!D258</f>
        <v>ML052</v>
      </c>
      <c r="H72" s="308">
        <f>'4.1Plan'!AB258</f>
        <v>43561.5</v>
      </c>
      <c r="I72" s="309"/>
      <c r="J72" s="310" t="str">
        <f>'4.1Plan'!AC258</f>
        <v>-</v>
      </c>
      <c r="K72" s="308">
        <f>'4.1Plan'!AD258</f>
        <v>44221</v>
      </c>
      <c r="L72" s="311"/>
      <c r="M72" s="312">
        <f>'4.1Plan'!AH258</f>
        <v>659.5</v>
      </c>
      <c r="N72" s="312"/>
      <c r="O72" s="457">
        <f t="shared" si="21"/>
        <v>9.2330000000000005</v>
      </c>
      <c r="P72" s="367"/>
      <c r="Q72" s="458"/>
      <c r="R72" s="459"/>
      <c r="S72" s="541"/>
      <c r="T72" s="460"/>
      <c r="U72" s="461">
        <f t="shared" si="22"/>
        <v>0.65949999999999998</v>
      </c>
      <c r="V72" s="367"/>
      <c r="W72" s="458"/>
      <c r="X72" s="459"/>
      <c r="Y72" s="541"/>
      <c r="Z72" s="460"/>
      <c r="AA72" s="461">
        <f t="shared" si="23"/>
        <v>4.7039999999999997</v>
      </c>
      <c r="AB72" s="367"/>
      <c r="AC72" s="458"/>
      <c r="AD72" s="459"/>
      <c r="AE72" s="541"/>
      <c r="AF72" s="460"/>
      <c r="AG72" s="367"/>
      <c r="AH72" s="385"/>
    </row>
    <row r="73" spans="1:34" ht="7.35" customHeight="1">
      <c r="A73" s="407"/>
      <c r="B73" s="399"/>
      <c r="C73" s="2042"/>
      <c r="D73" s="2043"/>
      <c r="E73" s="2042"/>
      <c r="F73" s="2043"/>
      <c r="G73" s="336" t="str">
        <f>'4.1Plan'!D260</f>
        <v>ML053</v>
      </c>
      <c r="H73" s="308">
        <f>'4.1Plan'!AB260</f>
        <v>44379</v>
      </c>
      <c r="I73" s="309"/>
      <c r="J73" s="310" t="str">
        <f>'4.1Plan'!AC260</f>
        <v>-</v>
      </c>
      <c r="K73" s="308">
        <f>'4.1Plan'!AD260</f>
        <v>45265.5</v>
      </c>
      <c r="L73" s="311"/>
      <c r="M73" s="312">
        <f>'4.1Plan'!AH260</f>
        <v>886.5</v>
      </c>
      <c r="N73" s="312"/>
      <c r="O73" s="457">
        <f t="shared" si="21"/>
        <v>12.411</v>
      </c>
      <c r="P73" s="367"/>
      <c r="Q73" s="458"/>
      <c r="R73" s="459"/>
      <c r="S73" s="541"/>
      <c r="T73" s="460"/>
      <c r="U73" s="461">
        <f t="shared" si="22"/>
        <v>0.88649999999999995</v>
      </c>
      <c r="V73" s="367"/>
      <c r="W73" s="458"/>
      <c r="X73" s="459"/>
      <c r="Y73" s="541"/>
      <c r="Z73" s="460"/>
      <c r="AA73" s="461">
        <f t="shared" si="23"/>
        <v>6.468</v>
      </c>
      <c r="AB73" s="367"/>
      <c r="AC73" s="458"/>
      <c r="AD73" s="459"/>
      <c r="AE73" s="541"/>
      <c r="AF73" s="460"/>
      <c r="AG73" s="367"/>
      <c r="AH73" s="385"/>
    </row>
    <row r="74" spans="1:34" ht="7.35" customHeight="1">
      <c r="A74" s="407"/>
      <c r="B74" s="399"/>
      <c r="C74" s="2042"/>
      <c r="D74" s="2043"/>
      <c r="E74" s="2042"/>
      <c r="F74" s="2043"/>
      <c r="G74" s="1087" t="str">
        <f>'4.1Plan'!D262</f>
        <v>ML054</v>
      </c>
      <c r="H74" s="313">
        <f>'4.1Plan'!AB262</f>
        <v>45346.5</v>
      </c>
      <c r="I74" s="314"/>
      <c r="J74" s="315" t="s">
        <v>736</v>
      </c>
      <c r="K74" s="313">
        <f>'4.1Plan'!AD262</f>
        <v>45482.5</v>
      </c>
      <c r="L74" s="316"/>
      <c r="M74" s="317">
        <f>'4.1Plan'!AH262</f>
        <v>136</v>
      </c>
      <c r="N74" s="317"/>
      <c r="O74" s="457">
        <f t="shared" si="21"/>
        <v>1.9039999999999999</v>
      </c>
      <c r="P74" s="367"/>
      <c r="Q74" s="458"/>
      <c r="R74" s="459"/>
      <c r="S74" s="541"/>
      <c r="T74" s="460"/>
      <c r="U74" s="461">
        <f t="shared" si="22"/>
        <v>0.13600000000000001</v>
      </c>
      <c r="V74" s="367"/>
      <c r="W74" s="458"/>
      <c r="X74" s="459"/>
      <c r="Y74" s="541"/>
      <c r="Z74" s="460"/>
      <c r="AA74" s="461">
        <f t="shared" si="23"/>
        <v>0.88200000000000001</v>
      </c>
      <c r="AB74" s="367"/>
      <c r="AC74" s="458"/>
      <c r="AD74" s="459"/>
      <c r="AE74" s="541"/>
      <c r="AF74" s="465"/>
      <c r="AG74" s="368"/>
      <c r="AH74" s="386"/>
    </row>
    <row r="75" spans="1:34" ht="7.35" customHeight="1">
      <c r="A75" s="407"/>
      <c r="B75" s="399"/>
      <c r="C75" s="2042"/>
      <c r="D75" s="2043"/>
      <c r="E75" s="2042"/>
      <c r="F75" s="2043"/>
      <c r="G75" s="336" t="str">
        <f>'4.1Plan'!D265</f>
        <v>ML055</v>
      </c>
      <c r="H75" s="308">
        <f>'4.1Plan'!AB265</f>
        <v>45946</v>
      </c>
      <c r="I75" s="309"/>
      <c r="J75" s="310" t="str">
        <f>'4.1Plan'!AC265</f>
        <v>-</v>
      </c>
      <c r="K75" s="308">
        <f>'4.1Plan'!AD265</f>
        <v>46081.5</v>
      </c>
      <c r="L75" s="311"/>
      <c r="M75" s="312">
        <f>'4.1Plan'!AH265</f>
        <v>135.5</v>
      </c>
      <c r="N75" s="312"/>
      <c r="O75" s="457">
        <f t="shared" si="21"/>
        <v>1.897</v>
      </c>
      <c r="P75" s="367"/>
      <c r="Q75" s="458"/>
      <c r="R75" s="459"/>
      <c r="S75" s="541"/>
      <c r="T75" s="460"/>
      <c r="U75" s="1868">
        <f t="shared" si="22"/>
        <v>0.13550000000000001</v>
      </c>
      <c r="V75" s="367"/>
      <c r="W75" s="458"/>
      <c r="X75" s="459"/>
      <c r="Y75" s="541"/>
      <c r="Z75" s="460"/>
      <c r="AA75" s="1868">
        <f t="shared" si="23"/>
        <v>0.88200000000000001</v>
      </c>
      <c r="AB75" s="367"/>
      <c r="AC75" s="458"/>
      <c r="AD75" s="459"/>
      <c r="AE75" s="541"/>
      <c r="AF75" s="460"/>
      <c r="AG75" s="367"/>
      <c r="AH75" s="385"/>
    </row>
    <row r="76" spans="1:34" ht="7.35" customHeight="1">
      <c r="A76" s="407"/>
      <c r="B76" s="399"/>
      <c r="C76" s="2042"/>
      <c r="D76" s="2043"/>
      <c r="E76" s="2042"/>
      <c r="F76" s="2043"/>
      <c r="G76" s="340" t="str">
        <f>'4.1Plan'!D267</f>
        <v>ML056</v>
      </c>
      <c r="H76" s="318">
        <f>'4.1Plan'!AB267</f>
        <v>46160.5</v>
      </c>
      <c r="I76" s="319"/>
      <c r="J76" s="320" t="str">
        <f>'4.1Plan'!AC267</f>
        <v>-</v>
      </c>
      <c r="K76" s="318">
        <f>'4.1Plan'!AD267</f>
        <v>46600</v>
      </c>
      <c r="L76" s="321"/>
      <c r="M76" s="322">
        <f>'4.1Plan'!AH267</f>
        <v>439.5</v>
      </c>
      <c r="N76" s="322"/>
      <c r="O76" s="1863">
        <f t="shared" ref="O76" si="24">M76*$C$2/10000</f>
        <v>6.1529999999999996</v>
      </c>
      <c r="P76" s="1095"/>
      <c r="Q76" s="1096"/>
      <c r="R76" s="473"/>
      <c r="S76" s="1097"/>
      <c r="T76" s="1098"/>
      <c r="U76" s="1869">
        <f t="shared" ref="U76" si="25">M76/1000</f>
        <v>0.4395</v>
      </c>
      <c r="V76" s="1095"/>
      <c r="W76" s="1096"/>
      <c r="X76" s="473"/>
      <c r="Y76" s="1097"/>
      <c r="Z76" s="1098"/>
      <c r="AA76" s="1869">
        <f t="shared" ref="AA76" si="26">(ROUNDDOWN(M76/$C$4,0))*$C$3*(1+$C$5)/1000</f>
        <v>3.0870000000000002</v>
      </c>
      <c r="AB76" s="1095"/>
      <c r="AC76" s="1096"/>
      <c r="AD76" s="473"/>
      <c r="AE76" s="1097"/>
      <c r="AF76" s="1098"/>
      <c r="AG76" s="1095"/>
      <c r="AH76" s="1099"/>
    </row>
    <row r="77" spans="1:34" ht="7.35" customHeight="1">
      <c r="A77" s="407"/>
      <c r="B77" s="399"/>
      <c r="C77" s="2042"/>
      <c r="D77" s="2043"/>
      <c r="E77" s="2042"/>
      <c r="F77" s="2043"/>
      <c r="G77" s="2249" t="s">
        <v>16</v>
      </c>
      <c r="H77" s="2250"/>
      <c r="I77" s="2250"/>
      <c r="J77" s="2250"/>
      <c r="K77" s="2250"/>
      <c r="L77" s="2251"/>
      <c r="M77" s="348">
        <f>SUM(M70:M76)</f>
        <v>3504.5</v>
      </c>
      <c r="N77" s="348"/>
      <c r="O77" s="467">
        <f>SUM(O70:O76)</f>
        <v>49.063000000000002</v>
      </c>
      <c r="P77" s="377"/>
      <c r="Q77" s="370">
        <f>'3.1Cost by Sub-contractors'!K14</f>
        <v>0</v>
      </c>
      <c r="R77" s="369"/>
      <c r="S77" s="479">
        <f>O77*Q77</f>
        <v>0</v>
      </c>
      <c r="T77" s="378"/>
      <c r="U77" s="372">
        <f>SUM(U70:U76)</f>
        <v>3.5045000000000002</v>
      </c>
      <c r="V77" s="377"/>
      <c r="W77" s="370">
        <f>'3.1Cost by Sub-contractors'!K15</f>
        <v>0</v>
      </c>
      <c r="X77" s="369"/>
      <c r="Y77" s="479">
        <f>U77*W77</f>
        <v>0</v>
      </c>
      <c r="Z77" s="378"/>
      <c r="AA77" s="372">
        <f>SUM(AA70:AA76)</f>
        <v>24.990000000000002</v>
      </c>
      <c r="AB77" s="377"/>
      <c r="AC77" s="370">
        <f>'3.1Cost by Sub-contractors'!K16</f>
        <v>0</v>
      </c>
      <c r="AD77" s="369"/>
      <c r="AE77" s="479">
        <f>AA77*AC77</f>
        <v>0</v>
      </c>
      <c r="AF77" s="378"/>
      <c r="AG77" s="390"/>
      <c r="AH77" s="387"/>
    </row>
    <row r="78" spans="1:34" ht="7.35" customHeight="1">
      <c r="A78" s="407"/>
      <c r="B78" s="399"/>
      <c r="C78" s="2042"/>
      <c r="D78" s="2043"/>
      <c r="E78" s="2227" t="str">
        <f>'4.1Plan'!D279</f>
        <v>ML06-2</v>
      </c>
      <c r="F78" s="2228"/>
      <c r="G78" s="336" t="str">
        <f>'4.1Plan'!D280</f>
        <v>ML057</v>
      </c>
      <c r="H78" s="308">
        <f>'4.1Plan'!AB280</f>
        <v>46600</v>
      </c>
      <c r="I78" s="309"/>
      <c r="J78" s="310" t="str">
        <f>'4.1Plan'!AC280</f>
        <v>-</v>
      </c>
      <c r="K78" s="308">
        <f>'4.1Plan'!AD280</f>
        <v>46707.5</v>
      </c>
      <c r="L78" s="311"/>
      <c r="M78" s="312">
        <f>'4.1Plan'!AH280</f>
        <v>107.5</v>
      </c>
      <c r="N78" s="312"/>
      <c r="O78" s="457">
        <f>M78*$C$2/10000</f>
        <v>1.5049999999999999</v>
      </c>
      <c r="P78" s="367"/>
      <c r="Q78" s="458"/>
      <c r="R78" s="459"/>
      <c r="S78" s="541"/>
      <c r="T78" s="460"/>
      <c r="U78" s="461">
        <f>M78/1000</f>
        <v>0.1075</v>
      </c>
      <c r="V78" s="367"/>
      <c r="W78" s="458"/>
      <c r="X78" s="459"/>
      <c r="Y78" s="541"/>
      <c r="Z78" s="460"/>
      <c r="AA78" s="461">
        <f>(ROUNDDOWN(M78/$C$4,0))*$C$3*(1+$C$5)/1000</f>
        <v>0.73499999999999999</v>
      </c>
      <c r="AB78" s="367"/>
      <c r="AC78" s="458"/>
      <c r="AD78" s="459"/>
      <c r="AE78" s="541"/>
      <c r="AF78" s="460"/>
      <c r="AG78" s="367"/>
      <c r="AH78" s="385"/>
    </row>
    <row r="79" spans="1:34" ht="7.35" customHeight="1">
      <c r="A79" s="407"/>
      <c r="B79" s="399"/>
      <c r="C79" s="2042"/>
      <c r="D79" s="2043"/>
      <c r="E79" s="2042"/>
      <c r="F79" s="2043"/>
      <c r="G79" s="336" t="str">
        <f>'4.1Plan'!D282</f>
        <v>ML058</v>
      </c>
      <c r="H79" s="308">
        <f>'4.1Plan'!AB282</f>
        <v>46792.5</v>
      </c>
      <c r="I79" s="309"/>
      <c r="J79" s="310" t="str">
        <f>'4.1Plan'!AC282</f>
        <v>-</v>
      </c>
      <c r="K79" s="308">
        <f>'4.1Plan'!AD282</f>
        <v>46972.5</v>
      </c>
      <c r="L79" s="311"/>
      <c r="M79" s="312">
        <f>'4.1Plan'!AH282</f>
        <v>180</v>
      </c>
      <c r="N79" s="312"/>
      <c r="O79" s="457">
        <f>M79*$C$2/10000</f>
        <v>2.52</v>
      </c>
      <c r="P79" s="367"/>
      <c r="Q79" s="458"/>
      <c r="R79" s="459"/>
      <c r="S79" s="541"/>
      <c r="T79" s="460"/>
      <c r="U79" s="461">
        <f>M79/1000</f>
        <v>0.18</v>
      </c>
      <c r="V79" s="367"/>
      <c r="W79" s="458"/>
      <c r="X79" s="459"/>
      <c r="Y79" s="541"/>
      <c r="Z79" s="460"/>
      <c r="AA79" s="461">
        <f>(ROUNDDOWN(M79/$C$4,0))*$C$3*(1+$C$5)/1000</f>
        <v>1.323</v>
      </c>
      <c r="AB79" s="367"/>
      <c r="AC79" s="458"/>
      <c r="AD79" s="459"/>
      <c r="AE79" s="541"/>
      <c r="AF79" s="460"/>
      <c r="AG79" s="367"/>
      <c r="AH79" s="385"/>
    </row>
    <row r="80" spans="1:34" ht="7.35" customHeight="1">
      <c r="A80" s="407"/>
      <c r="B80" s="399"/>
      <c r="C80" s="2042"/>
      <c r="D80" s="2043"/>
      <c r="E80" s="2042"/>
      <c r="F80" s="2043"/>
      <c r="G80" s="336" t="str">
        <f>'4.1Plan'!D284</f>
        <v>ML059</v>
      </c>
      <c r="H80" s="308">
        <f>'4.1Plan'!AB284</f>
        <v>47051.5</v>
      </c>
      <c r="I80" s="309"/>
      <c r="J80" s="310" t="str">
        <f>'4.1Plan'!AC284</f>
        <v>-</v>
      </c>
      <c r="K80" s="308">
        <f>'4.1Plan'!AD284</f>
        <v>47679</v>
      </c>
      <c r="L80" s="311"/>
      <c r="M80" s="312">
        <f>'4.1Plan'!AH284</f>
        <v>627.5</v>
      </c>
      <c r="N80" s="312"/>
      <c r="O80" s="457">
        <f>M80*$C$2/10000</f>
        <v>8.7850000000000001</v>
      </c>
      <c r="P80" s="367"/>
      <c r="Q80" s="458"/>
      <c r="R80" s="459"/>
      <c r="S80" s="541"/>
      <c r="T80" s="460"/>
      <c r="U80" s="461">
        <f>M80/1000</f>
        <v>0.62749999999999995</v>
      </c>
      <c r="V80" s="367"/>
      <c r="W80" s="458"/>
      <c r="X80" s="459"/>
      <c r="Y80" s="541"/>
      <c r="Z80" s="460"/>
      <c r="AA80" s="461">
        <f>(ROUNDDOWN(M80/$C$4,0))*$C$3*(1+$C$5)/1000</f>
        <v>4.5570000000000004</v>
      </c>
      <c r="AB80" s="367"/>
      <c r="AC80" s="458"/>
      <c r="AD80" s="459"/>
      <c r="AE80" s="541"/>
      <c r="AF80" s="460"/>
      <c r="AG80" s="367"/>
      <c r="AH80" s="385"/>
    </row>
    <row r="81" spans="1:34" ht="7.35" customHeight="1">
      <c r="A81" s="407"/>
      <c r="B81" s="399"/>
      <c r="C81" s="2042"/>
      <c r="D81" s="2043"/>
      <c r="E81" s="2042"/>
      <c r="F81" s="2043"/>
      <c r="G81" s="336" t="str">
        <f>'4.1Plan'!D286</f>
        <v>ML060</v>
      </c>
      <c r="H81" s="308">
        <f>'4.1Plan'!AB286</f>
        <v>48021</v>
      </c>
      <c r="I81" s="309"/>
      <c r="J81" s="310" t="str">
        <f>'4.1Plan'!AC286</f>
        <v>-</v>
      </c>
      <c r="K81" s="308">
        <f>'4.1Plan'!AD286</f>
        <v>51080.5</v>
      </c>
      <c r="L81" s="311"/>
      <c r="M81" s="312">
        <f>'4.1Plan'!AH286</f>
        <v>3059.5</v>
      </c>
      <c r="N81" s="312"/>
      <c r="O81" s="457">
        <f>M81*$C$2/10000</f>
        <v>42.832999999999998</v>
      </c>
      <c r="P81" s="367"/>
      <c r="Q81" s="458"/>
      <c r="R81" s="459"/>
      <c r="S81" s="541"/>
      <c r="T81" s="460"/>
      <c r="U81" s="1868">
        <f>M81/1000</f>
        <v>3.0594999999999999</v>
      </c>
      <c r="V81" s="367"/>
      <c r="W81" s="458"/>
      <c r="X81" s="459"/>
      <c r="Y81" s="541"/>
      <c r="Z81" s="460"/>
      <c r="AA81" s="1868">
        <f>(ROUNDDOWN(M81/$C$4,0))*$C$3*(1+$C$5)/1000</f>
        <v>22.344000000000001</v>
      </c>
      <c r="AB81" s="367"/>
      <c r="AC81" s="458"/>
      <c r="AD81" s="459"/>
      <c r="AE81" s="541"/>
      <c r="AF81" s="460"/>
      <c r="AG81" s="367"/>
      <c r="AH81" s="385"/>
    </row>
    <row r="82" spans="1:34" ht="7.35" customHeight="1">
      <c r="A82" s="407"/>
      <c r="B82" s="399"/>
      <c r="C82" s="2042"/>
      <c r="D82" s="2043"/>
      <c r="E82" s="2042"/>
      <c r="F82" s="2043"/>
      <c r="G82" s="340" t="str">
        <f>'4.1Plan'!D288</f>
        <v>ML061</v>
      </c>
      <c r="H82" s="318">
        <f>'4.1Plan'!AB288</f>
        <v>51159.5</v>
      </c>
      <c r="I82" s="319"/>
      <c r="J82" s="320" t="str">
        <f>'4.1Plan'!AC288</f>
        <v>-</v>
      </c>
      <c r="K82" s="318">
        <f>'4.1Plan'!AD288</f>
        <v>52000</v>
      </c>
      <c r="L82" s="321"/>
      <c r="M82" s="322">
        <f>'4.1Plan'!AH288</f>
        <v>840.5</v>
      </c>
      <c r="N82" s="322"/>
      <c r="O82" s="1863">
        <f t="shared" ref="O82" si="27">M82*$C$2/10000</f>
        <v>11.766999999999999</v>
      </c>
      <c r="P82" s="1095"/>
      <c r="Q82" s="1096"/>
      <c r="R82" s="473"/>
      <c r="S82" s="1097"/>
      <c r="T82" s="1098"/>
      <c r="U82" s="1869">
        <f t="shared" ref="U82" si="28">M82/1000</f>
        <v>0.84050000000000002</v>
      </c>
      <c r="V82" s="1095"/>
      <c r="W82" s="1096"/>
      <c r="X82" s="473"/>
      <c r="Y82" s="1097"/>
      <c r="Z82" s="1098"/>
      <c r="AA82" s="1869">
        <f t="shared" ref="AA82" si="29">(ROUNDDOWN(M82/$C$4,0))*$C$3*(1+$C$5)/1000</f>
        <v>6.1740000000000004</v>
      </c>
      <c r="AB82" s="1095"/>
      <c r="AC82" s="1096"/>
      <c r="AD82" s="473"/>
      <c r="AE82" s="1097"/>
      <c r="AF82" s="1098"/>
      <c r="AG82" s="1095"/>
      <c r="AH82" s="1099"/>
    </row>
    <row r="83" spans="1:34" ht="7.35" customHeight="1">
      <c r="A83" s="407"/>
      <c r="B83" s="399"/>
      <c r="C83" s="2042"/>
      <c r="D83" s="2043"/>
      <c r="E83" s="2089"/>
      <c r="F83" s="2027"/>
      <c r="G83" s="2246" t="s">
        <v>16</v>
      </c>
      <c r="H83" s="2247"/>
      <c r="I83" s="2247"/>
      <c r="J83" s="2247"/>
      <c r="K83" s="2247"/>
      <c r="L83" s="2248"/>
      <c r="M83" s="349">
        <f>SUM(M78:M82)</f>
        <v>4815</v>
      </c>
      <c r="N83" s="349"/>
      <c r="O83" s="474">
        <f>SUM(O78:O82)</f>
        <v>67.41</v>
      </c>
      <c r="P83" s="377"/>
      <c r="Q83" s="370">
        <f>'3.1Cost by Sub-contractors'!K14</f>
        <v>0</v>
      </c>
      <c r="R83" s="369"/>
      <c r="S83" s="479">
        <f>O83*Q83</f>
        <v>0</v>
      </c>
      <c r="T83" s="378"/>
      <c r="U83" s="475">
        <f>SUM(U78:U82)</f>
        <v>4.8149999999999995</v>
      </c>
      <c r="V83" s="377"/>
      <c r="W83" s="370">
        <f>'3.1Cost by Sub-contractors'!K15</f>
        <v>0</v>
      </c>
      <c r="X83" s="369"/>
      <c r="Y83" s="479">
        <f>U83*W83</f>
        <v>0</v>
      </c>
      <c r="Z83" s="378"/>
      <c r="AA83" s="475">
        <f>SUM(AA78:AA82)</f>
        <v>35.133000000000003</v>
      </c>
      <c r="AB83" s="377"/>
      <c r="AC83" s="370">
        <f>'3.1Cost by Sub-contractors'!K16</f>
        <v>0</v>
      </c>
      <c r="AD83" s="369"/>
      <c r="AE83" s="479">
        <f>AA83*AC83</f>
        <v>0</v>
      </c>
      <c r="AF83" s="378"/>
      <c r="AG83" s="390"/>
      <c r="AH83" s="387"/>
    </row>
    <row r="84" spans="1:34" ht="7.35" customHeight="1">
      <c r="A84" s="406"/>
      <c r="B84" s="398" t="str">
        <f>'4.1Plan'!B309</f>
        <v>Quang Nam</v>
      </c>
      <c r="C84" s="2039" t="str">
        <f>'4.1Plan'!C309</f>
        <v>PKG07</v>
      </c>
      <c r="D84" s="2038"/>
      <c r="E84" s="2227" t="str">
        <f>'4.1Plan'!D309</f>
        <v>ML07-1</v>
      </c>
      <c r="F84" s="2228"/>
      <c r="G84" s="336" t="str">
        <f>'4.1Plan'!D310</f>
        <v>ML062</v>
      </c>
      <c r="H84" s="308">
        <f>'4.1Plan'!AB310</f>
        <v>52000</v>
      </c>
      <c r="I84" s="309"/>
      <c r="J84" s="310" t="str">
        <f>'4.1Plan'!AC310</f>
        <v>-</v>
      </c>
      <c r="K84" s="308">
        <f>'4.1Plan'!AD310</f>
        <v>54182.5</v>
      </c>
      <c r="L84" s="311"/>
      <c r="M84" s="312">
        <f>'4.1Plan'!AH310</f>
        <v>2182.5</v>
      </c>
      <c r="N84" s="312"/>
      <c r="O84" s="457">
        <f>M84*$C$2/10000</f>
        <v>30.555</v>
      </c>
      <c r="P84" s="367"/>
      <c r="Q84" s="458"/>
      <c r="R84" s="459"/>
      <c r="S84" s="541"/>
      <c r="T84" s="460"/>
      <c r="U84" s="461">
        <f>M84/1000</f>
        <v>2.1825000000000001</v>
      </c>
      <c r="V84" s="367"/>
      <c r="W84" s="458"/>
      <c r="X84" s="459"/>
      <c r="Y84" s="541"/>
      <c r="Z84" s="460"/>
      <c r="AA84" s="461">
        <f>(ROUNDDOWN(M84/$C$4,0))*$C$3*(1+$C$5)/1000</f>
        <v>16.023</v>
      </c>
      <c r="AB84" s="367"/>
      <c r="AC84" s="458"/>
      <c r="AD84" s="459"/>
      <c r="AE84" s="541"/>
      <c r="AF84" s="460"/>
      <c r="AG84" s="367"/>
      <c r="AH84" s="385"/>
    </row>
    <row r="85" spans="1:34" ht="7.35" customHeight="1">
      <c r="A85" s="407"/>
      <c r="B85" s="399"/>
      <c r="C85" s="2042"/>
      <c r="D85" s="2043"/>
      <c r="E85" s="2042"/>
      <c r="F85" s="2043"/>
      <c r="G85" s="336" t="str">
        <f>'4.1Plan'!D312</f>
        <v>ML063</v>
      </c>
      <c r="H85" s="308">
        <f>'4.1Plan'!AB312</f>
        <v>54261.5</v>
      </c>
      <c r="I85" s="309"/>
      <c r="J85" s="310" t="str">
        <f>'4.1Plan'!AC312</f>
        <v>-</v>
      </c>
      <c r="K85" s="308">
        <f>'4.1Plan'!AD312</f>
        <v>54730.5</v>
      </c>
      <c r="L85" s="311"/>
      <c r="M85" s="312">
        <f>'4.1Plan'!AH312</f>
        <v>469</v>
      </c>
      <c r="N85" s="312"/>
      <c r="O85" s="457">
        <f>M85*$C$2/10000</f>
        <v>6.5659999999999998</v>
      </c>
      <c r="P85" s="367"/>
      <c r="Q85" s="458"/>
      <c r="R85" s="459"/>
      <c r="S85" s="541"/>
      <c r="T85" s="460"/>
      <c r="U85" s="461">
        <f>M85/1000</f>
        <v>0.46899999999999997</v>
      </c>
      <c r="V85" s="367"/>
      <c r="W85" s="458"/>
      <c r="X85" s="459"/>
      <c r="Y85" s="541"/>
      <c r="Z85" s="460"/>
      <c r="AA85" s="461">
        <f>(ROUNDDOWN(M85/$C$4,0))*$C$3*(1+$C$5)/1000</f>
        <v>3.3809999999999998</v>
      </c>
      <c r="AB85" s="367"/>
      <c r="AC85" s="458"/>
      <c r="AD85" s="459"/>
      <c r="AE85" s="541"/>
      <c r="AF85" s="460"/>
      <c r="AG85" s="367"/>
      <c r="AH85" s="385"/>
    </row>
    <row r="86" spans="1:34" ht="7.35" customHeight="1">
      <c r="A86" s="407"/>
      <c r="B86" s="399"/>
      <c r="C86" s="2042"/>
      <c r="D86" s="2043"/>
      <c r="E86" s="2042"/>
      <c r="F86" s="2043"/>
      <c r="G86" s="336" t="str">
        <f>'4.1Plan'!D314</f>
        <v>ML064</v>
      </c>
      <c r="H86" s="308">
        <f>'4.1Plan'!AB314</f>
        <v>54835.5</v>
      </c>
      <c r="I86" s="309"/>
      <c r="J86" s="310" t="str">
        <f>'4.1Plan'!AC314</f>
        <v>-</v>
      </c>
      <c r="K86" s="308">
        <f>'4.1Plan'!AD314</f>
        <v>55329</v>
      </c>
      <c r="L86" s="311"/>
      <c r="M86" s="312">
        <f>'4.1Plan'!AH314</f>
        <v>493.5</v>
      </c>
      <c r="N86" s="312"/>
      <c r="O86" s="457">
        <f>M86*$C$2/10000</f>
        <v>6.9089999999999998</v>
      </c>
      <c r="P86" s="367"/>
      <c r="Q86" s="458"/>
      <c r="R86" s="459"/>
      <c r="S86" s="541"/>
      <c r="T86" s="460"/>
      <c r="U86" s="1868">
        <f>M86/1000</f>
        <v>0.49349999999999999</v>
      </c>
      <c r="V86" s="367"/>
      <c r="W86" s="458"/>
      <c r="X86" s="459"/>
      <c r="Y86" s="541"/>
      <c r="Z86" s="460"/>
      <c r="AA86" s="1868">
        <f>(ROUNDDOWN(M86/$C$4,0))*$C$3*(1+$C$5)/1000</f>
        <v>3.528</v>
      </c>
      <c r="AB86" s="367"/>
      <c r="AC86" s="458"/>
      <c r="AD86" s="459"/>
      <c r="AE86" s="541"/>
      <c r="AF86" s="460"/>
      <c r="AG86" s="367"/>
      <c r="AH86" s="385"/>
    </row>
    <row r="87" spans="1:34" ht="7.35" customHeight="1">
      <c r="A87" s="407"/>
      <c r="B87" s="399"/>
      <c r="C87" s="2042"/>
      <c r="D87" s="2043"/>
      <c r="E87" s="2042"/>
      <c r="F87" s="2043"/>
      <c r="G87" s="340" t="str">
        <f>'4.1Plan'!D316</f>
        <v>ML065</v>
      </c>
      <c r="H87" s="318">
        <f>'4.1Plan'!AB316</f>
        <v>55671</v>
      </c>
      <c r="I87" s="319"/>
      <c r="J87" s="320" t="str">
        <f>'4.1Plan'!AC316</f>
        <v>-</v>
      </c>
      <c r="K87" s="318">
        <f>'4.1Plan'!AD316</f>
        <v>56000</v>
      </c>
      <c r="L87" s="321"/>
      <c r="M87" s="322">
        <f>'4.1Plan'!AH316</f>
        <v>329</v>
      </c>
      <c r="N87" s="322"/>
      <c r="O87" s="1863">
        <f t="shared" ref="O87" si="30">M87*$C$2/10000</f>
        <v>4.6059999999999999</v>
      </c>
      <c r="P87" s="1095"/>
      <c r="Q87" s="1096"/>
      <c r="R87" s="473"/>
      <c r="S87" s="1097"/>
      <c r="T87" s="1098"/>
      <c r="U87" s="1869">
        <f t="shared" ref="U87" si="31">M87/1000</f>
        <v>0.32900000000000001</v>
      </c>
      <c r="V87" s="1095"/>
      <c r="W87" s="1096"/>
      <c r="X87" s="473"/>
      <c r="Y87" s="1097"/>
      <c r="Z87" s="1098"/>
      <c r="AA87" s="1869">
        <f t="shared" ref="AA87" si="32">(ROUNDDOWN(M87/$C$4,0))*$C$3*(1+$C$5)/1000</f>
        <v>2.3519999999999999</v>
      </c>
      <c r="AB87" s="1095"/>
      <c r="AC87" s="1096"/>
      <c r="AD87" s="473"/>
      <c r="AE87" s="1097"/>
      <c r="AF87" s="1098"/>
      <c r="AG87" s="1095"/>
      <c r="AH87" s="1099"/>
    </row>
    <row r="88" spans="1:34" ht="7.35" customHeight="1">
      <c r="A88" s="407"/>
      <c r="B88" s="399"/>
      <c r="C88" s="2042"/>
      <c r="D88" s="2043"/>
      <c r="E88" s="2042"/>
      <c r="F88" s="2043"/>
      <c r="G88" s="2249" t="s">
        <v>16</v>
      </c>
      <c r="H88" s="2250"/>
      <c r="I88" s="2250"/>
      <c r="J88" s="2250"/>
      <c r="K88" s="2250"/>
      <c r="L88" s="2251"/>
      <c r="M88" s="348">
        <f>SUM(M84:M86)</f>
        <v>3145</v>
      </c>
      <c r="N88" s="348"/>
      <c r="O88" s="467">
        <f>SUM(O84:O87)</f>
        <v>48.636000000000003</v>
      </c>
      <c r="P88" s="377"/>
      <c r="Q88" s="370">
        <f>'3.1Cost by Sub-contractors'!K14</f>
        <v>0</v>
      </c>
      <c r="R88" s="369"/>
      <c r="S88" s="479">
        <f>O88*Q88</f>
        <v>0</v>
      </c>
      <c r="T88" s="378"/>
      <c r="U88" s="372">
        <f>SUM(U84:U87)</f>
        <v>3.4740000000000002</v>
      </c>
      <c r="V88" s="377"/>
      <c r="W88" s="370">
        <f>'3.1Cost by Sub-contractors'!K15</f>
        <v>0</v>
      </c>
      <c r="X88" s="369"/>
      <c r="Y88" s="479">
        <f>U88*W88</f>
        <v>0</v>
      </c>
      <c r="Z88" s="378"/>
      <c r="AA88" s="372">
        <f>SUM(AA84:AA87)</f>
        <v>25.283999999999999</v>
      </c>
      <c r="AB88" s="377"/>
      <c r="AC88" s="370">
        <f>'3.1Cost by Sub-contractors'!K16</f>
        <v>0</v>
      </c>
      <c r="AD88" s="369"/>
      <c r="AE88" s="479">
        <f>AA88*AC88</f>
        <v>0</v>
      </c>
      <c r="AF88" s="378"/>
      <c r="AG88" s="390"/>
      <c r="AH88" s="387"/>
    </row>
    <row r="89" spans="1:34" ht="7.35" customHeight="1">
      <c r="A89" s="407"/>
      <c r="B89" s="399"/>
      <c r="C89" s="2042"/>
      <c r="D89" s="2043"/>
      <c r="E89" s="2227" t="str">
        <f>'4.1Plan'!D331</f>
        <v>ML07-2</v>
      </c>
      <c r="F89" s="2228"/>
      <c r="G89" s="1784" t="str">
        <f>'4.1Plan'!D332</f>
        <v>ML066</v>
      </c>
      <c r="H89" s="329">
        <f>'4.1Plan'!AB332</f>
        <v>56000</v>
      </c>
      <c r="I89" s="330"/>
      <c r="J89" s="331" t="str">
        <f>'4.1Plan'!AC332</f>
        <v>-</v>
      </c>
      <c r="K89" s="329">
        <f>'4.1Plan'!AD332</f>
        <v>56259</v>
      </c>
      <c r="L89" s="332"/>
      <c r="M89" s="333">
        <f>'4.1Plan'!AH332</f>
        <v>259</v>
      </c>
      <c r="N89" s="333"/>
      <c r="O89" s="469">
        <f t="shared" ref="O89:O93" si="33">M89*$C$2/10000</f>
        <v>3.6259999999999999</v>
      </c>
      <c r="P89" s="367"/>
      <c r="Q89" s="458"/>
      <c r="R89" s="459"/>
      <c r="S89" s="541"/>
      <c r="T89" s="460"/>
      <c r="U89" s="461">
        <f t="shared" ref="U89:U93" si="34">M89/1000</f>
        <v>0.25900000000000001</v>
      </c>
      <c r="V89" s="367"/>
      <c r="W89" s="458"/>
      <c r="X89" s="459"/>
      <c r="Y89" s="541"/>
      <c r="Z89" s="460"/>
      <c r="AA89" s="461">
        <f t="shared" ref="AA89:AA93" si="35">(ROUNDDOWN(M89/$C$4,0))*$C$3*(1+$C$5)/1000</f>
        <v>1.764</v>
      </c>
      <c r="AB89" s="367"/>
      <c r="AC89" s="458"/>
      <c r="AD89" s="459"/>
      <c r="AE89" s="541"/>
      <c r="AF89" s="460"/>
      <c r="AG89" s="367"/>
      <c r="AH89" s="385"/>
    </row>
    <row r="90" spans="1:34" ht="7.35" customHeight="1">
      <c r="A90" s="407"/>
      <c r="B90" s="399"/>
      <c r="C90" s="2042"/>
      <c r="D90" s="2043"/>
      <c r="E90" s="2042"/>
      <c r="F90" s="2043"/>
      <c r="G90" s="336" t="str">
        <f>'4.1Plan'!D335</f>
        <v>ML067</v>
      </c>
      <c r="H90" s="308">
        <f>'4.1Plan'!AB335</f>
        <v>56409.5</v>
      </c>
      <c r="I90" s="309"/>
      <c r="J90" s="310" t="str">
        <f>'4.1Plan'!AC335</f>
        <v>-</v>
      </c>
      <c r="K90" s="308">
        <f>'4.1Plan'!AD335</f>
        <v>56897.5</v>
      </c>
      <c r="L90" s="311"/>
      <c r="M90" s="312">
        <f>'4.1Plan'!AH335</f>
        <v>488</v>
      </c>
      <c r="N90" s="312"/>
      <c r="O90" s="457">
        <f t="shared" si="33"/>
        <v>6.8319999999999999</v>
      </c>
      <c r="P90" s="367"/>
      <c r="Q90" s="458"/>
      <c r="R90" s="459"/>
      <c r="S90" s="541"/>
      <c r="T90" s="460"/>
      <c r="U90" s="461">
        <f t="shared" si="34"/>
        <v>0.48799999999999999</v>
      </c>
      <c r="V90" s="367"/>
      <c r="W90" s="458"/>
      <c r="X90" s="459"/>
      <c r="Y90" s="541"/>
      <c r="Z90" s="460"/>
      <c r="AA90" s="461">
        <f t="shared" si="35"/>
        <v>3.528</v>
      </c>
      <c r="AB90" s="367"/>
      <c r="AC90" s="458"/>
      <c r="AD90" s="459"/>
      <c r="AE90" s="541"/>
      <c r="AF90" s="460"/>
      <c r="AG90" s="367"/>
      <c r="AH90" s="385"/>
    </row>
    <row r="91" spans="1:34" ht="7.35" customHeight="1">
      <c r="A91" s="407"/>
      <c r="B91" s="399"/>
      <c r="C91" s="2042"/>
      <c r="D91" s="2043"/>
      <c r="E91" s="2042"/>
      <c r="F91" s="2043"/>
      <c r="G91" s="336" t="str">
        <f>'4.1Plan'!D337</f>
        <v>ML068</v>
      </c>
      <c r="H91" s="308">
        <f>'4.1Plan'!AB337</f>
        <v>57002.5</v>
      </c>
      <c r="I91" s="309"/>
      <c r="J91" s="310" t="str">
        <f>'4.1Plan'!AC337</f>
        <v>-</v>
      </c>
      <c r="K91" s="308">
        <f>'4.1Plan'!AD337</f>
        <v>57332</v>
      </c>
      <c r="L91" s="311"/>
      <c r="M91" s="312">
        <f>'4.1Plan'!AH337</f>
        <v>329.5</v>
      </c>
      <c r="N91" s="312"/>
      <c r="O91" s="457">
        <f t="shared" si="33"/>
        <v>4.6130000000000004</v>
      </c>
      <c r="P91" s="367"/>
      <c r="Q91" s="458"/>
      <c r="R91" s="459"/>
      <c r="S91" s="541"/>
      <c r="T91" s="460"/>
      <c r="U91" s="461">
        <f t="shared" si="34"/>
        <v>0.32950000000000002</v>
      </c>
      <c r="V91" s="367"/>
      <c r="W91" s="458"/>
      <c r="X91" s="459"/>
      <c r="Y91" s="541"/>
      <c r="Z91" s="460"/>
      <c r="AA91" s="461">
        <f t="shared" si="35"/>
        <v>2.3519999999999999</v>
      </c>
      <c r="AB91" s="367"/>
      <c r="AC91" s="458"/>
      <c r="AD91" s="459"/>
      <c r="AE91" s="541"/>
      <c r="AF91" s="460"/>
      <c r="AG91" s="367"/>
      <c r="AH91" s="385"/>
    </row>
    <row r="92" spans="1:34" ht="7.35" customHeight="1">
      <c r="A92" s="407"/>
      <c r="B92" s="399"/>
      <c r="C92" s="2042"/>
      <c r="D92" s="2043"/>
      <c r="E92" s="2042"/>
      <c r="F92" s="2043"/>
      <c r="G92" s="336" t="str">
        <f>'4.1Plan'!D339</f>
        <v>ML069</v>
      </c>
      <c r="H92" s="308">
        <f>'4.1Plan'!AB339</f>
        <v>57424</v>
      </c>
      <c r="I92" s="309"/>
      <c r="J92" s="310" t="str">
        <f>'4.1Plan'!AC339</f>
        <v>-</v>
      </c>
      <c r="K92" s="308">
        <f>'4.1Plan'!AD339</f>
        <v>57949</v>
      </c>
      <c r="L92" s="311"/>
      <c r="M92" s="312">
        <f>'4.1Plan'!AH339</f>
        <v>525</v>
      </c>
      <c r="N92" s="312"/>
      <c r="O92" s="457">
        <f t="shared" si="33"/>
        <v>7.35</v>
      </c>
      <c r="P92" s="367"/>
      <c r="Q92" s="458"/>
      <c r="R92" s="459"/>
      <c r="S92" s="541"/>
      <c r="T92" s="460"/>
      <c r="U92" s="461">
        <f t="shared" si="34"/>
        <v>0.52500000000000002</v>
      </c>
      <c r="V92" s="367"/>
      <c r="W92" s="458"/>
      <c r="X92" s="459"/>
      <c r="Y92" s="541"/>
      <c r="Z92" s="460"/>
      <c r="AA92" s="461">
        <f t="shared" si="35"/>
        <v>3.8220000000000001</v>
      </c>
      <c r="AB92" s="367"/>
      <c r="AC92" s="458"/>
      <c r="AD92" s="459"/>
      <c r="AE92" s="541"/>
      <c r="AF92" s="460"/>
      <c r="AG92" s="367"/>
      <c r="AH92" s="385"/>
    </row>
    <row r="93" spans="1:34" ht="7.35" customHeight="1">
      <c r="A93" s="407"/>
      <c r="B93" s="399"/>
      <c r="C93" s="2042"/>
      <c r="D93" s="2043"/>
      <c r="E93" s="2042"/>
      <c r="F93" s="2043"/>
      <c r="G93" s="336" t="str">
        <f>'4.1Plan'!D341</f>
        <v>ML070</v>
      </c>
      <c r="H93" s="308">
        <f>'4.1Plan'!AB341</f>
        <v>58291</v>
      </c>
      <c r="I93" s="309"/>
      <c r="J93" s="310" t="str">
        <f>'4.1Plan'!AC341</f>
        <v>-</v>
      </c>
      <c r="K93" s="308">
        <f>'4.1Plan'!AD341</f>
        <v>59126</v>
      </c>
      <c r="L93" s="311"/>
      <c r="M93" s="312">
        <f>'4.1Plan'!AH341</f>
        <v>835</v>
      </c>
      <c r="N93" s="312"/>
      <c r="O93" s="457">
        <f t="shared" si="33"/>
        <v>11.69</v>
      </c>
      <c r="P93" s="367"/>
      <c r="Q93" s="458"/>
      <c r="R93" s="459"/>
      <c r="S93" s="541"/>
      <c r="T93" s="460"/>
      <c r="U93" s="1868">
        <f t="shared" si="34"/>
        <v>0.83499999999999996</v>
      </c>
      <c r="V93" s="367"/>
      <c r="W93" s="458"/>
      <c r="X93" s="459"/>
      <c r="Y93" s="541"/>
      <c r="Z93" s="460"/>
      <c r="AA93" s="1868">
        <f t="shared" si="35"/>
        <v>6.0270000000000001</v>
      </c>
      <c r="AB93" s="367"/>
      <c r="AC93" s="458"/>
      <c r="AD93" s="459"/>
      <c r="AE93" s="541"/>
      <c r="AF93" s="460"/>
      <c r="AG93" s="367"/>
      <c r="AH93" s="385"/>
    </row>
    <row r="94" spans="1:34" ht="7.35" customHeight="1">
      <c r="A94" s="407"/>
      <c r="B94" s="399"/>
      <c r="C94" s="2042"/>
      <c r="D94" s="2043"/>
      <c r="E94" s="2042"/>
      <c r="F94" s="2043"/>
      <c r="G94" s="340" t="str">
        <f>'4.1Plan'!D343</f>
        <v>ML071</v>
      </c>
      <c r="H94" s="318">
        <f>'4.1Plan'!AB343</f>
        <v>59208</v>
      </c>
      <c r="I94" s="319"/>
      <c r="J94" s="320" t="str">
        <f>'4.1Plan'!AC343</f>
        <v>-</v>
      </c>
      <c r="K94" s="318">
        <f>'4.1Plan'!AD343</f>
        <v>60000</v>
      </c>
      <c r="L94" s="321"/>
      <c r="M94" s="322">
        <f>'4.1Plan'!AH343</f>
        <v>792</v>
      </c>
      <c r="N94" s="322"/>
      <c r="O94" s="1863">
        <f t="shared" ref="O94" si="36">M94*$C$2/10000</f>
        <v>11.087999999999999</v>
      </c>
      <c r="P94" s="1095"/>
      <c r="Q94" s="1096"/>
      <c r="R94" s="473"/>
      <c r="S94" s="1097"/>
      <c r="T94" s="1098"/>
      <c r="U94" s="1869">
        <f t="shared" ref="U94" si="37">M94/1000</f>
        <v>0.79200000000000004</v>
      </c>
      <c r="V94" s="1095"/>
      <c r="W94" s="1096"/>
      <c r="X94" s="473"/>
      <c r="Y94" s="1097"/>
      <c r="Z94" s="1098"/>
      <c r="AA94" s="1869">
        <f t="shared" ref="AA94" si="38">(ROUNDDOWN(M94/$C$4,0))*$C$3*(1+$C$5)/1000</f>
        <v>5.7329999999999997</v>
      </c>
      <c r="AB94" s="1095"/>
      <c r="AC94" s="1096"/>
      <c r="AD94" s="473"/>
      <c r="AE94" s="1097"/>
      <c r="AF94" s="1098"/>
      <c r="AG94" s="1095"/>
      <c r="AH94" s="1099"/>
    </row>
    <row r="95" spans="1:34" ht="7.35" customHeight="1">
      <c r="A95" s="407"/>
      <c r="B95" s="399"/>
      <c r="C95" s="2042"/>
      <c r="D95" s="2043"/>
      <c r="E95" s="2042"/>
      <c r="F95" s="2043"/>
      <c r="G95" s="2249" t="s">
        <v>16</v>
      </c>
      <c r="H95" s="2250"/>
      <c r="I95" s="2250"/>
      <c r="J95" s="2250"/>
      <c r="K95" s="2250"/>
      <c r="L95" s="2251"/>
      <c r="M95" s="348">
        <f>SUM(M89:M94)</f>
        <v>3228.5</v>
      </c>
      <c r="N95" s="348"/>
      <c r="O95" s="467">
        <f>SUM(O89:O94)</f>
        <v>45.198999999999998</v>
      </c>
      <c r="P95" s="377"/>
      <c r="Q95" s="370">
        <f>'3.1Cost by Sub-contractors'!K14</f>
        <v>0</v>
      </c>
      <c r="R95" s="369"/>
      <c r="S95" s="479">
        <f>O95*Q95</f>
        <v>0</v>
      </c>
      <c r="T95" s="378"/>
      <c r="U95" s="372">
        <f>SUM(U89:U94)</f>
        <v>3.2285000000000004</v>
      </c>
      <c r="V95" s="377"/>
      <c r="W95" s="370">
        <f>'3.1Cost by Sub-contractors'!K15</f>
        <v>0</v>
      </c>
      <c r="X95" s="369"/>
      <c r="Y95" s="479">
        <f>U95*W95</f>
        <v>0</v>
      </c>
      <c r="Z95" s="378"/>
      <c r="AA95" s="372">
        <f>SUM(AA89:AA94)</f>
        <v>23.226000000000003</v>
      </c>
      <c r="AB95" s="377"/>
      <c r="AC95" s="370">
        <f>'3.1Cost by Sub-contractors'!K16</f>
        <v>0</v>
      </c>
      <c r="AD95" s="369"/>
      <c r="AE95" s="479">
        <f>AA95*AC95</f>
        <v>0</v>
      </c>
      <c r="AF95" s="378"/>
      <c r="AG95" s="390"/>
      <c r="AH95" s="387"/>
    </row>
    <row r="96" spans="1:34" ht="7.35" customHeight="1">
      <c r="A96" s="407"/>
      <c r="B96" s="399"/>
      <c r="C96" s="2042"/>
      <c r="D96" s="2043"/>
      <c r="E96" s="2227" t="str">
        <f>'4.1Plan'!D355</f>
        <v>ML07-3</v>
      </c>
      <c r="F96" s="2228"/>
      <c r="G96" s="336" t="str">
        <f>'4.1Plan'!D356</f>
        <v>ML072</v>
      </c>
      <c r="H96" s="308">
        <f>'4.1Plan'!AB356</f>
        <v>60000</v>
      </c>
      <c r="I96" s="309"/>
      <c r="J96" s="310" t="str">
        <f>'4.1Plan'!AC356</f>
        <v>-</v>
      </c>
      <c r="K96" s="308">
        <f>'4.1Plan'!AD356</f>
        <v>62250.5</v>
      </c>
      <c r="L96" s="311"/>
      <c r="M96" s="312">
        <f>'4.1Plan'!AH356</f>
        <v>2250.5</v>
      </c>
      <c r="N96" s="312"/>
      <c r="O96" s="457">
        <f>M96*$C$2/10000</f>
        <v>31.507000000000001</v>
      </c>
      <c r="P96" s="367"/>
      <c r="Q96" s="458"/>
      <c r="R96" s="459"/>
      <c r="S96" s="541"/>
      <c r="T96" s="460"/>
      <c r="U96" s="461">
        <f>M96/1000</f>
        <v>2.2505000000000002</v>
      </c>
      <c r="V96" s="367"/>
      <c r="W96" s="458"/>
      <c r="X96" s="459"/>
      <c r="Y96" s="541"/>
      <c r="Z96" s="460"/>
      <c r="AA96" s="461">
        <f>(ROUNDDOWN(M96/$C$4,0))*$C$3*(1+$C$5)/1000</f>
        <v>16.463999999999999</v>
      </c>
      <c r="AB96" s="367"/>
      <c r="AC96" s="458"/>
      <c r="AD96" s="459"/>
      <c r="AE96" s="541"/>
      <c r="AF96" s="460"/>
      <c r="AG96" s="367"/>
      <c r="AH96" s="385"/>
    </row>
    <row r="97" spans="1:34" ht="7.35" customHeight="1">
      <c r="A97" s="407"/>
      <c r="B97" s="399"/>
      <c r="C97" s="2042"/>
      <c r="D97" s="2043"/>
      <c r="E97" s="2042"/>
      <c r="F97" s="2043"/>
      <c r="G97" s="340" t="str">
        <f>'4.1Plan'!D358</f>
        <v>ML073</v>
      </c>
      <c r="H97" s="318">
        <f>'4.1Plan'!AB358</f>
        <v>62423.5</v>
      </c>
      <c r="I97" s="319"/>
      <c r="J97" s="320" t="str">
        <f>'4.1Plan'!AC358</f>
        <v>-</v>
      </c>
      <c r="K97" s="318">
        <f>'4.1Plan'!AD358</f>
        <v>65000</v>
      </c>
      <c r="L97" s="321"/>
      <c r="M97" s="322">
        <f>'4.1Plan'!AH358</f>
        <v>2576.5</v>
      </c>
      <c r="N97" s="322"/>
      <c r="O97" s="457">
        <f>M97*$C$2/10000</f>
        <v>36.070999999999998</v>
      </c>
      <c r="P97" s="368"/>
      <c r="Q97" s="463"/>
      <c r="R97" s="464"/>
      <c r="S97" s="542"/>
      <c r="T97" s="465"/>
      <c r="U97" s="461">
        <f>M97/1000</f>
        <v>2.5764999999999998</v>
      </c>
      <c r="V97" s="368"/>
      <c r="W97" s="463"/>
      <c r="X97" s="464"/>
      <c r="Y97" s="542"/>
      <c r="Z97" s="465"/>
      <c r="AA97" s="461">
        <f>(ROUNDDOWN(M97/$C$4,0))*$C$3*(1+$C$5)/1000</f>
        <v>18.815999999999999</v>
      </c>
      <c r="AB97" s="368"/>
      <c r="AC97" s="463"/>
      <c r="AD97" s="464"/>
      <c r="AE97" s="542"/>
      <c r="AF97" s="465"/>
      <c r="AG97" s="368"/>
      <c r="AH97" s="386"/>
    </row>
    <row r="98" spans="1:34" ht="7.35" customHeight="1">
      <c r="A98" s="407"/>
      <c r="B98" s="399"/>
      <c r="C98" s="2042"/>
      <c r="D98" s="2043"/>
      <c r="E98" s="2042"/>
      <c r="F98" s="2043"/>
      <c r="G98" s="2249" t="s">
        <v>16</v>
      </c>
      <c r="H98" s="2250"/>
      <c r="I98" s="2250"/>
      <c r="J98" s="2250"/>
      <c r="K98" s="2250"/>
      <c r="L98" s="2251"/>
      <c r="M98" s="348">
        <f>SUM(M96:M97)</f>
        <v>4827</v>
      </c>
      <c r="N98" s="348"/>
      <c r="O98" s="467">
        <f>SUM(O96:O97)</f>
        <v>67.578000000000003</v>
      </c>
      <c r="P98" s="377"/>
      <c r="Q98" s="370">
        <f>'3.1Cost by Sub-contractors'!K14</f>
        <v>0</v>
      </c>
      <c r="R98" s="369"/>
      <c r="S98" s="479">
        <f>O98*Q98</f>
        <v>0</v>
      </c>
      <c r="T98" s="378"/>
      <c r="U98" s="372">
        <f>SUM(U96:U97)</f>
        <v>4.827</v>
      </c>
      <c r="V98" s="377"/>
      <c r="W98" s="370">
        <f>'3.1Cost by Sub-contractors'!K15</f>
        <v>0</v>
      </c>
      <c r="X98" s="369"/>
      <c r="Y98" s="479">
        <f>U98*W98</f>
        <v>0</v>
      </c>
      <c r="Z98" s="378"/>
      <c r="AA98" s="372">
        <f>SUM(AA96:AA97)</f>
        <v>35.28</v>
      </c>
      <c r="AB98" s="377"/>
      <c r="AC98" s="370">
        <f>'3.1Cost by Sub-contractors'!K16</f>
        <v>0</v>
      </c>
      <c r="AD98" s="369"/>
      <c r="AE98" s="479">
        <f>AA98*AC98</f>
        <v>0</v>
      </c>
      <c r="AF98" s="378"/>
      <c r="AG98" s="390"/>
      <c r="AH98" s="387"/>
    </row>
    <row r="99" spans="1:34" ht="7.35" customHeight="1">
      <c r="A99" s="406"/>
      <c r="B99" s="398" t="str">
        <f>'4.1Plan'!B377</f>
        <v>Quang Nam</v>
      </c>
      <c r="C99" s="2039" t="str">
        <f>'4.1Plan'!C377</f>
        <v>PKGA1</v>
      </c>
      <c r="D99" s="2038"/>
      <c r="E99" s="2227" t="str">
        <f>'4.1Plan'!D377</f>
        <v>MLA1-1</v>
      </c>
      <c r="F99" s="2228"/>
      <c r="G99" s="339" t="str">
        <f>'4.1Plan'!D378</f>
        <v>ML074</v>
      </c>
      <c r="H99" s="302">
        <f>'4.1Plan'!AB378</f>
        <v>65000</v>
      </c>
      <c r="I99" s="303"/>
      <c r="J99" s="304" t="str">
        <f>'4.1Plan'!AC378</f>
        <v>-</v>
      </c>
      <c r="K99" s="302">
        <f>'4.1Plan'!AD378</f>
        <v>66113.5</v>
      </c>
      <c r="L99" s="305"/>
      <c r="M99" s="306">
        <f>'4.1Plan'!AH378</f>
        <v>1113.5</v>
      </c>
      <c r="N99" s="306"/>
      <c r="O99" s="457">
        <f>M99*$C$2/10000</f>
        <v>15.589</v>
      </c>
      <c r="P99" s="373"/>
      <c r="Q99" s="374"/>
      <c r="R99" s="375"/>
      <c r="S99" s="543"/>
      <c r="T99" s="376"/>
      <c r="U99" s="461">
        <f>M99/1000</f>
        <v>1.1134999999999999</v>
      </c>
      <c r="V99" s="373"/>
      <c r="W99" s="374"/>
      <c r="X99" s="375"/>
      <c r="Y99" s="543"/>
      <c r="Z99" s="376"/>
      <c r="AA99" s="461">
        <f>(ROUNDDOWN(M99/$C$4,0))*$C$3*(1+$C$5)/1000</f>
        <v>8.0850000000000009</v>
      </c>
      <c r="AB99" s="373"/>
      <c r="AC99" s="374"/>
      <c r="AD99" s="375"/>
      <c r="AE99" s="543"/>
      <c r="AF99" s="376"/>
      <c r="AG99" s="373"/>
      <c r="AH99" s="388"/>
    </row>
    <row r="100" spans="1:34" ht="7.35" customHeight="1">
      <c r="A100" s="407"/>
      <c r="B100" s="399"/>
      <c r="C100" s="2042"/>
      <c r="D100" s="2043"/>
      <c r="E100" s="2042"/>
      <c r="F100" s="2043"/>
      <c r="G100" s="336" t="str">
        <f>'4.1Plan'!D380</f>
        <v>ML075</v>
      </c>
      <c r="H100" s="308">
        <f>'4.1Plan'!AB380</f>
        <v>66286.5</v>
      </c>
      <c r="I100" s="309"/>
      <c r="J100" s="310" t="str">
        <f>'4.1Plan'!AC380</f>
        <v>-</v>
      </c>
      <c r="K100" s="308">
        <f>'4.1Plan'!AD380</f>
        <v>67954.5</v>
      </c>
      <c r="L100" s="311"/>
      <c r="M100" s="312">
        <f>'4.1Plan'!AH380</f>
        <v>1668</v>
      </c>
      <c r="N100" s="1779"/>
      <c r="O100" s="457">
        <f>M100*$C$2/10000</f>
        <v>23.352</v>
      </c>
      <c r="P100" s="367"/>
      <c r="Q100" s="458"/>
      <c r="R100" s="459"/>
      <c r="S100" s="541"/>
      <c r="T100" s="460"/>
      <c r="U100" s="1868">
        <f>M100/1000</f>
        <v>1.6679999999999999</v>
      </c>
      <c r="V100" s="367"/>
      <c r="W100" s="458"/>
      <c r="X100" s="459"/>
      <c r="Y100" s="541"/>
      <c r="Z100" s="460"/>
      <c r="AA100" s="1868">
        <f>(ROUNDDOWN(M100/$C$4,0))*$C$3*(1+$C$5)/1000</f>
        <v>12.201000000000001</v>
      </c>
      <c r="AB100" s="367"/>
      <c r="AC100" s="458"/>
      <c r="AD100" s="459"/>
      <c r="AE100" s="541"/>
      <c r="AF100" s="460"/>
      <c r="AG100" s="367"/>
      <c r="AH100" s="385"/>
    </row>
    <row r="101" spans="1:34" ht="7.35" customHeight="1">
      <c r="A101" s="407"/>
      <c r="B101" s="399"/>
      <c r="C101" s="2042"/>
      <c r="D101" s="2043"/>
      <c r="E101" s="2042"/>
      <c r="F101" s="2043"/>
      <c r="G101" s="340" t="str">
        <f>'4.1Plan'!D382</f>
        <v>ML076</v>
      </c>
      <c r="H101" s="318">
        <f>'4.1Plan'!AB382</f>
        <v>68661.5</v>
      </c>
      <c r="I101" s="319"/>
      <c r="J101" s="320" t="str">
        <f>'4.1Plan'!AC382</f>
        <v>-</v>
      </c>
      <c r="K101" s="318">
        <f>'4.1Plan'!AD382</f>
        <v>70000</v>
      </c>
      <c r="L101" s="321"/>
      <c r="M101" s="322">
        <f>'4.1Plan'!AH382</f>
        <v>1338.5</v>
      </c>
      <c r="N101" s="1780"/>
      <c r="O101" s="1863">
        <f t="shared" ref="O101" si="39">M101*$C$2/10000</f>
        <v>18.739000000000001</v>
      </c>
      <c r="P101" s="1095"/>
      <c r="Q101" s="1096"/>
      <c r="R101" s="473"/>
      <c r="S101" s="1097"/>
      <c r="T101" s="1098"/>
      <c r="U101" s="1869">
        <f t="shared" ref="U101" si="40">M101/1000</f>
        <v>1.3385</v>
      </c>
      <c r="V101" s="1095"/>
      <c r="W101" s="1096"/>
      <c r="X101" s="473"/>
      <c r="Y101" s="1097"/>
      <c r="Z101" s="1098"/>
      <c r="AA101" s="1869">
        <f t="shared" ref="AA101" si="41">(ROUNDDOWN(M101/$C$4,0))*$C$3*(1+$C$5)/1000</f>
        <v>9.702</v>
      </c>
      <c r="AB101" s="1095"/>
      <c r="AC101" s="1096"/>
      <c r="AD101" s="473"/>
      <c r="AE101" s="1097"/>
      <c r="AF101" s="1098"/>
      <c r="AG101" s="1095"/>
      <c r="AH101" s="1099"/>
    </row>
    <row r="102" spans="1:34" ht="7.35" customHeight="1">
      <c r="A102" s="407"/>
      <c r="B102" s="399"/>
      <c r="C102" s="2042"/>
      <c r="D102" s="2043"/>
      <c r="E102" s="2089"/>
      <c r="F102" s="2027"/>
      <c r="G102" s="2249" t="s">
        <v>16</v>
      </c>
      <c r="H102" s="2250"/>
      <c r="I102" s="2250"/>
      <c r="J102" s="2250"/>
      <c r="K102" s="2250"/>
      <c r="L102" s="2251"/>
      <c r="M102" s="348">
        <f>SUM(M99:M101)</f>
        <v>4120</v>
      </c>
      <c r="N102" s="348"/>
      <c r="O102" s="467">
        <f>SUM(O99:O101)</f>
        <v>57.680000000000007</v>
      </c>
      <c r="P102" s="377"/>
      <c r="Q102" s="370">
        <f>'3.1Cost by Sub-contractors'!K14</f>
        <v>0</v>
      </c>
      <c r="R102" s="369"/>
      <c r="S102" s="479">
        <f>O102*Q102</f>
        <v>0</v>
      </c>
      <c r="T102" s="378"/>
      <c r="U102" s="372">
        <f>SUM(U99:U101)</f>
        <v>4.12</v>
      </c>
      <c r="V102" s="377"/>
      <c r="W102" s="370">
        <f>'3.1Cost by Sub-contractors'!K15</f>
        <v>0</v>
      </c>
      <c r="X102" s="369"/>
      <c r="Y102" s="479">
        <f>U102*W102</f>
        <v>0</v>
      </c>
      <c r="Z102" s="378"/>
      <c r="AA102" s="372">
        <f>SUM(AA99:AA101)</f>
        <v>29.988</v>
      </c>
      <c r="AB102" s="377"/>
      <c r="AC102" s="370">
        <f>'3.1Cost by Sub-contractors'!K16</f>
        <v>0</v>
      </c>
      <c r="AD102" s="369"/>
      <c r="AE102" s="479">
        <f>AA102*AC102</f>
        <v>0</v>
      </c>
      <c r="AF102" s="378"/>
      <c r="AG102" s="390"/>
      <c r="AH102" s="387"/>
    </row>
    <row r="103" spans="1:34" ht="7.35" customHeight="1">
      <c r="A103" s="407"/>
      <c r="B103" s="399"/>
      <c r="C103" s="1853"/>
      <c r="D103" s="1854"/>
      <c r="E103" s="2219" t="str">
        <f>'4.1Plan'!D399</f>
        <v>MLA1-2</v>
      </c>
      <c r="F103" s="2220"/>
      <c r="G103" s="339" t="str">
        <f>'4.1Plan'!D400</f>
        <v>ML077</v>
      </c>
      <c r="H103" s="302">
        <f>'4.1Plan'!AB400</f>
        <v>70000</v>
      </c>
      <c r="I103" s="303"/>
      <c r="J103" s="304" t="str">
        <f>'4.1Plan'!AC400</f>
        <v>-</v>
      </c>
      <c r="K103" s="302">
        <f>'4.1Plan'!AD400</f>
        <v>70957.5</v>
      </c>
      <c r="L103" s="305"/>
      <c r="M103" s="306">
        <f>'4.1Plan'!AH400</f>
        <v>957.5</v>
      </c>
      <c r="N103" s="306"/>
      <c r="O103" s="1864">
        <f>M103*$C$2/10000</f>
        <v>13.404999999999999</v>
      </c>
      <c r="P103" s="366"/>
      <c r="Q103" s="453"/>
      <c r="R103" s="454"/>
      <c r="S103" s="540"/>
      <c r="T103" s="455"/>
      <c r="U103" s="1870">
        <f>M103/1000</f>
        <v>0.95750000000000002</v>
      </c>
      <c r="V103" s="366"/>
      <c r="W103" s="453"/>
      <c r="X103" s="454"/>
      <c r="Y103" s="540"/>
      <c r="Z103" s="455"/>
      <c r="AA103" s="1870">
        <f>(ROUNDDOWN(M103/$C$4,0))*$C$3*(1+$C$5)/1000</f>
        <v>6.9089999999999998</v>
      </c>
      <c r="AB103" s="366"/>
      <c r="AC103" s="453"/>
      <c r="AD103" s="454"/>
      <c r="AE103" s="540"/>
      <c r="AF103" s="455"/>
      <c r="AG103" s="366"/>
      <c r="AH103" s="384"/>
    </row>
    <row r="104" spans="1:34" ht="7.35" customHeight="1">
      <c r="A104" s="407"/>
      <c r="B104" s="399"/>
      <c r="C104" s="2042"/>
      <c r="D104" s="2043"/>
      <c r="E104" s="2223"/>
      <c r="F104" s="2224"/>
      <c r="G104" s="336" t="str">
        <f>'4.1Plan'!D402</f>
        <v>ML078</v>
      </c>
      <c r="H104" s="308">
        <f>'4.1Plan'!AB402</f>
        <v>71042.5</v>
      </c>
      <c r="I104" s="309"/>
      <c r="J104" s="310" t="str">
        <f>'4.1Plan'!AC402</f>
        <v>-</v>
      </c>
      <c r="K104" s="308">
        <f>'4.1Plan'!AD402</f>
        <v>74140</v>
      </c>
      <c r="L104" s="311"/>
      <c r="M104" s="312">
        <f>'4.1Plan'!AH402</f>
        <v>3154.82</v>
      </c>
      <c r="N104" s="312"/>
      <c r="O104" s="457">
        <f>M104*$C$2/10000</f>
        <v>44.167480000000005</v>
      </c>
      <c r="P104" s="367"/>
      <c r="Q104" s="458"/>
      <c r="R104" s="459"/>
      <c r="S104" s="541"/>
      <c r="T104" s="460"/>
      <c r="U104" s="1868">
        <f>M104/1000</f>
        <v>3.15482</v>
      </c>
      <c r="V104" s="367"/>
      <c r="W104" s="458"/>
      <c r="X104" s="459"/>
      <c r="Y104" s="541"/>
      <c r="Z104" s="460"/>
      <c r="AA104" s="1868">
        <f>(ROUNDDOWN(M104/$C$4,0))*$C$3*(1+$C$5)/1000</f>
        <v>23.079000000000001</v>
      </c>
      <c r="AB104" s="367"/>
      <c r="AC104" s="458"/>
      <c r="AD104" s="459"/>
      <c r="AE104" s="541"/>
      <c r="AF104" s="460"/>
      <c r="AG104" s="367"/>
      <c r="AH104" s="385"/>
    </row>
    <row r="105" spans="1:34" ht="7.35" customHeight="1">
      <c r="A105" s="407"/>
      <c r="B105" s="399"/>
      <c r="C105" s="2042"/>
      <c r="D105" s="2043"/>
      <c r="E105" s="2042"/>
      <c r="F105" s="2043"/>
      <c r="G105" s="336" t="str">
        <f>'4.1Plan'!D404</f>
        <v>ML079</v>
      </c>
      <c r="H105" s="308">
        <f>'4.1Plan'!AB404</f>
        <v>74484</v>
      </c>
      <c r="I105" s="309"/>
      <c r="J105" s="310" t="str">
        <f>'4.1Plan'!AC404</f>
        <v>-</v>
      </c>
      <c r="K105" s="308">
        <f>'4.1Plan'!AD404</f>
        <v>74837</v>
      </c>
      <c r="L105" s="311"/>
      <c r="M105" s="312">
        <f>'4.1Plan'!AH404</f>
        <v>353</v>
      </c>
      <c r="N105" s="312"/>
      <c r="O105" s="457">
        <f t="shared" ref="O105:O106" si="42">M105*$C$2/10000</f>
        <v>4.9420000000000002</v>
      </c>
      <c r="P105" s="367"/>
      <c r="Q105" s="458"/>
      <c r="R105" s="459"/>
      <c r="S105" s="541"/>
      <c r="T105" s="460"/>
      <c r="U105" s="1868">
        <f t="shared" ref="U105:U106" si="43">M105/1000</f>
        <v>0.35299999999999998</v>
      </c>
      <c r="V105" s="367"/>
      <c r="W105" s="458"/>
      <c r="X105" s="459"/>
      <c r="Y105" s="541"/>
      <c r="Z105" s="460"/>
      <c r="AA105" s="1868">
        <f t="shared" ref="AA105:AA106" si="44">(ROUNDDOWN(M105/$C$4,0))*$C$3*(1+$C$5)/1000</f>
        <v>2.4990000000000001</v>
      </c>
      <c r="AB105" s="367"/>
      <c r="AC105" s="458"/>
      <c r="AD105" s="459"/>
      <c r="AE105" s="541"/>
      <c r="AF105" s="460"/>
      <c r="AG105" s="367"/>
      <c r="AH105" s="385"/>
    </row>
    <row r="106" spans="1:34" ht="7.35" customHeight="1">
      <c r="A106" s="407"/>
      <c r="B106" s="399"/>
      <c r="C106" s="2042"/>
      <c r="D106" s="2043"/>
      <c r="E106" s="2042"/>
      <c r="F106" s="2043"/>
      <c r="G106" s="340" t="str">
        <f>'4.1Plan'!D406</f>
        <v>ML080</v>
      </c>
      <c r="H106" s="318">
        <f>'4.1Plan'!AB406</f>
        <v>74921</v>
      </c>
      <c r="I106" s="319"/>
      <c r="J106" s="320" t="str">
        <f>'4.1Plan'!AC406</f>
        <v>-</v>
      </c>
      <c r="K106" s="318">
        <f>'4.1Plan'!AD406</f>
        <v>76000</v>
      </c>
      <c r="L106" s="321"/>
      <c r="M106" s="322">
        <f>'4.1Plan'!AH406</f>
        <v>1079</v>
      </c>
      <c r="N106" s="322"/>
      <c r="O106" s="1863">
        <f t="shared" si="42"/>
        <v>15.106</v>
      </c>
      <c r="P106" s="1095"/>
      <c r="Q106" s="1096"/>
      <c r="R106" s="473"/>
      <c r="S106" s="1097"/>
      <c r="T106" s="1098"/>
      <c r="U106" s="1869">
        <f t="shared" si="43"/>
        <v>1.079</v>
      </c>
      <c r="V106" s="1095"/>
      <c r="W106" s="1096"/>
      <c r="X106" s="473"/>
      <c r="Y106" s="1097"/>
      <c r="Z106" s="1098"/>
      <c r="AA106" s="1869">
        <f t="shared" si="44"/>
        <v>7.7910000000000004</v>
      </c>
      <c r="AB106" s="1095"/>
      <c r="AC106" s="1096"/>
      <c r="AD106" s="473"/>
      <c r="AE106" s="1097"/>
      <c r="AF106" s="1098"/>
      <c r="AG106" s="1095"/>
      <c r="AH106" s="1099"/>
    </row>
    <row r="107" spans="1:34" ht="7.35" customHeight="1">
      <c r="A107" s="407"/>
      <c r="B107" s="399"/>
      <c r="C107" s="2042"/>
      <c r="D107" s="2043"/>
      <c r="E107" s="2042"/>
      <c r="F107" s="2043"/>
      <c r="G107" s="2249" t="s">
        <v>16</v>
      </c>
      <c r="H107" s="2250"/>
      <c r="I107" s="2250"/>
      <c r="J107" s="2250"/>
      <c r="K107" s="2250"/>
      <c r="L107" s="2251"/>
      <c r="M107" s="348">
        <f>SUM(M103:M106)</f>
        <v>5544.32</v>
      </c>
      <c r="N107" s="348"/>
      <c r="O107" s="467">
        <f>SUM(O103:O106)</f>
        <v>77.620480000000001</v>
      </c>
      <c r="P107" s="377"/>
      <c r="Q107" s="370">
        <f>'3.1Cost by Sub-contractors'!K14</f>
        <v>0</v>
      </c>
      <c r="R107" s="369"/>
      <c r="S107" s="479">
        <f>O107*Q107</f>
        <v>0</v>
      </c>
      <c r="T107" s="378"/>
      <c r="U107" s="372">
        <f>SUM(U103:U106)</f>
        <v>5.5443199999999999</v>
      </c>
      <c r="V107" s="377"/>
      <c r="W107" s="370">
        <f>'3.1Cost by Sub-contractors'!K15</f>
        <v>0</v>
      </c>
      <c r="X107" s="369"/>
      <c r="Y107" s="479">
        <f>U107*W107</f>
        <v>0</v>
      </c>
      <c r="Z107" s="378"/>
      <c r="AA107" s="372">
        <f>SUM(AA103:AA106)</f>
        <v>40.278000000000006</v>
      </c>
      <c r="AB107" s="377"/>
      <c r="AC107" s="370">
        <f>'3.1Cost by Sub-contractors'!K16</f>
        <v>0</v>
      </c>
      <c r="AD107" s="369"/>
      <c r="AE107" s="479">
        <f>AA107*AC107</f>
        <v>0</v>
      </c>
      <c r="AF107" s="378"/>
      <c r="AG107" s="390"/>
      <c r="AH107" s="387"/>
    </row>
    <row r="108" spans="1:34" ht="7.35" customHeight="1">
      <c r="A108" s="407"/>
      <c r="B108" s="399"/>
      <c r="C108" s="2042"/>
      <c r="D108" s="2043"/>
      <c r="E108" s="2227" t="str">
        <f>'4.1Plan'!D431</f>
        <v>MLA1-3</v>
      </c>
      <c r="F108" s="2228"/>
      <c r="G108" s="339" t="str">
        <f>'4.1Plan'!D432</f>
        <v>ML081</v>
      </c>
      <c r="H108" s="302">
        <f>'4.1Plan'!AB432</f>
        <v>76000</v>
      </c>
      <c r="I108" s="303"/>
      <c r="J108" s="304" t="str">
        <f>'4.1Plan'!AC432</f>
        <v>-</v>
      </c>
      <c r="K108" s="302">
        <f>'4.1Plan'!AD432</f>
        <v>79165.5</v>
      </c>
      <c r="L108" s="305"/>
      <c r="M108" s="1785">
        <f>'4.1Plan'!AH432</f>
        <v>3165.5</v>
      </c>
      <c r="N108" s="306"/>
      <c r="O108" s="1864">
        <f>M108*$C$2/10000</f>
        <v>44.317</v>
      </c>
      <c r="P108" s="366"/>
      <c r="Q108" s="453"/>
      <c r="R108" s="454"/>
      <c r="S108" s="540"/>
      <c r="T108" s="455"/>
      <c r="U108" s="1870">
        <f>M108/1000</f>
        <v>3.1655000000000002</v>
      </c>
      <c r="V108" s="366"/>
      <c r="W108" s="453"/>
      <c r="X108" s="454"/>
      <c r="Y108" s="540"/>
      <c r="Z108" s="455"/>
      <c r="AA108" s="1870">
        <f>(ROUNDDOWN(M108/$C$4,0))*$C$3*(1+$C$5)/1000</f>
        <v>23.225999999999999</v>
      </c>
      <c r="AB108" s="366"/>
      <c r="AC108" s="453"/>
      <c r="AD108" s="454"/>
      <c r="AE108" s="540"/>
      <c r="AF108" s="455"/>
      <c r="AG108" s="366"/>
      <c r="AH108" s="384"/>
    </row>
    <row r="109" spans="1:34" ht="7.35" customHeight="1">
      <c r="A109" s="407"/>
      <c r="B109" s="399"/>
      <c r="C109" s="2042"/>
      <c r="D109" s="2043"/>
      <c r="E109" s="2223"/>
      <c r="F109" s="2224"/>
      <c r="G109" s="340" t="str">
        <f>'4.1Plan'!D434</f>
        <v>ML082</v>
      </c>
      <c r="H109" s="318">
        <f>'4.1Plan'!AB434</f>
        <v>79258.5</v>
      </c>
      <c r="I109" s="319"/>
      <c r="J109" s="320" t="str">
        <f>'4.1Plan'!AC434</f>
        <v>-</v>
      </c>
      <c r="K109" s="318">
        <f>'4.1Plan'!AD434</f>
        <v>81500</v>
      </c>
      <c r="L109" s="321"/>
      <c r="M109" s="1248">
        <f>'4.1Plan'!AH434</f>
        <v>2241.5</v>
      </c>
      <c r="N109" s="322"/>
      <c r="O109" s="1863">
        <f t="shared" ref="O109" si="45">M109*$C$2/10000</f>
        <v>31.381</v>
      </c>
      <c r="P109" s="1095"/>
      <c r="Q109" s="1096"/>
      <c r="R109" s="473"/>
      <c r="S109" s="1097"/>
      <c r="T109" s="1098"/>
      <c r="U109" s="1869">
        <f t="shared" ref="U109" si="46">M109/1000</f>
        <v>2.2414999999999998</v>
      </c>
      <c r="V109" s="1095"/>
      <c r="W109" s="1096"/>
      <c r="X109" s="473"/>
      <c r="Y109" s="1097"/>
      <c r="Z109" s="1098"/>
      <c r="AA109" s="1869">
        <f t="shared" ref="AA109" si="47">(ROUNDDOWN(M109/$C$4,0))*$C$3*(1+$C$5)/1000</f>
        <v>16.463999999999999</v>
      </c>
      <c r="AB109" s="1095"/>
      <c r="AC109" s="1096"/>
      <c r="AD109" s="473"/>
      <c r="AE109" s="1097"/>
      <c r="AF109" s="1098"/>
      <c r="AG109" s="1095"/>
      <c r="AH109" s="1099"/>
    </row>
    <row r="110" spans="1:34" ht="7.35" customHeight="1">
      <c r="A110" s="407"/>
      <c r="B110" s="399"/>
      <c r="C110" s="2042"/>
      <c r="D110" s="2043"/>
      <c r="E110" s="2254"/>
      <c r="F110" s="2255"/>
      <c r="G110" s="2246" t="s">
        <v>16</v>
      </c>
      <c r="H110" s="2247"/>
      <c r="I110" s="2247"/>
      <c r="J110" s="2247"/>
      <c r="K110" s="2247"/>
      <c r="L110" s="2248"/>
      <c r="M110" s="349">
        <f>SUM(M108:M109)</f>
        <v>5407</v>
      </c>
      <c r="N110" s="349"/>
      <c r="O110" s="474">
        <f>SUM(O108:O109)</f>
        <v>75.698000000000008</v>
      </c>
      <c r="P110" s="377"/>
      <c r="Q110" s="370">
        <f>'3.1Cost by Sub-contractors'!K14</f>
        <v>0</v>
      </c>
      <c r="R110" s="369"/>
      <c r="S110" s="479">
        <f>O110*Q110</f>
        <v>0</v>
      </c>
      <c r="T110" s="378"/>
      <c r="U110" s="475">
        <f>SUM(U108:U109)</f>
        <v>5.407</v>
      </c>
      <c r="V110" s="377"/>
      <c r="W110" s="370">
        <f>'3.1Cost by Sub-contractors'!K15</f>
        <v>0</v>
      </c>
      <c r="X110" s="369"/>
      <c r="Y110" s="479">
        <f>U110*W110</f>
        <v>0</v>
      </c>
      <c r="Z110" s="378"/>
      <c r="AA110" s="475">
        <f>SUM(AA108:AA109)</f>
        <v>39.69</v>
      </c>
      <c r="AB110" s="377"/>
      <c r="AC110" s="370">
        <f>'3.1Cost by Sub-contractors'!K16</f>
        <v>0</v>
      </c>
      <c r="AD110" s="369"/>
      <c r="AE110" s="479">
        <f>AA110*AC110</f>
        <v>0</v>
      </c>
      <c r="AF110" s="378"/>
      <c r="AG110" s="390"/>
      <c r="AH110" s="387"/>
    </row>
    <row r="111" spans="1:34" ht="7.35" customHeight="1">
      <c r="A111" s="407"/>
      <c r="B111" s="399"/>
      <c r="C111" s="2039" t="str">
        <f>'4.1Plan'!C445</f>
        <v>PKGA2</v>
      </c>
      <c r="D111" s="2038"/>
      <c r="E111" s="2227" t="str">
        <f>'4.1Plan'!D445</f>
        <v>MLA2-1</v>
      </c>
      <c r="F111" s="2228"/>
      <c r="G111" s="336" t="str">
        <f>'4.1Plan'!D446</f>
        <v>ML083</v>
      </c>
      <c r="H111" s="308">
        <f>'4.1Plan'!AB446</f>
        <v>81500</v>
      </c>
      <c r="I111" s="309"/>
      <c r="J111" s="310" t="str">
        <f>'4.1Plan'!AC446</f>
        <v>-</v>
      </c>
      <c r="K111" s="308">
        <f>'4.1Plan'!AD446</f>
        <v>81503.5</v>
      </c>
      <c r="L111" s="311"/>
      <c r="M111" s="312">
        <f>'4.1Plan'!AH446</f>
        <v>3.5</v>
      </c>
      <c r="N111" s="312"/>
      <c r="O111" s="457">
        <f t="shared" ref="O111:O114" si="48">M111*$C$2/10000</f>
        <v>4.9000000000000002E-2</v>
      </c>
      <c r="P111" s="367"/>
      <c r="Q111" s="458"/>
      <c r="R111" s="459"/>
      <c r="S111" s="541"/>
      <c r="T111" s="460"/>
      <c r="U111" s="1675">
        <f t="shared" ref="U111:U114" si="49">M111/1000</f>
        <v>3.5000000000000001E-3</v>
      </c>
      <c r="V111" s="367"/>
      <c r="W111" s="458"/>
      <c r="X111" s="459"/>
      <c r="Y111" s="541"/>
      <c r="Z111" s="460"/>
      <c r="AA111" s="1675">
        <f t="shared" ref="AA111:AA114" si="50">(ROUNDDOWN(M111/$C$4,0))*$C$3*(1+$C$5)/1000</f>
        <v>0</v>
      </c>
      <c r="AB111" s="368"/>
      <c r="AC111" s="463"/>
      <c r="AD111" s="464"/>
      <c r="AE111" s="542"/>
      <c r="AF111" s="465"/>
      <c r="AG111" s="368"/>
      <c r="AH111" s="386"/>
    </row>
    <row r="112" spans="1:34" ht="7.35" customHeight="1">
      <c r="A112" s="407"/>
      <c r="B112" s="399"/>
      <c r="C112" s="1668"/>
      <c r="D112" s="1669"/>
      <c r="E112" s="1668"/>
      <c r="F112" s="1669"/>
      <c r="G112" s="336" t="str">
        <f>'4.1Plan'!D448</f>
        <v>ML084</v>
      </c>
      <c r="H112" s="308">
        <f>'4.1Plan'!AB448</f>
        <v>81608.5</v>
      </c>
      <c r="I112" s="309"/>
      <c r="J112" s="310" t="str">
        <f>'4.1Plan'!AC448</f>
        <v>-</v>
      </c>
      <c r="K112" s="308">
        <f>'4.1Plan'!AD448</f>
        <v>82435</v>
      </c>
      <c r="L112" s="311"/>
      <c r="M112" s="312">
        <f>'4.1Plan'!AH448</f>
        <v>826.5</v>
      </c>
      <c r="N112" s="312"/>
      <c r="O112" s="457">
        <f t="shared" si="48"/>
        <v>11.571</v>
      </c>
      <c r="P112" s="367"/>
      <c r="Q112" s="458"/>
      <c r="R112" s="459"/>
      <c r="S112" s="541"/>
      <c r="T112" s="460"/>
      <c r="U112" s="1675">
        <f t="shared" si="49"/>
        <v>0.82650000000000001</v>
      </c>
      <c r="V112" s="367"/>
      <c r="W112" s="458"/>
      <c r="X112" s="459"/>
      <c r="Y112" s="541"/>
      <c r="Z112" s="460"/>
      <c r="AA112" s="1675">
        <f t="shared" si="50"/>
        <v>6.0270000000000001</v>
      </c>
      <c r="AB112" s="368"/>
      <c r="AC112" s="463"/>
      <c r="AD112" s="464"/>
      <c r="AE112" s="542"/>
      <c r="AF112" s="465"/>
      <c r="AG112" s="368"/>
      <c r="AH112" s="386"/>
    </row>
    <row r="113" spans="1:34" ht="7.35" customHeight="1">
      <c r="A113" s="407"/>
      <c r="B113" s="399"/>
      <c r="C113" s="1668"/>
      <c r="D113" s="1669"/>
      <c r="E113" s="1668"/>
      <c r="F113" s="1669"/>
      <c r="G113" s="336" t="str">
        <f>'4.1Plan'!D450</f>
        <v>ML085</v>
      </c>
      <c r="H113" s="308">
        <f>'4.1Plan'!AB450</f>
        <v>82619</v>
      </c>
      <c r="I113" s="309"/>
      <c r="J113" s="310" t="str">
        <f>'4.1Plan'!AC450</f>
        <v>-</v>
      </c>
      <c r="K113" s="308">
        <f>'4.1Plan'!AD450</f>
        <v>85274</v>
      </c>
      <c r="L113" s="311"/>
      <c r="M113" s="312">
        <f>'4.1Plan'!AH450</f>
        <v>2655</v>
      </c>
      <c r="N113" s="312"/>
      <c r="O113" s="457">
        <f t="shared" si="48"/>
        <v>37.17</v>
      </c>
      <c r="P113" s="367"/>
      <c r="Q113" s="458"/>
      <c r="R113" s="459"/>
      <c r="S113" s="541"/>
      <c r="T113" s="460"/>
      <c r="U113" s="1675">
        <f t="shared" si="49"/>
        <v>2.6549999999999998</v>
      </c>
      <c r="V113" s="367"/>
      <c r="W113" s="458"/>
      <c r="X113" s="459"/>
      <c r="Y113" s="541"/>
      <c r="Z113" s="460"/>
      <c r="AA113" s="1675">
        <f t="shared" si="50"/>
        <v>19.404</v>
      </c>
      <c r="AB113" s="368"/>
      <c r="AC113" s="463"/>
      <c r="AD113" s="464"/>
      <c r="AE113" s="542"/>
      <c r="AF113" s="465"/>
      <c r="AG113" s="368"/>
      <c r="AH113" s="386"/>
    </row>
    <row r="114" spans="1:34" ht="7.35" customHeight="1">
      <c r="A114" s="407"/>
      <c r="B114" s="399"/>
      <c r="C114" s="1668"/>
      <c r="D114" s="1669"/>
      <c r="E114" s="1668"/>
      <c r="F114" s="1669"/>
      <c r="G114" s="336" t="str">
        <f>'4.1Plan'!D452</f>
        <v>ML086</v>
      </c>
      <c r="H114" s="308">
        <f>'4.1Plan'!AB452</f>
        <v>85358</v>
      </c>
      <c r="I114" s="309"/>
      <c r="J114" s="310" t="str">
        <f>'4.1Plan'!AC452</f>
        <v>-</v>
      </c>
      <c r="K114" s="308">
        <f>'4.1Plan'!AD452</f>
        <v>87000</v>
      </c>
      <c r="L114" s="311"/>
      <c r="M114" s="312">
        <f>'4.1Plan'!AH452</f>
        <v>1642</v>
      </c>
      <c r="N114" s="312"/>
      <c r="O114" s="457">
        <f t="shared" si="48"/>
        <v>22.988</v>
      </c>
      <c r="P114" s="367"/>
      <c r="Q114" s="458"/>
      <c r="R114" s="459"/>
      <c r="S114" s="541"/>
      <c r="T114" s="460"/>
      <c r="U114" s="1675">
        <f t="shared" si="49"/>
        <v>1.6419999999999999</v>
      </c>
      <c r="V114" s="367"/>
      <c r="W114" s="458"/>
      <c r="X114" s="459"/>
      <c r="Y114" s="541"/>
      <c r="Z114" s="460"/>
      <c r="AA114" s="1675">
        <f t="shared" si="50"/>
        <v>12.054</v>
      </c>
      <c r="AB114" s="368"/>
      <c r="AC114" s="463"/>
      <c r="AD114" s="464"/>
      <c r="AE114" s="542"/>
      <c r="AF114" s="465"/>
      <c r="AG114" s="368"/>
      <c r="AH114" s="386"/>
    </row>
    <row r="115" spans="1:34" ht="7.35" customHeight="1">
      <c r="A115" s="407"/>
      <c r="B115" s="399"/>
      <c r="C115" s="2042"/>
      <c r="D115" s="2043"/>
      <c r="E115" s="2042"/>
      <c r="F115" s="2043"/>
      <c r="G115" s="2249" t="s">
        <v>16</v>
      </c>
      <c r="H115" s="2250"/>
      <c r="I115" s="2250"/>
      <c r="J115" s="2250"/>
      <c r="K115" s="2250"/>
      <c r="L115" s="2251"/>
      <c r="M115" s="348">
        <f>SUM(M111:M114)</f>
        <v>5127</v>
      </c>
      <c r="N115" s="348"/>
      <c r="O115" s="467">
        <f>SUM(O111:O114)</f>
        <v>71.777999999999992</v>
      </c>
      <c r="P115" s="377"/>
      <c r="Q115" s="370">
        <f>'3.1Cost by Sub-contractors'!K14</f>
        <v>0</v>
      </c>
      <c r="R115" s="369"/>
      <c r="S115" s="479">
        <f>O115*Q115</f>
        <v>0</v>
      </c>
      <c r="T115" s="378"/>
      <c r="U115" s="372">
        <f>SUM(U111:U114)</f>
        <v>5.1269999999999998</v>
      </c>
      <c r="V115" s="377"/>
      <c r="W115" s="370">
        <f>'3.1Cost by Sub-contractors'!K15</f>
        <v>0</v>
      </c>
      <c r="X115" s="369"/>
      <c r="Y115" s="479">
        <f>U115*W115</f>
        <v>0</v>
      </c>
      <c r="Z115" s="378"/>
      <c r="AA115" s="372">
        <f>SUM(AA111:AA114)</f>
        <v>37.484999999999999</v>
      </c>
      <c r="AB115" s="377"/>
      <c r="AC115" s="370">
        <f>'3.1Cost by Sub-contractors'!K16</f>
        <v>0</v>
      </c>
      <c r="AD115" s="369"/>
      <c r="AE115" s="479">
        <f>AA115*AC115</f>
        <v>0</v>
      </c>
      <c r="AF115" s="378"/>
      <c r="AG115" s="390"/>
      <c r="AH115" s="387"/>
    </row>
    <row r="116" spans="1:34" ht="7.35" customHeight="1">
      <c r="A116" s="407"/>
      <c r="B116" s="399"/>
      <c r="C116" s="2042"/>
      <c r="D116" s="2043"/>
      <c r="E116" s="2227" t="str">
        <f>'4.1Plan'!D468</f>
        <v>MLA2-2</v>
      </c>
      <c r="F116" s="2228"/>
      <c r="G116" s="339" t="str">
        <f>'4.1Plan'!D469</f>
        <v>ML087</v>
      </c>
      <c r="H116" s="302">
        <f>'4.1Plan'!AB469</f>
        <v>87000</v>
      </c>
      <c r="I116" s="303"/>
      <c r="J116" s="304" t="str">
        <f>'4.1Plan'!AC469</f>
        <v>-</v>
      </c>
      <c r="K116" s="302">
        <f>'4.1Plan'!AD469</f>
        <v>87844</v>
      </c>
      <c r="L116" s="305"/>
      <c r="M116" s="306">
        <f>'4.1Plan'!AH469</f>
        <v>844</v>
      </c>
      <c r="N116" s="306"/>
      <c r="O116" s="1864">
        <f>M116*$C$2/10000</f>
        <v>11.816000000000001</v>
      </c>
      <c r="P116" s="366"/>
      <c r="Q116" s="453"/>
      <c r="R116" s="454"/>
      <c r="S116" s="540"/>
      <c r="T116" s="455"/>
      <c r="U116" s="1870">
        <f>M116/1000</f>
        <v>0.84399999999999997</v>
      </c>
      <c r="V116" s="366"/>
      <c r="W116" s="453"/>
      <c r="X116" s="454"/>
      <c r="Y116" s="540"/>
      <c r="Z116" s="455"/>
      <c r="AA116" s="1870">
        <f>(ROUNDDOWN(M116/$C$4,0))*$C$3*(1+$C$5)/1000</f>
        <v>6.1740000000000004</v>
      </c>
      <c r="AB116" s="366"/>
      <c r="AC116" s="453"/>
      <c r="AD116" s="454"/>
      <c r="AE116" s="540"/>
      <c r="AF116" s="455"/>
      <c r="AG116" s="366"/>
      <c r="AH116" s="384"/>
    </row>
    <row r="117" spans="1:34" ht="7.35" customHeight="1">
      <c r="A117" s="407"/>
      <c r="B117" s="399"/>
      <c r="C117" s="2042"/>
      <c r="D117" s="2043"/>
      <c r="E117" s="2042"/>
      <c r="F117" s="2043"/>
      <c r="G117" s="336" t="str">
        <f>'4.1Plan'!D471</f>
        <v>ML088</v>
      </c>
      <c r="H117" s="308">
        <f>'4.1Plan'!AB471</f>
        <v>87940</v>
      </c>
      <c r="I117" s="309"/>
      <c r="J117" s="310" t="str">
        <f>'4.1Plan'!AC471</f>
        <v>-</v>
      </c>
      <c r="K117" s="308">
        <f>'4.1Plan'!AD471</f>
        <v>88026</v>
      </c>
      <c r="L117" s="311"/>
      <c r="M117" s="312">
        <f>'4.1Plan'!AH471</f>
        <v>86</v>
      </c>
      <c r="N117" s="312"/>
      <c r="O117" s="457">
        <f>M117*$C$2/10000</f>
        <v>1.204</v>
      </c>
      <c r="P117" s="367"/>
      <c r="Q117" s="458"/>
      <c r="R117" s="459"/>
      <c r="S117" s="541"/>
      <c r="T117" s="460"/>
      <c r="U117" s="1868">
        <f>M117/1000</f>
        <v>8.5999999999999993E-2</v>
      </c>
      <c r="V117" s="367"/>
      <c r="W117" s="458"/>
      <c r="X117" s="459"/>
      <c r="Y117" s="541"/>
      <c r="Z117" s="460"/>
      <c r="AA117" s="1868">
        <f>(ROUNDDOWN(M117/$C$4,0))*$C$3*(1+$C$5)/1000</f>
        <v>0.58799999999999997</v>
      </c>
      <c r="AB117" s="367"/>
      <c r="AC117" s="458"/>
      <c r="AD117" s="459"/>
      <c r="AE117" s="541"/>
      <c r="AF117" s="460"/>
      <c r="AG117" s="367"/>
      <c r="AH117" s="385"/>
    </row>
    <row r="118" spans="1:34" ht="7.35" customHeight="1">
      <c r="A118" s="407"/>
      <c r="B118" s="399"/>
      <c r="C118" s="2042"/>
      <c r="D118" s="2043"/>
      <c r="E118" s="2042"/>
      <c r="F118" s="2043"/>
      <c r="G118" s="336" t="str">
        <f>'4.1Plan'!D473</f>
        <v>ML089</v>
      </c>
      <c r="H118" s="308">
        <f>'4.1Plan'!AB473</f>
        <v>88334</v>
      </c>
      <c r="I118" s="309"/>
      <c r="J118" s="310" t="str">
        <f>'4.1Plan'!AC473</f>
        <v>-</v>
      </c>
      <c r="K118" s="308">
        <f>'4.1Plan'!AD473</f>
        <v>90580</v>
      </c>
      <c r="L118" s="311"/>
      <c r="M118" s="312">
        <f>'4.1Plan'!AH473</f>
        <v>2246</v>
      </c>
      <c r="N118" s="312"/>
      <c r="O118" s="457">
        <f>M118*$C$2/10000</f>
        <v>31.443999999999999</v>
      </c>
      <c r="P118" s="367"/>
      <c r="Q118" s="458"/>
      <c r="R118" s="459"/>
      <c r="S118" s="541"/>
      <c r="T118" s="460"/>
      <c r="U118" s="1868">
        <f>M118/1000</f>
        <v>2.246</v>
      </c>
      <c r="V118" s="367"/>
      <c r="W118" s="458"/>
      <c r="X118" s="459"/>
      <c r="Y118" s="541"/>
      <c r="Z118" s="460"/>
      <c r="AA118" s="1868">
        <f>(ROUNDDOWN(M118/$C$4,0))*$C$3*(1+$C$5)/1000</f>
        <v>16.463999999999999</v>
      </c>
      <c r="AB118" s="367"/>
      <c r="AC118" s="458"/>
      <c r="AD118" s="459"/>
      <c r="AE118" s="541"/>
      <c r="AF118" s="460"/>
      <c r="AG118" s="367"/>
      <c r="AH118" s="385"/>
    </row>
    <row r="119" spans="1:34" ht="7.35" customHeight="1">
      <c r="A119" s="407"/>
      <c r="B119" s="399"/>
      <c r="C119" s="2042"/>
      <c r="D119" s="2043"/>
      <c r="E119" s="2042"/>
      <c r="F119" s="2043"/>
      <c r="G119" s="336" t="str">
        <f>'4.1Plan'!D475</f>
        <v>ML090</v>
      </c>
      <c r="H119" s="308">
        <f>'4.1Plan'!AB475</f>
        <v>90740</v>
      </c>
      <c r="I119" s="309"/>
      <c r="J119" s="310" t="str">
        <f>'4.1Plan'!AC475</f>
        <v>-</v>
      </c>
      <c r="K119" s="308">
        <f>'4.1Plan'!AD475</f>
        <v>92566</v>
      </c>
      <c r="L119" s="311"/>
      <c r="M119" s="312">
        <f>'4.1Plan'!AH475</f>
        <v>1826</v>
      </c>
      <c r="N119" s="312"/>
      <c r="O119" s="457">
        <f t="shared" ref="O119:O120" si="51">M119*$C$2/10000</f>
        <v>25.564</v>
      </c>
      <c r="P119" s="367"/>
      <c r="Q119" s="458"/>
      <c r="R119" s="459"/>
      <c r="S119" s="541"/>
      <c r="T119" s="460"/>
      <c r="U119" s="1868">
        <f t="shared" ref="U119:U120" si="52">M119/1000</f>
        <v>1.8260000000000001</v>
      </c>
      <c r="V119" s="367"/>
      <c r="W119" s="458"/>
      <c r="X119" s="459"/>
      <c r="Y119" s="541"/>
      <c r="Z119" s="460"/>
      <c r="AA119" s="1868">
        <f t="shared" ref="AA119:AA120" si="53">(ROUNDDOWN(M119/$C$4,0))*$C$3*(1+$C$5)/1000</f>
        <v>13.377000000000001</v>
      </c>
      <c r="AB119" s="367"/>
      <c r="AC119" s="458"/>
      <c r="AD119" s="459"/>
      <c r="AE119" s="541"/>
      <c r="AF119" s="460"/>
      <c r="AG119" s="367"/>
      <c r="AH119" s="385"/>
    </row>
    <row r="120" spans="1:34" ht="7.35" customHeight="1">
      <c r="A120" s="407"/>
      <c r="B120" s="399"/>
      <c r="C120" s="2042"/>
      <c r="D120" s="2043"/>
      <c r="E120" s="2042"/>
      <c r="F120" s="2043"/>
      <c r="G120" s="340" t="str">
        <f>'4.1Plan'!D477</f>
        <v>ML091</v>
      </c>
      <c r="H120" s="318">
        <f>'4.1Plan'!AB477</f>
        <v>92750</v>
      </c>
      <c r="I120" s="319"/>
      <c r="J120" s="320" t="str">
        <f>'4.1Plan'!AC477</f>
        <v>-</v>
      </c>
      <c r="K120" s="318">
        <f>'4.1Plan'!AD477</f>
        <v>93000</v>
      </c>
      <c r="L120" s="321"/>
      <c r="M120" s="322">
        <f>'4.1Plan'!AH477</f>
        <v>250</v>
      </c>
      <c r="N120" s="322"/>
      <c r="O120" s="1863">
        <f t="shared" si="51"/>
        <v>3.5</v>
      </c>
      <c r="P120" s="1095"/>
      <c r="Q120" s="1096"/>
      <c r="R120" s="473"/>
      <c r="S120" s="1097"/>
      <c r="T120" s="1098"/>
      <c r="U120" s="1869">
        <f t="shared" si="52"/>
        <v>0.25</v>
      </c>
      <c r="V120" s="1095"/>
      <c r="W120" s="1096"/>
      <c r="X120" s="473"/>
      <c r="Y120" s="1097"/>
      <c r="Z120" s="1098"/>
      <c r="AA120" s="1869">
        <f t="shared" si="53"/>
        <v>1.764</v>
      </c>
      <c r="AB120" s="1095"/>
      <c r="AC120" s="1096"/>
      <c r="AD120" s="473"/>
      <c r="AE120" s="1097"/>
      <c r="AF120" s="1098"/>
      <c r="AG120" s="1095"/>
      <c r="AH120" s="1099"/>
    </row>
    <row r="121" spans="1:34" ht="7.35" customHeight="1">
      <c r="A121" s="407"/>
      <c r="B121" s="399"/>
      <c r="C121" s="2042"/>
      <c r="D121" s="2043"/>
      <c r="E121" s="2042"/>
      <c r="F121" s="2043"/>
      <c r="G121" s="2249" t="s">
        <v>16</v>
      </c>
      <c r="H121" s="2250"/>
      <c r="I121" s="2250"/>
      <c r="J121" s="2250"/>
      <c r="K121" s="2250"/>
      <c r="L121" s="2251"/>
      <c r="M121" s="348">
        <f>SUM(M116:M120)</f>
        <v>5252</v>
      </c>
      <c r="N121" s="348"/>
      <c r="O121" s="467">
        <f>SUM(O116:O120)</f>
        <v>73.527999999999992</v>
      </c>
      <c r="P121" s="377"/>
      <c r="Q121" s="370">
        <f>'3.1Cost by Sub-contractors'!K14</f>
        <v>0</v>
      </c>
      <c r="R121" s="369"/>
      <c r="S121" s="479">
        <f>O121*Q121</f>
        <v>0</v>
      </c>
      <c r="T121" s="378"/>
      <c r="U121" s="372">
        <f>SUM(U116:U120)</f>
        <v>5.2520000000000007</v>
      </c>
      <c r="V121" s="377"/>
      <c r="W121" s="370">
        <f>'3.1Cost by Sub-contractors'!K15</f>
        <v>0</v>
      </c>
      <c r="X121" s="369"/>
      <c r="Y121" s="479">
        <f>U121*W121</f>
        <v>0</v>
      </c>
      <c r="Z121" s="378"/>
      <c r="AA121" s="372">
        <f>SUM(AA116:AA120)</f>
        <v>38.367000000000004</v>
      </c>
      <c r="AB121" s="377"/>
      <c r="AC121" s="370">
        <f>'3.1Cost by Sub-contractors'!K16</f>
        <v>0</v>
      </c>
      <c r="AD121" s="369"/>
      <c r="AE121" s="479">
        <f>AA121*AC121</f>
        <v>0</v>
      </c>
      <c r="AF121" s="378"/>
      <c r="AG121" s="390"/>
      <c r="AH121" s="387"/>
    </row>
    <row r="122" spans="1:34" ht="7.35" customHeight="1">
      <c r="A122" s="407"/>
      <c r="B122" s="399"/>
      <c r="C122" s="2042"/>
      <c r="D122" s="2043"/>
      <c r="E122" s="2227" t="str">
        <f>'4.1Plan'!D490</f>
        <v>MLA2-3</v>
      </c>
      <c r="F122" s="2228"/>
      <c r="G122" s="339" t="str">
        <f>'4.1Plan'!D491</f>
        <v>ML092</v>
      </c>
      <c r="H122" s="302">
        <f>'4.1Plan'!AB491</f>
        <v>93000</v>
      </c>
      <c r="I122" s="303"/>
      <c r="J122" s="304" t="str">
        <f>'4.1Plan'!AC491</f>
        <v>-</v>
      </c>
      <c r="K122" s="302">
        <f>'4.1Plan'!AD491</f>
        <v>94270</v>
      </c>
      <c r="L122" s="305"/>
      <c r="M122" s="306">
        <f>'4.1Plan'!AH491</f>
        <v>1270</v>
      </c>
      <c r="N122" s="306"/>
      <c r="O122" s="1864">
        <f>M122*$C$2/10000</f>
        <v>17.78</v>
      </c>
      <c r="P122" s="366"/>
      <c r="Q122" s="453"/>
      <c r="R122" s="454"/>
      <c r="S122" s="540"/>
      <c r="T122" s="455"/>
      <c r="U122" s="1870">
        <f>M122/1000</f>
        <v>1.27</v>
      </c>
      <c r="V122" s="366"/>
      <c r="W122" s="453"/>
      <c r="X122" s="454"/>
      <c r="Y122" s="540"/>
      <c r="Z122" s="455"/>
      <c r="AA122" s="1870">
        <f>(ROUNDDOWN(M122/$C$4,0))*$C$3*(1+$C$5)/1000</f>
        <v>9.2609999999999992</v>
      </c>
      <c r="AB122" s="366"/>
      <c r="AC122" s="453"/>
      <c r="AD122" s="454"/>
      <c r="AE122" s="540"/>
      <c r="AF122" s="455"/>
      <c r="AG122" s="366"/>
      <c r="AH122" s="384"/>
    </row>
    <row r="123" spans="1:34" ht="7.35" customHeight="1">
      <c r="A123" s="407"/>
      <c r="B123" s="399"/>
      <c r="C123" s="2042"/>
      <c r="D123" s="2043"/>
      <c r="E123" s="2042"/>
      <c r="F123" s="2043"/>
      <c r="G123" s="336" t="str">
        <f>'4.1Plan'!D493</f>
        <v>ML093</v>
      </c>
      <c r="H123" s="308">
        <f>'4.1Plan'!AB493</f>
        <v>94366</v>
      </c>
      <c r="I123" s="309"/>
      <c r="J123" s="310" t="str">
        <f>'4.1Plan'!AC493</f>
        <v>-</v>
      </c>
      <c r="K123" s="308">
        <f>'4.1Plan'!AD493</f>
        <v>95670</v>
      </c>
      <c r="L123" s="311"/>
      <c r="M123" s="312">
        <f>'4.1Plan'!AH493</f>
        <v>1304</v>
      </c>
      <c r="N123" s="312"/>
      <c r="O123" s="457">
        <f>M123*$C$2/10000</f>
        <v>18.256</v>
      </c>
      <c r="P123" s="367"/>
      <c r="Q123" s="458"/>
      <c r="R123" s="459"/>
      <c r="S123" s="541"/>
      <c r="T123" s="460"/>
      <c r="U123" s="1868">
        <f>M123/1000</f>
        <v>1.304</v>
      </c>
      <c r="V123" s="367"/>
      <c r="W123" s="458"/>
      <c r="X123" s="459"/>
      <c r="Y123" s="541"/>
      <c r="Z123" s="460"/>
      <c r="AA123" s="1868">
        <f>(ROUNDDOWN(M123/$C$4,0))*$C$3*(1+$C$5)/1000</f>
        <v>9.5549999999999997</v>
      </c>
      <c r="AB123" s="367"/>
      <c r="AC123" s="458"/>
      <c r="AD123" s="459"/>
      <c r="AE123" s="541"/>
      <c r="AF123" s="460"/>
      <c r="AG123" s="367"/>
      <c r="AH123" s="385"/>
    </row>
    <row r="124" spans="1:34" ht="7.35" customHeight="1">
      <c r="A124" s="407"/>
      <c r="B124" s="399"/>
      <c r="C124" s="1668"/>
      <c r="D124" s="1669"/>
      <c r="E124" s="1668"/>
      <c r="F124" s="1669"/>
      <c r="G124" s="340" t="str">
        <f>'4.1Plan'!D495</f>
        <v>ML094</v>
      </c>
      <c r="H124" s="318">
        <f>'4.1Plan'!AB495</f>
        <v>95766</v>
      </c>
      <c r="I124" s="319"/>
      <c r="J124" s="320" t="str">
        <f>'4.1Plan'!AC495</f>
        <v>-</v>
      </c>
      <c r="K124" s="318">
        <f>'4.1Plan'!AD495</f>
        <v>100000</v>
      </c>
      <c r="L124" s="321"/>
      <c r="M124" s="322">
        <f>'4.1Plan'!AH495</f>
        <v>3934.34</v>
      </c>
      <c r="N124" s="322"/>
      <c r="O124" s="1863">
        <f t="shared" ref="O124" si="54">M124*$C$2/10000</f>
        <v>55.080759999999998</v>
      </c>
      <c r="P124" s="1095"/>
      <c r="Q124" s="1096"/>
      <c r="R124" s="473"/>
      <c r="S124" s="1097"/>
      <c r="T124" s="1098"/>
      <c r="U124" s="1869">
        <f t="shared" ref="U124" si="55">M124/1000</f>
        <v>3.9343400000000002</v>
      </c>
      <c r="V124" s="1095"/>
      <c r="W124" s="1096"/>
      <c r="X124" s="473"/>
      <c r="Y124" s="1097"/>
      <c r="Z124" s="1098"/>
      <c r="AA124" s="1869">
        <f t="shared" ref="AA124" si="56">(ROUNDDOWN(M124/$C$4,0))*$C$3*(1+$C$5)/1000</f>
        <v>28.812000000000001</v>
      </c>
      <c r="AB124" s="1095"/>
      <c r="AC124" s="1096"/>
      <c r="AD124" s="473"/>
      <c r="AE124" s="1097"/>
      <c r="AF124" s="1098"/>
      <c r="AG124" s="1095"/>
      <c r="AH124" s="1099"/>
    </row>
    <row r="125" spans="1:34" ht="7.35" customHeight="1">
      <c r="A125" s="409"/>
      <c r="B125" s="401"/>
      <c r="C125" s="2089"/>
      <c r="D125" s="2027"/>
      <c r="E125" s="2089"/>
      <c r="F125" s="2027"/>
      <c r="G125" s="2249" t="s">
        <v>16</v>
      </c>
      <c r="H125" s="2250"/>
      <c r="I125" s="2250"/>
      <c r="J125" s="2250"/>
      <c r="K125" s="2250"/>
      <c r="L125" s="2251"/>
      <c r="M125" s="348">
        <f>SUM(M122:M124)</f>
        <v>6508.34</v>
      </c>
      <c r="N125" s="348"/>
      <c r="O125" s="467">
        <f>SUM(O122:O124)</f>
        <v>91.116759999999999</v>
      </c>
      <c r="P125" s="377"/>
      <c r="Q125" s="370">
        <f>'3.1Cost by Sub-contractors'!K14</f>
        <v>0</v>
      </c>
      <c r="R125" s="369"/>
      <c r="S125" s="479">
        <f>O125*Q125</f>
        <v>0</v>
      </c>
      <c r="T125" s="378"/>
      <c r="U125" s="1676">
        <f>SUM(U122:U124)</f>
        <v>6.5083400000000005</v>
      </c>
      <c r="V125" s="377"/>
      <c r="W125" s="370">
        <f>'3.1Cost by Sub-contractors'!K15</f>
        <v>0</v>
      </c>
      <c r="X125" s="369"/>
      <c r="Y125" s="479">
        <f>U125*W125</f>
        <v>0</v>
      </c>
      <c r="Z125" s="378"/>
      <c r="AA125" s="1676">
        <f>SUM(AA122:AA124)</f>
        <v>47.628</v>
      </c>
      <c r="AB125" s="377"/>
      <c r="AC125" s="370">
        <f>'3.1Cost by Sub-contractors'!K16</f>
        <v>0</v>
      </c>
      <c r="AD125" s="369"/>
      <c r="AE125" s="479">
        <f>AA125*AC125</f>
        <v>0</v>
      </c>
      <c r="AF125" s="378"/>
      <c r="AG125" s="390"/>
      <c r="AH125" s="387"/>
    </row>
    <row r="126" spans="1:34" ht="7.35" customHeight="1">
      <c r="A126" s="406"/>
      <c r="B126" s="398" t="str">
        <f>'4.1Plan'!B515</f>
        <v>Quang Ngai</v>
      </c>
      <c r="C126" s="2039" t="str">
        <f>'4.1Plan'!C515</f>
        <v>PKGA3</v>
      </c>
      <c r="D126" s="2038"/>
      <c r="E126" s="2227" t="str">
        <f>'4.1Plan'!D515</f>
        <v>MLA3-1</v>
      </c>
      <c r="F126" s="2228"/>
      <c r="G126" s="339" t="str">
        <f>'4.1Plan'!D516</f>
        <v>ML095</v>
      </c>
      <c r="H126" s="302">
        <f>'4.1Plan'!AB516</f>
        <v>100000</v>
      </c>
      <c r="I126" s="303"/>
      <c r="J126" s="304" t="str">
        <f>'4.1Plan'!AC516</f>
        <v>-</v>
      </c>
      <c r="K126" s="302">
        <f>'4.1Plan'!AD516</f>
        <v>100252</v>
      </c>
      <c r="L126" s="305"/>
      <c r="M126" s="306">
        <f>'4.1Plan'!AH516</f>
        <v>252</v>
      </c>
      <c r="N126" s="306"/>
      <c r="O126" s="452">
        <f>M126*$C$2/10000</f>
        <v>3.528</v>
      </c>
      <c r="P126" s="366"/>
      <c r="Q126" s="453"/>
      <c r="R126" s="454"/>
      <c r="S126" s="540"/>
      <c r="T126" s="455"/>
      <c r="U126" s="456">
        <f>M126/1000</f>
        <v>0.252</v>
      </c>
      <c r="V126" s="366"/>
      <c r="W126" s="453"/>
      <c r="X126" s="454"/>
      <c r="Y126" s="540"/>
      <c r="Z126" s="455"/>
      <c r="AA126" s="456">
        <f>(ROUNDDOWN(M126/$C$4,0))*$C$3*(1+$C$5)/1000</f>
        <v>1.764</v>
      </c>
      <c r="AB126" s="366"/>
      <c r="AC126" s="453"/>
      <c r="AD126" s="454"/>
      <c r="AE126" s="540"/>
      <c r="AF126" s="455"/>
      <c r="AG126" s="366"/>
      <c r="AH126" s="384"/>
    </row>
    <row r="127" spans="1:34" ht="7.35" customHeight="1">
      <c r="A127" s="407"/>
      <c r="B127" s="399"/>
      <c r="C127" s="2042"/>
      <c r="D127" s="2043"/>
      <c r="E127" s="2042"/>
      <c r="F127" s="2043"/>
      <c r="G127" s="336" t="str">
        <f>'4.1Plan'!D518</f>
        <v>ML096</v>
      </c>
      <c r="H127" s="308">
        <f>'4.1Plan'!AB518</f>
        <v>100348</v>
      </c>
      <c r="I127" s="309"/>
      <c r="J127" s="310" t="str">
        <f>'4.1Plan'!AC518</f>
        <v>-</v>
      </c>
      <c r="K127" s="308">
        <f>'4.1Plan'!AD518</f>
        <v>103171</v>
      </c>
      <c r="L127" s="311"/>
      <c r="M127" s="1249">
        <f>'4.1Plan'!AH518</f>
        <v>2996.2200000000012</v>
      </c>
      <c r="N127" s="312"/>
      <c r="O127" s="457">
        <f>M127*$C$2/10000</f>
        <v>41.947080000000014</v>
      </c>
      <c r="P127" s="367"/>
      <c r="Q127" s="458"/>
      <c r="R127" s="459"/>
      <c r="S127" s="541"/>
      <c r="T127" s="460"/>
      <c r="U127" s="461">
        <f>M127/1000</f>
        <v>2.996220000000001</v>
      </c>
      <c r="V127" s="367"/>
      <c r="W127" s="458"/>
      <c r="X127" s="459"/>
      <c r="Y127" s="541"/>
      <c r="Z127" s="460"/>
      <c r="AA127" s="461">
        <f>(ROUNDDOWN(M127/$C$4,0))*$C$3*(1+$C$5)/1000</f>
        <v>21.902999999999999</v>
      </c>
      <c r="AB127" s="367"/>
      <c r="AC127" s="458"/>
      <c r="AD127" s="459"/>
      <c r="AE127" s="541"/>
      <c r="AF127" s="460"/>
      <c r="AG127" s="367"/>
      <c r="AH127" s="385"/>
    </row>
    <row r="128" spans="1:34" ht="7.35" customHeight="1">
      <c r="A128" s="407"/>
      <c r="B128" s="399"/>
      <c r="C128" s="2042"/>
      <c r="D128" s="2043"/>
      <c r="E128" s="2042"/>
      <c r="F128" s="2043"/>
      <c r="G128" s="340" t="str">
        <f>'4.1Plan'!D520</f>
        <v>ML097</v>
      </c>
      <c r="H128" s="313">
        <f>'4.1Plan'!AB520</f>
        <v>103337</v>
      </c>
      <c r="I128" s="314"/>
      <c r="J128" s="315" t="str">
        <f>'4.1Plan'!AC520</f>
        <v>-</v>
      </c>
      <c r="K128" s="313">
        <f>'4.1Plan'!AD520</f>
        <v>105000</v>
      </c>
      <c r="L128" s="316"/>
      <c r="M128" s="317">
        <f>'4.1Plan'!AH520</f>
        <v>1663</v>
      </c>
      <c r="N128" s="317"/>
      <c r="O128" s="457">
        <f>M128*$C$2/10000</f>
        <v>23.282</v>
      </c>
      <c r="P128" s="368"/>
      <c r="Q128" s="463"/>
      <c r="R128" s="464"/>
      <c r="S128" s="542"/>
      <c r="T128" s="465"/>
      <c r="U128" s="461">
        <f>M128/1000</f>
        <v>1.663</v>
      </c>
      <c r="V128" s="368"/>
      <c r="W128" s="463"/>
      <c r="X128" s="464"/>
      <c r="Y128" s="542"/>
      <c r="Z128" s="465"/>
      <c r="AA128" s="461">
        <f>(ROUNDDOWN(M128/$C$4,0))*$C$3*(1+$C$5)/1000</f>
        <v>12.201000000000001</v>
      </c>
      <c r="AB128" s="368"/>
      <c r="AC128" s="463"/>
      <c r="AD128" s="464"/>
      <c r="AE128" s="542"/>
      <c r="AF128" s="465"/>
      <c r="AG128" s="368"/>
      <c r="AH128" s="386"/>
    </row>
    <row r="129" spans="1:34" ht="7.35" customHeight="1">
      <c r="A129" s="407"/>
      <c r="B129" s="399"/>
      <c r="C129" s="2042"/>
      <c r="D129" s="2043"/>
      <c r="E129" s="2042"/>
      <c r="F129" s="2043"/>
      <c r="G129" s="2249" t="s">
        <v>16</v>
      </c>
      <c r="H129" s="2250"/>
      <c r="I129" s="2250"/>
      <c r="J129" s="2250"/>
      <c r="K129" s="2250"/>
      <c r="L129" s="2251"/>
      <c r="M129" s="348">
        <f>SUM(M126:M128)</f>
        <v>4911.2200000000012</v>
      </c>
      <c r="N129" s="348"/>
      <c r="O129" s="467">
        <f>SUM(O126:O128)</f>
        <v>68.757080000000016</v>
      </c>
      <c r="P129" s="377"/>
      <c r="Q129" s="370">
        <f>'3.1Cost by Sub-contractors'!K14</f>
        <v>0</v>
      </c>
      <c r="R129" s="369"/>
      <c r="S129" s="479">
        <f>O129*Q129</f>
        <v>0</v>
      </c>
      <c r="T129" s="378"/>
      <c r="U129" s="372">
        <f>SUM(U126:U128)</f>
        <v>4.911220000000001</v>
      </c>
      <c r="V129" s="377"/>
      <c r="W129" s="370">
        <f>'3.1Cost by Sub-contractors'!K15</f>
        <v>0</v>
      </c>
      <c r="X129" s="369"/>
      <c r="Y129" s="479">
        <f>U129*W129</f>
        <v>0</v>
      </c>
      <c r="Z129" s="378"/>
      <c r="AA129" s="372">
        <f>SUM(AA126:AA128)</f>
        <v>35.867999999999995</v>
      </c>
      <c r="AB129" s="377"/>
      <c r="AC129" s="370">
        <f>'3.1Cost by Sub-contractors'!K16</f>
        <v>0</v>
      </c>
      <c r="AD129" s="369"/>
      <c r="AE129" s="479">
        <f>AA129*AC129</f>
        <v>0</v>
      </c>
      <c r="AF129" s="378"/>
      <c r="AG129" s="390"/>
      <c r="AH129" s="387"/>
    </row>
    <row r="130" spans="1:34" ht="7.35" customHeight="1">
      <c r="A130" s="407"/>
      <c r="B130" s="399"/>
      <c r="C130" s="2042"/>
      <c r="D130" s="2043"/>
      <c r="E130" s="2227" t="str">
        <f>'4.1Plan'!D539</f>
        <v>MLA3-2</v>
      </c>
      <c r="F130" s="2228"/>
      <c r="G130" s="339" t="str">
        <f>'4.1Plan'!D540</f>
        <v>ML098</v>
      </c>
      <c r="H130" s="302">
        <f>'4.1Plan'!AB540</f>
        <v>105000</v>
      </c>
      <c r="I130" s="303"/>
      <c r="J130" s="304" t="str">
        <f>'4.1Plan'!AC540</f>
        <v>-</v>
      </c>
      <c r="K130" s="302">
        <f>'4.1Plan'!AD540</f>
        <v>105280</v>
      </c>
      <c r="L130" s="305"/>
      <c r="M130" s="306">
        <f>'4.1Plan'!AH540</f>
        <v>280</v>
      </c>
      <c r="N130" s="306"/>
      <c r="O130" s="1864">
        <f>M130*$C$2/10000</f>
        <v>3.92</v>
      </c>
      <c r="P130" s="366"/>
      <c r="Q130" s="453"/>
      <c r="R130" s="454"/>
      <c r="S130" s="540"/>
      <c r="T130" s="455"/>
      <c r="U130" s="1870">
        <f>M130/1000</f>
        <v>0.28000000000000003</v>
      </c>
      <c r="V130" s="366"/>
      <c r="W130" s="453"/>
      <c r="X130" s="454"/>
      <c r="Y130" s="540"/>
      <c r="Z130" s="455"/>
      <c r="AA130" s="1870">
        <f>(ROUNDDOWN(M130/$C$4,0))*$C$3*(1+$C$5)/1000</f>
        <v>2.0579999999999998</v>
      </c>
      <c r="AB130" s="366"/>
      <c r="AC130" s="453"/>
      <c r="AD130" s="454"/>
      <c r="AE130" s="540"/>
      <c r="AF130" s="455"/>
      <c r="AG130" s="366"/>
      <c r="AH130" s="384"/>
    </row>
    <row r="131" spans="1:34" ht="7.35" customHeight="1">
      <c r="A131" s="407"/>
      <c r="B131" s="399"/>
      <c r="C131" s="2042"/>
      <c r="D131" s="2043"/>
      <c r="E131" s="2042"/>
      <c r="F131" s="2043"/>
      <c r="G131" s="336" t="str">
        <f>'4.1Plan'!D542</f>
        <v>ML099</v>
      </c>
      <c r="H131" s="308">
        <f>'4.1Plan'!AB542</f>
        <v>105376</v>
      </c>
      <c r="I131" s="309"/>
      <c r="J131" s="310" t="str">
        <f>'4.1Plan'!AC542</f>
        <v>-</v>
      </c>
      <c r="K131" s="308">
        <f>'4.1Plan'!AD542</f>
        <v>106626</v>
      </c>
      <c r="L131" s="311"/>
      <c r="M131" s="312">
        <f>'4.1Plan'!AH542</f>
        <v>1250</v>
      </c>
      <c r="N131" s="312"/>
      <c r="O131" s="457">
        <f>M131*$C$2/10000</f>
        <v>17.5</v>
      </c>
      <c r="P131" s="367"/>
      <c r="Q131" s="458"/>
      <c r="R131" s="459"/>
      <c r="S131" s="541"/>
      <c r="T131" s="460"/>
      <c r="U131" s="1868">
        <f>M131/1000</f>
        <v>1.25</v>
      </c>
      <c r="V131" s="367"/>
      <c r="W131" s="458"/>
      <c r="X131" s="459"/>
      <c r="Y131" s="541"/>
      <c r="Z131" s="460"/>
      <c r="AA131" s="1868">
        <f>(ROUNDDOWN(M131/$C$4,0))*$C$3*(1+$C$5)/1000</f>
        <v>9.1140000000000008</v>
      </c>
      <c r="AB131" s="367"/>
      <c r="AC131" s="458"/>
      <c r="AD131" s="459"/>
      <c r="AE131" s="541"/>
      <c r="AF131" s="460"/>
      <c r="AG131" s="367"/>
      <c r="AH131" s="385"/>
    </row>
    <row r="132" spans="1:34" ht="7.35" customHeight="1">
      <c r="A132" s="407"/>
      <c r="B132" s="399"/>
      <c r="C132" s="2042"/>
      <c r="D132" s="2043"/>
      <c r="E132" s="2042"/>
      <c r="F132" s="2043"/>
      <c r="G132" s="336" t="str">
        <f>'4.1Plan'!D544</f>
        <v>ML100</v>
      </c>
      <c r="H132" s="308">
        <f>'4.1Plan'!AB544</f>
        <v>106792</v>
      </c>
      <c r="I132" s="309"/>
      <c r="J132" s="310" t="str">
        <f>'4.1Plan'!AC544</f>
        <v>-</v>
      </c>
      <c r="K132" s="308">
        <f>'4.1Plan'!AD544</f>
        <v>108952</v>
      </c>
      <c r="L132" s="311"/>
      <c r="M132" s="312">
        <f>'4.1Plan'!AH544</f>
        <v>2160</v>
      </c>
      <c r="N132" s="312"/>
      <c r="O132" s="457">
        <f>M132*$C$2/10000</f>
        <v>30.24</v>
      </c>
      <c r="P132" s="367"/>
      <c r="Q132" s="458"/>
      <c r="R132" s="459"/>
      <c r="S132" s="541"/>
      <c r="T132" s="460"/>
      <c r="U132" s="1868">
        <f>M132/1000</f>
        <v>2.16</v>
      </c>
      <c r="V132" s="367"/>
      <c r="W132" s="458"/>
      <c r="X132" s="459"/>
      <c r="Y132" s="541"/>
      <c r="Z132" s="460"/>
      <c r="AA132" s="1868">
        <f>(ROUNDDOWN(M132/$C$4,0))*$C$3*(1+$C$5)/1000</f>
        <v>15.875999999999999</v>
      </c>
      <c r="AB132" s="367"/>
      <c r="AC132" s="458"/>
      <c r="AD132" s="459"/>
      <c r="AE132" s="541"/>
      <c r="AF132" s="460"/>
      <c r="AG132" s="367"/>
      <c r="AH132" s="385"/>
    </row>
    <row r="133" spans="1:34" ht="7.35" customHeight="1">
      <c r="A133" s="407"/>
      <c r="B133" s="399"/>
      <c r="C133" s="1668"/>
      <c r="D133" s="1669"/>
      <c r="E133" s="1668"/>
      <c r="F133" s="1669"/>
      <c r="G133" s="340" t="str">
        <f>'4.1Plan'!D547</f>
        <v>ML101</v>
      </c>
      <c r="H133" s="318">
        <f>'4.1Plan'!AB547</f>
        <v>109746</v>
      </c>
      <c r="I133" s="319"/>
      <c r="J133" s="320" t="str">
        <f>'4.1Plan'!AC547</f>
        <v>-</v>
      </c>
      <c r="K133" s="318">
        <f>'4.1Plan'!AD547</f>
        <v>110000</v>
      </c>
      <c r="L133" s="321"/>
      <c r="M133" s="322">
        <f>'4.1Plan'!AH547</f>
        <v>254</v>
      </c>
      <c r="N133" s="322"/>
      <c r="O133" s="1863">
        <f t="shared" ref="O133" si="57">M133*$C$2/10000</f>
        <v>3.556</v>
      </c>
      <c r="P133" s="1095"/>
      <c r="Q133" s="1096"/>
      <c r="R133" s="473"/>
      <c r="S133" s="1097"/>
      <c r="T133" s="1098"/>
      <c r="U133" s="1869">
        <f t="shared" ref="U133" si="58">M133/1000</f>
        <v>0.254</v>
      </c>
      <c r="V133" s="1095"/>
      <c r="W133" s="1096"/>
      <c r="X133" s="473"/>
      <c r="Y133" s="1097"/>
      <c r="Z133" s="1098"/>
      <c r="AA133" s="1869">
        <f t="shared" ref="AA133" si="59">(ROUNDDOWN(M133/$C$4,0))*$C$3*(1+$C$5)/1000</f>
        <v>1.764</v>
      </c>
      <c r="AB133" s="1095"/>
      <c r="AC133" s="1096"/>
      <c r="AD133" s="473"/>
      <c r="AE133" s="1097"/>
      <c r="AF133" s="1098"/>
      <c r="AG133" s="1095"/>
      <c r="AH133" s="1099"/>
    </row>
    <row r="134" spans="1:34" ht="7.35" customHeight="1">
      <c r="A134" s="407"/>
      <c r="B134" s="399"/>
      <c r="C134" s="2042"/>
      <c r="D134" s="2043"/>
      <c r="E134" s="2089"/>
      <c r="F134" s="2027"/>
      <c r="G134" s="2246" t="s">
        <v>16</v>
      </c>
      <c r="H134" s="2247"/>
      <c r="I134" s="2247"/>
      <c r="J134" s="2247"/>
      <c r="K134" s="2247"/>
      <c r="L134" s="2248"/>
      <c r="M134" s="349">
        <f>SUM(M130:M133)</f>
        <v>3944</v>
      </c>
      <c r="N134" s="349"/>
      <c r="O134" s="474">
        <f>SUM(O130:O133)</f>
        <v>55.215999999999994</v>
      </c>
      <c r="P134" s="377"/>
      <c r="Q134" s="370">
        <f>'3.1Cost by Sub-contractors'!K14</f>
        <v>0</v>
      </c>
      <c r="R134" s="369"/>
      <c r="S134" s="479">
        <f>O134*Q134</f>
        <v>0</v>
      </c>
      <c r="T134" s="378"/>
      <c r="U134" s="475">
        <f>SUM(U130:U133)</f>
        <v>3.9440000000000004</v>
      </c>
      <c r="V134" s="377"/>
      <c r="W134" s="370">
        <f>'3.1Cost by Sub-contractors'!K15</f>
        <v>0</v>
      </c>
      <c r="X134" s="369"/>
      <c r="Y134" s="479">
        <f>U134*W134</f>
        <v>0</v>
      </c>
      <c r="Z134" s="378"/>
      <c r="AA134" s="475">
        <f>SUM(AA130:AA133)</f>
        <v>28.812000000000001</v>
      </c>
      <c r="AB134" s="377"/>
      <c r="AC134" s="370">
        <f>'3.1Cost by Sub-contractors'!K16</f>
        <v>0</v>
      </c>
      <c r="AD134" s="369"/>
      <c r="AE134" s="479">
        <f>AA134*AC134</f>
        <v>0</v>
      </c>
      <c r="AF134" s="378"/>
      <c r="AG134" s="390"/>
      <c r="AH134" s="387"/>
    </row>
    <row r="135" spans="1:34" ht="7.35" customHeight="1">
      <c r="A135" s="406"/>
      <c r="B135" s="398" t="str">
        <f>'4.1Plan'!B555</f>
        <v>Quang Ngai</v>
      </c>
      <c r="C135" s="2039" t="str">
        <f>'4.1Plan'!C555</f>
        <v>PKGA4</v>
      </c>
      <c r="D135" s="2038"/>
      <c r="E135" s="2227" t="str">
        <f>'4.1Plan'!D555</f>
        <v>MLA4-1</v>
      </c>
      <c r="F135" s="2228"/>
      <c r="G135" s="339" t="str">
        <f>'4.1Plan'!D556</f>
        <v>ML102</v>
      </c>
      <c r="H135" s="302">
        <f>'4.1Plan'!AB556</f>
        <v>110000</v>
      </c>
      <c r="I135" s="303"/>
      <c r="J135" s="304" t="str">
        <f>'4.1Plan'!AC556</f>
        <v>-</v>
      </c>
      <c r="K135" s="302">
        <f>'4.1Plan'!AD556</f>
        <v>110045</v>
      </c>
      <c r="L135" s="305"/>
      <c r="M135" s="306">
        <f>'4.1Plan'!AH556</f>
        <v>45</v>
      </c>
      <c r="N135" s="306"/>
      <c r="O135" s="1864">
        <f>M135*$C$2/10000</f>
        <v>0.63</v>
      </c>
      <c r="P135" s="366"/>
      <c r="Q135" s="453"/>
      <c r="R135" s="454"/>
      <c r="S135" s="540"/>
      <c r="T135" s="455"/>
      <c r="U135" s="1870">
        <f>M135/1000</f>
        <v>4.4999999999999998E-2</v>
      </c>
      <c r="V135" s="366"/>
      <c r="W135" s="453"/>
      <c r="X135" s="454"/>
      <c r="Y135" s="540"/>
      <c r="Z135" s="455"/>
      <c r="AA135" s="1870">
        <f>(ROUNDDOWN(M135/$C$4,0))*$C$3*(1+$C$5)/1000</f>
        <v>0.29399999999999998</v>
      </c>
      <c r="AB135" s="366"/>
      <c r="AC135" s="453"/>
      <c r="AD135" s="454"/>
      <c r="AE135" s="540"/>
      <c r="AF135" s="455"/>
      <c r="AG135" s="366"/>
      <c r="AH135" s="384"/>
    </row>
    <row r="136" spans="1:34" ht="7.35" customHeight="1">
      <c r="A136" s="407"/>
      <c r="B136" s="399"/>
      <c r="C136" s="2042"/>
      <c r="D136" s="2043"/>
      <c r="E136" s="2042"/>
      <c r="F136" s="2043"/>
      <c r="G136" s="336" t="str">
        <f>'4.1Plan'!D558</f>
        <v>ML103</v>
      </c>
      <c r="H136" s="308">
        <f>'4.1Plan'!AB558</f>
        <v>110211</v>
      </c>
      <c r="I136" s="309"/>
      <c r="J136" s="310" t="str">
        <f>'4.1Plan'!AC558</f>
        <v>-</v>
      </c>
      <c r="K136" s="308">
        <f>'4.1Plan'!AD558</f>
        <v>110674</v>
      </c>
      <c r="L136" s="311"/>
      <c r="M136" s="312">
        <f>'4.1Plan'!AH558</f>
        <v>463</v>
      </c>
      <c r="N136" s="312"/>
      <c r="O136" s="457">
        <f>M136*$C$2/10000</f>
        <v>6.4820000000000002</v>
      </c>
      <c r="P136" s="367"/>
      <c r="Q136" s="458"/>
      <c r="R136" s="459"/>
      <c r="S136" s="541"/>
      <c r="T136" s="460"/>
      <c r="U136" s="1868">
        <f>M136/1000</f>
        <v>0.46300000000000002</v>
      </c>
      <c r="V136" s="367"/>
      <c r="W136" s="458"/>
      <c r="X136" s="459"/>
      <c r="Y136" s="541"/>
      <c r="Z136" s="460"/>
      <c r="AA136" s="1868">
        <f>(ROUNDDOWN(M136/$C$4,0))*$C$3*(1+$C$5)/1000</f>
        <v>3.3809999999999998</v>
      </c>
      <c r="AB136" s="367"/>
      <c r="AC136" s="458"/>
      <c r="AD136" s="459"/>
      <c r="AE136" s="541"/>
      <c r="AF136" s="460"/>
      <c r="AG136" s="367"/>
      <c r="AH136" s="385"/>
    </row>
    <row r="137" spans="1:34" ht="7.35" customHeight="1">
      <c r="A137" s="407"/>
      <c r="B137" s="399"/>
      <c r="C137" s="1668"/>
      <c r="D137" s="1669"/>
      <c r="E137" s="1668"/>
      <c r="F137" s="1669"/>
      <c r="G137" s="340" t="str">
        <f>'4.1Plan'!D560</f>
        <v>ML104</v>
      </c>
      <c r="H137" s="318">
        <f>'4.1Plan'!AB560</f>
        <v>111566</v>
      </c>
      <c r="I137" s="319"/>
      <c r="J137" s="320" t="str">
        <f>'4.1Plan'!AC560</f>
        <v>-</v>
      </c>
      <c r="K137" s="318">
        <f>'4.1Plan'!AD560</f>
        <v>115000</v>
      </c>
      <c r="L137" s="321"/>
      <c r="M137" s="322">
        <f>'4.1Plan'!AH560</f>
        <v>3434</v>
      </c>
      <c r="N137" s="322"/>
      <c r="O137" s="1863">
        <f t="shared" ref="O137" si="60">M137*$C$2/10000</f>
        <v>48.076000000000001</v>
      </c>
      <c r="P137" s="1095"/>
      <c r="Q137" s="1096"/>
      <c r="R137" s="473"/>
      <c r="S137" s="1097"/>
      <c r="T137" s="1098"/>
      <c r="U137" s="1869">
        <f t="shared" ref="U137" si="61">M137/1000</f>
        <v>3.4340000000000002</v>
      </c>
      <c r="V137" s="1095"/>
      <c r="W137" s="1096"/>
      <c r="X137" s="473"/>
      <c r="Y137" s="1097"/>
      <c r="Z137" s="1098"/>
      <c r="AA137" s="1869">
        <f t="shared" ref="AA137" si="62">(ROUNDDOWN(M137/$C$4,0))*$C$3*(1+$C$5)/1000</f>
        <v>25.137</v>
      </c>
      <c r="AB137" s="1095"/>
      <c r="AC137" s="1096"/>
      <c r="AD137" s="473"/>
      <c r="AE137" s="1097"/>
      <c r="AF137" s="1098"/>
      <c r="AG137" s="1095"/>
      <c r="AH137" s="1099"/>
    </row>
    <row r="138" spans="1:34" ht="7.35" customHeight="1">
      <c r="A138" s="407"/>
      <c r="B138" s="399"/>
      <c r="C138" s="2042"/>
      <c r="D138" s="2043"/>
      <c r="E138" s="2042"/>
      <c r="F138" s="2043"/>
      <c r="G138" s="2249" t="s">
        <v>16</v>
      </c>
      <c r="H138" s="2250"/>
      <c r="I138" s="2250"/>
      <c r="J138" s="2250"/>
      <c r="K138" s="2250"/>
      <c r="L138" s="2251"/>
      <c r="M138" s="348">
        <f>SUM(M135:M136)</f>
        <v>508</v>
      </c>
      <c r="N138" s="348"/>
      <c r="O138" s="467">
        <f>SUM(O135:O137)</f>
        <v>55.188000000000002</v>
      </c>
      <c r="P138" s="377"/>
      <c r="Q138" s="370">
        <f>'3.1Cost by Sub-contractors'!K14</f>
        <v>0</v>
      </c>
      <c r="R138" s="369"/>
      <c r="S138" s="479">
        <f>O138*Q138</f>
        <v>0</v>
      </c>
      <c r="T138" s="378"/>
      <c r="U138" s="372">
        <f>SUM(U135:U137)</f>
        <v>3.9420000000000002</v>
      </c>
      <c r="V138" s="377"/>
      <c r="W138" s="370">
        <f>'3.1Cost by Sub-contractors'!K15</f>
        <v>0</v>
      </c>
      <c r="X138" s="369"/>
      <c r="Y138" s="479">
        <f>U138*W138</f>
        <v>0</v>
      </c>
      <c r="Z138" s="378"/>
      <c r="AA138" s="372">
        <f>SUM(AA135:AA137)</f>
        <v>28.812000000000001</v>
      </c>
      <c r="AB138" s="377"/>
      <c r="AC138" s="370">
        <f>'3.1Cost by Sub-contractors'!K16</f>
        <v>0</v>
      </c>
      <c r="AD138" s="369"/>
      <c r="AE138" s="479">
        <f>AA138*AC138</f>
        <v>0</v>
      </c>
      <c r="AF138" s="378"/>
      <c r="AG138" s="390"/>
      <c r="AH138" s="387"/>
    </row>
    <row r="139" spans="1:34" ht="7.35" customHeight="1">
      <c r="A139" s="407"/>
      <c r="B139" s="399"/>
      <c r="C139" s="2042"/>
      <c r="D139" s="2043"/>
      <c r="E139" s="2227" t="str">
        <f>'4.1Plan'!D576</f>
        <v>MLA4-2</v>
      </c>
      <c r="F139" s="2228"/>
      <c r="G139" s="339" t="str">
        <f>'4.1Plan'!D577</f>
        <v>ML105</v>
      </c>
      <c r="H139" s="302">
        <f>'4.1Plan'!AB577</f>
        <v>115000</v>
      </c>
      <c r="I139" s="303"/>
      <c r="J139" s="304" t="str">
        <f>'4.1Plan'!AC577</f>
        <v>-</v>
      </c>
      <c r="K139" s="302">
        <f>'4.1Plan'!AD577</f>
        <v>116280</v>
      </c>
      <c r="L139" s="305"/>
      <c r="M139" s="306">
        <f>'4.1Plan'!AH577</f>
        <v>1280</v>
      </c>
      <c r="N139" s="306"/>
      <c r="O139" s="1864">
        <f>M139*$C$2/10000</f>
        <v>17.920000000000002</v>
      </c>
      <c r="P139" s="366"/>
      <c r="Q139" s="453"/>
      <c r="R139" s="454"/>
      <c r="S139" s="540"/>
      <c r="T139" s="455"/>
      <c r="U139" s="1870">
        <f>M139/1000</f>
        <v>1.28</v>
      </c>
      <c r="V139" s="366"/>
      <c r="W139" s="453"/>
      <c r="X139" s="454"/>
      <c r="Y139" s="540"/>
      <c r="Z139" s="455"/>
      <c r="AA139" s="1870">
        <f>(ROUNDDOWN(M139/$C$4,0))*$C$3*(1+$C$5)/1000</f>
        <v>9.4079999999999995</v>
      </c>
      <c r="AB139" s="366"/>
      <c r="AC139" s="453"/>
      <c r="AD139" s="454"/>
      <c r="AE139" s="540"/>
      <c r="AF139" s="455"/>
      <c r="AG139" s="366"/>
      <c r="AH139" s="384"/>
    </row>
    <row r="140" spans="1:34" ht="7.35" customHeight="1">
      <c r="A140" s="407"/>
      <c r="B140" s="399"/>
      <c r="C140" s="2042"/>
      <c r="D140" s="2043"/>
      <c r="E140" s="2042"/>
      <c r="F140" s="2043"/>
      <c r="G140" s="336" t="str">
        <f>'4.1Plan'!D579</f>
        <v>ML106</v>
      </c>
      <c r="H140" s="308">
        <f>'4.1Plan'!AB579</f>
        <v>116372</v>
      </c>
      <c r="I140" s="309"/>
      <c r="J140" s="310" t="str">
        <f>'4.1Plan'!AC579</f>
        <v>-</v>
      </c>
      <c r="K140" s="308">
        <f>'4.1Plan'!AD579</f>
        <v>118320.5</v>
      </c>
      <c r="L140" s="311"/>
      <c r="M140" s="312">
        <f>'4.1Plan'!AH579</f>
        <v>1948.5</v>
      </c>
      <c r="N140" s="312"/>
      <c r="O140" s="457">
        <f>M140*$C$2/10000</f>
        <v>27.279</v>
      </c>
      <c r="P140" s="367"/>
      <c r="Q140" s="458"/>
      <c r="R140" s="459"/>
      <c r="S140" s="541"/>
      <c r="T140" s="460"/>
      <c r="U140" s="1868">
        <f>M140/1000</f>
        <v>1.9484999999999999</v>
      </c>
      <c r="V140" s="367"/>
      <c r="W140" s="458"/>
      <c r="X140" s="459"/>
      <c r="Y140" s="541"/>
      <c r="Z140" s="460"/>
      <c r="AA140" s="1868">
        <f>(ROUNDDOWN(M140/$C$4,0))*$C$3*(1+$C$5)/1000</f>
        <v>14.259</v>
      </c>
      <c r="AB140" s="367"/>
      <c r="AC140" s="458"/>
      <c r="AD140" s="459"/>
      <c r="AE140" s="541"/>
      <c r="AF140" s="460"/>
      <c r="AG140" s="367"/>
      <c r="AH140" s="385"/>
    </row>
    <row r="141" spans="1:34" ht="7.35" customHeight="1">
      <c r="A141" s="407"/>
      <c r="B141" s="399"/>
      <c r="C141" s="2042"/>
      <c r="D141" s="2043"/>
      <c r="E141" s="2042"/>
      <c r="F141" s="2043"/>
      <c r="G141" s="340" t="str">
        <f>'4.1Plan'!D581</f>
        <v>ML107</v>
      </c>
      <c r="H141" s="318">
        <f>'4.1Plan'!AB581</f>
        <v>118425.5</v>
      </c>
      <c r="I141" s="319"/>
      <c r="J141" s="320" t="str">
        <f>'4.1Plan'!AC581</f>
        <v>-</v>
      </c>
      <c r="K141" s="318">
        <f>'4.1Plan'!AD581</f>
        <v>120000</v>
      </c>
      <c r="L141" s="321"/>
      <c r="M141" s="322">
        <f>'4.1Plan'!AH581</f>
        <v>1574.5</v>
      </c>
      <c r="N141" s="322"/>
      <c r="O141" s="1863">
        <f>M141*$C$2/10000</f>
        <v>22.042999999999999</v>
      </c>
      <c r="P141" s="1095"/>
      <c r="Q141" s="1096"/>
      <c r="R141" s="473"/>
      <c r="S141" s="1097"/>
      <c r="T141" s="1098"/>
      <c r="U141" s="1869">
        <f>M141/1000</f>
        <v>1.5745</v>
      </c>
      <c r="V141" s="1095"/>
      <c r="W141" s="1096"/>
      <c r="X141" s="473"/>
      <c r="Y141" s="1097"/>
      <c r="Z141" s="1098"/>
      <c r="AA141" s="1869">
        <f>(ROUNDDOWN(M141/$C$4,0))*$C$3*(1+$C$5)/1000</f>
        <v>11.465999999999999</v>
      </c>
      <c r="AB141" s="1095"/>
      <c r="AC141" s="1096"/>
      <c r="AD141" s="473"/>
      <c r="AE141" s="1097"/>
      <c r="AF141" s="1098"/>
      <c r="AG141" s="1095"/>
      <c r="AH141" s="1099"/>
    </row>
    <row r="142" spans="1:34" ht="7.35" customHeight="1">
      <c r="A142" s="407"/>
      <c r="B142" s="399"/>
      <c r="C142" s="2042"/>
      <c r="D142" s="2043"/>
      <c r="E142" s="2089"/>
      <c r="F142" s="2027"/>
      <c r="G142" s="2246" t="s">
        <v>16</v>
      </c>
      <c r="H142" s="2247"/>
      <c r="I142" s="2247"/>
      <c r="J142" s="2247"/>
      <c r="K142" s="2247"/>
      <c r="L142" s="2248"/>
      <c r="M142" s="349">
        <f>SUM(M139:M141)</f>
        <v>4803</v>
      </c>
      <c r="N142" s="349"/>
      <c r="O142" s="474">
        <f>SUM(O139:O141)</f>
        <v>67.24199999999999</v>
      </c>
      <c r="P142" s="377"/>
      <c r="Q142" s="370">
        <f>'3.1Cost by Sub-contractors'!K14</f>
        <v>0</v>
      </c>
      <c r="R142" s="369"/>
      <c r="S142" s="479">
        <f>O142*Q142</f>
        <v>0</v>
      </c>
      <c r="T142" s="378"/>
      <c r="U142" s="475">
        <f>SUM(U139:U141)</f>
        <v>4.8029999999999999</v>
      </c>
      <c r="V142" s="377"/>
      <c r="W142" s="370">
        <f>'3.1Cost by Sub-contractors'!K15</f>
        <v>0</v>
      </c>
      <c r="X142" s="369"/>
      <c r="Y142" s="479">
        <f>U142*W142</f>
        <v>0</v>
      </c>
      <c r="Z142" s="378"/>
      <c r="AA142" s="475">
        <f>SUM(AA139:AA141)</f>
        <v>35.133000000000003</v>
      </c>
      <c r="AB142" s="377"/>
      <c r="AC142" s="370">
        <f>'3.1Cost by Sub-contractors'!K16</f>
        <v>0</v>
      </c>
      <c r="AD142" s="369"/>
      <c r="AE142" s="479">
        <f>AA142*AC142</f>
        <v>0</v>
      </c>
      <c r="AF142" s="378"/>
      <c r="AG142" s="390"/>
      <c r="AH142" s="387"/>
    </row>
    <row r="143" spans="1:34" ht="7.35" customHeight="1">
      <c r="A143" s="407"/>
      <c r="B143" s="399"/>
      <c r="C143" s="2042"/>
      <c r="D143" s="2043"/>
      <c r="E143" s="2223" t="str">
        <f>'4.1Plan'!D595</f>
        <v>MLA4-3</v>
      </c>
      <c r="F143" s="2224"/>
      <c r="G143" s="339" t="str">
        <f>'4.1Plan'!D596</f>
        <v>ML108</v>
      </c>
      <c r="H143" s="302">
        <f>'4.1Plan'!AB596</f>
        <v>120000</v>
      </c>
      <c r="I143" s="303"/>
      <c r="J143" s="304" t="str">
        <f>'4.1Plan'!AC596</f>
        <v>-</v>
      </c>
      <c r="K143" s="302">
        <f>'4.1Plan'!AD596</f>
        <v>123994</v>
      </c>
      <c r="L143" s="305"/>
      <c r="M143" s="306">
        <f>'4.1Plan'!AH596</f>
        <v>3994</v>
      </c>
      <c r="N143" s="306"/>
      <c r="O143" s="1864">
        <f>M143*$C$2/10000</f>
        <v>55.915999999999997</v>
      </c>
      <c r="P143" s="366"/>
      <c r="Q143" s="453"/>
      <c r="R143" s="454"/>
      <c r="S143" s="540"/>
      <c r="T143" s="455"/>
      <c r="U143" s="1870">
        <f>M143/1000</f>
        <v>3.9940000000000002</v>
      </c>
      <c r="V143" s="366"/>
      <c r="W143" s="453"/>
      <c r="X143" s="454"/>
      <c r="Y143" s="540"/>
      <c r="Z143" s="455"/>
      <c r="AA143" s="1870">
        <f>(ROUNDDOWN(M143/$C$4,0))*$C$3*(1+$C$5)/1000</f>
        <v>29.253</v>
      </c>
      <c r="AB143" s="366"/>
      <c r="AC143" s="453"/>
      <c r="AD143" s="454"/>
      <c r="AE143" s="540"/>
      <c r="AF143" s="455"/>
      <c r="AG143" s="366"/>
      <c r="AH143" s="384"/>
    </row>
    <row r="144" spans="1:34" ht="7.35" customHeight="1">
      <c r="A144" s="407"/>
      <c r="B144" s="399"/>
      <c r="C144" s="1668"/>
      <c r="D144" s="1669"/>
      <c r="E144" s="1670"/>
      <c r="F144" s="1671"/>
      <c r="G144" s="340" t="str">
        <f>'4.1Plan'!D598</f>
        <v>ML109</v>
      </c>
      <c r="H144" s="318">
        <f>'4.1Plan'!AB598</f>
        <v>124806</v>
      </c>
      <c r="I144" s="319"/>
      <c r="J144" s="320" t="str">
        <f>'4.1Plan'!AC598</f>
        <v>-</v>
      </c>
      <c r="K144" s="318">
        <f>'4.1Plan'!AD598</f>
        <v>125000</v>
      </c>
      <c r="L144" s="321"/>
      <c r="M144" s="322">
        <f>'4.1Plan'!AH598</f>
        <v>194</v>
      </c>
      <c r="N144" s="322"/>
      <c r="O144" s="1863">
        <f t="shared" ref="O144" si="63">M144*$C$2/10000</f>
        <v>2.7160000000000002</v>
      </c>
      <c r="P144" s="1095"/>
      <c r="Q144" s="1096"/>
      <c r="R144" s="473"/>
      <c r="S144" s="1097"/>
      <c r="T144" s="1098"/>
      <c r="U144" s="1869">
        <f t="shared" ref="U144" si="64">M144/1000</f>
        <v>0.19400000000000001</v>
      </c>
      <c r="V144" s="1095"/>
      <c r="W144" s="1096"/>
      <c r="X144" s="473"/>
      <c r="Y144" s="1097"/>
      <c r="Z144" s="1098"/>
      <c r="AA144" s="1869">
        <f t="shared" ref="AA144" si="65">(ROUNDDOWN(M144/$C$4,0))*$C$3*(1+$C$5)/1000</f>
        <v>1.323</v>
      </c>
      <c r="AB144" s="1095"/>
      <c r="AC144" s="1096"/>
      <c r="AD144" s="473"/>
      <c r="AE144" s="1097"/>
      <c r="AF144" s="1098"/>
      <c r="AG144" s="1095"/>
      <c r="AH144" s="1099"/>
    </row>
    <row r="145" spans="1:34" ht="7.35" customHeight="1">
      <c r="A145" s="407"/>
      <c r="B145" s="399"/>
      <c r="C145" s="2089"/>
      <c r="D145" s="2027"/>
      <c r="E145" s="2254"/>
      <c r="F145" s="2255"/>
      <c r="G145" s="2246" t="s">
        <v>16</v>
      </c>
      <c r="H145" s="2247"/>
      <c r="I145" s="2247"/>
      <c r="J145" s="2247"/>
      <c r="K145" s="2247"/>
      <c r="L145" s="2248"/>
      <c r="M145" s="349">
        <f>SUM(M143:M144)</f>
        <v>4188</v>
      </c>
      <c r="N145" s="349"/>
      <c r="O145" s="474">
        <f>SUM(O143:O144)</f>
        <v>58.631999999999998</v>
      </c>
      <c r="P145" s="377"/>
      <c r="Q145" s="370">
        <f>'3.1Cost by Sub-contractors'!K14</f>
        <v>0</v>
      </c>
      <c r="R145" s="369"/>
      <c r="S145" s="479">
        <f>O145*Q145</f>
        <v>0</v>
      </c>
      <c r="T145" s="378"/>
      <c r="U145" s="475">
        <f>SUM(U143:U144)</f>
        <v>4.1880000000000006</v>
      </c>
      <c r="V145" s="377"/>
      <c r="W145" s="370">
        <f>'3.1Cost by Sub-contractors'!K15</f>
        <v>0</v>
      </c>
      <c r="X145" s="369"/>
      <c r="Y145" s="479">
        <f>U145*W145</f>
        <v>0</v>
      </c>
      <c r="Z145" s="378"/>
      <c r="AA145" s="475">
        <f>SUM(AA143:AA144)</f>
        <v>30.576000000000001</v>
      </c>
      <c r="AB145" s="377"/>
      <c r="AC145" s="370">
        <f>'3.1Cost by Sub-contractors'!K16</f>
        <v>0</v>
      </c>
      <c r="AD145" s="369"/>
      <c r="AE145" s="479">
        <f>AA145*AC145</f>
        <v>0</v>
      </c>
      <c r="AF145" s="378"/>
      <c r="AG145" s="390"/>
      <c r="AH145" s="387"/>
    </row>
    <row r="146" spans="1:34" ht="7.35" customHeight="1">
      <c r="A146" s="406"/>
      <c r="B146" s="398" t="str">
        <f>'4.1Plan'!B619</f>
        <v>Quang Ngai</v>
      </c>
      <c r="C146" s="2039" t="str">
        <f>'4.1Plan'!C619</f>
        <v>PKGA5</v>
      </c>
      <c r="D146" s="2038"/>
      <c r="E146" s="2227" t="str">
        <f>'4.1Plan'!D619</f>
        <v>MLA5-1</v>
      </c>
      <c r="F146" s="2228"/>
      <c r="G146" s="339" t="str">
        <f>'4.1Plan'!D620</f>
        <v>ML110</v>
      </c>
      <c r="H146" s="302">
        <f>'4.1Plan'!AB620</f>
        <v>125000</v>
      </c>
      <c r="I146" s="303"/>
      <c r="J146" s="304" t="str">
        <f>'4.1Plan'!AC620</f>
        <v>-</v>
      </c>
      <c r="K146" s="302">
        <f>'4.1Plan'!AD620</f>
        <v>125077</v>
      </c>
      <c r="L146" s="305"/>
      <c r="M146" s="306">
        <f>'4.1Plan'!AH620</f>
        <v>77</v>
      </c>
      <c r="N146" s="306"/>
      <c r="O146" s="1864">
        <f>M146*$C$2/10000</f>
        <v>1.0780000000000001</v>
      </c>
      <c r="P146" s="366"/>
      <c r="Q146" s="453"/>
      <c r="R146" s="454"/>
      <c r="S146" s="540"/>
      <c r="T146" s="455"/>
      <c r="U146" s="1870">
        <f>M146/1000</f>
        <v>7.6999999999999999E-2</v>
      </c>
      <c r="V146" s="366"/>
      <c r="W146" s="453"/>
      <c r="X146" s="454"/>
      <c r="Y146" s="540"/>
      <c r="Z146" s="455"/>
      <c r="AA146" s="1870">
        <f>(ROUNDDOWN(M146/$C$4,0))*$C$3*(1+$C$5)/1000</f>
        <v>0.441</v>
      </c>
      <c r="AB146" s="366"/>
      <c r="AC146" s="453"/>
      <c r="AD146" s="454"/>
      <c r="AE146" s="540"/>
      <c r="AF146" s="455"/>
      <c r="AG146" s="366"/>
      <c r="AH146" s="384"/>
    </row>
    <row r="147" spans="1:34" ht="7.35" customHeight="1">
      <c r="A147" s="407"/>
      <c r="B147" s="399"/>
      <c r="C147" s="2042"/>
      <c r="D147" s="2043"/>
      <c r="E147" s="2042"/>
      <c r="F147" s="2043"/>
      <c r="G147" s="336" t="str">
        <f>'4.1Plan'!D622</f>
        <v>ML111</v>
      </c>
      <c r="H147" s="308">
        <f>'4.1Plan'!AB622</f>
        <v>126323</v>
      </c>
      <c r="I147" s="309"/>
      <c r="J147" s="310" t="str">
        <f>'4.1Plan'!AC622</f>
        <v>-</v>
      </c>
      <c r="K147" s="308">
        <f>'4.1Plan'!AD622</f>
        <v>126674</v>
      </c>
      <c r="L147" s="311"/>
      <c r="M147" s="312">
        <f>'4.1Plan'!AH622</f>
        <v>351</v>
      </c>
      <c r="N147" s="312"/>
      <c r="O147" s="457">
        <f>M147*$C$2/10000</f>
        <v>4.9139999999999997</v>
      </c>
      <c r="P147" s="367"/>
      <c r="Q147" s="458"/>
      <c r="R147" s="459"/>
      <c r="S147" s="541"/>
      <c r="T147" s="460"/>
      <c r="U147" s="1868">
        <f>M147/1000</f>
        <v>0.35099999999999998</v>
      </c>
      <c r="V147" s="367"/>
      <c r="W147" s="458"/>
      <c r="X147" s="459"/>
      <c r="Y147" s="541"/>
      <c r="Z147" s="460"/>
      <c r="AA147" s="1868">
        <f>(ROUNDDOWN(M147/$C$4,0))*$C$3*(1+$C$5)/1000</f>
        <v>2.4990000000000001</v>
      </c>
      <c r="AB147" s="367"/>
      <c r="AC147" s="458"/>
      <c r="AD147" s="459"/>
      <c r="AE147" s="541"/>
      <c r="AF147" s="460"/>
      <c r="AG147" s="367"/>
      <c r="AH147" s="385"/>
    </row>
    <row r="148" spans="1:34" ht="7.35" customHeight="1">
      <c r="A148" s="407"/>
      <c r="B148" s="399"/>
      <c r="C148" s="1668"/>
      <c r="D148" s="1669"/>
      <c r="E148" s="1668"/>
      <c r="F148" s="1669"/>
      <c r="G148" s="336" t="str">
        <f>'4.1Plan'!D624</f>
        <v>ML112</v>
      </c>
      <c r="H148" s="308">
        <f>'4.1Plan'!AB624</f>
        <v>127726</v>
      </c>
      <c r="I148" s="309"/>
      <c r="J148" s="310" t="str">
        <f>'4.1Plan'!AC624</f>
        <v>-</v>
      </c>
      <c r="K148" s="308">
        <f>'4.1Plan'!AD624</f>
        <v>127934</v>
      </c>
      <c r="L148" s="311"/>
      <c r="M148" s="312">
        <f>'4.1Plan'!AH624</f>
        <v>208</v>
      </c>
      <c r="N148" s="312"/>
      <c r="O148" s="457">
        <f t="shared" ref="O148" si="66">M148*$C$2/10000</f>
        <v>2.9119999999999999</v>
      </c>
      <c r="P148" s="367"/>
      <c r="Q148" s="458"/>
      <c r="R148" s="459"/>
      <c r="S148" s="541"/>
      <c r="T148" s="460"/>
      <c r="U148" s="1868">
        <f t="shared" ref="U148" si="67">M148/1000</f>
        <v>0.20799999999999999</v>
      </c>
      <c r="V148" s="367"/>
      <c r="W148" s="458"/>
      <c r="X148" s="459"/>
      <c r="Y148" s="541"/>
      <c r="Z148" s="460"/>
      <c r="AA148" s="1868">
        <f t="shared" ref="AA148" si="68">(ROUNDDOWN(M148/$C$4,0))*$C$3*(1+$C$5)/1000</f>
        <v>1.47</v>
      </c>
      <c r="AB148" s="367"/>
      <c r="AC148" s="458"/>
      <c r="AD148" s="459"/>
      <c r="AE148" s="541"/>
      <c r="AF148" s="460"/>
      <c r="AG148" s="367"/>
      <c r="AH148" s="385"/>
    </row>
    <row r="149" spans="1:34" ht="7.35" customHeight="1">
      <c r="A149" s="407"/>
      <c r="B149" s="399"/>
      <c r="C149" s="1668"/>
      <c r="D149" s="1669"/>
      <c r="E149" s="1668"/>
      <c r="F149" s="1669"/>
      <c r="G149" s="340" t="str">
        <f>'4.1Plan'!D626</f>
        <v>ML113</v>
      </c>
      <c r="H149" s="318">
        <f>'4.1Plan'!AB626</f>
        <v>128426</v>
      </c>
      <c r="I149" s="319"/>
      <c r="J149" s="320" t="str">
        <f>'4.1Plan'!AC626</f>
        <v>-</v>
      </c>
      <c r="K149" s="318">
        <f>'4.1Plan'!AD626</f>
        <v>131500</v>
      </c>
      <c r="L149" s="321"/>
      <c r="M149" s="322">
        <f>'4.1Plan'!AH626</f>
        <v>3074</v>
      </c>
      <c r="N149" s="322"/>
      <c r="O149" s="1863">
        <f>M149*$C$2/10000</f>
        <v>43.036000000000001</v>
      </c>
      <c r="P149" s="1095"/>
      <c r="Q149" s="1096"/>
      <c r="R149" s="473"/>
      <c r="S149" s="1097"/>
      <c r="T149" s="1098"/>
      <c r="U149" s="1869">
        <f>M149/1000</f>
        <v>3.0739999999999998</v>
      </c>
      <c r="V149" s="1095"/>
      <c r="W149" s="1096"/>
      <c r="X149" s="473"/>
      <c r="Y149" s="1097"/>
      <c r="Z149" s="1098"/>
      <c r="AA149" s="1869">
        <f>(ROUNDDOWN(M149/$C$4,0))*$C$3*(1+$C$5)/1000</f>
        <v>22.491</v>
      </c>
      <c r="AB149" s="1095"/>
      <c r="AC149" s="1096"/>
      <c r="AD149" s="473"/>
      <c r="AE149" s="1097"/>
      <c r="AF149" s="1098"/>
      <c r="AG149" s="1095"/>
      <c r="AH149" s="1099"/>
    </row>
    <row r="150" spans="1:34" ht="7.35" customHeight="1">
      <c r="A150" s="407"/>
      <c r="B150" s="399"/>
      <c r="C150" s="2089"/>
      <c r="D150" s="2027"/>
      <c r="E150" s="2089"/>
      <c r="F150" s="2027"/>
      <c r="G150" s="2246" t="s">
        <v>16</v>
      </c>
      <c r="H150" s="2247"/>
      <c r="I150" s="2247"/>
      <c r="J150" s="2247"/>
      <c r="K150" s="2247"/>
      <c r="L150" s="2248"/>
      <c r="M150" s="349">
        <f>SUM(M146:M149)</f>
        <v>3710</v>
      </c>
      <c r="N150" s="349"/>
      <c r="O150" s="474">
        <f>SUM(O146:O149)</f>
        <v>51.94</v>
      </c>
      <c r="P150" s="377"/>
      <c r="Q150" s="370">
        <f>'3.1Cost by Sub-contractors'!K14</f>
        <v>0</v>
      </c>
      <c r="R150" s="369"/>
      <c r="S150" s="479">
        <f>O150*Q150</f>
        <v>0</v>
      </c>
      <c r="T150" s="378"/>
      <c r="U150" s="475">
        <f>SUM(U146:U149)</f>
        <v>3.71</v>
      </c>
      <c r="V150" s="377"/>
      <c r="W150" s="370">
        <f>'3.1Cost by Sub-contractors'!K15</f>
        <v>0</v>
      </c>
      <c r="X150" s="369"/>
      <c r="Y150" s="479">
        <f>U150*W150</f>
        <v>0</v>
      </c>
      <c r="Z150" s="378"/>
      <c r="AA150" s="475">
        <f>SUM(AA146:AA149)</f>
        <v>26.901</v>
      </c>
      <c r="AB150" s="377"/>
      <c r="AC150" s="370">
        <f>'3.1Cost by Sub-contractors'!K16</f>
        <v>0</v>
      </c>
      <c r="AD150" s="369"/>
      <c r="AE150" s="479">
        <f>AA150*AC150</f>
        <v>0</v>
      </c>
      <c r="AF150" s="378"/>
      <c r="AG150" s="390"/>
      <c r="AH150" s="387"/>
    </row>
    <row r="151" spans="1:34" ht="7.35" customHeight="1">
      <c r="A151" s="1473"/>
      <c r="B151" s="1473"/>
      <c r="C151" s="394"/>
      <c r="D151" s="394"/>
      <c r="E151" s="394"/>
      <c r="F151" s="394"/>
      <c r="G151" s="1546"/>
      <c r="H151" s="1546"/>
      <c r="I151" s="1546"/>
      <c r="J151" s="1546"/>
      <c r="K151" s="1546"/>
      <c r="L151" s="1546"/>
      <c r="M151" s="1547"/>
      <c r="N151" s="1547"/>
      <c r="O151" s="1548"/>
      <c r="P151" s="658"/>
      <c r="Q151" s="1549"/>
      <c r="R151" s="1550"/>
      <c r="S151" s="1549"/>
      <c r="T151" s="658"/>
      <c r="U151" s="1551"/>
      <c r="V151" s="658"/>
      <c r="W151" s="1549"/>
      <c r="X151" s="1550"/>
      <c r="Y151" s="1549"/>
      <c r="Z151" s="658"/>
      <c r="AA151" s="1551"/>
      <c r="AB151" s="658"/>
      <c r="AC151" s="1549"/>
      <c r="AD151" s="1550"/>
      <c r="AE151" s="1549"/>
      <c r="AF151" s="658"/>
      <c r="AG151" s="1550"/>
      <c r="AH151" s="1552"/>
    </row>
    <row r="152" spans="1:34" ht="7.35" customHeight="1">
      <c r="A152" s="1475"/>
      <c r="B152" s="1475"/>
      <c r="C152" s="413"/>
      <c r="D152" s="413"/>
      <c r="E152" s="413"/>
      <c r="F152" s="413"/>
      <c r="G152" s="1496"/>
      <c r="H152" s="1496"/>
      <c r="I152" s="1496"/>
      <c r="J152" s="1496"/>
      <c r="K152" s="1496"/>
      <c r="L152" s="1496"/>
      <c r="M152" s="477"/>
      <c r="N152" s="477"/>
      <c r="O152" s="755"/>
      <c r="P152" s="426"/>
      <c r="Q152" s="1553"/>
      <c r="R152" s="1554"/>
      <c r="S152" s="1553"/>
      <c r="T152" s="426"/>
      <c r="U152" s="1545"/>
      <c r="V152" s="426"/>
      <c r="W152" s="1553"/>
      <c r="X152" s="1554"/>
      <c r="Y152" s="1553"/>
      <c r="Z152" s="426"/>
      <c r="AA152" s="1545"/>
      <c r="AB152" s="426"/>
      <c r="AC152" s="1553"/>
      <c r="AD152" s="1554"/>
      <c r="AE152" s="1553"/>
      <c r="AF152" s="426"/>
      <c r="AG152" s="1554"/>
      <c r="AH152" s="1555"/>
    </row>
    <row r="153" spans="1:34" ht="7.35" customHeight="1">
      <c r="A153" s="2229" t="s">
        <v>13</v>
      </c>
      <c r="B153" s="2230"/>
      <c r="C153" s="2039" t="s">
        <v>14</v>
      </c>
      <c r="D153" s="2038"/>
      <c r="E153" s="2229" t="s">
        <v>10</v>
      </c>
      <c r="F153" s="2230"/>
      <c r="G153" s="2039" t="s">
        <v>15</v>
      </c>
      <c r="H153" s="2041"/>
      <c r="I153" s="2041"/>
      <c r="J153" s="2041"/>
      <c r="K153" s="2041"/>
      <c r="L153" s="2038"/>
      <c r="M153" s="2252" t="s">
        <v>371</v>
      </c>
      <c r="N153" s="2253"/>
      <c r="O153" s="2094" t="s">
        <v>5</v>
      </c>
      <c r="P153" s="2095"/>
      <c r="Q153" s="2095"/>
      <c r="R153" s="2095"/>
      <c r="S153" s="2095"/>
      <c r="T153" s="2095"/>
      <c r="U153" s="2095"/>
      <c r="V153" s="2095"/>
      <c r="W153" s="2095"/>
      <c r="X153" s="2095"/>
      <c r="Y153" s="2095"/>
      <c r="Z153" s="2095"/>
      <c r="AA153" s="2095"/>
      <c r="AB153" s="2095"/>
      <c r="AC153" s="2095"/>
      <c r="AD153" s="2095"/>
      <c r="AE153" s="2095"/>
      <c r="AF153" s="2095"/>
      <c r="AG153" s="2039" t="s">
        <v>372</v>
      </c>
      <c r="AH153" s="2038"/>
    </row>
    <row r="154" spans="1:34" ht="7.35" customHeight="1">
      <c r="A154" s="2221"/>
      <c r="B154" s="2222"/>
      <c r="C154" s="2042" t="s">
        <v>369</v>
      </c>
      <c r="D154" s="2043"/>
      <c r="E154" s="2221" t="s">
        <v>370</v>
      </c>
      <c r="F154" s="2222"/>
      <c r="G154" s="2042"/>
      <c r="H154" s="2047"/>
      <c r="I154" s="2047"/>
      <c r="J154" s="2047"/>
      <c r="K154" s="2047"/>
      <c r="L154" s="2043"/>
      <c r="M154" s="2256" t="s">
        <v>28</v>
      </c>
      <c r="N154" s="2257"/>
      <c r="O154" s="2094" t="s">
        <v>945</v>
      </c>
      <c r="P154" s="2095"/>
      <c r="Q154" s="2095"/>
      <c r="R154" s="2095"/>
      <c r="S154" s="2095"/>
      <c r="T154" s="2096"/>
      <c r="U154" s="2094" t="s">
        <v>946</v>
      </c>
      <c r="V154" s="2095"/>
      <c r="W154" s="2095"/>
      <c r="X154" s="2095"/>
      <c r="Y154" s="2095"/>
      <c r="Z154" s="2096"/>
      <c r="AA154" s="2094" t="s">
        <v>947</v>
      </c>
      <c r="AB154" s="2095"/>
      <c r="AC154" s="2095"/>
      <c r="AD154" s="2095"/>
      <c r="AE154" s="2095"/>
      <c r="AF154" s="2095"/>
      <c r="AG154" s="2042"/>
      <c r="AH154" s="2043"/>
    </row>
    <row r="155" spans="1:34" ht="7.35" customHeight="1">
      <c r="A155" s="2221"/>
      <c r="B155" s="2222"/>
      <c r="C155" s="2042"/>
      <c r="D155" s="2043"/>
      <c r="E155" s="2221"/>
      <c r="F155" s="2222"/>
      <c r="G155" s="2042"/>
      <c r="H155" s="2047"/>
      <c r="I155" s="2047"/>
      <c r="J155" s="2047"/>
      <c r="K155" s="2047"/>
      <c r="L155" s="2043"/>
      <c r="M155" s="2256"/>
      <c r="N155" s="2257"/>
      <c r="O155" s="2048" t="str">
        <f>'3.1Cost by Sub-contractors'!M3</f>
        <v>Qty</v>
      </c>
      <c r="P155" s="2245"/>
      <c r="Q155" s="2244" t="str">
        <f>'3.1Cost by Sub-contractors'!K3</f>
        <v>Unit Price</v>
      </c>
      <c r="R155" s="2245"/>
      <c r="S155" s="2236" t="str">
        <f>'3.1Cost by Sub-contractors'!O3</f>
        <v>Amount</v>
      </c>
      <c r="T155" s="2237"/>
      <c r="U155" s="2240" t="str">
        <f>'3.1Cost by Sub-contractors'!M3</f>
        <v>Qty</v>
      </c>
      <c r="V155" s="2241"/>
      <c r="W155" s="2244" t="str">
        <f>'3.1Cost by Sub-contractors'!K3</f>
        <v>Unit Price</v>
      </c>
      <c r="X155" s="2245"/>
      <c r="Y155" s="2236" t="str">
        <f>'3.1Cost by Sub-contractors'!O3</f>
        <v>Amount</v>
      </c>
      <c r="Z155" s="2237"/>
      <c r="AA155" s="2240" t="str">
        <f>'3.1Cost by Sub-contractors'!M3</f>
        <v>Qty</v>
      </c>
      <c r="AB155" s="2241"/>
      <c r="AC155" s="2244" t="str">
        <f>'3.1Cost by Sub-contractors'!K3</f>
        <v>Unit Price</v>
      </c>
      <c r="AD155" s="2245"/>
      <c r="AE155" s="2236" t="str">
        <f>'3.1Cost by Sub-contractors'!O3</f>
        <v>Amount</v>
      </c>
      <c r="AF155" s="2237"/>
      <c r="AG155" s="2044"/>
      <c r="AH155" s="2046"/>
    </row>
    <row r="156" spans="1:34" ht="7.35" customHeight="1">
      <c r="A156" s="2258"/>
      <c r="B156" s="2259"/>
      <c r="C156" s="2089"/>
      <c r="D156" s="2027"/>
      <c r="E156" s="2254"/>
      <c r="F156" s="2255"/>
      <c r="G156" s="2089"/>
      <c r="H156" s="2026"/>
      <c r="I156" s="2026"/>
      <c r="J156" s="2026"/>
      <c r="K156" s="2026"/>
      <c r="L156" s="2027"/>
      <c r="M156" s="2260"/>
      <c r="N156" s="2261"/>
      <c r="O156" s="2242" t="str">
        <f>'3.1Cost by Sub-contractors'!J47</f>
        <v>(ha)</v>
      </c>
      <c r="P156" s="2243"/>
      <c r="Q156" s="2234" t="str">
        <f>'3.1Cost by Sub-contractors'!K4</f>
        <v>(USD)</v>
      </c>
      <c r="R156" s="2235"/>
      <c r="S156" s="2238" t="str">
        <f>'3.1Cost by Sub-contractors'!O4</f>
        <v>(USD)</v>
      </c>
      <c r="T156" s="2239"/>
      <c r="U156" s="2242" t="str">
        <f>'3.1Cost by Sub-contractors'!J48</f>
        <v>(km)</v>
      </c>
      <c r="V156" s="2243"/>
      <c r="W156" s="2234" t="str">
        <f>'3.1Cost by Sub-contractors'!K4</f>
        <v>(USD)</v>
      </c>
      <c r="X156" s="2235"/>
      <c r="Y156" s="2238" t="str">
        <f>'3.1Cost by Sub-contractors'!O4</f>
        <v>(USD)</v>
      </c>
      <c r="Z156" s="2239"/>
      <c r="AA156" s="2242" t="str">
        <f>'3.1Cost by Sub-contractors'!J49</f>
        <v>(km)</v>
      </c>
      <c r="AB156" s="2243"/>
      <c r="AC156" s="2234" t="str">
        <f>'3.1Cost by Sub-contractors'!K4</f>
        <v>(USD)</v>
      </c>
      <c r="AD156" s="2235"/>
      <c r="AE156" s="2238" t="str">
        <f>'3.1Cost by Sub-contractors'!O4</f>
        <v>(USD)</v>
      </c>
      <c r="AF156" s="2239"/>
      <c r="AG156" s="2032"/>
      <c r="AH156" s="2034"/>
    </row>
    <row r="157" spans="1:34" ht="7.35" customHeight="1">
      <c r="A157" s="403"/>
      <c r="B157" s="2231" t="s">
        <v>972</v>
      </c>
      <c r="C157" s="2231"/>
      <c r="D157" s="2231"/>
      <c r="E157" s="2231"/>
      <c r="F157" s="2231"/>
      <c r="G157" s="2231"/>
      <c r="H157" s="2231"/>
      <c r="I157" s="2231"/>
      <c r="J157" s="2231"/>
      <c r="K157" s="2231"/>
      <c r="L157" s="2231"/>
      <c r="M157" s="2231"/>
      <c r="N157" s="2231"/>
      <c r="O157" s="2231"/>
      <c r="P157" s="2231"/>
      <c r="Q157" s="2231"/>
      <c r="R157" s="2231"/>
      <c r="S157" s="2231"/>
      <c r="T157" s="2231"/>
      <c r="U157" s="2231"/>
      <c r="V157" s="2231"/>
      <c r="W157" s="2231"/>
      <c r="X157" s="2231"/>
      <c r="Y157" s="2231"/>
      <c r="Z157" s="2231"/>
      <c r="AA157" s="2231"/>
      <c r="AB157" s="2231"/>
      <c r="AC157" s="2231"/>
      <c r="AD157" s="2231"/>
      <c r="AE157" s="2231"/>
      <c r="AF157" s="2231"/>
      <c r="AG157" s="2231"/>
      <c r="AH157" s="2232"/>
    </row>
    <row r="158" spans="1:34" ht="7.35" customHeight="1">
      <c r="A158" s="2225" t="str">
        <f>'4.1Plan'!B619</f>
        <v>Quang Ngai</v>
      </c>
      <c r="B158" s="2226"/>
      <c r="C158" s="2042" t="str">
        <f>'4.1Plan'!C619</f>
        <v>PKGA5</v>
      </c>
      <c r="D158" s="2043"/>
      <c r="E158" s="2227" t="str">
        <f>'4.1Plan'!V645</f>
        <v>MLA5-2</v>
      </c>
      <c r="F158" s="2228"/>
      <c r="G158" s="339" t="str">
        <f>'4.1Plan'!V646</f>
        <v>ML114</v>
      </c>
      <c r="H158" s="302">
        <f>'4.1Plan'!AB646</f>
        <v>131500</v>
      </c>
      <c r="I158" s="303"/>
      <c r="J158" s="304" t="str">
        <f>'4.1Plan'!AC646</f>
        <v>-</v>
      </c>
      <c r="K158" s="302">
        <f>'4.1Plan'!AD646</f>
        <v>132883</v>
      </c>
      <c r="L158" s="305"/>
      <c r="M158" s="306">
        <f>'4.1Plan'!AH646</f>
        <v>1383</v>
      </c>
      <c r="N158" s="306"/>
      <c r="O158" s="452">
        <f>M158*$E$2/10000</f>
        <v>13.83</v>
      </c>
      <c r="P158" s="366"/>
      <c r="Q158" s="453"/>
      <c r="R158" s="454"/>
      <c r="S158" s="540"/>
      <c r="T158" s="455"/>
      <c r="U158" s="456">
        <f>M158/1000</f>
        <v>1.383</v>
      </c>
      <c r="V158" s="366"/>
      <c r="W158" s="453"/>
      <c r="X158" s="454"/>
      <c r="Y158" s="540"/>
      <c r="Z158" s="455"/>
      <c r="AA158" s="456">
        <f>(ROUNDDOWN(M158/$E$4,0))*$E$3*(1+$E$5)/1000</f>
        <v>4.3470000000000004</v>
      </c>
      <c r="AB158" s="366"/>
      <c r="AC158" s="453"/>
      <c r="AD158" s="454"/>
      <c r="AE158" s="540"/>
      <c r="AF158" s="455"/>
      <c r="AG158" s="366"/>
      <c r="AH158" s="384"/>
    </row>
    <row r="159" spans="1:34" ht="7.35" customHeight="1">
      <c r="A159" s="407"/>
      <c r="B159" s="399"/>
      <c r="C159" s="2042"/>
      <c r="D159" s="2043"/>
      <c r="E159" s="2042"/>
      <c r="F159" s="2043"/>
      <c r="G159" s="336" t="str">
        <f>'4.1Plan'!V648</f>
        <v>ML115</v>
      </c>
      <c r="H159" s="308">
        <f>'4.1Plan'!AB648</f>
        <v>132985</v>
      </c>
      <c r="I159" s="309"/>
      <c r="J159" s="310" t="str">
        <f>'4.1Plan'!AC648</f>
        <v>-</v>
      </c>
      <c r="K159" s="308">
        <f>'4.1Plan'!AD648</f>
        <v>134675</v>
      </c>
      <c r="L159" s="311"/>
      <c r="M159" s="312">
        <f>'4.1Plan'!AH648</f>
        <v>1690</v>
      </c>
      <c r="N159" s="312"/>
      <c r="O159" s="457">
        <f>M159*$E$2/10000</f>
        <v>16.899999999999999</v>
      </c>
      <c r="P159" s="367"/>
      <c r="Q159" s="458"/>
      <c r="R159" s="459"/>
      <c r="S159" s="541"/>
      <c r="T159" s="460"/>
      <c r="U159" s="461">
        <f>M159/1000</f>
        <v>1.69</v>
      </c>
      <c r="V159" s="367"/>
      <c r="W159" s="458"/>
      <c r="X159" s="459"/>
      <c r="Y159" s="541"/>
      <c r="Z159" s="460"/>
      <c r="AA159" s="396">
        <f>(ROUNDDOWN(M159/$E$4,0))*$E$3*(1+$E$5)/1000</f>
        <v>5.2919999999999998</v>
      </c>
      <c r="AB159" s="367"/>
      <c r="AC159" s="458"/>
      <c r="AD159" s="459"/>
      <c r="AE159" s="541"/>
      <c r="AF159" s="460"/>
      <c r="AG159" s="367"/>
      <c r="AH159" s="385"/>
    </row>
    <row r="160" spans="1:34" ht="7.35" customHeight="1">
      <c r="A160" s="407"/>
      <c r="B160" s="399"/>
      <c r="C160" s="2042"/>
      <c r="D160" s="2043"/>
      <c r="E160" s="2042"/>
      <c r="F160" s="2043"/>
      <c r="G160" s="336" t="str">
        <f>'4.1Plan'!V650</f>
        <v>ML116</v>
      </c>
      <c r="H160" s="308">
        <f>'4.1Plan'!AB650</f>
        <v>134777</v>
      </c>
      <c r="I160" s="309"/>
      <c r="J160" s="310" t="str">
        <f>'4.1Plan'!AC650</f>
        <v>-</v>
      </c>
      <c r="K160" s="308">
        <f>'4.1Plan'!AD650</f>
        <v>136000</v>
      </c>
      <c r="L160" s="311"/>
      <c r="M160" s="312">
        <f>'4.1Plan'!AH650</f>
        <v>1223</v>
      </c>
      <c r="N160" s="312"/>
      <c r="O160" s="457">
        <f>M160*$E$2/10000</f>
        <v>12.23</v>
      </c>
      <c r="P160" s="367"/>
      <c r="Q160" s="458"/>
      <c r="R160" s="459"/>
      <c r="S160" s="541"/>
      <c r="T160" s="460"/>
      <c r="U160" s="461">
        <f>M160/1000</f>
        <v>1.2230000000000001</v>
      </c>
      <c r="V160" s="367"/>
      <c r="W160" s="458"/>
      <c r="X160" s="459"/>
      <c r="Y160" s="541"/>
      <c r="Z160" s="460"/>
      <c r="AA160" s="396">
        <f>(ROUNDDOWN(M160/$E$4,0))*$E$3*(1+$E$5)/1000</f>
        <v>3.843</v>
      </c>
      <c r="AB160" s="367"/>
      <c r="AC160" s="458"/>
      <c r="AD160" s="459"/>
      <c r="AE160" s="541"/>
      <c r="AF160" s="460"/>
      <c r="AG160" s="367"/>
      <c r="AH160" s="385"/>
    </row>
    <row r="161" spans="1:34" ht="7.35" customHeight="1">
      <c r="A161" s="407"/>
      <c r="B161" s="399"/>
      <c r="C161" s="2042"/>
      <c r="D161" s="2043"/>
      <c r="E161" s="2089"/>
      <c r="F161" s="2027"/>
      <c r="G161" s="2249" t="s">
        <v>16</v>
      </c>
      <c r="H161" s="2250"/>
      <c r="I161" s="2250"/>
      <c r="J161" s="2250"/>
      <c r="K161" s="2250"/>
      <c r="L161" s="2251"/>
      <c r="M161" s="348">
        <f>SUM(M158:M160)</f>
        <v>4296</v>
      </c>
      <c r="N161" s="348"/>
      <c r="O161" s="467">
        <f>SUM(O158:O160)</f>
        <v>42.959999999999994</v>
      </c>
      <c r="P161" s="369"/>
      <c r="Q161" s="370">
        <f>'3.1Cost by Sub-contractors'!K47</f>
        <v>0</v>
      </c>
      <c r="R161" s="369"/>
      <c r="S161" s="479">
        <f>O161*Q161</f>
        <v>0</v>
      </c>
      <c r="T161" s="468"/>
      <c r="U161" s="372">
        <f>SUM(U158:U160)</f>
        <v>4.2960000000000003</v>
      </c>
      <c r="V161" s="369"/>
      <c r="W161" s="370">
        <f>'3.1Cost by Sub-contractors'!K48</f>
        <v>0</v>
      </c>
      <c r="X161" s="369"/>
      <c r="Y161" s="479">
        <f>U161*W161</f>
        <v>0</v>
      </c>
      <c r="Z161" s="468"/>
      <c r="AA161" s="372">
        <f>SUM(AA158:AA160)</f>
        <v>13.481999999999999</v>
      </c>
      <c r="AB161" s="369"/>
      <c r="AC161" s="370">
        <f>'3.1Cost by Sub-contractors'!K49</f>
        <v>0</v>
      </c>
      <c r="AD161" s="369"/>
      <c r="AE161" s="479">
        <f>AA161*AC161</f>
        <v>0</v>
      </c>
      <c r="AF161" s="468"/>
      <c r="AG161" s="390"/>
      <c r="AH161" s="387"/>
    </row>
    <row r="162" spans="1:34" ht="7.35" customHeight="1">
      <c r="A162" s="407"/>
      <c r="B162" s="399"/>
      <c r="C162" s="2042"/>
      <c r="D162" s="2043"/>
      <c r="E162" s="2223" t="str">
        <f>'4.1Plan'!V674</f>
        <v>MLA5-3</v>
      </c>
      <c r="F162" s="2224"/>
      <c r="G162" s="1369" t="str">
        <f>'4.1Plan'!V675</f>
        <v>ML117</v>
      </c>
      <c r="H162" s="324">
        <f>'4.1Plan'!AB675</f>
        <v>136000</v>
      </c>
      <c r="I162" s="325"/>
      <c r="J162" s="326" t="s">
        <v>25</v>
      </c>
      <c r="K162" s="324">
        <f>'4.1Plan'!AD675</f>
        <v>138552.5</v>
      </c>
      <c r="L162" s="327"/>
      <c r="M162" s="328">
        <f>'4.1Plan'!AH675</f>
        <v>2552.5</v>
      </c>
      <c r="N162" s="328"/>
      <c r="O162" s="469">
        <f>M162*$E$2/10000</f>
        <v>25.524999999999999</v>
      </c>
      <c r="P162" s="373"/>
      <c r="Q162" s="374"/>
      <c r="R162" s="375"/>
      <c r="S162" s="543"/>
      <c r="T162" s="376"/>
      <c r="U162" s="396">
        <f>M162/1000</f>
        <v>2.5525000000000002</v>
      </c>
      <c r="V162" s="373"/>
      <c r="W162" s="374"/>
      <c r="X162" s="375"/>
      <c r="Y162" s="543"/>
      <c r="Z162" s="376"/>
      <c r="AA162" s="396">
        <f>(ROUNDDOWN(M162/$E$4,0))*$E$3*(1+$E$5)/1000</f>
        <v>8.0009999999999994</v>
      </c>
      <c r="AB162" s="373"/>
      <c r="AC162" s="374"/>
      <c r="AD162" s="375"/>
      <c r="AE162" s="543"/>
      <c r="AF162" s="376"/>
      <c r="AG162" s="373"/>
      <c r="AH162" s="388"/>
    </row>
    <row r="163" spans="1:34" ht="7.35" customHeight="1">
      <c r="A163" s="407"/>
      <c r="B163" s="399"/>
      <c r="C163" s="2042"/>
      <c r="D163" s="2043"/>
      <c r="E163" s="2042"/>
      <c r="F163" s="2043"/>
      <c r="G163" s="340" t="str">
        <f>'4.1Plan'!V677</f>
        <v>ML118</v>
      </c>
      <c r="H163" s="313">
        <f>'4.1Plan'!AB677</f>
        <v>138645.5</v>
      </c>
      <c r="I163" s="314"/>
      <c r="J163" s="315" t="s">
        <v>25</v>
      </c>
      <c r="K163" s="313">
        <f>'4.1Plan'!AD677</f>
        <v>139572</v>
      </c>
      <c r="L163" s="316"/>
      <c r="M163" s="317">
        <f>'4.1Plan'!AH677</f>
        <v>926.5</v>
      </c>
      <c r="N163" s="317"/>
      <c r="O163" s="462">
        <f>M163*$E$2/10000</f>
        <v>9.2650000000000006</v>
      </c>
      <c r="P163" s="1095"/>
      <c r="Q163" s="1096"/>
      <c r="R163" s="473"/>
      <c r="S163" s="1097"/>
      <c r="T163" s="1098"/>
      <c r="U163" s="466">
        <f>M163/1000</f>
        <v>0.92649999999999999</v>
      </c>
      <c r="V163" s="1095"/>
      <c r="W163" s="1096"/>
      <c r="X163" s="473"/>
      <c r="Y163" s="1097"/>
      <c r="Z163" s="1098"/>
      <c r="AA163" s="466">
        <f>(ROUNDDOWN(M163/$E$4,0))*$E$3*(1+$E$5)/1000</f>
        <v>2.8980000000000001</v>
      </c>
      <c r="AB163" s="1095"/>
      <c r="AC163" s="1096"/>
      <c r="AD163" s="473"/>
      <c r="AE163" s="1097"/>
      <c r="AF163" s="1098"/>
      <c r="AG163" s="1095"/>
      <c r="AH163" s="1099"/>
    </row>
    <row r="164" spans="1:34" ht="7.35" customHeight="1">
      <c r="A164" s="409"/>
      <c r="B164" s="401"/>
      <c r="C164" s="2089"/>
      <c r="D164" s="2027"/>
      <c r="E164" s="2089"/>
      <c r="F164" s="2027"/>
      <c r="G164" s="2249" t="s">
        <v>16</v>
      </c>
      <c r="H164" s="2250"/>
      <c r="I164" s="2250"/>
      <c r="J164" s="2250"/>
      <c r="K164" s="2250"/>
      <c r="L164" s="2251"/>
      <c r="M164" s="348">
        <f>SUM(M162:M163)</f>
        <v>3479</v>
      </c>
      <c r="N164" s="348"/>
      <c r="O164" s="467">
        <f>SUM(O162:O163)</f>
        <v>34.79</v>
      </c>
      <c r="P164" s="369"/>
      <c r="Q164" s="370">
        <f>'3.1Cost by Sub-contractors'!K47</f>
        <v>0</v>
      </c>
      <c r="R164" s="369"/>
      <c r="S164" s="479">
        <f>O164*Q164</f>
        <v>0</v>
      </c>
      <c r="T164" s="468"/>
      <c r="U164" s="372">
        <f>SUM(U162:U163)</f>
        <v>3.4790000000000001</v>
      </c>
      <c r="V164" s="369"/>
      <c r="W164" s="370">
        <f>'3.1Cost by Sub-contractors'!K48</f>
        <v>0</v>
      </c>
      <c r="X164" s="369"/>
      <c r="Y164" s="479">
        <f>U164*W164</f>
        <v>0</v>
      </c>
      <c r="Z164" s="468"/>
      <c r="AA164" s="372">
        <f>SUM(AA162:AA163)</f>
        <v>10.898999999999999</v>
      </c>
      <c r="AB164" s="369"/>
      <c r="AC164" s="370">
        <f>'3.1Cost by Sub-contractors'!K49</f>
        <v>0</v>
      </c>
      <c r="AD164" s="369"/>
      <c r="AE164" s="479">
        <f>AA164*AC164</f>
        <v>0</v>
      </c>
      <c r="AF164" s="468"/>
      <c r="AG164" s="390"/>
      <c r="AH164" s="387"/>
    </row>
    <row r="165" spans="1:34">
      <c r="A165" s="402"/>
      <c r="B165" s="402"/>
    </row>
    <row r="166" spans="1:34">
      <c r="A166" s="402"/>
      <c r="B166" s="402"/>
    </row>
    <row r="167" spans="1:34">
      <c r="A167" s="402"/>
      <c r="B167" s="402"/>
    </row>
    <row r="168" spans="1:34">
      <c r="A168" s="402"/>
      <c r="B168" s="402"/>
    </row>
    <row r="169" spans="1:34">
      <c r="A169" s="402"/>
      <c r="B169" s="402"/>
    </row>
    <row r="170" spans="1:34">
      <c r="A170" s="402"/>
      <c r="B170" s="402"/>
    </row>
    <row r="171" spans="1:34">
      <c r="A171" s="402"/>
      <c r="B171" s="402"/>
    </row>
    <row r="172" spans="1:34">
      <c r="A172" s="402"/>
      <c r="B172" s="402"/>
    </row>
    <row r="173" spans="1:34">
      <c r="A173" s="402"/>
      <c r="B173" s="402"/>
    </row>
    <row r="174" spans="1:34">
      <c r="A174" s="402"/>
      <c r="B174" s="402"/>
    </row>
    <row r="175" spans="1:34">
      <c r="A175" s="402"/>
      <c r="B175" s="402"/>
    </row>
    <row r="176" spans="1:34">
      <c r="A176" s="402"/>
      <c r="B176" s="402"/>
    </row>
    <row r="177" spans="1:2">
      <c r="A177" s="402"/>
      <c r="B177" s="402"/>
    </row>
    <row r="178" spans="1:2">
      <c r="A178" s="402"/>
      <c r="B178" s="402"/>
    </row>
    <row r="179" spans="1:2">
      <c r="A179" s="402"/>
      <c r="B179" s="402"/>
    </row>
    <row r="180" spans="1:2">
      <c r="A180" s="402"/>
      <c r="B180" s="402"/>
    </row>
    <row r="181" spans="1:2">
      <c r="A181" s="402"/>
      <c r="B181" s="402"/>
    </row>
    <row r="182" spans="1:2">
      <c r="A182" s="402"/>
      <c r="B182" s="402"/>
    </row>
    <row r="183" spans="1:2">
      <c r="A183" s="402"/>
      <c r="B183" s="402"/>
    </row>
    <row r="184" spans="1:2">
      <c r="A184" s="402"/>
      <c r="B184" s="402"/>
    </row>
    <row r="185" spans="1:2">
      <c r="A185" s="402"/>
      <c r="B185" s="402"/>
    </row>
    <row r="186" spans="1:2">
      <c r="A186" s="402"/>
      <c r="B186" s="402"/>
    </row>
    <row r="187" spans="1:2">
      <c r="A187" s="402"/>
      <c r="B187" s="402"/>
    </row>
    <row r="188" spans="1:2">
      <c r="A188" s="402"/>
      <c r="B188" s="402"/>
    </row>
    <row r="189" spans="1:2">
      <c r="A189" s="402"/>
      <c r="B189" s="402"/>
    </row>
    <row r="190" spans="1:2">
      <c r="A190" s="402"/>
      <c r="B190" s="402"/>
    </row>
    <row r="191" spans="1:2">
      <c r="A191" s="402"/>
      <c r="B191" s="402"/>
    </row>
    <row r="192" spans="1:2">
      <c r="A192" s="402"/>
      <c r="B192" s="402"/>
    </row>
    <row r="193" spans="1:2">
      <c r="A193" s="402"/>
      <c r="B193" s="402"/>
    </row>
    <row r="194" spans="1:2">
      <c r="A194" s="402"/>
      <c r="B194" s="402"/>
    </row>
    <row r="195" spans="1:2">
      <c r="A195" s="402"/>
      <c r="B195" s="402"/>
    </row>
    <row r="196" spans="1:2">
      <c r="A196" s="402"/>
      <c r="B196" s="402"/>
    </row>
    <row r="197" spans="1:2">
      <c r="A197" s="402"/>
      <c r="B197" s="402"/>
    </row>
    <row r="198" spans="1:2">
      <c r="A198" s="402"/>
      <c r="B198" s="402"/>
    </row>
    <row r="199" spans="1:2">
      <c r="A199" s="402"/>
      <c r="B199" s="402"/>
    </row>
    <row r="200" spans="1:2">
      <c r="A200" s="402"/>
      <c r="B200" s="402"/>
    </row>
    <row r="201" spans="1:2">
      <c r="A201" s="402"/>
      <c r="B201" s="402"/>
    </row>
    <row r="202" spans="1:2">
      <c r="A202" s="402"/>
      <c r="B202" s="402"/>
    </row>
    <row r="203" spans="1:2">
      <c r="A203" s="402"/>
      <c r="B203" s="402"/>
    </row>
    <row r="204" spans="1:2">
      <c r="A204" s="402"/>
      <c r="B204" s="402"/>
    </row>
    <row r="205" spans="1:2">
      <c r="A205" s="402"/>
      <c r="B205" s="402"/>
    </row>
  </sheetData>
  <mergeCells count="396">
    <mergeCell ref="AG9:AH9"/>
    <mergeCell ref="AG10:AH10"/>
    <mergeCell ref="C42:D42"/>
    <mergeCell ref="E42:F42"/>
    <mergeCell ref="B11:AH11"/>
    <mergeCell ref="C21:D21"/>
    <mergeCell ref="C19:D19"/>
    <mergeCell ref="C22:D22"/>
    <mergeCell ref="C23:D23"/>
    <mergeCell ref="E22:F22"/>
    <mergeCell ref="E23:F23"/>
    <mergeCell ref="E21:F21"/>
    <mergeCell ref="E19:F19"/>
    <mergeCell ref="C30:D30"/>
    <mergeCell ref="C31:D31"/>
    <mergeCell ref="C32:D32"/>
    <mergeCell ref="C33:D33"/>
    <mergeCell ref="C35:D35"/>
    <mergeCell ref="C36:D36"/>
    <mergeCell ref="C24:D24"/>
    <mergeCell ref="C25:D25"/>
    <mergeCell ref="E24:F24"/>
    <mergeCell ref="C26:D26"/>
    <mergeCell ref="C28:D28"/>
    <mergeCell ref="A1:B1"/>
    <mergeCell ref="A8:B8"/>
    <mergeCell ref="C8:D8"/>
    <mergeCell ref="G20:L20"/>
    <mergeCell ref="C20:D20"/>
    <mergeCell ref="E20:F20"/>
    <mergeCell ref="E1:F1"/>
    <mergeCell ref="C12:D12"/>
    <mergeCell ref="C13:D13"/>
    <mergeCell ref="C14:D14"/>
    <mergeCell ref="G10:L10"/>
    <mergeCell ref="C9:D9"/>
    <mergeCell ref="C10:D10"/>
    <mergeCell ref="C15:D15"/>
    <mergeCell ref="C17:D17"/>
    <mergeCell ref="C18:D18"/>
    <mergeCell ref="A9:B9"/>
    <mergeCell ref="A10:B10"/>
    <mergeCell ref="A7:B7"/>
    <mergeCell ref="C7:D7"/>
    <mergeCell ref="E7:F7"/>
    <mergeCell ref="C16:D16"/>
    <mergeCell ref="G16:L16"/>
    <mergeCell ref="G7:L7"/>
    <mergeCell ref="C1:D1"/>
    <mergeCell ref="C37:D37"/>
    <mergeCell ref="C38:D38"/>
    <mergeCell ref="C41:D41"/>
    <mergeCell ref="C40:D40"/>
    <mergeCell ref="C43:D43"/>
    <mergeCell ref="C34:D34"/>
    <mergeCell ref="C100:D100"/>
    <mergeCell ref="C98:D98"/>
    <mergeCell ref="C59:D59"/>
    <mergeCell ref="C82:D82"/>
    <mergeCell ref="C87:D87"/>
    <mergeCell ref="C99:D99"/>
    <mergeCell ref="C94:D94"/>
    <mergeCell ref="C67:D67"/>
    <mergeCell ref="C68:D68"/>
    <mergeCell ref="C58:D58"/>
    <mergeCell ref="C56:D56"/>
    <mergeCell ref="C57:D57"/>
    <mergeCell ref="C70:D70"/>
    <mergeCell ref="C49:D49"/>
    <mergeCell ref="C51:D51"/>
    <mergeCell ref="C52:D52"/>
    <mergeCell ref="C53:D53"/>
    <mergeCell ref="E57:F57"/>
    <mergeCell ref="E58:F58"/>
    <mergeCell ref="E78:F78"/>
    <mergeCell ref="E91:F91"/>
    <mergeCell ref="E92:F92"/>
    <mergeCell ref="E73:F73"/>
    <mergeCell ref="E75:F75"/>
    <mergeCell ref="E35:F35"/>
    <mergeCell ref="C117:D117"/>
    <mergeCell ref="C111:D111"/>
    <mergeCell ref="C92:D92"/>
    <mergeCell ref="C93:D93"/>
    <mergeCell ref="C107:D107"/>
    <mergeCell ref="C115:D115"/>
    <mergeCell ref="C97:D97"/>
    <mergeCell ref="C73:D73"/>
    <mergeCell ref="C75:D75"/>
    <mergeCell ref="C74:D74"/>
    <mergeCell ref="C69:D69"/>
    <mergeCell ref="E44:F44"/>
    <mergeCell ref="C50:D50"/>
    <mergeCell ref="E55:F55"/>
    <mergeCell ref="E56:F56"/>
    <mergeCell ref="E45:F45"/>
    <mergeCell ref="G110:L110"/>
    <mergeCell ref="C105:D105"/>
    <mergeCell ref="C106:D106"/>
    <mergeCell ref="G115:L115"/>
    <mergeCell ref="G138:L138"/>
    <mergeCell ref="G77:L77"/>
    <mergeCell ref="G83:L83"/>
    <mergeCell ref="G88:L88"/>
    <mergeCell ref="G95:L95"/>
    <mergeCell ref="G98:L98"/>
    <mergeCell ref="E79:F79"/>
    <mergeCell ref="E80:F80"/>
    <mergeCell ref="E81:F81"/>
    <mergeCell ref="E83:F83"/>
    <mergeCell ref="E84:F84"/>
    <mergeCell ref="C91:D91"/>
    <mergeCell ref="C81:D81"/>
    <mergeCell ref="C88:D88"/>
    <mergeCell ref="C89:D89"/>
    <mergeCell ref="C90:D90"/>
    <mergeCell ref="C84:D84"/>
    <mergeCell ref="C85:D85"/>
    <mergeCell ref="C83:D83"/>
    <mergeCell ref="G107:L107"/>
    <mergeCell ref="E46:F46"/>
    <mergeCell ref="E47:F47"/>
    <mergeCell ref="E48:F48"/>
    <mergeCell ref="C29:D29"/>
    <mergeCell ref="C61:D61"/>
    <mergeCell ref="C62:D62"/>
    <mergeCell ref="C63:D63"/>
    <mergeCell ref="E25:F25"/>
    <mergeCell ref="E27:F27"/>
    <mergeCell ref="E28:F28"/>
    <mergeCell ref="E29:F29"/>
    <mergeCell ref="E34:F34"/>
    <mergeCell ref="E26:F26"/>
    <mergeCell ref="E49:F49"/>
    <mergeCell ref="E50:F50"/>
    <mergeCell ref="C55:D55"/>
    <mergeCell ref="E51:F51"/>
    <mergeCell ref="E52:F52"/>
    <mergeCell ref="E53:F53"/>
    <mergeCell ref="C45:D45"/>
    <mergeCell ref="C46:D46"/>
    <mergeCell ref="C47:D47"/>
    <mergeCell ref="C48:D48"/>
    <mergeCell ref="C44:D44"/>
    <mergeCell ref="U8:Z8"/>
    <mergeCell ref="AA8:AF8"/>
    <mergeCell ref="E8:F8"/>
    <mergeCell ref="E9:F9"/>
    <mergeCell ref="E10:F10"/>
    <mergeCell ref="E12:F12"/>
    <mergeCell ref="E13:F13"/>
    <mergeCell ref="E14:F14"/>
    <mergeCell ref="E18:F18"/>
    <mergeCell ref="S10:T10"/>
    <mergeCell ref="U9:V9"/>
    <mergeCell ref="U10:V10"/>
    <mergeCell ref="W9:X9"/>
    <mergeCell ref="E15:F15"/>
    <mergeCell ref="E16:F16"/>
    <mergeCell ref="E17:F17"/>
    <mergeCell ref="M8:N8"/>
    <mergeCell ref="M9:N9"/>
    <mergeCell ref="M10:N10"/>
    <mergeCell ref="O10:P10"/>
    <mergeCell ref="G9:L9"/>
    <mergeCell ref="Q9:R9"/>
    <mergeCell ref="Q10:R10"/>
    <mergeCell ref="S9:T9"/>
    <mergeCell ref="C27:D27"/>
    <mergeCell ref="E30:F30"/>
    <mergeCell ref="E37:F37"/>
    <mergeCell ref="E38:F38"/>
    <mergeCell ref="E40:F40"/>
    <mergeCell ref="C118:D118"/>
    <mergeCell ref="C122:D122"/>
    <mergeCell ref="C121:D121"/>
    <mergeCell ref="C123:D123"/>
    <mergeCell ref="C60:D60"/>
    <mergeCell ref="C64:D64"/>
    <mergeCell ref="C65:D65"/>
    <mergeCell ref="C66:D66"/>
    <mergeCell ref="E108:F108"/>
    <mergeCell ref="E97:F97"/>
    <mergeCell ref="E98:F98"/>
    <mergeCell ref="E99:F99"/>
    <mergeCell ref="E100:F100"/>
    <mergeCell ref="E102:F102"/>
    <mergeCell ref="E104:F104"/>
    <mergeCell ref="C77:D77"/>
    <mergeCell ref="C96:D96"/>
    <mergeCell ref="C78:D78"/>
    <mergeCell ref="C79:D79"/>
    <mergeCell ref="C71:D71"/>
    <mergeCell ref="C72:D72"/>
    <mergeCell ref="G69:L69"/>
    <mergeCell ref="E82:F82"/>
    <mergeCell ref="E87:F87"/>
    <mergeCell ref="E67:F67"/>
    <mergeCell ref="C138:D138"/>
    <mergeCell ref="C142:D142"/>
    <mergeCell ref="C145:D145"/>
    <mergeCell ref="C141:D141"/>
    <mergeCell ref="C143:D143"/>
    <mergeCell ref="C126:D126"/>
    <mergeCell ref="C125:D125"/>
    <mergeCell ref="C135:D135"/>
    <mergeCell ref="C136:D136"/>
    <mergeCell ref="C134:D134"/>
    <mergeCell ref="E93:F93"/>
    <mergeCell ref="E95:F95"/>
    <mergeCell ref="E96:F96"/>
    <mergeCell ref="E94:F94"/>
    <mergeCell ref="G121:L121"/>
    <mergeCell ref="G125:L125"/>
    <mergeCell ref="G129:L129"/>
    <mergeCell ref="G102:L102"/>
    <mergeCell ref="C127:D127"/>
    <mergeCell ref="Q156:R156"/>
    <mergeCell ref="S156:T156"/>
    <mergeCell ref="U156:V156"/>
    <mergeCell ref="AG156:AH156"/>
    <mergeCell ref="C156:D156"/>
    <mergeCell ref="E156:F156"/>
    <mergeCell ref="O154:T154"/>
    <mergeCell ref="AG154:AH154"/>
    <mergeCell ref="U154:Z154"/>
    <mergeCell ref="AA154:AF154"/>
    <mergeCell ref="A156:B156"/>
    <mergeCell ref="C147:D147"/>
    <mergeCell ref="C150:D150"/>
    <mergeCell ref="G154:L154"/>
    <mergeCell ref="C155:D155"/>
    <mergeCell ref="E155:F155"/>
    <mergeCell ref="G155:L155"/>
    <mergeCell ref="M156:N156"/>
    <mergeCell ref="O156:P156"/>
    <mergeCell ref="M153:N153"/>
    <mergeCell ref="E126:F126"/>
    <mergeCell ref="E136:F136"/>
    <mergeCell ref="E141:F141"/>
    <mergeCell ref="G145:L145"/>
    <mergeCell ref="G142:L142"/>
    <mergeCell ref="G150:L150"/>
    <mergeCell ref="A155:B155"/>
    <mergeCell ref="M155:N155"/>
    <mergeCell ref="AG155:AH155"/>
    <mergeCell ref="W155:X155"/>
    <mergeCell ref="AC155:AD155"/>
    <mergeCell ref="M154:N154"/>
    <mergeCell ref="E146:F146"/>
    <mergeCell ref="E145:F145"/>
    <mergeCell ref="E138:F138"/>
    <mergeCell ref="E139:F139"/>
    <mergeCell ref="E140:F140"/>
    <mergeCell ref="E147:F147"/>
    <mergeCell ref="E150:F150"/>
    <mergeCell ref="E127:F127"/>
    <mergeCell ref="E128:F128"/>
    <mergeCell ref="E129:F129"/>
    <mergeCell ref="E130:F130"/>
    <mergeCell ref="G153:L153"/>
    <mergeCell ref="E115:F115"/>
    <mergeCell ref="E110:F110"/>
    <mergeCell ref="E111:F111"/>
    <mergeCell ref="E105:F105"/>
    <mergeCell ref="E106:F106"/>
    <mergeCell ref="E107:F107"/>
    <mergeCell ref="E62:F62"/>
    <mergeCell ref="E123:F123"/>
    <mergeCell ref="E125:F125"/>
    <mergeCell ref="E63:F63"/>
    <mergeCell ref="E85:F85"/>
    <mergeCell ref="E86:F86"/>
    <mergeCell ref="E88:F88"/>
    <mergeCell ref="E89:F89"/>
    <mergeCell ref="E90:F90"/>
    <mergeCell ref="E70:F70"/>
    <mergeCell ref="E71:F71"/>
    <mergeCell ref="E72:F72"/>
    <mergeCell ref="E74:F74"/>
    <mergeCell ref="E69:F69"/>
    <mergeCell ref="E64:F64"/>
    <mergeCell ref="E65:F65"/>
    <mergeCell ref="E66:F66"/>
    <mergeCell ref="E77:F77"/>
    <mergeCell ref="O7:AF7"/>
    <mergeCell ref="AG8:AH8"/>
    <mergeCell ref="O8:T8"/>
    <mergeCell ref="G8:L8"/>
    <mergeCell ref="W10:X10"/>
    <mergeCell ref="Y9:Z9"/>
    <mergeCell ref="Y10:Z10"/>
    <mergeCell ref="AA9:AB9"/>
    <mergeCell ref="E61:F61"/>
    <mergeCell ref="M7:N7"/>
    <mergeCell ref="G55:L55"/>
    <mergeCell ref="E41:F41"/>
    <mergeCell ref="E43:F43"/>
    <mergeCell ref="E59:F59"/>
    <mergeCell ref="E60:F60"/>
    <mergeCell ref="G59:L59"/>
    <mergeCell ref="G27:L27"/>
    <mergeCell ref="G34:L34"/>
    <mergeCell ref="G40:L40"/>
    <mergeCell ref="G48:L48"/>
    <mergeCell ref="E36:F36"/>
    <mergeCell ref="E31:F31"/>
    <mergeCell ref="E32:F32"/>
    <mergeCell ref="E33:F33"/>
    <mergeCell ref="G156:L156"/>
    <mergeCell ref="C159:D159"/>
    <mergeCell ref="C160:D160"/>
    <mergeCell ref="C163:D163"/>
    <mergeCell ref="C164:D164"/>
    <mergeCell ref="E159:F159"/>
    <mergeCell ref="G161:L161"/>
    <mergeCell ref="C161:D161"/>
    <mergeCell ref="E161:F161"/>
    <mergeCell ref="C162:D162"/>
    <mergeCell ref="E162:F162"/>
    <mergeCell ref="G164:L164"/>
    <mergeCell ref="E164:F164"/>
    <mergeCell ref="E160:F160"/>
    <mergeCell ref="E163:F163"/>
    <mergeCell ref="A153:B153"/>
    <mergeCell ref="I5:AH5"/>
    <mergeCell ref="AC156:AD156"/>
    <mergeCell ref="AE155:AF155"/>
    <mergeCell ref="AE156:AF156"/>
    <mergeCell ref="W156:X156"/>
    <mergeCell ref="Y155:Z155"/>
    <mergeCell ref="Y156:Z156"/>
    <mergeCell ref="AA155:AB155"/>
    <mergeCell ref="AA156:AB156"/>
    <mergeCell ref="AA10:AB10"/>
    <mergeCell ref="AC9:AD9"/>
    <mergeCell ref="AC10:AD10"/>
    <mergeCell ref="AE9:AF9"/>
    <mergeCell ref="AE10:AF10"/>
    <mergeCell ref="O155:P155"/>
    <mergeCell ref="Q155:R155"/>
    <mergeCell ref="S155:T155"/>
    <mergeCell ref="U155:V155"/>
    <mergeCell ref="O153:AF153"/>
    <mergeCell ref="AG153:AH153"/>
    <mergeCell ref="AG7:AH7"/>
    <mergeCell ref="G134:L134"/>
    <mergeCell ref="O9:P9"/>
    <mergeCell ref="E143:F143"/>
    <mergeCell ref="A158:B158"/>
    <mergeCell ref="C109:D109"/>
    <mergeCell ref="E109:F109"/>
    <mergeCell ref="C119:D119"/>
    <mergeCell ref="E119:F119"/>
    <mergeCell ref="C120:D120"/>
    <mergeCell ref="E120:F120"/>
    <mergeCell ref="C101:D101"/>
    <mergeCell ref="E101:F101"/>
    <mergeCell ref="E131:F131"/>
    <mergeCell ref="E132:F132"/>
    <mergeCell ref="E134:F134"/>
    <mergeCell ref="E135:F135"/>
    <mergeCell ref="E116:F116"/>
    <mergeCell ref="E117:F117"/>
    <mergeCell ref="E118:F118"/>
    <mergeCell ref="E121:F121"/>
    <mergeCell ref="E122:F122"/>
    <mergeCell ref="C153:D153"/>
    <mergeCell ref="E153:F153"/>
    <mergeCell ref="E158:F158"/>
    <mergeCell ref="B157:AH157"/>
    <mergeCell ref="A154:B154"/>
    <mergeCell ref="E103:F103"/>
    <mergeCell ref="C158:D158"/>
    <mergeCell ref="C154:D154"/>
    <mergeCell ref="E154:F154"/>
    <mergeCell ref="E68:F68"/>
    <mergeCell ref="C76:D76"/>
    <mergeCell ref="E76:F76"/>
    <mergeCell ref="C80:D80"/>
    <mergeCell ref="C86:D86"/>
    <mergeCell ref="C95:D95"/>
    <mergeCell ref="C146:D146"/>
    <mergeCell ref="C139:D139"/>
    <mergeCell ref="C140:D140"/>
    <mergeCell ref="C128:D128"/>
    <mergeCell ref="C130:D130"/>
    <mergeCell ref="C131:D131"/>
    <mergeCell ref="C129:D129"/>
    <mergeCell ref="C132:D132"/>
    <mergeCell ref="C116:D116"/>
    <mergeCell ref="C104:D104"/>
    <mergeCell ref="C102:D102"/>
    <mergeCell ref="C110:D110"/>
    <mergeCell ref="C108:D108"/>
    <mergeCell ref="E142:F142"/>
  </mergeCells>
  <phoneticPr fontId="2"/>
  <pageMargins left="0.19685039370078741" right="0.19685039370078741" top="0.98425196850393704" bottom="0" header="0.78740157480314965" footer="0.19685039370078741"/>
  <pageSetup paperSize="9" orientation="landscape" r:id="rId1"/>
  <headerFooter alignWithMargins="0">
    <oddHeader>&amp;R&amp;"Arial,太字"&amp;8 &amp;U4.2.1  Detailed Survey Plan (Main Line, Road Section)</oddHeader>
    <oddFooter>&amp;R&amp;"Arial,太字"&amp;8&amp;P/&amp;N</oddFooter>
  </headerFooter>
  <rowBreaks count="2" manualBreakCount="2">
    <brk id="69" max="33" man="1"/>
    <brk id="125" max="33" man="1"/>
  </rowBreaks>
  <ignoredErrors>
    <ignoredError sqref="V162:V164 AB162:AB164 P162:P164 T162:T164 Z162:Z164 F2:L4 C126:F126 G126:L129 A152:L157 F127:F129 C40:L40 C88:L88 R152:R164 X152:X164 AD152:AD164 AF152:AH161 C1:L1 A20:L20 AC152:AC163 S5:Z5 W152:W163 Q152:Q163 M126:M128 M152:M160 N152:P161 S152:S163 T152:V161 Y152:Y163 Z152:AB161 AE152:AE163 A70 AF20:AH20 F5:G5 Z20 T20 M1:AH4 F6:AH18 E4:E18 A1:B18 C2:D18 A19 G19:AH19 N20 A22 F23:L27 AA22:AA26 M22:M26 O22:O26 U22:U26 P20:R20 V20:X20 AB20:AD20 H22:L22 X96:AB97 AA28:AA38 U28:U33 O28:O38 P22:T38 V22:Z38 N22:N38 AB22:AH38 A23:E38 F28:M38 U35:U38 C55:L55 G41:L41 A40:B52 N40:N53 C42:L53 AA41:AA53 U41:U53 O41:O53 M41:M53 AB40:AH53 V40:Z53 P40:T53 N55 P55:T55 V55 X55:Z55 G56:L56 AB55:AH55 W55:W58 C57:L58 M56:V58 X56:AH58 A58:B58 A69:L69 V59:Z59 N59 AB59:AH59 A59:L59 V69:Z69 AB69:AH69 N69 A71:B75 C70:AH75 AB77 V77:Z77 N77 C77:L77 C79:L81 C78:D78 G78:L78 AC77:AH81 M78:AB81 A77:B81 AB83 V83:Z83 N83 G84:L84 AC83:AH86 M84:AB86 A83:L83 N88 P88:T88 V88 X88:Z88 C95:L95 G89:L89 AB88:AH88 W88:W93 M88:M93 A88:B93 C90:L93 X89:AH93 N89:V93 AB95 C96:D96 G96:L96 V95:Z95 V98 X99:AB100 X98:Z98 AB98 A95:B98 AC95:AH100 M96:V97 C97:L98 W96:W100 N102 T102 Z102 M99:V100 N98 P98:T98 AF102:AH102 V102:X102 G104:AH104 A104:B104 N107 P107 T107 V107 Z107 AB107 A107:L108 Z108:AB108 T108:V108 M108:R108 S108 W107:Y108 AC107:AH108 N110 P110:T110 V110:Z110 AB110:AH110 A110:L110 N115 P115:R115 T115 AB115 C121:L121 V115:Z115 S115:S118 AC115:AH118 C115:L118 A116:B118 T116:AB118 M116:R118 AB121 C125:L125 G122:L122 N121 V121:Z121 AC121:AH123 A121:B123 C123:L123 M122:AB123 N125 P125:T125 V125:Z125 AB125:AH125 A125:B132 N126:AH132 F130:M132 C127:E132 N134 V134 Z134 A134:L134 P134:T134 AB134:AH134 A136:L136 G135:L135 M135:V136 Z135:AH136 W134:Y136 A150:L150 T150 Z150 AF150:AH150 M139:M141 A138:N138 M143 N139:AH143 A139:L143 N145 P145:T145 AB145 V145:Z145 A145:H145 A147:H147 G146:H146 AC145:AH147 M146:AB147 I145:L147 N150 P150:R150 V150:X150 AB150:AD150 A85:L86 A100:L100 E99:L99 A159:L161 D158:L158 P59:T59 P77:T77 P83:T83 N95 P95:T95 P121:T121 P138:T138 V138:Z138 AB138:AH138 P69:T69 A102:L102 P102:R102 AB102:AD102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2"/>
  </sheetPr>
  <dimension ref="A1:BE219"/>
  <sheetViews>
    <sheetView view="pageBreakPreview" zoomScale="190" zoomScaleNormal="150" zoomScaleSheetLayoutView="190" workbookViewId="0">
      <selection activeCell="N6" sqref="N6"/>
    </sheetView>
  </sheetViews>
  <sheetFormatPr defaultRowHeight="7.5"/>
  <cols>
    <col min="1" max="1" width="0.375" style="199" customWidth="1"/>
    <col min="2" max="2" width="5.625" style="300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97" customWidth="1"/>
    <col min="8" max="8" width="0.375" style="298" customWidth="1"/>
    <col min="9" max="9" width="1.25" style="199" customWidth="1"/>
    <col min="10" max="10" width="5.375" style="297" customWidth="1"/>
    <col min="11" max="11" width="0.375" style="298" customWidth="1"/>
    <col min="12" max="12" width="5.625" style="299" customWidth="1"/>
    <col min="13" max="13" width="0.375" style="199" customWidth="1"/>
    <col min="14" max="14" width="5.625" style="2" customWidth="1"/>
    <col min="15" max="15" width="5.625" style="297" customWidth="1"/>
    <col min="16" max="16" width="0.375" style="298" customWidth="1"/>
    <col min="17" max="17" width="1.25" style="199" customWidth="1"/>
    <col min="18" max="18" width="5.375" style="297" customWidth="1"/>
    <col min="19" max="19" width="0.375" style="298" customWidth="1"/>
    <col min="20" max="20" width="5.625" style="299" customWidth="1"/>
    <col min="21" max="21" width="0.375" style="199" customWidth="1"/>
    <col min="22" max="22" width="3.625" style="342" customWidth="1"/>
    <col min="23" max="23" width="0.375" style="199" customWidth="1"/>
    <col min="24" max="24" width="4.375" style="343" customWidth="1"/>
    <col min="25" max="25" width="0.375" style="199" customWidth="1"/>
    <col min="26" max="26" width="4.375" style="343" customWidth="1"/>
    <col min="27" max="27" width="0.375" style="199" customWidth="1"/>
    <col min="28" max="28" width="4.125" style="344" customWidth="1"/>
    <col min="29" max="29" width="0.375" style="199" customWidth="1"/>
    <col min="30" max="30" width="4.375" style="343" customWidth="1"/>
    <col min="31" max="31" width="0.375" style="199" customWidth="1"/>
    <col min="32" max="32" width="4.375" style="350" customWidth="1"/>
    <col min="33" max="33" width="0.375" style="199" customWidth="1"/>
    <col min="34" max="34" width="4.125" style="344" customWidth="1"/>
    <col min="35" max="35" width="0.375" style="199" customWidth="1"/>
    <col min="36" max="36" width="4.375" style="343" customWidth="1"/>
    <col min="37" max="37" width="0.375" style="199" customWidth="1"/>
    <col min="38" max="38" width="4.375" style="350" customWidth="1"/>
    <col min="39" max="40" width="0.375" style="199" customWidth="1"/>
    <col min="41" max="41" width="43.25" style="343" customWidth="1"/>
    <col min="42" max="16384" width="9" style="2"/>
  </cols>
  <sheetData>
    <row r="1" spans="1:41" ht="7.35" customHeight="1">
      <c r="A1" s="2039" t="s">
        <v>9</v>
      </c>
      <c r="B1" s="2038"/>
      <c r="C1" s="2039" t="s">
        <v>33</v>
      </c>
      <c r="D1" s="2038"/>
      <c r="E1" s="2229" t="s">
        <v>29</v>
      </c>
      <c r="F1" s="2230"/>
      <c r="G1" s="2273" t="s">
        <v>600</v>
      </c>
      <c r="H1" s="2274"/>
      <c r="I1" s="2274"/>
      <c r="J1" s="2274"/>
      <c r="K1" s="2274"/>
      <c r="L1" s="2274"/>
      <c r="M1" s="2275"/>
      <c r="N1" s="2053" t="s">
        <v>91</v>
      </c>
      <c r="O1" s="2054"/>
      <c r="P1" s="2054"/>
      <c r="Q1" s="2054"/>
      <c r="R1" s="2054"/>
      <c r="S1" s="2054"/>
      <c r="T1" s="2054"/>
      <c r="U1" s="2276"/>
      <c r="V1" s="2053" t="s">
        <v>5</v>
      </c>
      <c r="W1" s="2054"/>
      <c r="X1" s="2054"/>
      <c r="Y1" s="2054"/>
      <c r="Z1" s="2054"/>
      <c r="AA1" s="2054"/>
      <c r="AB1" s="2054"/>
      <c r="AC1" s="2054"/>
      <c r="AD1" s="2054"/>
      <c r="AE1" s="2054"/>
      <c r="AF1" s="2054"/>
      <c r="AG1" s="2054"/>
      <c r="AH1" s="2055"/>
      <c r="AI1" s="2055"/>
      <c r="AJ1" s="2055"/>
      <c r="AK1" s="2055"/>
      <c r="AL1" s="2055"/>
      <c r="AM1" s="2056"/>
      <c r="AN1" s="2039" t="s">
        <v>24</v>
      </c>
      <c r="AO1" s="2038"/>
    </row>
    <row r="2" spans="1:41" ht="7.35" customHeight="1">
      <c r="A2" s="2042"/>
      <c r="B2" s="2043"/>
      <c r="C2" s="2042" t="s">
        <v>34</v>
      </c>
      <c r="D2" s="2043"/>
      <c r="E2" s="2221" t="s">
        <v>420</v>
      </c>
      <c r="F2" s="2222"/>
      <c r="G2" s="2221" t="s">
        <v>599</v>
      </c>
      <c r="H2" s="2277"/>
      <c r="I2" s="2277"/>
      <c r="J2" s="2277"/>
      <c r="K2" s="2222"/>
      <c r="L2" s="2256" t="s">
        <v>28</v>
      </c>
      <c r="M2" s="2257"/>
      <c r="N2" s="2042" t="s">
        <v>601</v>
      </c>
      <c r="O2" s="2047"/>
      <c r="P2" s="2047"/>
      <c r="Q2" s="2047"/>
      <c r="R2" s="2047"/>
      <c r="S2" s="2043"/>
      <c r="T2" s="2256" t="s">
        <v>602</v>
      </c>
      <c r="U2" s="2257"/>
      <c r="V2" s="2053" t="s">
        <v>7</v>
      </c>
      <c r="W2" s="2054"/>
      <c r="X2" s="2054"/>
      <c r="Y2" s="2054"/>
      <c r="Z2" s="2054"/>
      <c r="AA2" s="2276"/>
      <c r="AB2" s="2288" t="s">
        <v>27</v>
      </c>
      <c r="AC2" s="2289"/>
      <c r="AD2" s="2289"/>
      <c r="AE2" s="2289"/>
      <c r="AF2" s="2289"/>
      <c r="AG2" s="2290"/>
      <c r="AH2" s="2288" t="s">
        <v>30</v>
      </c>
      <c r="AI2" s="2289"/>
      <c r="AJ2" s="2289"/>
      <c r="AK2" s="2289"/>
      <c r="AL2" s="2289"/>
      <c r="AM2" s="2290"/>
      <c r="AN2" s="2044"/>
      <c r="AO2" s="2046"/>
    </row>
    <row r="3" spans="1:41" ht="7.35" customHeight="1">
      <c r="A3" s="2042"/>
      <c r="B3" s="2043"/>
      <c r="C3" s="2042"/>
      <c r="D3" s="2043"/>
      <c r="E3" s="2221"/>
      <c r="F3" s="2222"/>
      <c r="G3" s="2221"/>
      <c r="H3" s="2277"/>
      <c r="I3" s="2277"/>
      <c r="J3" s="2277"/>
      <c r="K3" s="2222"/>
      <c r="L3" s="2256" t="s">
        <v>31</v>
      </c>
      <c r="M3" s="2257"/>
      <c r="N3" s="2042"/>
      <c r="O3" s="2047"/>
      <c r="P3" s="2047"/>
      <c r="Q3" s="2047"/>
      <c r="R3" s="2047"/>
      <c r="S3" s="2043"/>
      <c r="T3" s="2256" t="s">
        <v>31</v>
      </c>
      <c r="U3" s="2257"/>
      <c r="V3" s="2048" t="str">
        <f>'3.1Cost by Sub-contractors'!M3</f>
        <v>Qty</v>
      </c>
      <c r="W3" s="2245"/>
      <c r="X3" s="2244" t="str">
        <f>'3.1Cost by Sub-contractors'!K3</f>
        <v>Unit Price</v>
      </c>
      <c r="Y3" s="2245"/>
      <c r="Z3" s="2236" t="str">
        <f>'3.1Cost by Sub-contractors'!O3</f>
        <v>Amount</v>
      </c>
      <c r="AA3" s="2237"/>
      <c r="AB3" s="2240"/>
      <c r="AC3" s="2241"/>
      <c r="AD3" s="2244"/>
      <c r="AE3" s="2245"/>
      <c r="AF3" s="2236"/>
      <c r="AG3" s="2237"/>
      <c r="AH3" s="2240"/>
      <c r="AI3" s="2241"/>
      <c r="AJ3" s="2244"/>
      <c r="AK3" s="2245"/>
      <c r="AL3" s="2236"/>
      <c r="AM3" s="2237"/>
      <c r="AN3" s="2044"/>
      <c r="AO3" s="2046"/>
    </row>
    <row r="4" spans="1:41" ht="7.35" customHeight="1">
      <c r="A4" s="2042"/>
      <c r="B4" s="2043"/>
      <c r="C4" s="2042"/>
      <c r="D4" s="2043"/>
      <c r="E4" s="2223"/>
      <c r="F4" s="2224"/>
      <c r="G4" s="2221"/>
      <c r="H4" s="2277"/>
      <c r="I4" s="2277"/>
      <c r="J4" s="2277"/>
      <c r="K4" s="2222"/>
      <c r="L4" s="2256"/>
      <c r="M4" s="2257"/>
      <c r="N4" s="2042"/>
      <c r="O4" s="2047"/>
      <c r="P4" s="2047"/>
      <c r="Q4" s="2047"/>
      <c r="R4" s="2047"/>
      <c r="S4" s="2043"/>
      <c r="T4" s="2256"/>
      <c r="U4" s="2257"/>
      <c r="V4" s="2030" t="str">
        <f>'3.1Cost by Sub-contractors'!J18</f>
        <v>(ha)</v>
      </c>
      <c r="W4" s="2235"/>
      <c r="X4" s="2234" t="str">
        <f>'3.1Cost by Sub-contractors'!K4</f>
        <v>(USD)</v>
      </c>
      <c r="Y4" s="2235"/>
      <c r="Z4" s="2238" t="str">
        <f>'3.1Cost by Sub-contractors'!O4</f>
        <v>(USD)</v>
      </c>
      <c r="AA4" s="2239"/>
      <c r="AB4" s="2286"/>
      <c r="AC4" s="2287"/>
      <c r="AD4" s="2234"/>
      <c r="AE4" s="2235"/>
      <c r="AF4" s="2238"/>
      <c r="AG4" s="2239"/>
      <c r="AH4" s="2286"/>
      <c r="AI4" s="2287"/>
      <c r="AJ4" s="2234"/>
      <c r="AK4" s="2235"/>
      <c r="AL4" s="2238"/>
      <c r="AM4" s="2239"/>
      <c r="AN4" s="2032"/>
      <c r="AO4" s="2034"/>
    </row>
    <row r="5" spans="1:41" ht="7.35" customHeight="1">
      <c r="A5" s="335"/>
      <c r="B5" s="2284" t="s">
        <v>6</v>
      </c>
      <c r="C5" s="2284"/>
      <c r="D5" s="2284"/>
      <c r="E5" s="2284"/>
      <c r="F5" s="2284"/>
      <c r="G5" s="2284"/>
      <c r="H5" s="2284"/>
      <c r="I5" s="2284"/>
      <c r="J5" s="2284"/>
      <c r="K5" s="2284"/>
      <c r="L5" s="2284"/>
      <c r="M5" s="2284"/>
      <c r="N5" s="2284"/>
      <c r="O5" s="2284"/>
      <c r="P5" s="2284"/>
      <c r="Q5" s="2284"/>
      <c r="R5" s="2284"/>
      <c r="S5" s="2284"/>
      <c r="T5" s="2284"/>
      <c r="U5" s="2284"/>
      <c r="V5" s="2284"/>
      <c r="W5" s="2284"/>
      <c r="X5" s="2284"/>
      <c r="Y5" s="2284"/>
      <c r="Z5" s="2284"/>
      <c r="AA5" s="2284"/>
      <c r="AB5" s="2284"/>
      <c r="AC5" s="2284"/>
      <c r="AD5" s="2284"/>
      <c r="AE5" s="2284"/>
      <c r="AF5" s="2284"/>
      <c r="AG5" s="2284"/>
      <c r="AH5" s="2284"/>
      <c r="AI5" s="2284"/>
      <c r="AJ5" s="2284"/>
      <c r="AK5" s="2284"/>
      <c r="AL5" s="2284"/>
      <c r="AM5" s="2284"/>
      <c r="AN5" s="2284"/>
      <c r="AO5" s="2285"/>
    </row>
    <row r="6" spans="1:41" ht="7.35" customHeight="1">
      <c r="A6" s="307"/>
      <c r="B6" s="480" t="str">
        <f>'4.1Plan'!B149</f>
        <v>Quang Nam</v>
      </c>
      <c r="C6" s="2044" t="str">
        <f>'4.1Plan'!C149</f>
        <v>PKG04</v>
      </c>
      <c r="D6" s="2046"/>
      <c r="E6" s="2142" t="str">
        <f>'4.1Plan'!D149</f>
        <v>ML04-1</v>
      </c>
      <c r="F6" s="2144"/>
      <c r="G6" s="481">
        <v>22630</v>
      </c>
      <c r="H6" s="482"/>
      <c r="I6" s="483" t="s">
        <v>25</v>
      </c>
      <c r="J6" s="481">
        <v>23170</v>
      </c>
      <c r="K6" s="484"/>
      <c r="L6" s="871">
        <f>J6-G6</f>
        <v>540</v>
      </c>
      <c r="M6" s="872"/>
      <c r="N6" s="486" t="s">
        <v>8</v>
      </c>
      <c r="O6" s="487">
        <f>G6</f>
        <v>22630</v>
      </c>
      <c r="P6" s="488"/>
      <c r="Q6" s="489" t="s">
        <v>25</v>
      </c>
      <c r="R6" s="487">
        <f>J6</f>
        <v>23170</v>
      </c>
      <c r="S6" s="490"/>
      <c r="T6" s="871">
        <f>R6-O6</f>
        <v>540</v>
      </c>
      <c r="U6" s="485"/>
      <c r="V6" s="469">
        <f>0.6+0.42</f>
        <v>1.02</v>
      </c>
      <c r="W6" s="373"/>
      <c r="X6" s="374"/>
      <c r="Y6" s="375"/>
      <c r="Z6" s="543"/>
      <c r="AA6" s="376"/>
      <c r="AB6" s="2270" t="s">
        <v>933</v>
      </c>
      <c r="AC6" s="2271"/>
      <c r="AD6" s="2271"/>
      <c r="AE6" s="2271"/>
      <c r="AF6" s="2271"/>
      <c r="AG6" s="2271"/>
      <c r="AH6" s="2271"/>
      <c r="AI6" s="2271"/>
      <c r="AJ6" s="2271"/>
      <c r="AK6" s="2271"/>
      <c r="AL6" s="2271"/>
      <c r="AM6" s="2272"/>
      <c r="AN6" s="381"/>
      <c r="AO6" s="382" t="s">
        <v>934</v>
      </c>
    </row>
    <row r="7" spans="1:41" ht="7.35" customHeight="1">
      <c r="A7" s="323"/>
      <c r="B7" s="491"/>
      <c r="C7" s="2032"/>
      <c r="D7" s="2034"/>
      <c r="E7" s="2032"/>
      <c r="F7" s="2034"/>
      <c r="G7" s="2281" t="s">
        <v>11</v>
      </c>
      <c r="H7" s="2282"/>
      <c r="I7" s="2282"/>
      <c r="J7" s="2282"/>
      <c r="K7" s="2283"/>
      <c r="L7" s="522">
        <f>L6</f>
        <v>540</v>
      </c>
      <c r="M7" s="524"/>
      <c r="N7" s="2278"/>
      <c r="O7" s="2279"/>
      <c r="P7" s="2279"/>
      <c r="Q7" s="2279"/>
      <c r="R7" s="2279"/>
      <c r="S7" s="2280"/>
      <c r="T7" s="522">
        <f>T6</f>
        <v>540</v>
      </c>
      <c r="U7" s="492"/>
      <c r="V7" s="467">
        <f>V6</f>
        <v>1.02</v>
      </c>
      <c r="W7" s="377"/>
      <c r="X7" s="370">
        <f>'3.1Cost by Sub-contractors'!K18</f>
        <v>0</v>
      </c>
      <c r="Y7" s="369"/>
      <c r="Z7" s="479">
        <f>V7*X7</f>
        <v>0</v>
      </c>
      <c r="AA7" s="378"/>
      <c r="AB7" s="372"/>
      <c r="AC7" s="377"/>
      <c r="AD7" s="370"/>
      <c r="AE7" s="369"/>
      <c r="AF7" s="371"/>
      <c r="AG7" s="378"/>
      <c r="AH7" s="372"/>
      <c r="AI7" s="377"/>
      <c r="AJ7" s="370"/>
      <c r="AK7" s="369"/>
      <c r="AL7" s="371"/>
      <c r="AM7" s="378"/>
      <c r="AN7" s="380"/>
      <c r="AO7" s="383"/>
    </row>
    <row r="8" spans="1:41">
      <c r="A8" s="334"/>
      <c r="B8" s="493"/>
      <c r="C8" s="494"/>
      <c r="D8" s="494"/>
      <c r="E8" s="495"/>
      <c r="F8" s="495"/>
      <c r="G8" s="496"/>
      <c r="H8" s="497"/>
      <c r="I8" s="76"/>
      <c r="J8" s="496"/>
      <c r="K8" s="497"/>
      <c r="L8" s="198"/>
      <c r="M8" s="76"/>
      <c r="N8" s="72"/>
      <c r="O8" s="496"/>
      <c r="P8" s="497"/>
      <c r="Q8" s="76"/>
      <c r="R8" s="496"/>
      <c r="S8" s="497"/>
      <c r="T8" s="198"/>
      <c r="U8" s="76"/>
      <c r="V8" s="448"/>
      <c r="W8" s="76"/>
      <c r="X8" s="449"/>
      <c r="Y8" s="76"/>
      <c r="Z8" s="449"/>
      <c r="AA8" s="76"/>
      <c r="AB8" s="451"/>
      <c r="AC8" s="76"/>
      <c r="AD8" s="449"/>
      <c r="AE8" s="76"/>
      <c r="AF8" s="450"/>
      <c r="AG8" s="76"/>
      <c r="AH8" s="451"/>
      <c r="AI8" s="76"/>
      <c r="AJ8" s="449"/>
      <c r="AK8" s="76"/>
      <c r="AL8" s="450"/>
      <c r="AM8" s="76"/>
    </row>
    <row r="9" spans="1:41">
      <c r="A9" s="334"/>
      <c r="B9" s="493"/>
      <c r="C9" s="494"/>
      <c r="D9" s="494"/>
      <c r="E9" s="495"/>
      <c r="F9" s="495"/>
      <c r="G9" s="496"/>
      <c r="H9" s="497"/>
      <c r="I9" s="76"/>
      <c r="J9" s="496"/>
      <c r="K9" s="497"/>
      <c r="L9" s="198"/>
      <c r="M9" s="76"/>
      <c r="N9" s="72"/>
      <c r="O9" s="496"/>
      <c r="P9" s="497"/>
      <c r="Q9" s="76"/>
      <c r="R9" s="496"/>
      <c r="S9" s="497"/>
      <c r="T9" s="198"/>
      <c r="U9" s="76"/>
      <c r="V9" s="448"/>
      <c r="W9" s="76"/>
      <c r="X9" s="449"/>
      <c r="Y9" s="76"/>
      <c r="Z9" s="449"/>
      <c r="AA9" s="76"/>
      <c r="AB9" s="451"/>
      <c r="AC9" s="76"/>
      <c r="AD9" s="449"/>
      <c r="AE9" s="76"/>
      <c r="AF9" s="450"/>
      <c r="AG9" s="76"/>
      <c r="AH9" s="451"/>
      <c r="AI9" s="76"/>
      <c r="AJ9" s="449"/>
      <c r="AK9" s="76"/>
      <c r="AL9" s="450"/>
      <c r="AM9" s="76"/>
    </row>
    <row r="10" spans="1:41">
      <c r="A10" s="334"/>
      <c r="B10" s="493"/>
      <c r="C10" s="494"/>
      <c r="D10" s="494"/>
      <c r="E10" s="495"/>
      <c r="F10" s="495"/>
      <c r="G10" s="496"/>
      <c r="H10" s="497"/>
      <c r="I10" s="76"/>
      <c r="J10" s="496"/>
      <c r="K10" s="497"/>
      <c r="L10" s="198"/>
      <c r="M10" s="76"/>
      <c r="N10" s="72"/>
      <c r="O10" s="496"/>
      <c r="P10" s="497"/>
      <c r="Q10" s="76"/>
      <c r="R10" s="496"/>
      <c r="S10" s="497"/>
      <c r="T10" s="198"/>
      <c r="U10" s="76"/>
      <c r="V10" s="448"/>
      <c r="W10" s="76"/>
      <c r="X10" s="449"/>
      <c r="Y10" s="76"/>
      <c r="Z10" s="449"/>
      <c r="AA10" s="76"/>
      <c r="AB10" s="451"/>
      <c r="AC10" s="76"/>
      <c r="AD10" s="449"/>
      <c r="AE10" s="76"/>
      <c r="AF10" s="450"/>
      <c r="AG10" s="76"/>
      <c r="AH10" s="451"/>
      <c r="AI10" s="76"/>
      <c r="AJ10" s="449"/>
      <c r="AK10" s="76"/>
      <c r="AL10" s="450"/>
      <c r="AM10" s="76"/>
    </row>
    <row r="11" spans="1:41">
      <c r="A11" s="334"/>
      <c r="B11" s="493"/>
      <c r="C11" s="494"/>
      <c r="D11" s="494"/>
      <c r="E11" s="495"/>
      <c r="F11" s="495"/>
      <c r="G11" s="496"/>
      <c r="H11" s="497"/>
      <c r="I11" s="76"/>
      <c r="J11" s="496"/>
      <c r="K11" s="497"/>
      <c r="L11" s="198"/>
      <c r="M11" s="76"/>
      <c r="N11" s="72"/>
      <c r="O11" s="496"/>
      <c r="P11" s="497"/>
      <c r="Q11" s="76"/>
      <c r="R11" s="496"/>
      <c r="S11" s="497"/>
      <c r="T11" s="198"/>
      <c r="U11" s="76"/>
      <c r="V11" s="448"/>
      <c r="W11" s="76"/>
      <c r="X11" s="449"/>
      <c r="Y11" s="76"/>
      <c r="Z11" s="449"/>
      <c r="AA11" s="76"/>
      <c r="AB11" s="451"/>
      <c r="AC11" s="76"/>
      <c r="AD11" s="449"/>
      <c r="AE11" s="76"/>
      <c r="AF11" s="450"/>
      <c r="AG11" s="76"/>
      <c r="AH11" s="451"/>
      <c r="AI11" s="76"/>
      <c r="AJ11" s="449"/>
      <c r="AK11" s="76"/>
      <c r="AL11" s="450"/>
      <c r="AM11" s="76"/>
    </row>
    <row r="12" spans="1:41">
      <c r="A12" s="334"/>
      <c r="B12" s="493"/>
      <c r="C12" s="494"/>
      <c r="D12" s="494"/>
      <c r="E12" s="495"/>
      <c r="F12" s="495"/>
      <c r="G12" s="496"/>
      <c r="H12" s="497"/>
      <c r="I12" s="76"/>
      <c r="J12" s="496"/>
      <c r="K12" s="497"/>
      <c r="L12" s="198"/>
      <c r="M12" s="76"/>
      <c r="N12" s="72"/>
      <c r="O12" s="496"/>
      <c r="P12" s="497"/>
      <c r="Q12" s="76"/>
      <c r="R12" s="496"/>
      <c r="S12" s="497"/>
      <c r="T12" s="198"/>
      <c r="U12" s="76"/>
      <c r="V12" s="448"/>
      <c r="W12" s="76"/>
      <c r="X12" s="449"/>
      <c r="Y12" s="76"/>
      <c r="Z12" s="449"/>
      <c r="AA12" s="76"/>
      <c r="AB12" s="451"/>
      <c r="AC12" s="76"/>
      <c r="AD12" s="449"/>
      <c r="AE12" s="76"/>
      <c r="AF12" s="450"/>
      <c r="AG12" s="76"/>
      <c r="AH12" s="451"/>
      <c r="AI12" s="76"/>
      <c r="AJ12" s="449"/>
      <c r="AK12" s="76"/>
      <c r="AL12" s="450"/>
      <c r="AM12" s="76"/>
    </row>
    <row r="13" spans="1:41">
      <c r="A13" s="334"/>
      <c r="B13" s="334"/>
    </row>
    <row r="14" spans="1:41">
      <c r="A14" s="334"/>
      <c r="B14" s="334"/>
    </row>
    <row r="15" spans="1:41">
      <c r="A15" s="334"/>
      <c r="B15" s="334"/>
    </row>
    <row r="16" spans="1:41">
      <c r="A16" s="334"/>
      <c r="B16" s="334"/>
    </row>
    <row r="17" spans="1:2">
      <c r="A17" s="334"/>
      <c r="B17" s="334"/>
    </row>
    <row r="18" spans="1:2">
      <c r="A18" s="334"/>
      <c r="B18" s="334"/>
    </row>
    <row r="19" spans="1:2">
      <c r="A19" s="334"/>
      <c r="B19" s="334"/>
    </row>
    <row r="20" spans="1:2">
      <c r="A20" s="334"/>
      <c r="B20" s="334"/>
    </row>
    <row r="21" spans="1:2">
      <c r="A21" s="334"/>
      <c r="B21" s="334"/>
    </row>
    <row r="22" spans="1:2">
      <c r="A22" s="334"/>
      <c r="B22" s="334"/>
    </row>
    <row r="23" spans="1:2">
      <c r="A23" s="334"/>
      <c r="B23" s="334"/>
    </row>
    <row r="24" spans="1:2">
      <c r="A24" s="334"/>
      <c r="B24" s="334"/>
    </row>
    <row r="25" spans="1:2">
      <c r="A25" s="334"/>
      <c r="B25" s="334"/>
    </row>
    <row r="26" spans="1:2">
      <c r="A26" s="334"/>
      <c r="B26" s="334"/>
    </row>
    <row r="27" spans="1:2">
      <c r="A27" s="334"/>
      <c r="B27" s="334"/>
    </row>
    <row r="28" spans="1:2">
      <c r="A28" s="334"/>
      <c r="B28" s="334"/>
    </row>
    <row r="29" spans="1:2">
      <c r="A29" s="334"/>
      <c r="B29" s="334"/>
    </row>
    <row r="30" spans="1:2">
      <c r="A30" s="334"/>
      <c r="B30" s="334"/>
    </row>
    <row r="31" spans="1:2">
      <c r="A31" s="334"/>
      <c r="B31" s="334"/>
    </row>
    <row r="32" spans="1:2">
      <c r="A32" s="334"/>
      <c r="B32" s="334"/>
    </row>
    <row r="33" spans="1:57">
      <c r="A33" s="334"/>
      <c r="B33" s="334"/>
      <c r="X33" s="342"/>
      <c r="Y33" s="550"/>
      <c r="Z33" s="342"/>
      <c r="AA33" s="550"/>
      <c r="AC33" s="550"/>
      <c r="AD33" s="342"/>
      <c r="AE33" s="550"/>
      <c r="AF33" s="552"/>
      <c r="AG33" s="550"/>
      <c r="AI33" s="550"/>
      <c r="AJ33" s="342"/>
      <c r="AK33" s="550"/>
      <c r="AL33" s="552"/>
      <c r="AM33" s="550"/>
      <c r="AN33" s="550"/>
      <c r="AO33" s="342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334"/>
      <c r="B34" s="334"/>
      <c r="X34" s="342"/>
      <c r="Y34" s="550"/>
      <c r="Z34" s="342"/>
      <c r="AA34" s="550"/>
      <c r="AC34" s="550"/>
      <c r="AD34" s="342"/>
      <c r="AE34" s="550"/>
      <c r="AF34" s="552"/>
      <c r="AG34" s="550"/>
      <c r="AI34" s="550"/>
      <c r="AJ34" s="342"/>
      <c r="AK34" s="550"/>
      <c r="AL34" s="552"/>
      <c r="AM34" s="550"/>
      <c r="AN34" s="550"/>
      <c r="AO34" s="342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334"/>
      <c r="B35" s="334"/>
      <c r="X35" s="342"/>
      <c r="Y35" s="550"/>
      <c r="Z35" s="342"/>
      <c r="AA35" s="550"/>
      <c r="AC35" s="550"/>
      <c r="AD35" s="342"/>
      <c r="AE35" s="550"/>
      <c r="AF35" s="552"/>
      <c r="AG35" s="550"/>
      <c r="AI35" s="550"/>
      <c r="AJ35" s="342"/>
      <c r="AK35" s="550"/>
      <c r="AL35" s="552"/>
      <c r="AM35" s="550"/>
      <c r="AN35" s="550"/>
      <c r="AO35" s="342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334"/>
      <c r="B36" s="334"/>
      <c r="X36" s="342"/>
      <c r="Y36" s="550"/>
      <c r="Z36" s="342"/>
      <c r="AA36" s="550"/>
      <c r="AC36" s="550"/>
      <c r="AD36" s="342"/>
      <c r="AE36" s="550"/>
      <c r="AF36" s="552"/>
      <c r="AG36" s="550"/>
      <c r="AI36" s="550"/>
      <c r="AJ36" s="342"/>
      <c r="AK36" s="550"/>
      <c r="AL36" s="552"/>
      <c r="AM36" s="550"/>
      <c r="AN36" s="550"/>
      <c r="AO36" s="342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334"/>
      <c r="B37" s="334"/>
      <c r="X37" s="342"/>
      <c r="Y37" s="550"/>
      <c r="Z37" s="342"/>
      <c r="AA37" s="550"/>
      <c r="AC37" s="550"/>
      <c r="AD37" s="342"/>
      <c r="AE37" s="550"/>
      <c r="AF37" s="552"/>
      <c r="AG37" s="550"/>
      <c r="AI37" s="550"/>
      <c r="AJ37" s="342"/>
      <c r="AK37" s="550"/>
      <c r="AL37" s="552"/>
      <c r="AM37" s="550"/>
      <c r="AN37" s="550"/>
      <c r="AO37" s="342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334"/>
      <c r="B38" s="334"/>
      <c r="X38" s="342"/>
      <c r="Y38" s="550"/>
      <c r="Z38" s="342"/>
      <c r="AA38" s="550"/>
      <c r="AC38" s="550"/>
      <c r="AD38" s="342"/>
      <c r="AE38" s="550"/>
      <c r="AF38" s="552"/>
      <c r="AG38" s="550"/>
      <c r="AI38" s="550"/>
      <c r="AJ38" s="342"/>
      <c r="AK38" s="550"/>
      <c r="AL38" s="552"/>
      <c r="AM38" s="550"/>
      <c r="AN38" s="550"/>
      <c r="AO38" s="342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334"/>
      <c r="B39" s="334"/>
      <c r="X39" s="342"/>
      <c r="Y39" s="550"/>
      <c r="Z39" s="342"/>
      <c r="AA39" s="550"/>
      <c r="AC39" s="550"/>
      <c r="AD39" s="342"/>
      <c r="AE39" s="550"/>
      <c r="AF39" s="552"/>
      <c r="AG39" s="550"/>
      <c r="AI39" s="550"/>
      <c r="AJ39" s="342"/>
      <c r="AK39" s="550"/>
      <c r="AL39" s="552"/>
      <c r="AM39" s="550"/>
      <c r="AN39" s="550"/>
      <c r="AO39" s="342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334"/>
      <c r="B40" s="334"/>
      <c r="X40" s="342"/>
      <c r="Y40" s="550"/>
      <c r="Z40" s="342"/>
      <c r="AA40" s="550"/>
      <c r="AC40" s="550"/>
      <c r="AD40" s="342"/>
      <c r="AE40" s="550"/>
      <c r="AF40" s="552"/>
      <c r="AG40" s="550"/>
      <c r="AI40" s="550"/>
      <c r="AJ40" s="342"/>
      <c r="AK40" s="550"/>
      <c r="AL40" s="552"/>
      <c r="AM40" s="550"/>
      <c r="AN40" s="550"/>
      <c r="AO40" s="342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334"/>
      <c r="B41" s="334"/>
      <c r="X41" s="342"/>
      <c r="Y41" s="550"/>
      <c r="Z41" s="342"/>
      <c r="AA41" s="550"/>
      <c r="AC41" s="550"/>
      <c r="AD41" s="342"/>
      <c r="AE41" s="550"/>
      <c r="AF41" s="552"/>
      <c r="AG41" s="550"/>
      <c r="AI41" s="550"/>
      <c r="AJ41" s="342"/>
      <c r="AK41" s="550"/>
      <c r="AL41" s="552"/>
      <c r="AM41" s="550"/>
      <c r="AN41" s="550"/>
      <c r="AO41" s="342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334"/>
      <c r="B42" s="334"/>
      <c r="X42" s="342"/>
      <c r="Y42" s="550"/>
      <c r="Z42" s="342"/>
      <c r="AA42" s="550"/>
      <c r="AC42" s="550"/>
      <c r="AD42" s="342"/>
      <c r="AE42" s="550"/>
      <c r="AF42" s="552"/>
      <c r="AG42" s="550"/>
      <c r="AI42" s="550"/>
      <c r="AJ42" s="342"/>
      <c r="AK42" s="550"/>
      <c r="AL42" s="552"/>
      <c r="AM42" s="550"/>
      <c r="AN42" s="550"/>
      <c r="AO42" s="342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334"/>
      <c r="B43" s="334"/>
      <c r="X43" s="342"/>
      <c r="Y43" s="550"/>
      <c r="Z43" s="342"/>
      <c r="AA43" s="550"/>
      <c r="AC43" s="550"/>
      <c r="AD43" s="342"/>
      <c r="AE43" s="550"/>
      <c r="AF43" s="552"/>
      <c r="AG43" s="550"/>
      <c r="AI43" s="550"/>
      <c r="AJ43" s="342"/>
      <c r="AK43" s="550"/>
      <c r="AL43" s="552"/>
      <c r="AM43" s="550"/>
      <c r="AN43" s="550"/>
      <c r="AO43" s="342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334"/>
      <c r="B44" s="334"/>
      <c r="X44" s="342"/>
      <c r="Y44" s="550"/>
      <c r="Z44" s="342"/>
      <c r="AA44" s="550"/>
      <c r="AC44" s="550"/>
      <c r="AD44" s="342"/>
      <c r="AE44" s="550"/>
      <c r="AF44" s="552"/>
      <c r="AG44" s="550"/>
      <c r="AI44" s="550"/>
      <c r="AJ44" s="342"/>
      <c r="AK44" s="550"/>
      <c r="AL44" s="552"/>
      <c r="AM44" s="550"/>
      <c r="AN44" s="550"/>
      <c r="AO44" s="342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334"/>
      <c r="B45" s="334"/>
      <c r="X45" s="342"/>
      <c r="Y45" s="550"/>
      <c r="Z45" s="342"/>
      <c r="AA45" s="550"/>
      <c r="AC45" s="550"/>
      <c r="AD45" s="342"/>
      <c r="AE45" s="550"/>
      <c r="AF45" s="552"/>
      <c r="AG45" s="550"/>
      <c r="AI45" s="550"/>
      <c r="AJ45" s="342"/>
      <c r="AK45" s="550"/>
      <c r="AL45" s="552"/>
      <c r="AM45" s="550"/>
      <c r="AN45" s="550"/>
      <c r="AO45" s="342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334"/>
      <c r="B46" s="334"/>
      <c r="X46" s="342"/>
      <c r="Y46" s="550"/>
      <c r="Z46" s="342"/>
      <c r="AA46" s="550"/>
      <c r="AC46" s="550"/>
      <c r="AD46" s="342"/>
      <c r="AE46" s="550"/>
      <c r="AF46" s="552"/>
      <c r="AG46" s="550"/>
      <c r="AI46" s="550"/>
      <c r="AJ46" s="342"/>
      <c r="AK46" s="550"/>
      <c r="AL46" s="552"/>
      <c r="AM46" s="550"/>
      <c r="AN46" s="550"/>
      <c r="AO46" s="342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334"/>
      <c r="B47" s="334"/>
      <c r="X47" s="342"/>
      <c r="Y47" s="550"/>
      <c r="Z47" s="342"/>
      <c r="AA47" s="550"/>
      <c r="AC47" s="550"/>
      <c r="AD47" s="342"/>
      <c r="AE47" s="550"/>
      <c r="AF47" s="552"/>
      <c r="AG47" s="550"/>
      <c r="AI47" s="550"/>
      <c r="AJ47" s="342"/>
      <c r="AK47" s="550"/>
      <c r="AL47" s="552"/>
      <c r="AM47" s="550"/>
      <c r="AN47" s="550"/>
      <c r="AO47" s="342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334"/>
      <c r="B48" s="334"/>
      <c r="X48" s="342"/>
      <c r="Y48" s="550"/>
      <c r="Z48" s="342"/>
      <c r="AA48" s="550"/>
      <c r="AC48" s="550"/>
      <c r="AD48" s="342"/>
      <c r="AE48" s="550"/>
      <c r="AF48" s="552"/>
      <c r="AG48" s="550"/>
      <c r="AI48" s="550"/>
      <c r="AJ48" s="342"/>
      <c r="AK48" s="550"/>
      <c r="AL48" s="552"/>
      <c r="AM48" s="550"/>
      <c r="AN48" s="550"/>
      <c r="AO48" s="342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334"/>
      <c r="B49" s="334"/>
      <c r="X49" s="342"/>
      <c r="Y49" s="550"/>
      <c r="Z49" s="342"/>
      <c r="AA49" s="550"/>
      <c r="AC49" s="550"/>
      <c r="AD49" s="342"/>
      <c r="AE49" s="550"/>
      <c r="AF49" s="552"/>
      <c r="AG49" s="550"/>
      <c r="AI49" s="550"/>
      <c r="AJ49" s="342"/>
      <c r="AK49" s="550"/>
      <c r="AL49" s="552"/>
      <c r="AM49" s="550"/>
      <c r="AN49" s="550"/>
      <c r="AO49" s="342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334"/>
      <c r="B50" s="334"/>
      <c r="X50" s="342"/>
      <c r="Y50" s="550"/>
      <c r="Z50" s="342"/>
      <c r="AA50" s="550"/>
      <c r="AC50" s="550"/>
      <c r="AD50" s="342"/>
      <c r="AE50" s="550"/>
      <c r="AF50" s="552"/>
      <c r="AG50" s="550"/>
      <c r="AI50" s="550"/>
      <c r="AJ50" s="342"/>
      <c r="AK50" s="550"/>
      <c r="AL50" s="552"/>
      <c r="AM50" s="550"/>
      <c r="AN50" s="550"/>
      <c r="AO50" s="342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334"/>
      <c r="B51" s="334"/>
    </row>
    <row r="52" spans="1:57">
      <c r="A52" s="334"/>
      <c r="B52" s="334"/>
    </row>
    <row r="53" spans="1:57">
      <c r="A53" s="334"/>
      <c r="B53" s="334"/>
    </row>
    <row r="54" spans="1:57">
      <c r="A54" s="334"/>
      <c r="B54" s="334"/>
    </row>
    <row r="55" spans="1:57">
      <c r="A55" s="334"/>
      <c r="B55" s="334"/>
    </row>
    <row r="56" spans="1:57">
      <c r="A56" s="334"/>
      <c r="B56" s="334"/>
    </row>
    <row r="57" spans="1:57">
      <c r="A57" s="334"/>
      <c r="B57" s="334"/>
    </row>
    <row r="58" spans="1:57">
      <c r="A58" s="334"/>
      <c r="B58" s="334"/>
    </row>
    <row r="59" spans="1:57">
      <c r="A59" s="334"/>
      <c r="B59" s="334"/>
    </row>
    <row r="60" spans="1:57">
      <c r="A60" s="334"/>
      <c r="B60" s="334"/>
    </row>
    <row r="61" spans="1:57">
      <c r="A61" s="334"/>
      <c r="B61" s="334"/>
    </row>
    <row r="62" spans="1:57">
      <c r="A62" s="334"/>
      <c r="B62" s="334"/>
    </row>
    <row r="63" spans="1:57">
      <c r="A63" s="334"/>
      <c r="B63" s="334"/>
    </row>
    <row r="219" spans="8:8">
      <c r="H219" s="548"/>
    </row>
  </sheetData>
  <mergeCells count="60">
    <mergeCell ref="AN1:AO1"/>
    <mergeCell ref="G2:K2"/>
    <mergeCell ref="G3:K3"/>
    <mergeCell ref="V1:AM1"/>
    <mergeCell ref="V2:AA2"/>
    <mergeCell ref="AB2:AG2"/>
    <mergeCell ref="AN2:AO2"/>
    <mergeCell ref="AB3:AC3"/>
    <mergeCell ref="AN3:AO3"/>
    <mergeCell ref="AJ4:AK4"/>
    <mergeCell ref="E3:F3"/>
    <mergeCell ref="Z3:AA3"/>
    <mergeCell ref="T2:U2"/>
    <mergeCell ref="T3:U3"/>
    <mergeCell ref="AH3:AI3"/>
    <mergeCell ref="AH2:AM2"/>
    <mergeCell ref="AD4:AE4"/>
    <mergeCell ref="AF3:AG3"/>
    <mergeCell ref="AF4:AG4"/>
    <mergeCell ref="AL3:AM3"/>
    <mergeCell ref="AL4:AM4"/>
    <mergeCell ref="AH4:AI4"/>
    <mergeCell ref="AJ3:AK3"/>
    <mergeCell ref="C7:D7"/>
    <mergeCell ref="N3:S3"/>
    <mergeCell ref="E2:F2"/>
    <mergeCell ref="G4:K4"/>
    <mergeCell ref="E4:F4"/>
    <mergeCell ref="E7:F7"/>
    <mergeCell ref="E6:F6"/>
    <mergeCell ref="N7:S7"/>
    <mergeCell ref="G7:K7"/>
    <mergeCell ref="B5:AO5"/>
    <mergeCell ref="A3:B3"/>
    <mergeCell ref="A4:B4"/>
    <mergeCell ref="C6:D6"/>
    <mergeCell ref="AB4:AC4"/>
    <mergeCell ref="AD3:AE3"/>
    <mergeCell ref="AN4:AO4"/>
    <mergeCell ref="C1:D1"/>
    <mergeCell ref="E1:F1"/>
    <mergeCell ref="C3:D3"/>
    <mergeCell ref="C4:D4"/>
    <mergeCell ref="C2:D2"/>
    <mergeCell ref="A1:B1"/>
    <mergeCell ref="A2:B2"/>
    <mergeCell ref="T4:U4"/>
    <mergeCell ref="L2:M2"/>
    <mergeCell ref="AB6:AM6"/>
    <mergeCell ref="G1:M1"/>
    <mergeCell ref="N1:U1"/>
    <mergeCell ref="Z4:AA4"/>
    <mergeCell ref="V3:W3"/>
    <mergeCell ref="V4:W4"/>
    <mergeCell ref="X3:Y3"/>
    <mergeCell ref="X4:Y4"/>
    <mergeCell ref="N2:S2"/>
    <mergeCell ref="N4:S4"/>
    <mergeCell ref="L3:M3"/>
    <mergeCell ref="L4:M4"/>
  </mergeCells>
  <phoneticPr fontId="2"/>
  <pageMargins left="0.19685039370078741" right="0.19685039370078741" top="0.98425196850393704" bottom="0" header="0.78740157480314965" footer="0.19685039370078741"/>
  <pageSetup paperSize="9" scale="97" orientation="landscape" verticalDpi="300" r:id="rId1"/>
  <headerFooter alignWithMargins="0">
    <oddHeader>&amp;R&amp;"Arial,太字"&amp;8 &amp;U4.2.2  Detailed Survey Plan (Tunnel)</oddHeader>
    <oddFooter>&amp;R&amp;"Arial,太字"&amp;8&amp;P/&amp;N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9">
    <tabColor indexed="12"/>
  </sheetPr>
  <dimension ref="A1:FJ727"/>
  <sheetViews>
    <sheetView view="pageBreakPreview" topLeftCell="G1" zoomScale="190" zoomScaleNormal="130" zoomScaleSheetLayoutView="190" workbookViewId="0">
      <selection activeCell="G1" sqref="G1:AU1"/>
    </sheetView>
  </sheetViews>
  <sheetFormatPr defaultRowHeight="7.5"/>
  <cols>
    <col min="1" max="1" width="0.375" style="586" customWidth="1"/>
    <col min="2" max="2" width="4.375" style="544" customWidth="1"/>
    <col min="3" max="3" width="4.625" style="494" customWidth="1"/>
    <col min="4" max="4" width="0.375" style="494" customWidth="1"/>
    <col min="5" max="5" width="4" style="495" customWidth="1"/>
    <col min="6" max="6" width="0.375" style="495" customWidth="1"/>
    <col min="7" max="7" width="4.625" style="495" customWidth="1"/>
    <col min="8" max="8" width="0.375" style="495" customWidth="1"/>
    <col min="9" max="9" width="3.625" style="198" customWidth="1"/>
    <col min="10" max="10" width="0.375" style="586" customWidth="1"/>
    <col min="11" max="11" width="2.125" style="198" customWidth="1"/>
    <col min="12" max="12" width="2.375" style="198" customWidth="1"/>
    <col min="13" max="13" width="0.375" style="586" customWidth="1"/>
    <col min="14" max="14" width="2.875" style="586" customWidth="1"/>
    <col min="15" max="15" width="2.125" style="586" customWidth="1"/>
    <col min="16" max="16" width="0.375" style="586" customWidth="1"/>
    <col min="17" max="17" width="1" style="586" customWidth="1"/>
    <col min="18" max="18" width="2.375" style="586" customWidth="1"/>
    <col min="19" max="19" width="2.125" style="586" customWidth="1"/>
    <col min="20" max="20" width="0.375" style="586" customWidth="1"/>
    <col min="21" max="21" width="2.625" style="496" customWidth="1"/>
    <col min="22" max="22" width="0.625" style="496" customWidth="1"/>
    <col min="23" max="23" width="2.125" style="1077" customWidth="1"/>
    <col min="24" max="24" width="0.375" style="1077" customWidth="1"/>
    <col min="25" max="25" width="2.625" style="1077" customWidth="1"/>
    <col min="26" max="26" width="1" style="1077" customWidth="1"/>
    <col min="27" max="27" width="0.625" style="494" customWidth="1"/>
    <col min="28" max="28" width="1.125" style="494" customWidth="1"/>
    <col min="29" max="29" width="0.375" style="494" customWidth="1"/>
    <col min="30" max="30" width="2.625" style="494" customWidth="1"/>
    <col min="31" max="31" width="0.375" style="496" customWidth="1"/>
    <col min="32" max="32" width="2.125" style="1077" customWidth="1"/>
    <col min="33" max="33" width="0.375" style="1077" customWidth="1"/>
    <col min="34" max="34" width="1.25" style="1077" customWidth="1"/>
    <col min="35" max="35" width="0.375" style="586" customWidth="1"/>
    <col min="36" max="36" width="2.375" style="496" customWidth="1"/>
    <col min="37" max="37" width="0.375" style="1077" customWidth="1"/>
    <col min="38" max="38" width="3.125" style="1079" customWidth="1"/>
    <col min="39" max="39" width="0.375" style="586" customWidth="1"/>
    <col min="40" max="40" width="3.875" style="861" customWidth="1"/>
    <col min="41" max="41" width="0.375" style="586" customWidth="1"/>
    <col min="42" max="42" width="3.125" style="448" customWidth="1"/>
    <col min="43" max="43" width="0.375" style="586" customWidth="1"/>
    <col min="44" max="44" width="3.125" style="448" customWidth="1"/>
    <col min="45" max="45" width="0.375" style="586" customWidth="1"/>
    <col min="46" max="46" width="3.875" style="448" customWidth="1"/>
    <col min="47" max="47" width="0.375" style="586" customWidth="1"/>
    <col min="48" max="48" width="3.125" style="586" customWidth="1"/>
    <col min="49" max="49" width="0.375" style="586" customWidth="1"/>
    <col min="50" max="50" width="3.125" style="586" customWidth="1"/>
    <col min="51" max="51" width="0.375" style="586" customWidth="1"/>
    <col min="52" max="52" width="3.875" style="586" customWidth="1"/>
    <col min="53" max="53" width="0.375" style="586" customWidth="1"/>
    <col min="54" max="54" width="3.125" style="586" customWidth="1"/>
    <col min="55" max="55" width="0.375" style="586" customWidth="1"/>
    <col min="56" max="56" width="3.125" style="586" customWidth="1"/>
    <col min="57" max="57" width="0.375" style="586" customWidth="1"/>
    <col min="58" max="58" width="3.875" style="451" customWidth="1"/>
    <col min="59" max="59" width="0.375" style="586" customWidth="1"/>
    <col min="60" max="60" width="3.125" style="586" customWidth="1"/>
    <col min="61" max="61" width="0.375" style="586" customWidth="1"/>
    <col min="62" max="62" width="3.125" style="586" customWidth="1"/>
    <col min="63" max="63" width="0.375" style="586" customWidth="1"/>
    <col min="64" max="64" width="3.875" style="977" customWidth="1"/>
    <col min="65" max="65" width="0.375" style="586" customWidth="1"/>
    <col min="66" max="66" width="3.125" style="586" customWidth="1"/>
    <col min="67" max="67" width="0.375" style="586" customWidth="1"/>
    <col min="68" max="68" width="3.125" style="586" customWidth="1"/>
    <col min="69" max="69" width="0.375" style="586" customWidth="1"/>
    <col min="70" max="70" width="3.875" style="451" customWidth="1"/>
    <col min="71" max="71" width="0.375" style="586" customWidth="1"/>
    <col min="72" max="72" width="3.125" style="586" customWidth="1"/>
    <col min="73" max="73" width="0.375" style="586" customWidth="1"/>
    <col min="74" max="74" width="3.125" style="586" customWidth="1"/>
    <col min="75" max="75" width="0.375" style="586" customWidth="1"/>
    <col min="76" max="76" width="3.875" style="451" customWidth="1"/>
    <col min="77" max="77" width="0.375" style="586" customWidth="1"/>
    <col min="78" max="78" width="3.125" style="586" customWidth="1"/>
    <col min="79" max="79" width="0.375" style="586" customWidth="1"/>
    <col min="80" max="80" width="3.125" style="586" customWidth="1"/>
    <col min="81" max="81" width="0.375" style="586" customWidth="1"/>
    <col min="82" max="82" width="3.875" style="451" customWidth="1"/>
    <col min="83" max="83" width="0.25" style="586" customWidth="1"/>
    <col min="84" max="87" width="1.375" style="586" customWidth="1"/>
    <col min="88" max="166" width="1.375" style="613" customWidth="1"/>
    <col min="167" max="173" width="1.25" style="613" customWidth="1"/>
    <col min="174" max="16384" width="9" style="613"/>
  </cols>
  <sheetData>
    <row r="1" spans="1:138" ht="7.35" customHeight="1">
      <c r="A1" s="2050" t="s">
        <v>606</v>
      </c>
      <c r="B1" s="2051"/>
      <c r="C1" s="2051"/>
      <c r="D1" s="2051"/>
      <c r="E1" s="2051"/>
      <c r="F1" s="2051"/>
      <c r="G1" s="2264" t="s">
        <v>713</v>
      </c>
      <c r="H1" s="2294"/>
      <c r="I1" s="2294"/>
      <c r="J1" s="2294"/>
      <c r="K1" s="2294"/>
      <c r="L1" s="2294"/>
      <c r="M1" s="2294"/>
      <c r="N1" s="2294"/>
      <c r="O1" s="2294"/>
      <c r="P1" s="2294"/>
      <c r="Q1" s="2294"/>
      <c r="R1" s="2294"/>
      <c r="S1" s="2294"/>
      <c r="T1" s="2294"/>
      <c r="U1" s="2294"/>
      <c r="V1" s="2294"/>
      <c r="W1" s="2294"/>
      <c r="X1" s="2294"/>
      <c r="Y1" s="2294"/>
      <c r="Z1" s="2294"/>
      <c r="AA1" s="2294"/>
      <c r="AB1" s="2294"/>
      <c r="AC1" s="2294"/>
      <c r="AD1" s="2294"/>
      <c r="AE1" s="2294"/>
      <c r="AF1" s="2294"/>
      <c r="AG1" s="2294"/>
      <c r="AH1" s="2295"/>
      <c r="AI1" s="2295"/>
      <c r="AJ1" s="2295"/>
      <c r="AK1" s="2295"/>
      <c r="AL1" s="2295"/>
      <c r="AM1" s="2295"/>
      <c r="AN1" s="2295"/>
      <c r="AO1" s="2295"/>
      <c r="AP1" s="2295"/>
      <c r="AQ1" s="2295"/>
      <c r="AR1" s="2295"/>
      <c r="AS1" s="2295"/>
      <c r="AT1" s="2295"/>
      <c r="AU1" s="2296"/>
      <c r="AW1" s="448"/>
      <c r="AY1" s="448"/>
      <c r="BF1" s="586"/>
      <c r="BK1" s="451"/>
      <c r="BL1" s="586"/>
      <c r="BQ1" s="977"/>
      <c r="BR1" s="586"/>
      <c r="BW1" s="451"/>
      <c r="BX1" s="586"/>
      <c r="CC1" s="451"/>
      <c r="CD1" s="586"/>
      <c r="CI1" s="451"/>
      <c r="CJ1" s="586"/>
      <c r="CK1" s="586"/>
      <c r="CL1" s="586"/>
      <c r="CM1" s="586"/>
      <c r="CN1" s="586"/>
    </row>
    <row r="2" spans="1:138">
      <c r="A2" s="2044"/>
      <c r="B2" s="2045"/>
      <c r="C2" s="2045"/>
      <c r="D2" s="2045"/>
      <c r="E2" s="2045"/>
      <c r="F2" s="2046"/>
      <c r="G2" s="2365" t="s">
        <v>704</v>
      </c>
      <c r="H2" s="2366"/>
      <c r="I2" s="2366" t="s">
        <v>706</v>
      </c>
      <c r="J2" s="2343"/>
      <c r="K2" s="2367" t="s">
        <v>32</v>
      </c>
      <c r="L2" s="2368"/>
      <c r="M2" s="2368"/>
      <c r="N2" s="2368"/>
      <c r="O2" s="2368"/>
      <c r="P2" s="2368"/>
      <c r="Q2" s="2368"/>
      <c r="R2" s="2368"/>
      <c r="S2" s="2368"/>
      <c r="T2" s="2368"/>
      <c r="U2" s="2368"/>
      <c r="V2" s="2368"/>
      <c r="W2" s="2368"/>
      <c r="X2" s="2368"/>
      <c r="Y2" s="2368"/>
      <c r="Z2" s="2368"/>
      <c r="AA2" s="2368"/>
      <c r="AB2" s="2368"/>
      <c r="AC2" s="2368"/>
      <c r="AD2" s="2347" t="s">
        <v>107</v>
      </c>
      <c r="AE2" s="2348"/>
      <c r="AF2" s="2348"/>
      <c r="AG2" s="2349"/>
      <c r="AH2" s="2341" t="s">
        <v>732</v>
      </c>
      <c r="AI2" s="2342"/>
      <c r="AJ2" s="2342"/>
      <c r="AK2" s="2342"/>
      <c r="AL2" s="2342"/>
      <c r="AM2" s="2342"/>
      <c r="AN2" s="2343" t="s">
        <v>719</v>
      </c>
      <c r="AO2" s="2342"/>
      <c r="AP2" s="2342"/>
      <c r="AQ2" s="2344"/>
      <c r="AR2" s="2372" t="s">
        <v>730</v>
      </c>
      <c r="AS2" s="2373"/>
      <c r="AT2" s="2138" t="s">
        <v>731</v>
      </c>
      <c r="AU2" s="2052"/>
      <c r="AW2" s="448"/>
      <c r="AY2" s="448"/>
      <c r="BF2" s="586"/>
      <c r="BK2" s="451"/>
      <c r="BL2" s="586"/>
      <c r="BQ2" s="977"/>
      <c r="BR2" s="586"/>
      <c r="BW2" s="451"/>
      <c r="BX2" s="586"/>
      <c r="CC2" s="451"/>
      <c r="CD2" s="586"/>
      <c r="CI2" s="451"/>
      <c r="CJ2" s="586"/>
      <c r="CK2" s="586"/>
      <c r="CL2" s="586"/>
      <c r="CM2" s="586"/>
      <c r="CN2" s="586"/>
    </row>
    <row r="3" spans="1:138" ht="7.35" customHeight="1">
      <c r="A3" s="2044"/>
      <c r="B3" s="2045"/>
      <c r="C3" s="2045"/>
      <c r="D3" s="2045"/>
      <c r="E3" s="2045"/>
      <c r="F3" s="2046"/>
      <c r="G3" s="2365"/>
      <c r="H3" s="2366"/>
      <c r="I3" s="2366"/>
      <c r="J3" s="2343"/>
      <c r="K3" s="2584" t="s">
        <v>705</v>
      </c>
      <c r="L3" s="2585"/>
      <c r="M3" s="2585"/>
      <c r="N3" s="2641" t="s">
        <v>719</v>
      </c>
      <c r="O3" s="2641"/>
      <c r="P3" s="2641"/>
      <c r="Q3" s="2641"/>
      <c r="R3" s="2641"/>
      <c r="S3" s="2641"/>
      <c r="T3" s="2641"/>
      <c r="U3" s="2641"/>
      <c r="V3" s="2641"/>
      <c r="W3" s="2641"/>
      <c r="X3" s="2641"/>
      <c r="Y3" s="2641"/>
      <c r="Z3" s="2641"/>
      <c r="AA3" s="2641"/>
      <c r="AB3" s="2641"/>
      <c r="AC3" s="2642"/>
      <c r="AD3" s="2354" t="s">
        <v>714</v>
      </c>
      <c r="AE3" s="2200"/>
      <c r="AF3" s="2200"/>
      <c r="AG3" s="2201"/>
      <c r="AH3" s="2341"/>
      <c r="AI3" s="2342"/>
      <c r="AJ3" s="2342"/>
      <c r="AK3" s="2342"/>
      <c r="AL3" s="2342"/>
      <c r="AM3" s="2342"/>
      <c r="AN3" s="2343"/>
      <c r="AO3" s="2342"/>
      <c r="AP3" s="2342"/>
      <c r="AQ3" s="2344"/>
      <c r="AR3" s="2291"/>
      <c r="AS3" s="2292"/>
      <c r="AT3" s="2293"/>
      <c r="AU3" s="2046"/>
      <c r="AW3" s="448"/>
      <c r="AY3" s="448"/>
      <c r="BF3" s="586"/>
      <c r="BK3" s="451"/>
      <c r="BL3" s="586"/>
      <c r="BQ3" s="977"/>
      <c r="BR3" s="586"/>
      <c r="BW3" s="451"/>
      <c r="BX3" s="586"/>
      <c r="CC3" s="451"/>
      <c r="CD3" s="586"/>
      <c r="CI3" s="451"/>
      <c r="CJ3" s="586"/>
      <c r="CK3" s="586"/>
      <c r="CL3" s="586"/>
      <c r="CM3" s="586"/>
      <c r="CN3" s="586"/>
    </row>
    <row r="4" spans="1:138" ht="7.35" customHeight="1">
      <c r="A4" s="2032"/>
      <c r="B4" s="2033"/>
      <c r="C4" s="2033"/>
      <c r="D4" s="2033"/>
      <c r="E4" s="2033"/>
      <c r="F4" s="2033"/>
      <c r="G4" s="2492"/>
      <c r="H4" s="2491"/>
      <c r="I4" s="2491"/>
      <c r="J4" s="2352"/>
      <c r="K4" s="2492"/>
      <c r="L4" s="2491"/>
      <c r="M4" s="2491"/>
      <c r="N4" s="2588" t="s">
        <v>703</v>
      </c>
      <c r="O4" s="2588"/>
      <c r="P4" s="2588"/>
      <c r="Q4" s="2588" t="s">
        <v>707</v>
      </c>
      <c r="R4" s="2588"/>
      <c r="S4" s="2588"/>
      <c r="T4" s="2588"/>
      <c r="U4" s="2588" t="s">
        <v>708</v>
      </c>
      <c r="V4" s="2588"/>
      <c r="W4" s="2588"/>
      <c r="X4" s="2588"/>
      <c r="Y4" s="2588" t="s">
        <v>709</v>
      </c>
      <c r="Z4" s="2588"/>
      <c r="AA4" s="2588"/>
      <c r="AB4" s="2588"/>
      <c r="AC4" s="2634"/>
      <c r="AD4" s="2352" t="s">
        <v>712</v>
      </c>
      <c r="AE4" s="2340"/>
      <c r="AF4" s="2340"/>
      <c r="AG4" s="2353"/>
      <c r="AH4" s="2339"/>
      <c r="AI4" s="2340"/>
      <c r="AJ4" s="2340"/>
      <c r="AK4" s="2340"/>
      <c r="AL4" s="2340"/>
      <c r="AM4" s="2340"/>
      <c r="AN4" s="2352"/>
      <c r="AO4" s="2340"/>
      <c r="AP4" s="2340"/>
      <c r="AQ4" s="2353"/>
      <c r="AR4" s="2370"/>
      <c r="AS4" s="2371"/>
      <c r="AT4" s="2140"/>
      <c r="AU4" s="2034"/>
      <c r="BF4" s="586"/>
      <c r="BL4" s="586"/>
      <c r="BR4" s="586"/>
      <c r="BX4" s="586"/>
      <c r="CA4" s="613"/>
      <c r="CB4" s="613"/>
      <c r="CC4" s="613"/>
      <c r="CD4" s="613"/>
      <c r="CE4" s="613"/>
      <c r="CF4" s="613"/>
      <c r="CG4" s="613"/>
      <c r="CH4" s="613"/>
      <c r="CI4" s="613"/>
    </row>
    <row r="5" spans="1:138" ht="7.35" customHeight="1">
      <c r="A5" s="978"/>
      <c r="B5" s="2355" t="s">
        <v>607</v>
      </c>
      <c r="C5" s="2355"/>
      <c r="D5" s="1081"/>
      <c r="E5" s="2355"/>
      <c r="F5" s="2369"/>
      <c r="G5" s="1169">
        <v>2</v>
      </c>
      <c r="H5" s="1170"/>
      <c r="I5" s="1171">
        <v>4</v>
      </c>
      <c r="J5" s="1172"/>
      <c r="K5" s="2591"/>
      <c r="L5" s="2592"/>
      <c r="M5" s="1173"/>
      <c r="N5" s="2589"/>
      <c r="O5" s="2590"/>
      <c r="P5" s="1174"/>
      <c r="Q5" s="2589"/>
      <c r="R5" s="2590"/>
      <c r="S5" s="2590"/>
      <c r="T5" s="1175"/>
      <c r="U5" s="2629"/>
      <c r="V5" s="2630"/>
      <c r="W5" s="2630"/>
      <c r="X5" s="1175"/>
      <c r="Y5" s="2629"/>
      <c r="Z5" s="2630"/>
      <c r="AA5" s="2630"/>
      <c r="AB5" s="2630"/>
      <c r="AC5" s="1176"/>
      <c r="AD5" s="2350"/>
      <c r="AE5" s="2351"/>
      <c r="AF5" s="2351"/>
      <c r="AG5" s="1177"/>
      <c r="AH5" s="2550"/>
      <c r="AI5" s="2351"/>
      <c r="AJ5" s="2351"/>
      <c r="AK5" s="2351"/>
      <c r="AL5" s="2351"/>
      <c r="AM5" s="1176"/>
      <c r="AN5" s="2350"/>
      <c r="AO5" s="2351"/>
      <c r="AP5" s="2351"/>
      <c r="AQ5" s="1177"/>
      <c r="AR5" s="1178"/>
      <c r="AS5" s="1176"/>
      <c r="AT5" s="1179"/>
      <c r="AU5" s="1177"/>
      <c r="BF5" s="586"/>
      <c r="BL5" s="586"/>
      <c r="BR5" s="586"/>
      <c r="BX5" s="586"/>
      <c r="CA5" s="613"/>
      <c r="CB5" s="613"/>
      <c r="CC5" s="613"/>
      <c r="CD5" s="613"/>
      <c r="CE5" s="613"/>
      <c r="CF5" s="613"/>
      <c r="CG5" s="613"/>
      <c r="CH5" s="613"/>
      <c r="CI5" s="613"/>
    </row>
    <row r="6" spans="1:138" ht="7.35" customHeight="1">
      <c r="A6" s="979"/>
      <c r="B6" s="2355" t="s">
        <v>710</v>
      </c>
      <c r="C6" s="2355"/>
      <c r="D6" s="979"/>
      <c r="E6" s="2355"/>
      <c r="F6" s="2369"/>
      <c r="G6" s="1180"/>
      <c r="H6" s="1181"/>
      <c r="I6" s="1182"/>
      <c r="J6" s="1183"/>
      <c r="K6" s="1184" t="s">
        <v>702</v>
      </c>
      <c r="L6" s="1185">
        <v>200</v>
      </c>
      <c r="M6" s="1181"/>
      <c r="N6" s="1186" t="s">
        <v>702</v>
      </c>
      <c r="O6" s="1185">
        <v>30</v>
      </c>
      <c r="P6" s="1181"/>
      <c r="Q6" s="2586" t="s">
        <v>702</v>
      </c>
      <c r="R6" s="2587"/>
      <c r="S6" s="1185">
        <v>50</v>
      </c>
      <c r="T6" s="1181"/>
      <c r="U6" s="1186" t="s">
        <v>702</v>
      </c>
      <c r="V6" s="2628">
        <v>100</v>
      </c>
      <c r="W6" s="2628"/>
      <c r="X6" s="1181"/>
      <c r="Y6" s="1186" t="s">
        <v>702</v>
      </c>
      <c r="Z6" s="2635">
        <v>200</v>
      </c>
      <c r="AA6" s="2635"/>
      <c r="AB6" s="2635"/>
      <c r="AC6" s="1187"/>
      <c r="AD6" s="1188" t="s">
        <v>711</v>
      </c>
      <c r="AE6" s="1187"/>
      <c r="AF6" s="1187">
        <v>30</v>
      </c>
      <c r="AG6" s="1189"/>
      <c r="AH6" s="2551"/>
      <c r="AI6" s="2310"/>
      <c r="AJ6" s="2310"/>
      <c r="AK6" s="2310"/>
      <c r="AL6" s="2310"/>
      <c r="AM6" s="1187"/>
      <c r="AN6" s="2554"/>
      <c r="AO6" s="2310"/>
      <c r="AP6" s="2310"/>
      <c r="AQ6" s="1189"/>
      <c r="AR6" s="1190"/>
      <c r="AS6" s="1187"/>
      <c r="AT6" s="1191"/>
      <c r="AU6" s="1189"/>
      <c r="BF6" s="586"/>
      <c r="BL6" s="586"/>
      <c r="BR6" s="586"/>
      <c r="BX6" s="586"/>
      <c r="CA6" s="613"/>
      <c r="CB6" s="613"/>
      <c r="CC6" s="613"/>
      <c r="CD6" s="613"/>
      <c r="CE6" s="613"/>
      <c r="CF6" s="613"/>
      <c r="CG6" s="613"/>
      <c r="CH6" s="613"/>
      <c r="CI6" s="613"/>
    </row>
    <row r="7" spans="1:138" s="1151" customFormat="1" ht="7.35" customHeight="1">
      <c r="A7" s="652"/>
      <c r="B7" s="2356" t="s">
        <v>26</v>
      </c>
      <c r="C7" s="2356"/>
      <c r="D7" s="1397"/>
      <c r="E7" s="2356" t="s">
        <v>717</v>
      </c>
      <c r="F7" s="2356"/>
      <c r="G7" s="1398"/>
      <c r="H7" s="1399"/>
      <c r="I7" s="1400"/>
      <c r="J7" s="1401"/>
      <c r="K7" s="2583">
        <v>100</v>
      </c>
      <c r="L7" s="2346"/>
      <c r="M7" s="1402"/>
      <c r="N7" s="2631">
        <v>140</v>
      </c>
      <c r="O7" s="2632"/>
      <c r="P7" s="2632"/>
      <c r="Q7" s="2632"/>
      <c r="R7" s="2632"/>
      <c r="S7" s="2632"/>
      <c r="T7" s="2632"/>
      <c r="U7" s="2632"/>
      <c r="V7" s="2632"/>
      <c r="W7" s="2632"/>
      <c r="X7" s="2632"/>
      <c r="Y7" s="2632"/>
      <c r="Z7" s="2632"/>
      <c r="AA7" s="2632"/>
      <c r="AB7" s="2632"/>
      <c r="AC7" s="2633"/>
      <c r="AD7" s="2345">
        <v>100</v>
      </c>
      <c r="AE7" s="2346"/>
      <c r="AF7" s="2346"/>
      <c r="AG7" s="1403"/>
      <c r="AH7" s="2552"/>
      <c r="AI7" s="2553"/>
      <c r="AJ7" s="2553"/>
      <c r="AK7" s="2553"/>
      <c r="AL7" s="2553"/>
      <c r="AM7" s="1404"/>
      <c r="AN7" s="2555"/>
      <c r="AO7" s="2553"/>
      <c r="AP7" s="2553"/>
      <c r="AQ7" s="1405"/>
      <c r="AR7" s="1406"/>
      <c r="AS7" s="1407"/>
      <c r="AT7" s="1408"/>
      <c r="AU7" s="1409"/>
      <c r="AV7" s="1138"/>
      <c r="AW7" s="1138"/>
      <c r="AX7" s="1138"/>
      <c r="AY7" s="1138"/>
      <c r="AZ7" s="1138"/>
      <c r="BA7" s="1138"/>
      <c r="BB7" s="1138"/>
      <c r="BC7" s="1138"/>
      <c r="BD7" s="1138"/>
      <c r="BE7" s="1138"/>
      <c r="BF7" s="1138"/>
      <c r="BG7" s="1138"/>
      <c r="BH7" s="1138"/>
      <c r="BI7" s="1138"/>
      <c r="BJ7" s="1138"/>
      <c r="BK7" s="1138"/>
      <c r="BL7" s="1138"/>
      <c r="BM7" s="1138"/>
      <c r="BN7" s="1138"/>
      <c r="BO7" s="1138"/>
      <c r="BP7" s="1138"/>
      <c r="BQ7" s="1138"/>
      <c r="BR7" s="1138"/>
      <c r="BS7" s="1138"/>
      <c r="BT7" s="1138"/>
      <c r="BU7" s="1138"/>
      <c r="BV7" s="1138"/>
      <c r="BW7" s="1138"/>
      <c r="BX7" s="1138"/>
      <c r="BY7" s="1138"/>
      <c r="BZ7" s="1138"/>
    </row>
    <row r="8" spans="1:138" s="1151" customFormat="1" ht="7.35" customHeight="1">
      <c r="A8" s="1410"/>
      <c r="B8" s="2472" t="s">
        <v>30</v>
      </c>
      <c r="C8" s="2473"/>
      <c r="D8" s="1411"/>
      <c r="E8" s="2472" t="s">
        <v>716</v>
      </c>
      <c r="F8" s="2472"/>
      <c r="G8" s="1412"/>
      <c r="H8" s="1413"/>
      <c r="I8" s="1414"/>
      <c r="J8" s="1413"/>
      <c r="K8" s="2636">
        <v>20</v>
      </c>
      <c r="L8" s="2301"/>
      <c r="M8" s="2301"/>
      <c r="N8" s="2301"/>
      <c r="O8" s="2301"/>
      <c r="P8" s="2301"/>
      <c r="Q8" s="2301"/>
      <c r="R8" s="2301"/>
      <c r="S8" s="2301"/>
      <c r="T8" s="2301"/>
      <c r="U8" s="2301"/>
      <c r="V8" s="2301"/>
      <c r="W8" s="2301"/>
      <c r="X8" s="2301"/>
      <c r="Y8" s="2301"/>
      <c r="Z8" s="2301"/>
      <c r="AA8" s="2301"/>
      <c r="AB8" s="2301"/>
      <c r="AC8" s="2301"/>
      <c r="AD8" s="2301"/>
      <c r="AE8" s="2301"/>
      <c r="AF8" s="2301"/>
      <c r="AG8" s="2637"/>
      <c r="AH8" s="2501"/>
      <c r="AI8" s="2363"/>
      <c r="AJ8" s="2363"/>
      <c r="AK8" s="2363"/>
      <c r="AL8" s="2363"/>
      <c r="AM8" s="1415"/>
      <c r="AN8" s="2362"/>
      <c r="AO8" s="2363"/>
      <c r="AP8" s="2363"/>
      <c r="AQ8" s="1416"/>
      <c r="AR8" s="1412"/>
      <c r="AS8" s="1417"/>
      <c r="AT8" s="1418"/>
      <c r="AU8" s="1416"/>
      <c r="AV8" s="1138"/>
      <c r="AW8" s="1138"/>
      <c r="AX8" s="1138"/>
      <c r="AY8" s="1138"/>
      <c r="AZ8" s="1138"/>
      <c r="BA8" s="1138"/>
      <c r="BB8" s="1138"/>
      <c r="BC8" s="1138"/>
      <c r="BD8" s="1138"/>
    </row>
    <row r="9" spans="1:138" s="1151" customFormat="1" ht="7.35" customHeight="1">
      <c r="A9" s="1419"/>
      <c r="B9" s="2493" t="s">
        <v>715</v>
      </c>
      <c r="C9" s="2494"/>
      <c r="D9" s="1420"/>
      <c r="E9" s="2495" t="s">
        <v>717</v>
      </c>
      <c r="F9" s="2495"/>
      <c r="G9" s="1421"/>
      <c r="H9" s="1422"/>
      <c r="I9" s="1423"/>
      <c r="J9" s="1422"/>
      <c r="K9" s="2333">
        <v>60</v>
      </c>
      <c r="L9" s="2334"/>
      <c r="M9" s="1424"/>
      <c r="N9" s="2638">
        <v>140</v>
      </c>
      <c r="O9" s="2639"/>
      <c r="P9" s="2639"/>
      <c r="Q9" s="2639"/>
      <c r="R9" s="2639"/>
      <c r="S9" s="2639"/>
      <c r="T9" s="2639"/>
      <c r="U9" s="2639"/>
      <c r="V9" s="2639"/>
      <c r="W9" s="2639"/>
      <c r="X9" s="2639"/>
      <c r="Y9" s="2639"/>
      <c r="Z9" s="2639"/>
      <c r="AA9" s="2639"/>
      <c r="AB9" s="2639"/>
      <c r="AC9" s="2640"/>
      <c r="AD9" s="2334">
        <v>60</v>
      </c>
      <c r="AE9" s="2334"/>
      <c r="AF9" s="2334"/>
      <c r="AG9" s="1425"/>
      <c r="AH9" s="2357"/>
      <c r="AI9" s="2358"/>
      <c r="AJ9" s="2358"/>
      <c r="AK9" s="2358"/>
      <c r="AL9" s="2358"/>
      <c r="AM9" s="1426"/>
      <c r="AN9" s="2359"/>
      <c r="AO9" s="2358"/>
      <c r="AP9" s="2358"/>
      <c r="AQ9" s="1427"/>
      <c r="AR9" s="1421"/>
      <c r="AS9" s="1428"/>
      <c r="AT9" s="1429"/>
      <c r="AU9" s="1427"/>
      <c r="AV9" s="1138"/>
      <c r="AW9" s="1138"/>
      <c r="AX9" s="1138"/>
      <c r="AY9" s="1138"/>
      <c r="AZ9" s="1138"/>
      <c r="BA9" s="1138"/>
      <c r="BB9" s="1138"/>
      <c r="BC9" s="1138"/>
      <c r="BD9" s="1138"/>
    </row>
    <row r="10" spans="1:138" s="1151" customFormat="1" ht="7.35" customHeight="1">
      <c r="A10" s="1430"/>
      <c r="B10" s="2497"/>
      <c r="C10" s="2498"/>
      <c r="D10" s="1431"/>
      <c r="E10" s="2496" t="s">
        <v>718</v>
      </c>
      <c r="F10" s="2496"/>
      <c r="G10" s="1398"/>
      <c r="H10" s="1432"/>
      <c r="I10" s="1433"/>
      <c r="J10" s="1432"/>
      <c r="K10" s="2330">
        <v>0.05</v>
      </c>
      <c r="L10" s="2331"/>
      <c r="M10" s="2331"/>
      <c r="N10" s="2331"/>
      <c r="O10" s="2331"/>
      <c r="P10" s="2331"/>
      <c r="Q10" s="2331"/>
      <c r="R10" s="2331"/>
      <c r="S10" s="2331"/>
      <c r="T10" s="2331"/>
      <c r="U10" s="2331"/>
      <c r="V10" s="2331"/>
      <c r="W10" s="2331"/>
      <c r="X10" s="2331"/>
      <c r="Y10" s="2331"/>
      <c r="Z10" s="2331"/>
      <c r="AA10" s="2331"/>
      <c r="AB10" s="2331"/>
      <c r="AC10" s="2331"/>
      <c r="AD10" s="2331"/>
      <c r="AE10" s="2331"/>
      <c r="AF10" s="2331"/>
      <c r="AG10" s="2332"/>
      <c r="AH10" s="2549"/>
      <c r="AI10" s="2361"/>
      <c r="AJ10" s="2361"/>
      <c r="AK10" s="2361"/>
      <c r="AL10" s="2361"/>
      <c r="AM10" s="1434"/>
      <c r="AN10" s="2360"/>
      <c r="AO10" s="2361"/>
      <c r="AP10" s="2361"/>
      <c r="AQ10" s="1435"/>
      <c r="AR10" s="1436"/>
      <c r="AS10" s="1437"/>
      <c r="AT10" s="1438"/>
      <c r="AU10" s="1435"/>
      <c r="AV10" s="1152"/>
      <c r="AW10" s="1152"/>
      <c r="AX10" s="1152"/>
      <c r="AY10" s="1152"/>
      <c r="AZ10" s="1152"/>
      <c r="BA10" s="1152"/>
      <c r="BB10" s="1152"/>
      <c r="BC10" s="1152"/>
      <c r="BD10" s="1152"/>
      <c r="BE10" s="1439"/>
      <c r="BF10" s="1439"/>
      <c r="BG10" s="1439"/>
      <c r="BH10" s="1439"/>
      <c r="BI10" s="1439"/>
      <c r="BJ10" s="1439"/>
      <c r="BK10" s="1439"/>
      <c r="BL10" s="1439"/>
      <c r="BM10" s="1439"/>
      <c r="BN10" s="1439"/>
      <c r="BO10" s="1439"/>
      <c r="BP10" s="1440"/>
      <c r="BQ10" s="1440"/>
      <c r="BR10" s="1440"/>
      <c r="BS10" s="1440"/>
      <c r="BT10" s="1440"/>
      <c r="BU10" s="1439"/>
      <c r="BV10" s="1440"/>
      <c r="BW10" s="1440"/>
      <c r="BX10" s="1440"/>
      <c r="BY10" s="1439"/>
      <c r="BZ10" s="1439"/>
      <c r="CA10" s="1152"/>
      <c r="CB10" s="1439"/>
      <c r="CC10" s="1439"/>
      <c r="CD10" s="1439"/>
      <c r="CE10" s="1439"/>
      <c r="CF10" s="1439"/>
      <c r="CG10" s="1439"/>
      <c r="CH10" s="1439"/>
      <c r="CI10" s="1439"/>
      <c r="CJ10" s="1441"/>
      <c r="CK10" s="1441"/>
      <c r="CL10" s="1441"/>
      <c r="CM10" s="1442"/>
      <c r="CN10" s="1443"/>
      <c r="CO10" s="1443"/>
      <c r="CP10" s="1443"/>
      <c r="CQ10" s="1444"/>
      <c r="CR10" s="1152"/>
      <c r="CS10" s="1152"/>
      <c r="CT10" s="1145"/>
      <c r="CU10" s="1138"/>
      <c r="CV10" s="1138"/>
      <c r="CW10" s="1138"/>
      <c r="CX10" s="1138"/>
      <c r="CY10" s="1138"/>
      <c r="CZ10" s="1146"/>
      <c r="DA10" s="1138"/>
      <c r="DB10" s="1138"/>
      <c r="DC10" s="1138"/>
      <c r="DD10" s="1138"/>
      <c r="DE10" s="1138"/>
      <c r="DF10" s="1138"/>
      <c r="DG10" s="1138"/>
      <c r="DH10" s="1138"/>
      <c r="DI10" s="1138"/>
      <c r="DJ10" s="1138"/>
      <c r="DK10" s="1138"/>
      <c r="DL10" s="1138"/>
      <c r="DM10" s="1138"/>
      <c r="DN10" s="1138"/>
      <c r="DO10" s="1138"/>
      <c r="DP10" s="1138"/>
      <c r="DQ10" s="1138"/>
      <c r="DR10" s="1138"/>
      <c r="DS10" s="1138"/>
      <c r="DT10" s="1138"/>
      <c r="DU10" s="1138"/>
      <c r="DV10" s="1138"/>
      <c r="DW10" s="1138"/>
      <c r="DX10" s="1138"/>
      <c r="DY10" s="1138"/>
      <c r="DZ10" s="1138"/>
      <c r="EA10" s="1138"/>
      <c r="EB10" s="1138"/>
      <c r="EC10" s="1138"/>
      <c r="ED10" s="1138"/>
      <c r="EE10" s="1138"/>
      <c r="EF10" s="1138"/>
      <c r="EG10" s="1138"/>
      <c r="EH10" s="1138"/>
    </row>
    <row r="11" spans="1:138" ht="7.35" customHeight="1">
      <c r="A11" s="981"/>
      <c r="B11" s="2314" t="s">
        <v>720</v>
      </c>
      <c r="C11" s="2315"/>
      <c r="D11" s="985"/>
      <c r="E11" s="2326" t="s">
        <v>721</v>
      </c>
      <c r="F11" s="2327"/>
      <c r="G11" s="1193"/>
      <c r="H11" s="1194"/>
      <c r="I11" s="1195"/>
      <c r="J11" s="1194"/>
      <c r="K11" s="2320"/>
      <c r="L11" s="2321"/>
      <c r="M11" s="1194"/>
      <c r="N11" s="2556"/>
      <c r="O11" s="2557"/>
      <c r="P11" s="2557"/>
      <c r="Q11" s="2556"/>
      <c r="R11" s="2557"/>
      <c r="S11" s="2557"/>
      <c r="T11" s="1202"/>
      <c r="U11" s="2301"/>
      <c r="V11" s="2301"/>
      <c r="W11" s="2301"/>
      <c r="X11" s="1203"/>
      <c r="Y11" s="2302"/>
      <c r="Z11" s="2303"/>
      <c r="AA11" s="2303"/>
      <c r="AB11" s="2303"/>
      <c r="AC11" s="1204"/>
      <c r="AD11" s="2304"/>
      <c r="AE11" s="2304"/>
      <c r="AF11" s="2304"/>
      <c r="AG11" s="1205"/>
      <c r="AH11" s="2305" t="s">
        <v>723</v>
      </c>
      <c r="AI11" s="2298"/>
      <c r="AJ11" s="2298"/>
      <c r="AK11" s="2298"/>
      <c r="AL11" s="2298"/>
      <c r="AM11" s="1196"/>
      <c r="AN11" s="2297" t="s">
        <v>724</v>
      </c>
      <c r="AO11" s="2298"/>
      <c r="AP11" s="2298"/>
      <c r="AQ11" s="1197"/>
      <c r="AR11" s="1193"/>
      <c r="AS11" s="1201"/>
      <c r="AT11" s="1206"/>
      <c r="AU11" s="1197"/>
      <c r="AV11" s="876"/>
      <c r="AW11" s="876"/>
      <c r="AX11" s="876"/>
      <c r="AY11" s="876"/>
      <c r="AZ11" s="876"/>
      <c r="BA11" s="876"/>
      <c r="BB11" s="875"/>
      <c r="BC11" s="875"/>
      <c r="BD11" s="875"/>
      <c r="BE11" s="875"/>
      <c r="BF11" s="875"/>
      <c r="BG11" s="875"/>
      <c r="BH11" s="875"/>
      <c r="BI11" s="875"/>
      <c r="BJ11" s="875"/>
      <c r="BK11" s="875"/>
      <c r="BL11" s="875"/>
      <c r="BM11" s="877"/>
      <c r="BN11" s="877"/>
      <c r="BO11" s="877"/>
      <c r="BP11" s="877"/>
      <c r="BQ11" s="877"/>
      <c r="BR11" s="875"/>
      <c r="BS11" s="877"/>
      <c r="BT11" s="877"/>
      <c r="BU11" s="877"/>
      <c r="BV11" s="875"/>
      <c r="BW11" s="875"/>
      <c r="BX11" s="876"/>
      <c r="BY11" s="875"/>
      <c r="BZ11" s="875"/>
      <c r="CA11" s="875"/>
      <c r="CB11" s="875"/>
      <c r="CC11" s="875"/>
      <c r="CD11" s="875"/>
      <c r="CE11" s="875"/>
      <c r="CF11" s="875"/>
      <c r="CG11" s="878"/>
      <c r="CH11" s="878"/>
      <c r="CI11" s="878"/>
      <c r="CJ11" s="879"/>
      <c r="CK11" s="880"/>
      <c r="CL11" s="880"/>
      <c r="CM11" s="880"/>
      <c r="CN11" s="881"/>
      <c r="CO11" s="876"/>
      <c r="CP11" s="876"/>
      <c r="CQ11" s="451"/>
      <c r="CR11" s="586"/>
      <c r="CS11" s="586"/>
      <c r="CT11" s="586"/>
      <c r="CU11" s="586"/>
      <c r="CV11" s="586"/>
      <c r="CW11" s="448"/>
      <c r="CX11" s="586"/>
      <c r="CY11" s="586"/>
      <c r="CZ11" s="586"/>
      <c r="DA11" s="586"/>
      <c r="DB11" s="586"/>
      <c r="DC11" s="586"/>
      <c r="DD11" s="586"/>
      <c r="DE11" s="586"/>
      <c r="DF11" s="586"/>
      <c r="DG11" s="586"/>
      <c r="DH11" s="586"/>
      <c r="DI11" s="586"/>
      <c r="DJ11" s="586"/>
      <c r="DK11" s="586"/>
      <c r="DL11" s="586"/>
      <c r="DM11" s="586"/>
      <c r="DN11" s="586"/>
      <c r="DO11" s="586"/>
      <c r="DP11" s="586"/>
      <c r="DQ11" s="586"/>
      <c r="DR11" s="586"/>
      <c r="DS11" s="586"/>
      <c r="DT11" s="586"/>
      <c r="DU11" s="586"/>
      <c r="DV11" s="586"/>
      <c r="DW11" s="586"/>
      <c r="DX11" s="586"/>
      <c r="DY11" s="586"/>
      <c r="DZ11" s="586"/>
      <c r="EA11" s="586"/>
      <c r="EB11" s="586"/>
      <c r="EC11" s="586"/>
      <c r="ED11" s="586"/>
      <c r="EE11" s="586"/>
    </row>
    <row r="12" spans="1:138" ht="7.35" customHeight="1">
      <c r="A12" s="984"/>
      <c r="B12" s="2335"/>
      <c r="C12" s="2336"/>
      <c r="D12" s="987"/>
      <c r="E12" s="2328" t="s">
        <v>722</v>
      </c>
      <c r="F12" s="2329"/>
      <c r="G12" s="1200"/>
      <c r="H12" s="1207"/>
      <c r="I12" s="1208"/>
      <c r="J12" s="1207"/>
      <c r="K12" s="2324"/>
      <c r="L12" s="2325"/>
      <c r="M12" s="1207"/>
      <c r="N12" s="2337"/>
      <c r="O12" s="2338"/>
      <c r="P12" s="2338"/>
      <c r="Q12" s="2337"/>
      <c r="R12" s="2338"/>
      <c r="S12" s="2338"/>
      <c r="T12" s="1210"/>
      <c r="U12" s="2306"/>
      <c r="V12" s="2306"/>
      <c r="W12" s="2306"/>
      <c r="X12" s="1211"/>
      <c r="Y12" s="2307"/>
      <c r="Z12" s="2308"/>
      <c r="AA12" s="2308"/>
      <c r="AB12" s="2308"/>
      <c r="AC12" s="1212"/>
      <c r="AD12" s="2309"/>
      <c r="AE12" s="2309"/>
      <c r="AF12" s="2309"/>
      <c r="AG12" s="1213"/>
      <c r="AH12" s="2364"/>
      <c r="AI12" s="2309"/>
      <c r="AJ12" s="2309"/>
      <c r="AK12" s="2309"/>
      <c r="AL12" s="2309"/>
      <c r="AM12" s="1198"/>
      <c r="AN12" s="2299" t="s">
        <v>725</v>
      </c>
      <c r="AO12" s="2300"/>
      <c r="AP12" s="2300"/>
      <c r="AQ12" s="1199"/>
      <c r="AR12" s="1200"/>
      <c r="AS12" s="1209"/>
      <c r="AT12" s="1214"/>
      <c r="AU12" s="1199"/>
      <c r="AV12" s="876"/>
      <c r="AW12" s="876"/>
      <c r="AX12" s="876"/>
      <c r="AY12" s="876"/>
      <c r="AZ12" s="876"/>
      <c r="BA12" s="876"/>
      <c r="BB12" s="875"/>
      <c r="BC12" s="875"/>
      <c r="BD12" s="875"/>
      <c r="BE12" s="875"/>
      <c r="BF12" s="875"/>
      <c r="BG12" s="875"/>
      <c r="BH12" s="875"/>
      <c r="BI12" s="875"/>
      <c r="BJ12" s="875"/>
      <c r="BK12" s="875"/>
      <c r="BL12" s="875"/>
      <c r="BM12" s="877"/>
      <c r="BN12" s="877"/>
      <c r="BO12" s="877"/>
      <c r="BP12" s="877"/>
      <c r="BQ12" s="877"/>
      <c r="BR12" s="875"/>
      <c r="BS12" s="877"/>
      <c r="BT12" s="877"/>
      <c r="BU12" s="877"/>
      <c r="BV12" s="875"/>
      <c r="BW12" s="875"/>
      <c r="BX12" s="876"/>
      <c r="BY12" s="875"/>
      <c r="BZ12" s="875"/>
      <c r="CA12" s="875"/>
      <c r="CB12" s="875"/>
      <c r="CC12" s="875"/>
      <c r="CD12" s="875"/>
      <c r="CE12" s="875"/>
      <c r="CF12" s="875"/>
      <c r="CG12" s="878"/>
      <c r="CH12" s="878"/>
      <c r="CI12" s="878"/>
      <c r="CJ12" s="879"/>
      <c r="CK12" s="880"/>
      <c r="CL12" s="880"/>
      <c r="CM12" s="880"/>
      <c r="CN12" s="881"/>
      <c r="CO12" s="876"/>
      <c r="CP12" s="876"/>
      <c r="CQ12" s="451"/>
      <c r="CR12" s="586"/>
      <c r="CS12" s="586"/>
      <c r="CT12" s="586"/>
      <c r="CU12" s="586"/>
      <c r="CV12" s="586"/>
      <c r="CW12" s="448"/>
      <c r="CX12" s="586"/>
      <c r="CY12" s="586"/>
      <c r="CZ12" s="586"/>
      <c r="DA12" s="586"/>
      <c r="DB12" s="586"/>
      <c r="DC12" s="586"/>
      <c r="DD12" s="586"/>
      <c r="DE12" s="586"/>
      <c r="DF12" s="586"/>
      <c r="DG12" s="586"/>
      <c r="DH12" s="586"/>
      <c r="DI12" s="586"/>
      <c r="DJ12" s="586"/>
      <c r="DK12" s="586"/>
      <c r="DL12" s="586"/>
      <c r="DM12" s="586"/>
      <c r="DN12" s="586"/>
      <c r="DO12" s="586"/>
      <c r="DP12" s="586"/>
      <c r="DQ12" s="586"/>
      <c r="DR12" s="586"/>
      <c r="DS12" s="586"/>
      <c r="DT12" s="586"/>
      <c r="DU12" s="586"/>
      <c r="DV12" s="586"/>
      <c r="DW12" s="586"/>
      <c r="DX12" s="586"/>
      <c r="DY12" s="586"/>
      <c r="DZ12" s="586"/>
      <c r="EA12" s="586"/>
      <c r="EB12" s="586"/>
      <c r="EC12" s="586"/>
      <c r="ED12" s="586"/>
      <c r="EE12" s="586"/>
    </row>
    <row r="13" spans="1:138" ht="7.35" customHeight="1">
      <c r="A13" s="981"/>
      <c r="B13" s="2314" t="s">
        <v>726</v>
      </c>
      <c r="C13" s="2315"/>
      <c r="D13" s="985"/>
      <c r="E13" s="2326" t="s">
        <v>728</v>
      </c>
      <c r="F13" s="2327"/>
      <c r="G13" s="1193"/>
      <c r="H13" s="1194"/>
      <c r="I13" s="1195"/>
      <c r="J13" s="1194"/>
      <c r="K13" s="2320"/>
      <c r="L13" s="2321"/>
      <c r="M13" s="1194"/>
      <c r="N13" s="2556"/>
      <c r="O13" s="2557"/>
      <c r="P13" s="2557"/>
      <c r="Q13" s="2556"/>
      <c r="R13" s="2557"/>
      <c r="S13" s="2557"/>
      <c r="T13" s="1202"/>
      <c r="U13" s="2301"/>
      <c r="V13" s="2301"/>
      <c r="W13" s="2301"/>
      <c r="X13" s="1203"/>
      <c r="Y13" s="2302"/>
      <c r="Z13" s="2303"/>
      <c r="AA13" s="2303"/>
      <c r="AB13" s="2303"/>
      <c r="AC13" s="1204"/>
      <c r="AD13" s="2304"/>
      <c r="AE13" s="2304"/>
      <c r="AF13" s="2304"/>
      <c r="AG13" s="1205"/>
      <c r="AH13" s="2305"/>
      <c r="AI13" s="2298"/>
      <c r="AJ13" s="2298"/>
      <c r="AK13" s="2298"/>
      <c r="AL13" s="2298"/>
      <c r="AM13" s="1196"/>
      <c r="AN13" s="2297"/>
      <c r="AO13" s="2298"/>
      <c r="AP13" s="2298"/>
      <c r="AQ13" s="1197"/>
      <c r="AR13" s="1215">
        <v>30</v>
      </c>
      <c r="AS13" s="1216"/>
      <c r="AT13" s="1217">
        <v>1</v>
      </c>
      <c r="AU13" s="1197"/>
      <c r="AV13" s="876"/>
      <c r="AZ13" s="1231"/>
      <c r="BA13" s="876"/>
      <c r="BB13" s="875"/>
      <c r="BC13" s="875"/>
      <c r="BD13" s="875"/>
      <c r="BE13" s="875"/>
      <c r="BF13" s="875"/>
      <c r="BG13" s="875"/>
      <c r="BH13" s="875"/>
      <c r="BI13" s="875"/>
      <c r="BJ13" s="875"/>
      <c r="BK13" s="875"/>
      <c r="BL13" s="875"/>
      <c r="BM13" s="877"/>
      <c r="BN13" s="1464"/>
      <c r="BO13" s="877"/>
      <c r="BP13" s="877"/>
      <c r="BQ13" s="877"/>
      <c r="BR13" s="875"/>
      <c r="BS13" s="877"/>
      <c r="BT13" s="877"/>
      <c r="BU13" s="877"/>
      <c r="BV13" s="875"/>
      <c r="BW13" s="875"/>
      <c r="BX13" s="876"/>
      <c r="BY13" s="875"/>
      <c r="BZ13" s="875"/>
      <c r="CA13" s="875"/>
      <c r="CB13" s="875"/>
      <c r="CC13" s="875"/>
      <c r="CD13" s="875"/>
      <c r="CE13" s="875"/>
      <c r="CF13" s="875"/>
      <c r="CG13" s="878"/>
      <c r="CH13" s="878"/>
      <c r="CI13" s="878"/>
      <c r="CJ13" s="879"/>
      <c r="CK13" s="880"/>
      <c r="CL13" s="880"/>
      <c r="CM13" s="880"/>
      <c r="CN13" s="881"/>
      <c r="CO13" s="876"/>
      <c r="CP13" s="876"/>
      <c r="CQ13" s="451"/>
      <c r="CR13" s="586"/>
      <c r="CS13" s="586"/>
      <c r="CT13" s="586"/>
      <c r="CU13" s="586"/>
      <c r="CV13" s="586"/>
      <c r="CW13" s="448"/>
      <c r="CX13" s="586"/>
      <c r="CY13" s="586"/>
      <c r="CZ13" s="586"/>
      <c r="DA13" s="586"/>
      <c r="DB13" s="586"/>
      <c r="DC13" s="586"/>
      <c r="DD13" s="586"/>
      <c r="DE13" s="586"/>
      <c r="DF13" s="586"/>
      <c r="DG13" s="586"/>
      <c r="DH13" s="586"/>
      <c r="DI13" s="586"/>
      <c r="DJ13" s="586"/>
      <c r="DK13" s="586"/>
      <c r="DL13" s="586"/>
      <c r="DM13" s="586"/>
      <c r="DN13" s="586"/>
      <c r="DO13" s="586"/>
      <c r="DP13" s="586"/>
      <c r="DQ13" s="586"/>
      <c r="DR13" s="586"/>
      <c r="DS13" s="586"/>
      <c r="DT13" s="586"/>
      <c r="DU13" s="586"/>
      <c r="DV13" s="586"/>
      <c r="DW13" s="586"/>
      <c r="DX13" s="586"/>
      <c r="DY13" s="586"/>
      <c r="DZ13" s="586"/>
      <c r="EA13" s="586"/>
      <c r="EB13" s="586"/>
      <c r="EC13" s="586"/>
      <c r="ED13" s="586"/>
      <c r="EE13" s="586"/>
    </row>
    <row r="14" spans="1:138" ht="7.35" customHeight="1">
      <c r="A14" s="984"/>
      <c r="B14" s="2316"/>
      <c r="C14" s="2317"/>
      <c r="D14" s="986"/>
      <c r="E14" s="2328" t="s">
        <v>28</v>
      </c>
      <c r="F14" s="2329"/>
      <c r="G14" s="1200"/>
      <c r="H14" s="1207"/>
      <c r="I14" s="1208"/>
      <c r="J14" s="1207"/>
      <c r="K14" s="2324"/>
      <c r="L14" s="2325"/>
      <c r="M14" s="1207"/>
      <c r="N14" s="2337"/>
      <c r="O14" s="2338"/>
      <c r="P14" s="2338"/>
      <c r="Q14" s="2337"/>
      <c r="R14" s="2338"/>
      <c r="S14" s="2338"/>
      <c r="T14" s="1210"/>
      <c r="U14" s="2306"/>
      <c r="V14" s="2306"/>
      <c r="W14" s="2306"/>
      <c r="X14" s="1211"/>
      <c r="Y14" s="2307"/>
      <c r="Z14" s="2308"/>
      <c r="AA14" s="2308"/>
      <c r="AB14" s="2308"/>
      <c r="AC14" s="1212"/>
      <c r="AD14" s="2309"/>
      <c r="AE14" s="2309"/>
      <c r="AF14" s="2309"/>
      <c r="AG14" s="1213"/>
      <c r="AH14" s="2364"/>
      <c r="AI14" s="2309"/>
      <c r="AJ14" s="2309"/>
      <c r="AK14" s="2309"/>
      <c r="AL14" s="2309"/>
      <c r="AM14" s="1198"/>
      <c r="AN14" s="2299"/>
      <c r="AO14" s="2300"/>
      <c r="AP14" s="2300"/>
      <c r="AQ14" s="1199"/>
      <c r="AR14" s="1218">
        <v>200</v>
      </c>
      <c r="AS14" s="1209"/>
      <c r="AT14" s="1219">
        <v>100</v>
      </c>
      <c r="AU14" s="1199"/>
      <c r="AV14" s="876"/>
      <c r="AW14" s="2645" t="s">
        <v>929</v>
      </c>
      <c r="AX14" s="2645"/>
      <c r="AY14" s="2645"/>
      <c r="AZ14" s="2644" t="s">
        <v>930</v>
      </c>
      <c r="BA14" s="2644"/>
      <c r="BB14" s="2644"/>
      <c r="BC14" s="2644"/>
      <c r="BD14" s="2644"/>
      <c r="BE14" s="2644"/>
      <c r="BF14" s="2644"/>
      <c r="BG14" s="2644"/>
      <c r="BH14" s="2644"/>
      <c r="BI14" s="2644"/>
      <c r="BJ14" s="2644"/>
      <c r="BK14" s="2644"/>
      <c r="BL14" s="2644"/>
      <c r="BM14" s="2644"/>
      <c r="BN14" s="2644"/>
      <c r="BO14" s="2644"/>
      <c r="BP14" s="2644"/>
      <c r="BQ14" s="2644"/>
      <c r="BR14" s="2644"/>
      <c r="BS14" s="2644"/>
      <c r="BT14" s="2644"/>
      <c r="BU14" s="2644"/>
      <c r="BV14" s="2644"/>
      <c r="BW14" s="2644"/>
      <c r="BX14" s="2644"/>
      <c r="BY14" s="2644"/>
      <c r="BZ14" s="2644"/>
      <c r="CA14" s="2644"/>
      <c r="CB14" s="2644"/>
      <c r="CC14" s="2644"/>
      <c r="CD14" s="2644"/>
      <c r="CE14" s="2644"/>
      <c r="CF14" s="875"/>
      <c r="CG14" s="875"/>
      <c r="CH14" s="875"/>
      <c r="CI14" s="878"/>
      <c r="CJ14" s="878"/>
      <c r="CK14" s="878"/>
      <c r="CL14" s="879"/>
      <c r="CM14" s="880"/>
      <c r="CN14" s="880"/>
      <c r="CO14" s="880"/>
      <c r="CP14" s="881"/>
      <c r="CQ14" s="876"/>
      <c r="CR14" s="876"/>
      <c r="CS14" s="451"/>
      <c r="CT14" s="586"/>
      <c r="CU14" s="586"/>
      <c r="CV14" s="586"/>
      <c r="CW14" s="586"/>
      <c r="CX14" s="586"/>
      <c r="CY14" s="448"/>
      <c r="CZ14" s="586"/>
      <c r="DA14" s="586"/>
      <c r="DB14" s="586"/>
      <c r="DC14" s="586"/>
      <c r="DD14" s="586"/>
      <c r="DE14" s="586"/>
      <c r="DF14" s="586"/>
      <c r="DG14" s="586"/>
      <c r="DH14" s="586"/>
      <c r="DI14" s="586"/>
      <c r="DJ14" s="586"/>
      <c r="DK14" s="586"/>
      <c r="DL14" s="586"/>
      <c r="DM14" s="586"/>
      <c r="DN14" s="586"/>
      <c r="DO14" s="586"/>
      <c r="DP14" s="586"/>
      <c r="DQ14" s="586"/>
      <c r="DR14" s="586"/>
      <c r="DS14" s="586"/>
      <c r="DT14" s="586"/>
      <c r="DU14" s="586"/>
      <c r="DV14" s="586"/>
      <c r="DW14" s="586"/>
      <c r="DX14" s="586"/>
      <c r="DY14" s="586"/>
      <c r="DZ14" s="586"/>
      <c r="EA14" s="586"/>
      <c r="EB14" s="586"/>
      <c r="EC14" s="586"/>
      <c r="ED14" s="586"/>
      <c r="EE14" s="586"/>
      <c r="EF14" s="586"/>
      <c r="EG14" s="586"/>
    </row>
    <row r="15" spans="1:138" ht="7.35" customHeight="1">
      <c r="A15" s="979"/>
      <c r="B15" s="2318" t="s">
        <v>727</v>
      </c>
      <c r="C15" s="2319"/>
      <c r="D15" s="980"/>
      <c r="E15" s="2318" t="s">
        <v>729</v>
      </c>
      <c r="F15" s="2319"/>
      <c r="G15" s="1220"/>
      <c r="H15" s="1221"/>
      <c r="I15" s="1222"/>
      <c r="J15" s="1221"/>
      <c r="K15" s="2322"/>
      <c r="L15" s="2323"/>
      <c r="M15" s="1223"/>
      <c r="N15" s="2559"/>
      <c r="O15" s="2559"/>
      <c r="P15" s="2559"/>
      <c r="Q15" s="2558"/>
      <c r="R15" s="2559"/>
      <c r="S15" s="2559"/>
      <c r="T15" s="1224"/>
      <c r="U15" s="2310"/>
      <c r="V15" s="2310"/>
      <c r="W15" s="2310"/>
      <c r="X15" s="1221"/>
      <c r="Y15" s="2311"/>
      <c r="Z15" s="2312"/>
      <c r="AA15" s="2312"/>
      <c r="AB15" s="2312"/>
      <c r="AC15" s="1225"/>
      <c r="AD15" s="2313"/>
      <c r="AE15" s="2313"/>
      <c r="AF15" s="2313"/>
      <c r="AG15" s="1192"/>
      <c r="AH15" s="2500"/>
      <c r="AI15" s="2313"/>
      <c r="AJ15" s="2313"/>
      <c r="AK15" s="2313"/>
      <c r="AL15" s="2313"/>
      <c r="AM15" s="1226"/>
      <c r="AN15" s="2312"/>
      <c r="AO15" s="2312"/>
      <c r="AP15" s="2312"/>
      <c r="AQ15" s="1134"/>
      <c r="AR15" s="1227">
        <v>4</v>
      </c>
      <c r="AS15" s="1228"/>
      <c r="AT15" s="1229">
        <v>2</v>
      </c>
      <c r="AU15" s="1230"/>
      <c r="AV15" s="876"/>
      <c r="AW15" s="2643" t="s">
        <v>932</v>
      </c>
      <c r="AX15" s="2643"/>
      <c r="AY15" s="2643"/>
      <c r="AZ15" s="2233" t="s">
        <v>931</v>
      </c>
      <c r="BA15" s="2233"/>
      <c r="BB15" s="2233"/>
      <c r="BC15" s="2233"/>
      <c r="BD15" s="2233"/>
      <c r="BE15" s="2233"/>
      <c r="BF15" s="2233"/>
      <c r="BG15" s="2233"/>
      <c r="BH15" s="2233"/>
      <c r="BI15" s="2233"/>
      <c r="BJ15" s="2233"/>
      <c r="BK15" s="2233"/>
      <c r="BL15" s="2233"/>
      <c r="BM15" s="2233"/>
      <c r="BN15" s="2233"/>
      <c r="BO15" s="2233"/>
      <c r="BP15" s="2233"/>
      <c r="BQ15" s="2233"/>
      <c r="BR15" s="2233"/>
      <c r="BS15" s="2233"/>
      <c r="BT15" s="2233"/>
      <c r="BU15" s="2233"/>
      <c r="BV15" s="2233"/>
      <c r="BW15" s="2233"/>
      <c r="BX15" s="2233"/>
      <c r="BY15" s="2233"/>
      <c r="BZ15" s="2233"/>
      <c r="CA15" s="2233"/>
      <c r="CB15" s="2233"/>
      <c r="CC15" s="2233"/>
      <c r="CD15" s="2233"/>
      <c r="CE15" s="2233"/>
      <c r="CF15" s="880"/>
      <c r="CG15" s="880"/>
      <c r="CH15" s="880"/>
      <c r="CI15" s="881"/>
      <c r="CJ15" s="876"/>
      <c r="CK15" s="876"/>
      <c r="CL15" s="451"/>
      <c r="CM15" s="586"/>
      <c r="CN15" s="586"/>
      <c r="CO15" s="586"/>
      <c r="CP15" s="586"/>
      <c r="CQ15" s="586"/>
      <c r="CR15" s="448"/>
      <c r="CS15" s="586"/>
      <c r="CT15" s="586"/>
      <c r="CU15" s="586"/>
      <c r="CV15" s="586"/>
      <c r="CW15" s="586"/>
      <c r="CX15" s="586"/>
      <c r="CY15" s="586"/>
      <c r="CZ15" s="586"/>
      <c r="DA15" s="586"/>
      <c r="DB15" s="586"/>
      <c r="DC15" s="586"/>
      <c r="DD15" s="586"/>
      <c r="DE15" s="586"/>
      <c r="DF15" s="586"/>
      <c r="DG15" s="586"/>
      <c r="DH15" s="586"/>
      <c r="DI15" s="586"/>
      <c r="DJ15" s="586"/>
      <c r="DK15" s="586"/>
      <c r="DL15" s="586"/>
      <c r="DM15" s="586"/>
      <c r="DN15" s="586"/>
      <c r="DO15" s="586"/>
      <c r="DP15" s="586"/>
      <c r="DQ15" s="586"/>
      <c r="DR15" s="586"/>
      <c r="DS15" s="586"/>
      <c r="DT15" s="586"/>
      <c r="DU15" s="586"/>
      <c r="DV15" s="586"/>
      <c r="DW15" s="586"/>
      <c r="DX15" s="586"/>
      <c r="DY15" s="586"/>
      <c r="DZ15" s="586"/>
    </row>
    <row r="16" spans="1:138" ht="7.35" customHeight="1">
      <c r="A16" s="876"/>
      <c r="B16" s="586"/>
      <c r="C16" s="586"/>
      <c r="D16" s="586"/>
      <c r="E16" s="586"/>
      <c r="F16" s="586"/>
      <c r="G16" s="876"/>
      <c r="H16" s="875"/>
      <c r="I16" s="875"/>
      <c r="J16" s="875"/>
      <c r="K16" s="2095"/>
      <c r="L16" s="2095"/>
      <c r="M16" s="648"/>
      <c r="N16" s="2340"/>
      <c r="O16" s="2340"/>
      <c r="P16" s="2340"/>
      <c r="Q16" s="2340"/>
      <c r="R16" s="2340"/>
      <c r="S16" s="2340"/>
      <c r="T16" s="648"/>
      <c r="U16" s="2095"/>
      <c r="V16" s="2095"/>
      <c r="W16" s="2095"/>
      <c r="X16" s="648"/>
      <c r="Y16" s="2095"/>
      <c r="Z16" s="2095"/>
      <c r="AA16" s="2095"/>
      <c r="AB16" s="2095"/>
      <c r="AC16" s="648"/>
      <c r="AD16" s="2095"/>
      <c r="AE16" s="2095"/>
      <c r="AF16" s="2095"/>
      <c r="AG16" s="648"/>
      <c r="AH16" s="2095"/>
      <c r="AI16" s="2095"/>
      <c r="AJ16" s="2095"/>
      <c r="AK16" s="2095"/>
      <c r="AL16" s="2095"/>
      <c r="AM16" s="648"/>
      <c r="AN16" s="2095"/>
      <c r="AO16" s="2095"/>
      <c r="AP16" s="2095"/>
      <c r="AQ16" s="648"/>
      <c r="AR16" s="648"/>
      <c r="AT16" s="586"/>
      <c r="AV16" s="613"/>
      <c r="AW16" s="613"/>
      <c r="AX16" s="613"/>
      <c r="AY16" s="613"/>
      <c r="AZ16" s="613"/>
      <c r="BA16" s="613"/>
      <c r="BB16" s="613"/>
      <c r="BC16" s="613"/>
      <c r="BD16" s="613"/>
      <c r="BE16" s="613"/>
      <c r="BF16" s="613"/>
      <c r="BG16" s="613"/>
      <c r="BH16" s="613"/>
      <c r="BI16" s="613"/>
      <c r="BJ16" s="613"/>
      <c r="BK16" s="613"/>
      <c r="BL16" s="613"/>
      <c r="BM16" s="613"/>
      <c r="BN16" s="613"/>
      <c r="BO16" s="613"/>
      <c r="BP16" s="613"/>
      <c r="BQ16" s="613"/>
      <c r="BR16" s="613"/>
      <c r="BS16" s="613"/>
      <c r="BT16" s="613"/>
      <c r="BU16" s="613"/>
      <c r="BV16" s="613"/>
      <c r="BW16" s="613"/>
      <c r="BX16" s="613"/>
      <c r="BY16" s="613"/>
      <c r="BZ16" s="613"/>
      <c r="CA16" s="613"/>
      <c r="CB16" s="613"/>
      <c r="CC16" s="613"/>
      <c r="CD16" s="613"/>
      <c r="CE16" s="613"/>
      <c r="CF16" s="613"/>
      <c r="CG16" s="613"/>
      <c r="CH16" s="613"/>
      <c r="CI16" s="613"/>
    </row>
    <row r="17" spans="1:117" ht="7.35" customHeight="1">
      <c r="A17" s="2050" t="s">
        <v>608</v>
      </c>
      <c r="B17" s="2052"/>
      <c r="C17" s="2050" t="s">
        <v>609</v>
      </c>
      <c r="D17" s="2052"/>
      <c r="E17" s="2386" t="s">
        <v>610</v>
      </c>
      <c r="F17" s="2387"/>
      <c r="G17" s="2264" t="s">
        <v>611</v>
      </c>
      <c r="H17" s="2294"/>
      <c r="I17" s="2294"/>
      <c r="J17" s="2294"/>
      <c r="K17" s="2294"/>
      <c r="L17" s="2294"/>
      <c r="M17" s="2294"/>
      <c r="N17" s="2294"/>
      <c r="O17" s="2294"/>
      <c r="P17" s="2294"/>
      <c r="Q17" s="2294"/>
      <c r="R17" s="2294"/>
      <c r="S17" s="2294"/>
      <c r="T17" s="2265"/>
      <c r="U17" s="2094" t="s">
        <v>612</v>
      </c>
      <c r="V17" s="2095"/>
      <c r="W17" s="2095"/>
      <c r="X17" s="2095"/>
      <c r="Y17" s="2095"/>
      <c r="Z17" s="2095"/>
      <c r="AA17" s="2095"/>
      <c r="AB17" s="2095"/>
      <c r="AC17" s="2095"/>
      <c r="AD17" s="2095"/>
      <c r="AE17" s="2095"/>
      <c r="AF17" s="2095"/>
      <c r="AG17" s="2095"/>
      <c r="AH17" s="2095"/>
      <c r="AI17" s="2096"/>
      <c r="AJ17" s="2477" t="s">
        <v>613</v>
      </c>
      <c r="AK17" s="2478"/>
      <c r="AL17" s="2478"/>
      <c r="AM17" s="2478"/>
      <c r="AN17" s="2478"/>
      <c r="AO17" s="2478"/>
      <c r="AP17" s="2478"/>
      <c r="AQ17" s="2478"/>
      <c r="AR17" s="2478"/>
      <c r="AS17" s="2478"/>
      <c r="AT17" s="2478"/>
      <c r="AU17" s="2478"/>
      <c r="AV17" s="2478"/>
      <c r="AW17" s="2478"/>
      <c r="AX17" s="2478"/>
      <c r="AY17" s="2478"/>
      <c r="AZ17" s="2478"/>
      <c r="BA17" s="2478"/>
      <c r="BB17" s="2478"/>
      <c r="BC17" s="2478"/>
      <c r="BD17" s="2478"/>
      <c r="BE17" s="2478"/>
      <c r="BF17" s="2478"/>
      <c r="BG17" s="2478"/>
      <c r="BH17" s="2478"/>
      <c r="BI17" s="2478"/>
      <c r="BJ17" s="2478"/>
      <c r="BK17" s="2478"/>
      <c r="BL17" s="2478"/>
      <c r="BM17" s="2478"/>
      <c r="BN17" s="2478"/>
      <c r="BO17" s="2478"/>
      <c r="BP17" s="2478"/>
      <c r="BQ17" s="2478"/>
      <c r="BR17" s="2478"/>
      <c r="BS17" s="2478"/>
      <c r="BT17" s="2478"/>
      <c r="BU17" s="2478"/>
      <c r="BV17" s="2478"/>
      <c r="BW17" s="2478"/>
      <c r="BX17" s="2478"/>
      <c r="BY17" s="2478"/>
      <c r="BZ17" s="2478"/>
      <c r="CA17" s="2478"/>
      <c r="CB17" s="2478"/>
      <c r="CC17" s="2478"/>
      <c r="CD17" s="2478"/>
      <c r="CE17" s="2479"/>
      <c r="CJ17" s="586"/>
      <c r="CK17" s="586"/>
      <c r="CL17" s="586"/>
      <c r="CM17" s="586"/>
      <c r="CN17" s="586"/>
      <c r="CO17" s="586"/>
      <c r="CP17" s="586"/>
      <c r="CQ17" s="586"/>
      <c r="CR17" s="586"/>
      <c r="CS17" s="586"/>
      <c r="CT17" s="586"/>
      <c r="CU17" s="586"/>
      <c r="CV17" s="586"/>
      <c r="CW17" s="586"/>
      <c r="CX17" s="586"/>
      <c r="CY17" s="586"/>
      <c r="CZ17" s="586"/>
      <c r="DA17" s="586"/>
      <c r="DB17" s="586"/>
      <c r="DC17" s="586"/>
      <c r="DD17" s="586"/>
      <c r="DE17" s="586"/>
      <c r="DF17" s="586"/>
      <c r="DG17" s="586"/>
      <c r="DH17" s="586"/>
      <c r="DI17" s="586"/>
      <c r="DJ17" s="586"/>
      <c r="DK17" s="586"/>
      <c r="DL17" s="586"/>
      <c r="DM17" s="586"/>
    </row>
    <row r="18" spans="1:117" ht="7.35" customHeight="1">
      <c r="A18" s="2044"/>
      <c r="B18" s="2046"/>
      <c r="C18" s="2044" t="s">
        <v>614</v>
      </c>
      <c r="D18" s="2046"/>
      <c r="E18" s="2452" t="s">
        <v>615</v>
      </c>
      <c r="F18" s="2454"/>
      <c r="G18" s="2386" t="s">
        <v>616</v>
      </c>
      <c r="H18" s="2387"/>
      <c r="I18" s="2384" t="s">
        <v>602</v>
      </c>
      <c r="J18" s="2385"/>
      <c r="K18" s="2384" t="s">
        <v>617</v>
      </c>
      <c r="L18" s="2499"/>
      <c r="M18" s="2385"/>
      <c r="N18" s="2386" t="s">
        <v>618</v>
      </c>
      <c r="O18" s="2548"/>
      <c r="P18" s="2548"/>
      <c r="Q18" s="2548"/>
      <c r="R18" s="2548"/>
      <c r="S18" s="2548"/>
      <c r="T18" s="2387"/>
      <c r="U18" s="2044" t="s">
        <v>618</v>
      </c>
      <c r="V18" s="2045"/>
      <c r="W18" s="2045"/>
      <c r="X18" s="2045"/>
      <c r="Y18" s="2045"/>
      <c r="Z18" s="2045"/>
      <c r="AA18" s="2045"/>
      <c r="AB18" s="2045"/>
      <c r="AC18" s="2045"/>
      <c r="AD18" s="2045"/>
      <c r="AE18" s="2046"/>
      <c r="AF18" s="2450" t="s">
        <v>602</v>
      </c>
      <c r="AG18" s="2455"/>
      <c r="AH18" s="2455"/>
      <c r="AI18" s="2451"/>
      <c r="AJ18" s="2456" t="s">
        <v>619</v>
      </c>
      <c r="AK18" s="2457"/>
      <c r="AL18" s="2457"/>
      <c r="AM18" s="2457"/>
      <c r="AN18" s="2457"/>
      <c r="AO18" s="2458"/>
      <c r="AP18" s="2447" t="s">
        <v>620</v>
      </c>
      <c r="AQ18" s="2448"/>
      <c r="AR18" s="2448"/>
      <c r="AS18" s="2448"/>
      <c r="AT18" s="2448"/>
      <c r="AU18" s="2448"/>
      <c r="AV18" s="2448"/>
      <c r="AW18" s="2448"/>
      <c r="AX18" s="2448"/>
      <c r="AY18" s="2448"/>
      <c r="AZ18" s="2448"/>
      <c r="BA18" s="2449"/>
      <c r="BB18" s="2447" t="s">
        <v>621</v>
      </c>
      <c r="BC18" s="2448"/>
      <c r="BD18" s="2448"/>
      <c r="BE18" s="2448"/>
      <c r="BF18" s="2448"/>
      <c r="BG18" s="2448"/>
      <c r="BH18" s="2448"/>
      <c r="BI18" s="2448"/>
      <c r="BJ18" s="2448"/>
      <c r="BK18" s="2448"/>
      <c r="BL18" s="2448"/>
      <c r="BM18" s="2449"/>
      <c r="BN18" s="2456" t="s">
        <v>622</v>
      </c>
      <c r="BO18" s="2457"/>
      <c r="BP18" s="2457"/>
      <c r="BQ18" s="2457"/>
      <c r="BR18" s="2457"/>
      <c r="BS18" s="2458"/>
      <c r="BT18" s="2456" t="s">
        <v>623</v>
      </c>
      <c r="BU18" s="2457"/>
      <c r="BV18" s="2457"/>
      <c r="BW18" s="2457"/>
      <c r="BX18" s="2457"/>
      <c r="BY18" s="2457"/>
      <c r="BZ18" s="2456" t="s">
        <v>624</v>
      </c>
      <c r="CA18" s="2457"/>
      <c r="CB18" s="2457"/>
      <c r="CC18" s="2457"/>
      <c r="CD18" s="2457"/>
      <c r="CE18" s="2458"/>
      <c r="CF18" s="613"/>
      <c r="CG18" s="613"/>
      <c r="CH18" s="613"/>
      <c r="CI18" s="613"/>
    </row>
    <row r="19" spans="1:117" ht="6.75" customHeight="1">
      <c r="A19" s="2044"/>
      <c r="B19" s="2046"/>
      <c r="C19" s="2044"/>
      <c r="D19" s="2046"/>
      <c r="E19" s="2452"/>
      <c r="F19" s="2454"/>
      <c r="G19" s="2452"/>
      <c r="H19" s="2454"/>
      <c r="I19" s="2450" t="s">
        <v>422</v>
      </c>
      <c r="J19" s="2451"/>
      <c r="K19" s="2450" t="s">
        <v>422</v>
      </c>
      <c r="L19" s="2455"/>
      <c r="M19" s="2451"/>
      <c r="N19" s="2452"/>
      <c r="O19" s="2453"/>
      <c r="P19" s="2453"/>
      <c r="Q19" s="2453"/>
      <c r="R19" s="2453"/>
      <c r="S19" s="2453"/>
      <c r="T19" s="2454"/>
      <c r="U19" s="2045" t="s">
        <v>422</v>
      </c>
      <c r="V19" s="2045"/>
      <c r="W19" s="2045"/>
      <c r="X19" s="2045"/>
      <c r="Y19" s="2045"/>
      <c r="Z19" s="2045"/>
      <c r="AA19" s="2045"/>
      <c r="AB19" s="2045"/>
      <c r="AC19" s="2045"/>
      <c r="AD19" s="2045"/>
      <c r="AE19" s="2045"/>
      <c r="AF19" s="2450" t="s">
        <v>422</v>
      </c>
      <c r="AG19" s="2455"/>
      <c r="AH19" s="2455"/>
      <c r="AI19" s="2451"/>
      <c r="AJ19" s="2466"/>
      <c r="AK19" s="2467"/>
      <c r="AL19" s="2467"/>
      <c r="AM19" s="2467"/>
      <c r="AN19" s="2467"/>
      <c r="AO19" s="2468"/>
      <c r="AP19" s="2447" t="s">
        <v>625</v>
      </c>
      <c r="AQ19" s="2448"/>
      <c r="AR19" s="2448"/>
      <c r="AS19" s="2448"/>
      <c r="AT19" s="2448"/>
      <c r="AU19" s="2449"/>
      <c r="AV19" s="2447" t="s">
        <v>626</v>
      </c>
      <c r="AW19" s="2448"/>
      <c r="AX19" s="2448"/>
      <c r="AY19" s="2448"/>
      <c r="AZ19" s="2448"/>
      <c r="BA19" s="2449"/>
      <c r="BB19" s="2447" t="s">
        <v>627</v>
      </c>
      <c r="BC19" s="2448"/>
      <c r="BD19" s="2448"/>
      <c r="BE19" s="2448"/>
      <c r="BF19" s="2448"/>
      <c r="BG19" s="2449"/>
      <c r="BH19" s="2447" t="s">
        <v>628</v>
      </c>
      <c r="BI19" s="2448"/>
      <c r="BJ19" s="2448"/>
      <c r="BK19" s="2448"/>
      <c r="BL19" s="2448"/>
      <c r="BM19" s="2449"/>
      <c r="BN19" s="2466" t="s">
        <v>629</v>
      </c>
      <c r="BO19" s="2467"/>
      <c r="BP19" s="2467"/>
      <c r="BQ19" s="2467"/>
      <c r="BR19" s="2467"/>
      <c r="BS19" s="2468"/>
      <c r="BT19" s="2466"/>
      <c r="BU19" s="2467"/>
      <c r="BV19" s="2467"/>
      <c r="BW19" s="2467"/>
      <c r="BX19" s="2467"/>
      <c r="BY19" s="2467"/>
      <c r="BZ19" s="2466"/>
      <c r="CA19" s="2467"/>
      <c r="CB19" s="2467"/>
      <c r="CC19" s="2467"/>
      <c r="CD19" s="2467"/>
      <c r="CE19" s="2468"/>
      <c r="CF19" s="613"/>
      <c r="CG19" s="613"/>
      <c r="CH19" s="613"/>
      <c r="CI19" s="613"/>
    </row>
    <row r="20" spans="1:117" ht="7.35" customHeight="1">
      <c r="A20" s="2044"/>
      <c r="B20" s="2046"/>
      <c r="C20" s="2044"/>
      <c r="D20" s="2046"/>
      <c r="E20" s="2452"/>
      <c r="F20" s="2454"/>
      <c r="G20" s="2452"/>
      <c r="H20" s="2454"/>
      <c r="I20" s="2450"/>
      <c r="J20" s="2451"/>
      <c r="K20" s="2450"/>
      <c r="L20" s="2455"/>
      <c r="M20" s="2451"/>
      <c r="N20" s="2452"/>
      <c r="O20" s="2453"/>
      <c r="P20" s="2453"/>
      <c r="Q20" s="2453"/>
      <c r="R20" s="2453"/>
      <c r="S20" s="2453"/>
      <c r="T20" s="2454"/>
      <c r="U20" s="2045"/>
      <c r="V20" s="2045"/>
      <c r="W20" s="2045"/>
      <c r="X20" s="2045"/>
      <c r="Y20" s="2045"/>
      <c r="Z20" s="2045"/>
      <c r="AA20" s="2045"/>
      <c r="AB20" s="2045"/>
      <c r="AC20" s="2045"/>
      <c r="AD20" s="2045"/>
      <c r="AE20" s="2045"/>
      <c r="AF20" s="2450"/>
      <c r="AG20" s="2455"/>
      <c r="AH20" s="2455"/>
      <c r="AI20" s="2451"/>
      <c r="AJ20" s="2048" t="str">
        <f>'3.1Cost by Sub-contractors'!M3</f>
        <v>Qty</v>
      </c>
      <c r="AK20" s="2049"/>
      <c r="AL20" s="2244" t="str">
        <f>'3.1Cost by Sub-contractors'!K3</f>
        <v>Unit Price</v>
      </c>
      <c r="AM20" s="2245"/>
      <c r="AN20" s="2465" t="str">
        <f>'3.1Cost by Sub-contractors'!O3</f>
        <v>Amount</v>
      </c>
      <c r="AO20" s="2237"/>
      <c r="AP20" s="2048" t="str">
        <f>'3.1Cost by Sub-contractors'!M3</f>
        <v>Qty</v>
      </c>
      <c r="AQ20" s="2049"/>
      <c r="AR20" s="2244" t="str">
        <f>'3.1Cost by Sub-contractors'!K3</f>
        <v>Unit Price</v>
      </c>
      <c r="AS20" s="2245"/>
      <c r="AT20" s="2465" t="str">
        <f>'3.1Cost by Sub-contractors'!O3</f>
        <v>Amount</v>
      </c>
      <c r="AU20" s="2237"/>
      <c r="AV20" s="2048" t="str">
        <f>'3.1Cost by Sub-contractors'!M3</f>
        <v>Qty</v>
      </c>
      <c r="AW20" s="2049"/>
      <c r="AX20" s="2244" t="str">
        <f>'3.1Cost by Sub-contractors'!K3</f>
        <v>Unit Price</v>
      </c>
      <c r="AY20" s="2245"/>
      <c r="AZ20" s="2465" t="str">
        <f>'3.1Cost by Sub-contractors'!O3</f>
        <v>Amount</v>
      </c>
      <c r="BA20" s="2237"/>
      <c r="BB20" s="2048" t="str">
        <f>'3.1Cost by Sub-contractors'!M3</f>
        <v>Qty</v>
      </c>
      <c r="BC20" s="2245"/>
      <c r="BD20" s="2244" t="str">
        <f>'3.1Cost by Sub-contractors'!K3</f>
        <v>Unit Price</v>
      </c>
      <c r="BE20" s="2245"/>
      <c r="BF20" s="2236" t="str">
        <f>'3.1Cost by Sub-contractors'!O3</f>
        <v>Amount</v>
      </c>
      <c r="BG20" s="2237"/>
      <c r="BH20" s="2048" t="str">
        <f>'3.1Cost by Sub-contractors'!M3</f>
        <v>Qty</v>
      </c>
      <c r="BI20" s="2245"/>
      <c r="BJ20" s="2244" t="str">
        <f>'3.1Cost by Sub-contractors'!K3</f>
        <v>Unit Price</v>
      </c>
      <c r="BK20" s="2245"/>
      <c r="BL20" s="2236" t="str">
        <f>'3.1Cost by Sub-contractors'!O3</f>
        <v>Amount</v>
      </c>
      <c r="BM20" s="2237"/>
      <c r="BN20" s="2048" t="str">
        <f>'3.1Cost by Sub-contractors'!M3</f>
        <v>Qty</v>
      </c>
      <c r="BO20" s="2245"/>
      <c r="BP20" s="2244" t="str">
        <f>'3.1Cost by Sub-contractors'!K3</f>
        <v>Unit Price</v>
      </c>
      <c r="BQ20" s="2245"/>
      <c r="BR20" s="2465" t="str">
        <f>'3.1Cost by Sub-contractors'!O3</f>
        <v>Amount</v>
      </c>
      <c r="BS20" s="2465"/>
      <c r="BT20" s="2048" t="str">
        <f>'3.1Cost by Sub-contractors'!M3</f>
        <v>Qty</v>
      </c>
      <c r="BU20" s="2245"/>
      <c r="BV20" s="2244" t="str">
        <f>'3.1Cost by Sub-contractors'!K3</f>
        <v>Unit Price</v>
      </c>
      <c r="BW20" s="2245"/>
      <c r="BX20" s="2465" t="str">
        <f>'3.1Cost by Sub-contractors'!O3</f>
        <v>Amount</v>
      </c>
      <c r="BY20" s="2465"/>
      <c r="BZ20" s="2048" t="str">
        <f>'3.1Cost by Sub-contractors'!M3</f>
        <v>Qty</v>
      </c>
      <c r="CA20" s="2245"/>
      <c r="CB20" s="2244" t="str">
        <f>'3.1Cost by Sub-contractors'!K3</f>
        <v>Unit Price</v>
      </c>
      <c r="CC20" s="2245"/>
      <c r="CD20" s="2465" t="str">
        <f>'3.1Cost by Sub-contractors'!O3</f>
        <v>Amount</v>
      </c>
      <c r="CE20" s="2237"/>
      <c r="CF20" s="613"/>
      <c r="CG20" s="613"/>
      <c r="CH20" s="613"/>
      <c r="CI20" s="613"/>
    </row>
    <row r="21" spans="1:117" ht="7.35" customHeight="1">
      <c r="A21" s="2044"/>
      <c r="B21" s="2046"/>
      <c r="C21" s="2044"/>
      <c r="D21" s="2046"/>
      <c r="E21" s="2452"/>
      <c r="F21" s="2454"/>
      <c r="G21" s="2453"/>
      <c r="H21" s="2454"/>
      <c r="I21" s="2474"/>
      <c r="J21" s="2475"/>
      <c r="K21" s="2450"/>
      <c r="L21" s="2455"/>
      <c r="M21" s="2451"/>
      <c r="N21" s="2452"/>
      <c r="O21" s="2453"/>
      <c r="P21" s="2453"/>
      <c r="Q21" s="2453"/>
      <c r="R21" s="2453"/>
      <c r="S21" s="2453"/>
      <c r="T21" s="2454"/>
      <c r="U21" s="2045"/>
      <c r="V21" s="2045"/>
      <c r="W21" s="2045"/>
      <c r="X21" s="2045"/>
      <c r="Y21" s="2045"/>
      <c r="Z21" s="2045"/>
      <c r="AA21" s="2045"/>
      <c r="AB21" s="2045"/>
      <c r="AC21" s="2045"/>
      <c r="AD21" s="2045"/>
      <c r="AE21" s="2045"/>
      <c r="AF21" s="2450"/>
      <c r="AG21" s="2455"/>
      <c r="AH21" s="2455"/>
      <c r="AI21" s="2451"/>
      <c r="AJ21" s="2030" t="str">
        <f>'3.1Cost by Sub-contractors'!J20</f>
        <v>(nos.)</v>
      </c>
      <c r="AK21" s="2031"/>
      <c r="AL21" s="2234" t="str">
        <f>'3.1Cost by Sub-contractors'!K4</f>
        <v>(USD)</v>
      </c>
      <c r="AM21" s="2235"/>
      <c r="AN21" s="2382" t="str">
        <f>'3.1Cost by Sub-contractors'!O4</f>
        <v>(USD)</v>
      </c>
      <c r="AO21" s="2239"/>
      <c r="AP21" s="2030" t="str">
        <f>'3.1Cost by Sub-contractors'!J21</f>
        <v>(ha)</v>
      </c>
      <c r="AQ21" s="2031"/>
      <c r="AR21" s="2234" t="str">
        <f>'3.1Cost by Sub-contractors'!K4</f>
        <v>(USD)</v>
      </c>
      <c r="AS21" s="2235"/>
      <c r="AT21" s="2382" t="str">
        <f>'3.1Cost by Sub-contractors'!O4</f>
        <v>(USD)</v>
      </c>
      <c r="AU21" s="2239"/>
      <c r="AV21" s="2030" t="str">
        <f>'3.1Cost by Sub-contractors'!J22</f>
        <v>(ha)</v>
      </c>
      <c r="AW21" s="2031"/>
      <c r="AX21" s="2234" t="str">
        <f>'3.1Cost by Sub-contractors'!K4</f>
        <v>(USD)</v>
      </c>
      <c r="AY21" s="2235"/>
      <c r="AZ21" s="2382" t="str">
        <f>'3.1Cost by Sub-contractors'!O4</f>
        <v>(USD)</v>
      </c>
      <c r="BA21" s="2239"/>
      <c r="BB21" s="2030" t="str">
        <f>'3.1Cost by Sub-contractors'!J23</f>
        <v>(km)</v>
      </c>
      <c r="BC21" s="2235"/>
      <c r="BD21" s="2234" t="str">
        <f>'3.1Cost by Sub-contractors'!K4</f>
        <v>(USD)</v>
      </c>
      <c r="BE21" s="2235"/>
      <c r="BF21" s="2238" t="str">
        <f>'3.1Cost by Sub-contractors'!O4</f>
        <v>(USD)</v>
      </c>
      <c r="BG21" s="2239"/>
      <c r="BH21" s="2030" t="str">
        <f>'3.1Cost by Sub-contractors'!J24</f>
        <v>(km)</v>
      </c>
      <c r="BI21" s="2235"/>
      <c r="BJ21" s="2234" t="str">
        <f>'3.1Cost by Sub-contractors'!K4</f>
        <v>(USD)</v>
      </c>
      <c r="BK21" s="2235"/>
      <c r="BL21" s="2238" t="str">
        <f>'3.1Cost by Sub-contractors'!O4</f>
        <v>(USD)</v>
      </c>
      <c r="BM21" s="2239"/>
      <c r="BN21" s="2030" t="str">
        <f>'3.1Cost by Sub-contractors'!J25</f>
        <v>(km)</v>
      </c>
      <c r="BO21" s="2235"/>
      <c r="BP21" s="2234" t="str">
        <f>'3.1Cost by Sub-contractors'!K4</f>
        <v>(USD)</v>
      </c>
      <c r="BQ21" s="2235"/>
      <c r="BR21" s="2382" t="str">
        <f>'3.1Cost by Sub-contractors'!O4</f>
        <v>(USD)</v>
      </c>
      <c r="BS21" s="2382"/>
      <c r="BT21" s="2030" t="str">
        <f>'3.1Cost by Sub-contractors'!J26</f>
        <v>(km)</v>
      </c>
      <c r="BU21" s="2235"/>
      <c r="BV21" s="2234" t="str">
        <f>'3.1Cost by Sub-contractors'!K4</f>
        <v>(USD)</v>
      </c>
      <c r="BW21" s="2235"/>
      <c r="BX21" s="2382" t="str">
        <f>'3.1Cost by Sub-contractors'!O4</f>
        <v>(USD)</v>
      </c>
      <c r="BY21" s="2382"/>
      <c r="BZ21" s="2030" t="str">
        <f>'3.1Cost by Sub-contractors'!J27</f>
        <v>(km)</v>
      </c>
      <c r="CA21" s="2235"/>
      <c r="CB21" s="2234" t="str">
        <f>'3.1Cost by Sub-contractors'!K4</f>
        <v>(USD)</v>
      </c>
      <c r="CC21" s="2235"/>
      <c r="CD21" s="2382" t="str">
        <f>'3.1Cost by Sub-contractors'!O4</f>
        <v>(USD)</v>
      </c>
      <c r="CE21" s="2239"/>
      <c r="CF21" s="613"/>
      <c r="CG21" s="613"/>
      <c r="CH21" s="613"/>
      <c r="CI21" s="613"/>
    </row>
    <row r="22" spans="1:117" ht="7.35" customHeight="1">
      <c r="A22" s="1735"/>
      <c r="B22" s="2284" t="s">
        <v>630</v>
      </c>
      <c r="C22" s="2284"/>
      <c r="D22" s="2284"/>
      <c r="E22" s="2284"/>
      <c r="F22" s="2284"/>
      <c r="G22" s="2284"/>
      <c r="H22" s="2284"/>
      <c r="I22" s="2284"/>
      <c r="J22" s="2284"/>
      <c r="K22" s="2284"/>
      <c r="L22" s="2284"/>
      <c r="M22" s="2284"/>
      <c r="N22" s="2284"/>
      <c r="O22" s="2284"/>
      <c r="P22" s="2284"/>
      <c r="Q22" s="2284"/>
      <c r="R22" s="2284"/>
      <c r="S22" s="2284"/>
      <c r="T22" s="2284"/>
      <c r="U22" s="2284"/>
      <c r="V22" s="2284"/>
      <c r="W22" s="2284"/>
      <c r="X22" s="2284"/>
      <c r="Y22" s="2284"/>
      <c r="Z22" s="2284"/>
      <c r="AA22" s="2284"/>
      <c r="AB22" s="2284"/>
      <c r="AC22" s="2284"/>
      <c r="AD22" s="2284"/>
      <c r="AE22" s="2284"/>
      <c r="AF22" s="2284"/>
      <c r="AG22" s="2284"/>
      <c r="AH22" s="2284"/>
      <c r="AI22" s="2284"/>
      <c r="AJ22" s="2284"/>
      <c r="AK22" s="2284"/>
      <c r="AL22" s="2284"/>
      <c r="AM22" s="2284"/>
      <c r="AN22" s="2284"/>
      <c r="AO22" s="2284"/>
      <c r="AP22" s="2284"/>
      <c r="AQ22" s="2284"/>
      <c r="AR22" s="2284"/>
      <c r="AS22" s="2284"/>
      <c r="AT22" s="2284"/>
      <c r="AU22" s="2284"/>
      <c r="AV22" s="2284"/>
      <c r="AW22" s="2284"/>
      <c r="AX22" s="2284"/>
      <c r="AY22" s="2284"/>
      <c r="AZ22" s="2284"/>
      <c r="BA22" s="2284"/>
      <c r="BB22" s="2284"/>
      <c r="BC22" s="2284"/>
      <c r="BD22" s="2284"/>
      <c r="BE22" s="2284"/>
      <c r="BF22" s="2284"/>
      <c r="BG22" s="2284"/>
      <c r="BH22" s="2284"/>
      <c r="BI22" s="2284"/>
      <c r="BJ22" s="2284"/>
      <c r="BK22" s="2284"/>
      <c r="BL22" s="2284"/>
      <c r="BM22" s="2284"/>
      <c r="BN22" s="2284"/>
      <c r="BO22" s="2284"/>
      <c r="BP22" s="2284"/>
      <c r="BQ22" s="2284"/>
      <c r="BR22" s="2284"/>
      <c r="BS22" s="2284"/>
      <c r="BT22" s="2284"/>
      <c r="BU22" s="2284"/>
      <c r="BV22" s="2284"/>
      <c r="BW22" s="2284"/>
      <c r="BX22" s="2284"/>
      <c r="BY22" s="2284"/>
      <c r="BZ22" s="2284"/>
      <c r="CA22" s="2284"/>
      <c r="CB22" s="2284"/>
      <c r="CC22" s="2284"/>
      <c r="CD22" s="2284"/>
      <c r="CE22" s="2285"/>
      <c r="CF22" s="613"/>
      <c r="CG22" s="613"/>
      <c r="CH22" s="613"/>
      <c r="CI22" s="613"/>
    </row>
    <row r="23" spans="1:117" ht="7.35" customHeight="1">
      <c r="A23" s="981"/>
      <c r="B23" s="606" t="str">
        <f>'4.1Plan'!B6</f>
        <v>Danang</v>
      </c>
      <c r="C23" s="2044" t="str">
        <f>'4.1Plan'!C6</f>
        <v>PKG01</v>
      </c>
      <c r="D23" s="2046"/>
      <c r="E23" s="2142" t="str">
        <f>'4.1Plan'!D6</f>
        <v>ML01-1</v>
      </c>
      <c r="F23" s="2144"/>
      <c r="G23" s="2518">
        <v>-120</v>
      </c>
      <c r="H23" s="2519"/>
      <c r="I23" s="1011">
        <v>49.1</v>
      </c>
      <c r="J23" s="1012"/>
      <c r="K23" s="2537">
        <v>26</v>
      </c>
      <c r="L23" s="2538"/>
      <c r="M23" s="640"/>
      <c r="N23" s="2433">
        <f>G23-I23/2</f>
        <v>-144.55000000000001</v>
      </c>
      <c r="O23" s="2434"/>
      <c r="P23" s="989"/>
      <c r="Q23" s="1756" t="s">
        <v>423</v>
      </c>
      <c r="R23" s="2434">
        <f>G23+I23/2</f>
        <v>-95.45</v>
      </c>
      <c r="S23" s="2434"/>
      <c r="T23" s="640"/>
      <c r="U23" s="2441" t="s">
        <v>631</v>
      </c>
      <c r="V23" s="2442"/>
      <c r="W23" s="2433">
        <f>N23-O6</f>
        <v>-174.55</v>
      </c>
      <c r="X23" s="2434"/>
      <c r="Y23" s="2434"/>
      <c r="Z23" s="990" t="s">
        <v>423</v>
      </c>
      <c r="AA23" s="2434">
        <f>R23+O6</f>
        <v>-65.45</v>
      </c>
      <c r="AB23" s="2434"/>
      <c r="AC23" s="2434"/>
      <c r="AD23" s="2434"/>
      <c r="AE23" s="990"/>
      <c r="AF23" s="2425">
        <f>AA23-W23</f>
        <v>109.10000000000001</v>
      </c>
      <c r="AG23" s="2426"/>
      <c r="AH23" s="2426"/>
      <c r="AI23" s="991"/>
      <c r="AJ23" s="1014">
        <f>G5</f>
        <v>2</v>
      </c>
      <c r="AK23" s="1015"/>
      <c r="AL23" s="919"/>
      <c r="AM23" s="1016"/>
      <c r="AN23" s="1083"/>
      <c r="AO23" s="1017"/>
      <c r="AP23" s="882">
        <f>AF23*N7/10000</f>
        <v>1.5274000000000001</v>
      </c>
      <c r="AQ23" s="883"/>
      <c r="AR23" s="884"/>
      <c r="AS23" s="885"/>
      <c r="AT23" s="886"/>
      <c r="AU23" s="887"/>
      <c r="AV23" s="882"/>
      <c r="AW23" s="883"/>
      <c r="AX23" s="884"/>
      <c r="AY23" s="885"/>
      <c r="AZ23" s="886"/>
      <c r="BA23" s="887"/>
      <c r="BB23" s="888">
        <f>AF23/1000</f>
        <v>0.1091</v>
      </c>
      <c r="BC23" s="883"/>
      <c r="BD23" s="884"/>
      <c r="BE23" s="885"/>
      <c r="BF23" s="886"/>
      <c r="BG23" s="887"/>
      <c r="BH23" s="888"/>
      <c r="BI23" s="883"/>
      <c r="BJ23" s="884"/>
      <c r="BK23" s="885"/>
      <c r="BL23" s="886"/>
      <c r="BM23" s="887"/>
      <c r="BN23" s="889">
        <f>ROUND((AF23-I23)/K8,0)*N9*(1+K10)/1000</f>
        <v>0.441</v>
      </c>
      <c r="BO23" s="890"/>
      <c r="BP23" s="884"/>
      <c r="BQ23" s="891"/>
      <c r="BR23" s="885"/>
      <c r="BS23" s="890"/>
      <c r="BT23" s="889"/>
      <c r="BU23" s="890"/>
      <c r="BV23" s="919"/>
      <c r="BW23" s="891"/>
      <c r="BX23" s="885"/>
      <c r="BY23" s="890"/>
      <c r="BZ23" s="889"/>
      <c r="CA23" s="596"/>
      <c r="CB23" s="919"/>
      <c r="CC23" s="892"/>
      <c r="CD23" s="639"/>
      <c r="CE23" s="640"/>
      <c r="CF23" s="494"/>
      <c r="CG23" s="613"/>
      <c r="CH23" s="613"/>
      <c r="CI23" s="613"/>
    </row>
    <row r="24" spans="1:117" ht="7.35" customHeight="1">
      <c r="A24" s="978"/>
      <c r="B24" s="606"/>
      <c r="C24" s="2044"/>
      <c r="D24" s="2046"/>
      <c r="E24" s="2142"/>
      <c r="F24" s="2144"/>
      <c r="G24" s="2461">
        <v>1619</v>
      </c>
      <c r="H24" s="2520"/>
      <c r="I24" s="992">
        <v>743.15</v>
      </c>
      <c r="J24" s="993"/>
      <c r="K24" s="2437">
        <v>26</v>
      </c>
      <c r="L24" s="2438"/>
      <c r="M24" s="637"/>
      <c r="N24" s="2429">
        <f>G24-I24/2</f>
        <v>1247.425</v>
      </c>
      <c r="O24" s="2430"/>
      <c r="P24" s="1754"/>
      <c r="Q24" s="1737" t="s">
        <v>423</v>
      </c>
      <c r="R24" s="2430">
        <f>G24+I24/2</f>
        <v>1990.575</v>
      </c>
      <c r="S24" s="2430"/>
      <c r="T24" s="637"/>
      <c r="U24" s="2597" t="s">
        <v>632</v>
      </c>
      <c r="V24" s="2598"/>
      <c r="W24" s="2429">
        <f>N24-Z6</f>
        <v>1047.425</v>
      </c>
      <c r="X24" s="2430"/>
      <c r="Y24" s="2430"/>
      <c r="Z24" s="983" t="s">
        <v>423</v>
      </c>
      <c r="AA24" s="2430">
        <f>R24+Z6</f>
        <v>2190.5749999999998</v>
      </c>
      <c r="AB24" s="2430"/>
      <c r="AC24" s="2430"/>
      <c r="AD24" s="2430"/>
      <c r="AE24" s="983"/>
      <c r="AF24" s="2417">
        <f>AA24-W24</f>
        <v>1143.1499999999999</v>
      </c>
      <c r="AG24" s="2418"/>
      <c r="AH24" s="2418"/>
      <c r="AI24" s="994"/>
      <c r="AJ24" s="995">
        <f>I5</f>
        <v>4</v>
      </c>
      <c r="AK24" s="996"/>
      <c r="AL24" s="893"/>
      <c r="AM24" s="997"/>
      <c r="AN24" s="893"/>
      <c r="AO24" s="998"/>
      <c r="AP24" s="894">
        <f>(AF24-I24)*N7/10000</f>
        <v>5.5999999999999988</v>
      </c>
      <c r="AQ24" s="895"/>
      <c r="AR24" s="896"/>
      <c r="AS24" s="897"/>
      <c r="AT24" s="896"/>
      <c r="AU24" s="898"/>
      <c r="AV24" s="894">
        <f>I24*N7/10000</f>
        <v>10.4041</v>
      </c>
      <c r="AW24" s="895"/>
      <c r="AX24" s="896"/>
      <c r="AY24" s="897"/>
      <c r="AZ24" s="896"/>
      <c r="BA24" s="898"/>
      <c r="BB24" s="899">
        <f>(AF24-I24)/1000</f>
        <v>0.39999999999999991</v>
      </c>
      <c r="BC24" s="895"/>
      <c r="BD24" s="896"/>
      <c r="BE24" s="897"/>
      <c r="BF24" s="896"/>
      <c r="BG24" s="898"/>
      <c r="BH24" s="899">
        <f>I24/1000</f>
        <v>0.74314999999999998</v>
      </c>
      <c r="BI24" s="895"/>
      <c r="BJ24" s="896"/>
      <c r="BK24" s="897"/>
      <c r="BL24" s="896"/>
      <c r="BM24" s="898"/>
      <c r="BN24" s="889">
        <f>ROUND((AF24-I24)/K8,0)*N9*(1+K10)/1000</f>
        <v>2.94</v>
      </c>
      <c r="BO24" s="900"/>
      <c r="BP24" s="896"/>
      <c r="BQ24" s="901"/>
      <c r="BR24" s="897"/>
      <c r="BS24" s="900"/>
      <c r="BT24" s="902">
        <f>ROUND(I24/AR13,0)*AR14/1000</f>
        <v>5</v>
      </c>
      <c r="BU24" s="900"/>
      <c r="BV24" s="893"/>
      <c r="BW24" s="901"/>
      <c r="BX24" s="897"/>
      <c r="BY24" s="900"/>
      <c r="BZ24" s="902">
        <f>I24*AR15/1000</f>
        <v>2.9725999999999999</v>
      </c>
      <c r="CA24" s="580"/>
      <c r="CB24" s="893"/>
      <c r="CC24" s="903"/>
      <c r="CD24" s="636"/>
      <c r="CE24" s="637"/>
      <c r="CF24" s="494"/>
      <c r="CG24" s="613"/>
      <c r="CH24" s="613"/>
      <c r="CI24" s="613"/>
    </row>
    <row r="25" spans="1:117" ht="7.35" customHeight="1">
      <c r="A25" s="978"/>
      <c r="B25" s="606"/>
      <c r="C25" s="2044"/>
      <c r="D25" s="2046"/>
      <c r="E25" s="2142"/>
      <c r="F25" s="2144"/>
      <c r="G25" s="2508">
        <v>2510</v>
      </c>
      <c r="H25" s="2521"/>
      <c r="I25" s="999">
        <v>181.3</v>
      </c>
      <c r="J25" s="1000"/>
      <c r="K25" s="2533">
        <v>26</v>
      </c>
      <c r="L25" s="2534"/>
      <c r="M25" s="641"/>
      <c r="N25" s="2431">
        <f>G25-I25/2</f>
        <v>2419.35</v>
      </c>
      <c r="O25" s="2432"/>
      <c r="P25" s="1751"/>
      <c r="Q25" s="1738" t="s">
        <v>423</v>
      </c>
      <c r="R25" s="2432">
        <f>G25+I25/2</f>
        <v>2600.65</v>
      </c>
      <c r="S25" s="2432"/>
      <c r="T25" s="643"/>
      <c r="U25" s="2601" t="s">
        <v>633</v>
      </c>
      <c r="V25" s="2602"/>
      <c r="W25" s="2431">
        <f>N25-V6</f>
        <v>2319.35</v>
      </c>
      <c r="X25" s="2432"/>
      <c r="Y25" s="2432"/>
      <c r="Z25" s="983" t="s">
        <v>423</v>
      </c>
      <c r="AA25" s="2432">
        <f>R25+V6</f>
        <v>2700.65</v>
      </c>
      <c r="AB25" s="2432"/>
      <c r="AC25" s="2432"/>
      <c r="AD25" s="2432"/>
      <c r="AE25" s="983"/>
      <c r="AF25" s="2419">
        <f>AA25-W25</f>
        <v>381.30000000000018</v>
      </c>
      <c r="AG25" s="2420"/>
      <c r="AH25" s="2420"/>
      <c r="AI25" s="994"/>
      <c r="AJ25" s="1001">
        <f>I5</f>
        <v>4</v>
      </c>
      <c r="AK25" s="1002"/>
      <c r="AL25" s="904"/>
      <c r="AM25" s="1003"/>
      <c r="AN25" s="904"/>
      <c r="AO25" s="1004"/>
      <c r="AP25" s="894">
        <f>(AF25-I25)*N7/10000</f>
        <v>2.8000000000000025</v>
      </c>
      <c r="AQ25" s="895"/>
      <c r="AR25" s="896"/>
      <c r="AS25" s="897"/>
      <c r="AT25" s="896"/>
      <c r="AU25" s="898"/>
      <c r="AV25" s="894">
        <f>I25*N7/10000</f>
        <v>2.5381999999999998</v>
      </c>
      <c r="AW25" s="895"/>
      <c r="AX25" s="896"/>
      <c r="AY25" s="897"/>
      <c r="AZ25" s="896"/>
      <c r="BA25" s="898"/>
      <c r="BB25" s="899">
        <f>(AF25-I25)/1000</f>
        <v>0.20000000000000018</v>
      </c>
      <c r="BC25" s="895"/>
      <c r="BD25" s="896"/>
      <c r="BE25" s="897"/>
      <c r="BF25" s="896"/>
      <c r="BG25" s="898"/>
      <c r="BH25" s="899">
        <f>I25/1000</f>
        <v>0.18130000000000002</v>
      </c>
      <c r="BI25" s="895"/>
      <c r="BJ25" s="896"/>
      <c r="BK25" s="897"/>
      <c r="BL25" s="896"/>
      <c r="BM25" s="898"/>
      <c r="BN25" s="889">
        <f>ROUND((AF25-I25)/K8,0)*N9*(1+K10)/1000</f>
        <v>1.47</v>
      </c>
      <c r="BO25" s="905"/>
      <c r="BP25" s="906"/>
      <c r="BQ25" s="907"/>
      <c r="BR25" s="908"/>
      <c r="BS25" s="905"/>
      <c r="BT25" s="902">
        <f>ROUND(I25/AR13,0)*AR14/1000</f>
        <v>1.2</v>
      </c>
      <c r="BU25" s="905"/>
      <c r="BV25" s="904"/>
      <c r="BW25" s="907"/>
      <c r="BX25" s="908"/>
      <c r="BY25" s="905"/>
      <c r="BZ25" s="902">
        <f>I25*AR15/1000</f>
        <v>0.72520000000000007</v>
      </c>
      <c r="CA25" s="617"/>
      <c r="CB25" s="904"/>
      <c r="CC25" s="909"/>
      <c r="CD25" s="1761"/>
      <c r="CE25" s="643"/>
      <c r="CF25" s="494"/>
      <c r="CG25" s="613"/>
      <c r="CH25" s="613"/>
      <c r="CI25" s="613"/>
    </row>
    <row r="26" spans="1:117" s="848" customFormat="1" ht="7.35" customHeight="1">
      <c r="A26" s="1005"/>
      <c r="B26" s="1006"/>
      <c r="C26" s="2394"/>
      <c r="D26" s="2395"/>
      <c r="E26" s="2512"/>
      <c r="F26" s="2513"/>
      <c r="G26" s="2398" t="s">
        <v>603</v>
      </c>
      <c r="H26" s="2399"/>
      <c r="I26" s="1007">
        <f>SUM(I23:I25)</f>
        <v>973.55</v>
      </c>
      <c r="J26" s="910"/>
      <c r="K26" s="2535"/>
      <c r="L26" s="2536"/>
      <c r="M26" s="612"/>
      <c r="N26" s="2412"/>
      <c r="O26" s="2413"/>
      <c r="P26" s="1752"/>
      <c r="Q26" s="1743"/>
      <c r="R26" s="2413"/>
      <c r="S26" s="2413"/>
      <c r="T26" s="612"/>
      <c r="U26" s="2543"/>
      <c r="V26" s="2544"/>
      <c r="W26" s="2539"/>
      <c r="X26" s="2540"/>
      <c r="Y26" s="2540"/>
      <c r="Z26" s="1008"/>
      <c r="AA26" s="2540"/>
      <c r="AB26" s="2540"/>
      <c r="AC26" s="2540"/>
      <c r="AD26" s="2540"/>
      <c r="AE26" s="1008"/>
      <c r="AF26" s="2421">
        <f>SUM(AF23:AF25)</f>
        <v>1633.55</v>
      </c>
      <c r="AG26" s="2422"/>
      <c r="AH26" s="2422"/>
      <c r="AI26" s="1009"/>
      <c r="AJ26" s="1010">
        <f>SUM(AJ23:AJ25)</f>
        <v>10</v>
      </c>
      <c r="AK26" s="911"/>
      <c r="AL26" s="912">
        <f>'3.1Cost by Sub-contractors'!K20</f>
        <v>0</v>
      </c>
      <c r="AM26" s="913"/>
      <c r="AN26" s="912">
        <f>AJ26*AL26</f>
        <v>0</v>
      </c>
      <c r="AO26" s="914"/>
      <c r="AP26" s="915">
        <f>SUM(AP23:AP25)</f>
        <v>9.9274000000000022</v>
      </c>
      <c r="AQ26" s="911"/>
      <c r="AR26" s="912">
        <f>'3.1Cost by Sub-contractors'!K21</f>
        <v>0</v>
      </c>
      <c r="AS26" s="913"/>
      <c r="AT26" s="912">
        <f>AP26*AR26</f>
        <v>0</v>
      </c>
      <c r="AU26" s="914"/>
      <c r="AV26" s="915">
        <f>SUM(AV23:AV25)</f>
        <v>12.942299999999999</v>
      </c>
      <c r="AW26" s="911"/>
      <c r="AX26" s="912">
        <f>'3.1Cost by Sub-contractors'!K22</f>
        <v>0</v>
      </c>
      <c r="AY26" s="913"/>
      <c r="AZ26" s="912">
        <f>AV26*AX26</f>
        <v>0</v>
      </c>
      <c r="BA26" s="914"/>
      <c r="BB26" s="916">
        <f>SUM(BB23:BB25)</f>
        <v>0.70910000000000006</v>
      </c>
      <c r="BC26" s="911"/>
      <c r="BD26" s="912">
        <f>'3.1Cost by Sub-contractors'!K23</f>
        <v>0</v>
      </c>
      <c r="BE26" s="913"/>
      <c r="BF26" s="912">
        <f>BB26*BD26</f>
        <v>0</v>
      </c>
      <c r="BG26" s="914"/>
      <c r="BH26" s="916">
        <f>SUM(BH23:BH25)</f>
        <v>0.92444999999999999</v>
      </c>
      <c r="BI26" s="911"/>
      <c r="BJ26" s="912">
        <f>'3.1Cost by Sub-contractors'!K24</f>
        <v>0</v>
      </c>
      <c r="BK26" s="913"/>
      <c r="BL26" s="912">
        <f>BH26*BJ26</f>
        <v>0</v>
      </c>
      <c r="BM26" s="914"/>
      <c r="BN26" s="917">
        <f>SUM(BN23:BN25)</f>
        <v>4.851</v>
      </c>
      <c r="BO26" s="911"/>
      <c r="BP26" s="912">
        <f>'3.1Cost by Sub-contractors'!K25</f>
        <v>0</v>
      </c>
      <c r="BQ26" s="918"/>
      <c r="BR26" s="913">
        <f>BN26*BP26</f>
        <v>0</v>
      </c>
      <c r="BS26" s="914"/>
      <c r="BT26" s="917">
        <f>SUM(BT23:BT25)</f>
        <v>6.2</v>
      </c>
      <c r="BU26" s="911"/>
      <c r="BV26" s="912">
        <f>'3.1Cost by Sub-contractors'!K26</f>
        <v>0</v>
      </c>
      <c r="BW26" s="918"/>
      <c r="BX26" s="913">
        <f>BT26*BV26</f>
        <v>0</v>
      </c>
      <c r="BY26" s="914"/>
      <c r="BZ26" s="917">
        <f>SUM(BZ23:BZ25)</f>
        <v>3.6978</v>
      </c>
      <c r="CA26" s="911"/>
      <c r="CB26" s="912">
        <f>'3.1Cost by Sub-contractors'!K27</f>
        <v>0</v>
      </c>
      <c r="CC26" s="918"/>
      <c r="CD26" s="913">
        <f>BZ26*CB26</f>
        <v>0</v>
      </c>
      <c r="CE26" s="914"/>
      <c r="CF26" s="927"/>
    </row>
    <row r="27" spans="1:117" ht="7.35" customHeight="1">
      <c r="A27" s="978"/>
      <c r="B27" s="606"/>
      <c r="C27" s="2044"/>
      <c r="D27" s="2046"/>
      <c r="E27" s="2504" t="str">
        <f>'4.1Plan'!D33</f>
        <v>ML01-2</v>
      </c>
      <c r="F27" s="2505"/>
      <c r="G27" s="2502">
        <v>5623</v>
      </c>
      <c r="H27" s="2510"/>
      <c r="I27" s="1024">
        <v>113.2</v>
      </c>
      <c r="J27" s="1025"/>
      <c r="K27" s="2537">
        <v>26</v>
      </c>
      <c r="L27" s="2538"/>
      <c r="M27" s="638"/>
      <c r="N27" s="2433">
        <f>G27-I27/2</f>
        <v>5566.4</v>
      </c>
      <c r="O27" s="2434"/>
      <c r="P27" s="1750"/>
      <c r="Q27" s="1748" t="s">
        <v>423</v>
      </c>
      <c r="R27" s="2434">
        <f>G27+I27/2</f>
        <v>5679.6</v>
      </c>
      <c r="S27" s="2434"/>
      <c r="T27" s="638"/>
      <c r="U27" s="2441" t="s">
        <v>634</v>
      </c>
      <c r="V27" s="2442"/>
      <c r="W27" s="2433">
        <f>N27-V6</f>
        <v>5466.4</v>
      </c>
      <c r="X27" s="2434"/>
      <c r="Y27" s="2434"/>
      <c r="Z27" s="982" t="s">
        <v>423</v>
      </c>
      <c r="AA27" s="2624">
        <f>(N28-R27)/2+R27</f>
        <v>5708.2749999999996</v>
      </c>
      <c r="AB27" s="2624"/>
      <c r="AC27" s="2624"/>
      <c r="AD27" s="2624"/>
      <c r="AE27" s="982"/>
      <c r="AF27" s="2425">
        <f>AA27-W27</f>
        <v>241.875</v>
      </c>
      <c r="AG27" s="2426"/>
      <c r="AH27" s="2426"/>
      <c r="AI27" s="1013"/>
      <c r="AJ27" s="1030">
        <f>I5</f>
        <v>4</v>
      </c>
      <c r="AK27" s="1082"/>
      <c r="AL27" s="1083"/>
      <c r="AM27" s="1084"/>
      <c r="AN27" s="1083"/>
      <c r="AO27" s="1085"/>
      <c r="AP27" s="929">
        <f>(AF27-I27)*N7/10000</f>
        <v>1.80145</v>
      </c>
      <c r="AQ27" s="930"/>
      <c r="AR27" s="886"/>
      <c r="AS27" s="922"/>
      <c r="AT27" s="886"/>
      <c r="AU27" s="931"/>
      <c r="AV27" s="929">
        <f>I27*N7/10000</f>
        <v>1.5848</v>
      </c>
      <c r="AW27" s="930"/>
      <c r="AX27" s="886"/>
      <c r="AY27" s="922"/>
      <c r="AZ27" s="886"/>
      <c r="BA27" s="931"/>
      <c r="BB27" s="932">
        <f>(AF27-I27)/1000</f>
        <v>0.12867500000000001</v>
      </c>
      <c r="BC27" s="930"/>
      <c r="BD27" s="886"/>
      <c r="BE27" s="922"/>
      <c r="BF27" s="886"/>
      <c r="BG27" s="931"/>
      <c r="BH27" s="932">
        <f>I27/1000</f>
        <v>0.11320000000000001</v>
      </c>
      <c r="BI27" s="930"/>
      <c r="BJ27" s="886"/>
      <c r="BK27" s="922"/>
      <c r="BL27" s="886"/>
      <c r="BM27" s="931"/>
      <c r="BN27" s="925">
        <f>ROUND((AF27-I27)/K8,0)*N9*(1+K10)/1000</f>
        <v>0.88200000000000001</v>
      </c>
      <c r="BO27" s="920"/>
      <c r="BP27" s="886"/>
      <c r="BQ27" s="921"/>
      <c r="BR27" s="922"/>
      <c r="BS27" s="920"/>
      <c r="BT27" s="925">
        <f>ROUND(I27/AR13,0)*AR14/1000</f>
        <v>0.8</v>
      </c>
      <c r="BU27" s="920"/>
      <c r="BV27" s="1083"/>
      <c r="BW27" s="921"/>
      <c r="BX27" s="922"/>
      <c r="BY27" s="920"/>
      <c r="BZ27" s="925">
        <f>I27*AR15/1000</f>
        <v>0.45280000000000004</v>
      </c>
      <c r="CA27" s="578"/>
      <c r="CB27" s="1083"/>
      <c r="CC27" s="923"/>
      <c r="CD27" s="1762"/>
      <c r="CE27" s="638"/>
      <c r="CF27" s="494"/>
      <c r="CG27" s="613"/>
      <c r="CH27" s="613"/>
      <c r="CI27" s="613"/>
    </row>
    <row r="28" spans="1:117" ht="7.35" customHeight="1">
      <c r="A28" s="978"/>
      <c r="B28" s="606"/>
      <c r="C28" s="2044"/>
      <c r="D28" s="2046"/>
      <c r="E28" s="2142"/>
      <c r="F28" s="2144"/>
      <c r="G28" s="2461">
        <v>5750</v>
      </c>
      <c r="H28" s="2520"/>
      <c r="I28" s="992">
        <v>26.1</v>
      </c>
      <c r="J28" s="993"/>
      <c r="K28" s="2437">
        <v>26</v>
      </c>
      <c r="L28" s="2438"/>
      <c r="M28" s="637"/>
      <c r="N28" s="2429">
        <f>G28-I28/2</f>
        <v>5736.95</v>
      </c>
      <c r="O28" s="2430"/>
      <c r="P28" s="1754"/>
      <c r="Q28" s="1737" t="s">
        <v>423</v>
      </c>
      <c r="R28" s="2430">
        <f>G28+I28/2</f>
        <v>5763.05</v>
      </c>
      <c r="S28" s="2430"/>
      <c r="T28" s="637"/>
      <c r="U28" s="2597" t="s">
        <v>635</v>
      </c>
      <c r="V28" s="2598"/>
      <c r="W28" s="2541">
        <f>N28-(N28-R27)/2</f>
        <v>5708.2749999999996</v>
      </c>
      <c r="X28" s="2542"/>
      <c r="Y28" s="2542"/>
      <c r="Z28" s="983" t="s">
        <v>423</v>
      </c>
      <c r="AA28" s="2430">
        <f>R28+O6</f>
        <v>5793.05</v>
      </c>
      <c r="AB28" s="2430"/>
      <c r="AC28" s="2430"/>
      <c r="AD28" s="2430"/>
      <c r="AE28" s="983"/>
      <c r="AF28" s="2417">
        <f>AA28-W28</f>
        <v>84.775000000000546</v>
      </c>
      <c r="AG28" s="2418"/>
      <c r="AH28" s="2418"/>
      <c r="AI28" s="994"/>
      <c r="AJ28" s="995">
        <f>G5</f>
        <v>2</v>
      </c>
      <c r="AK28" s="996"/>
      <c r="AL28" s="893"/>
      <c r="AM28" s="997"/>
      <c r="AN28" s="893"/>
      <c r="AO28" s="998"/>
      <c r="AP28" s="894">
        <f>AF28*N7/10000</f>
        <v>1.1868500000000077</v>
      </c>
      <c r="AQ28" s="895"/>
      <c r="AR28" s="896"/>
      <c r="AS28" s="897"/>
      <c r="AT28" s="896"/>
      <c r="AU28" s="898"/>
      <c r="AV28" s="894"/>
      <c r="AW28" s="895"/>
      <c r="AX28" s="896"/>
      <c r="AY28" s="897"/>
      <c r="AZ28" s="896"/>
      <c r="BA28" s="898"/>
      <c r="BB28" s="899">
        <f>AF28/1000</f>
        <v>8.4775000000000544E-2</v>
      </c>
      <c r="BC28" s="895"/>
      <c r="BD28" s="896"/>
      <c r="BE28" s="897"/>
      <c r="BF28" s="896"/>
      <c r="BG28" s="898"/>
      <c r="BH28" s="899"/>
      <c r="BI28" s="895"/>
      <c r="BJ28" s="896"/>
      <c r="BK28" s="897"/>
      <c r="BL28" s="896"/>
      <c r="BM28" s="898"/>
      <c r="BN28" s="902">
        <f>ROUND((AF28-I28)/K8,0)*N9*(1+K10)/1000</f>
        <v>0.441</v>
      </c>
      <c r="BO28" s="900"/>
      <c r="BP28" s="896"/>
      <c r="BQ28" s="901"/>
      <c r="BR28" s="897"/>
      <c r="BS28" s="900"/>
      <c r="BT28" s="902"/>
      <c r="BU28" s="900"/>
      <c r="BV28" s="893"/>
      <c r="BW28" s="901"/>
      <c r="BX28" s="897"/>
      <c r="BY28" s="900"/>
      <c r="BZ28" s="902"/>
      <c r="CA28" s="580"/>
      <c r="CB28" s="893"/>
      <c r="CC28" s="903"/>
      <c r="CD28" s="636"/>
      <c r="CE28" s="637"/>
      <c r="CF28" s="494"/>
      <c r="CG28" s="613"/>
      <c r="CH28" s="613"/>
      <c r="CI28" s="613"/>
    </row>
    <row r="29" spans="1:117" ht="7.35" customHeight="1">
      <c r="A29" s="978"/>
      <c r="B29" s="586"/>
      <c r="C29" s="2044"/>
      <c r="D29" s="2046"/>
      <c r="E29" s="2142"/>
      <c r="F29" s="2144"/>
      <c r="G29" s="2423">
        <v>7926</v>
      </c>
      <c r="H29" s="2511"/>
      <c r="I29" s="1019">
        <v>23.1</v>
      </c>
      <c r="J29" s="1020"/>
      <c r="K29" s="2533">
        <v>26</v>
      </c>
      <c r="L29" s="2534"/>
      <c r="M29" s="643"/>
      <c r="N29" s="2431">
        <f>G29-I29/2</f>
        <v>7914.45</v>
      </c>
      <c r="O29" s="2432"/>
      <c r="P29" s="1751"/>
      <c r="Q29" s="1738" t="s">
        <v>423</v>
      </c>
      <c r="R29" s="2432">
        <f>G29+I29/2</f>
        <v>7937.55</v>
      </c>
      <c r="S29" s="2432"/>
      <c r="T29" s="643"/>
      <c r="U29" s="2601" t="s">
        <v>37</v>
      </c>
      <c r="V29" s="2602"/>
      <c r="W29" s="2431">
        <f>N29-O6</f>
        <v>7884.45</v>
      </c>
      <c r="X29" s="2432"/>
      <c r="Y29" s="2432"/>
      <c r="Z29" s="1786" t="s">
        <v>423</v>
      </c>
      <c r="AA29" s="2432">
        <f>R29+O6</f>
        <v>7967.55</v>
      </c>
      <c r="AB29" s="2432"/>
      <c r="AC29" s="2432"/>
      <c r="AD29" s="2432"/>
      <c r="AE29" s="1786"/>
      <c r="AF29" s="2419">
        <f>AA29-W29</f>
        <v>83.100000000000364</v>
      </c>
      <c r="AG29" s="2420"/>
      <c r="AH29" s="2420"/>
      <c r="AI29" s="1046"/>
      <c r="AJ29" s="1038">
        <f>G5</f>
        <v>2</v>
      </c>
      <c r="AK29" s="1031"/>
      <c r="AL29" s="928"/>
      <c r="AM29" s="1032"/>
      <c r="AN29" s="928"/>
      <c r="AO29" s="1033"/>
      <c r="AP29" s="1787">
        <f>AF29*N7/10000</f>
        <v>1.1634000000000051</v>
      </c>
      <c r="AQ29" s="1788"/>
      <c r="AR29" s="906"/>
      <c r="AS29" s="908"/>
      <c r="AT29" s="906"/>
      <c r="AU29" s="1789"/>
      <c r="AV29" s="1787"/>
      <c r="AW29" s="1788"/>
      <c r="AX29" s="906"/>
      <c r="AY29" s="908"/>
      <c r="AZ29" s="906"/>
      <c r="BA29" s="1789"/>
      <c r="BB29" s="1790">
        <f>AF29/1000</f>
        <v>8.3100000000000368E-2</v>
      </c>
      <c r="BC29" s="1788"/>
      <c r="BD29" s="906"/>
      <c r="BE29" s="908"/>
      <c r="BF29" s="906"/>
      <c r="BG29" s="1789"/>
      <c r="BH29" s="1790"/>
      <c r="BI29" s="1788"/>
      <c r="BJ29" s="906"/>
      <c r="BK29" s="908"/>
      <c r="BL29" s="906"/>
      <c r="BM29" s="1789"/>
      <c r="BN29" s="924">
        <f>ROUND((AF29-I29)/K8,0)*N9*(1+K10)/1000</f>
        <v>0.441</v>
      </c>
      <c r="BO29" s="905"/>
      <c r="BP29" s="906"/>
      <c r="BQ29" s="907"/>
      <c r="BR29" s="908"/>
      <c r="BS29" s="905"/>
      <c r="BT29" s="924"/>
      <c r="BU29" s="905"/>
      <c r="BV29" s="928"/>
      <c r="BW29" s="907"/>
      <c r="BX29" s="908"/>
      <c r="BY29" s="905"/>
      <c r="BZ29" s="924"/>
      <c r="CA29" s="617"/>
      <c r="CB29" s="928"/>
      <c r="CC29" s="909"/>
      <c r="CD29" s="1761"/>
      <c r="CE29" s="643"/>
      <c r="CF29" s="494"/>
      <c r="CG29" s="613"/>
      <c r="CH29" s="613"/>
      <c r="CI29" s="613"/>
    </row>
    <row r="30" spans="1:117" s="848" customFormat="1" ht="7.35" customHeight="1">
      <c r="A30" s="1018"/>
      <c r="B30" s="646"/>
      <c r="C30" s="2148"/>
      <c r="D30" s="2150"/>
      <c r="E30" s="2396"/>
      <c r="F30" s="2397"/>
      <c r="G30" s="2398" t="s">
        <v>603</v>
      </c>
      <c r="H30" s="2399"/>
      <c r="I30" s="1007">
        <f>SUM(I27:I29)</f>
        <v>162.4</v>
      </c>
      <c r="J30" s="910"/>
      <c r="K30" s="2535"/>
      <c r="L30" s="2536"/>
      <c r="M30" s="612"/>
      <c r="N30" s="2412"/>
      <c r="O30" s="2413"/>
      <c r="P30" s="1752"/>
      <c r="Q30" s="1743"/>
      <c r="R30" s="2413"/>
      <c r="S30" s="2413"/>
      <c r="T30" s="612"/>
      <c r="U30" s="2595"/>
      <c r="V30" s="2596"/>
      <c r="W30" s="2539"/>
      <c r="X30" s="2540"/>
      <c r="Y30" s="2540"/>
      <c r="Z30" s="1008"/>
      <c r="AA30" s="2540"/>
      <c r="AB30" s="2540"/>
      <c r="AC30" s="2540"/>
      <c r="AD30" s="2540"/>
      <c r="AE30" s="1008"/>
      <c r="AF30" s="2421">
        <f>SUM(AF27:AF29)</f>
        <v>409.75000000000091</v>
      </c>
      <c r="AG30" s="2422"/>
      <c r="AH30" s="2422"/>
      <c r="AI30" s="1009"/>
      <c r="AJ30" s="1010">
        <f>SUM(AJ27:AJ29)</f>
        <v>8</v>
      </c>
      <c r="AK30" s="911"/>
      <c r="AL30" s="912">
        <f>'3.1Cost by Sub-contractors'!K20</f>
        <v>0</v>
      </c>
      <c r="AM30" s="913"/>
      <c r="AN30" s="912">
        <f>AJ30*AL30</f>
        <v>0</v>
      </c>
      <c r="AO30" s="914"/>
      <c r="AP30" s="915">
        <f>SUM(AP27:AP29)</f>
        <v>4.1517000000000124</v>
      </c>
      <c r="AQ30" s="911"/>
      <c r="AR30" s="912">
        <f>'3.1Cost by Sub-contractors'!K21</f>
        <v>0</v>
      </c>
      <c r="AS30" s="913"/>
      <c r="AT30" s="912">
        <f>AP30*AR30</f>
        <v>0</v>
      </c>
      <c r="AU30" s="914"/>
      <c r="AV30" s="915">
        <f>SUM(AV27:AV29)</f>
        <v>1.5848</v>
      </c>
      <c r="AW30" s="911"/>
      <c r="AX30" s="912">
        <f>'3.1Cost by Sub-contractors'!K22</f>
        <v>0</v>
      </c>
      <c r="AY30" s="913"/>
      <c r="AZ30" s="912">
        <f>AV30*AX30</f>
        <v>0</v>
      </c>
      <c r="BA30" s="914"/>
      <c r="BB30" s="916">
        <f>SUM(BB27:BB29)</f>
        <v>0.29655000000000092</v>
      </c>
      <c r="BC30" s="911"/>
      <c r="BD30" s="912">
        <f>'3.1Cost by Sub-contractors'!K23</f>
        <v>0</v>
      </c>
      <c r="BE30" s="913"/>
      <c r="BF30" s="912">
        <f>BB30*BD30</f>
        <v>0</v>
      </c>
      <c r="BG30" s="914"/>
      <c r="BH30" s="916">
        <f>SUM(BH27:BH29)</f>
        <v>0.11320000000000001</v>
      </c>
      <c r="BI30" s="911"/>
      <c r="BJ30" s="912">
        <f>'3.1Cost by Sub-contractors'!K24</f>
        <v>0</v>
      </c>
      <c r="BK30" s="913"/>
      <c r="BL30" s="912">
        <f>BH30*BJ30</f>
        <v>0</v>
      </c>
      <c r="BM30" s="914"/>
      <c r="BN30" s="917">
        <f>SUM(BN27:BN29)</f>
        <v>1.764</v>
      </c>
      <c r="BO30" s="911"/>
      <c r="BP30" s="912">
        <f>'3.1Cost by Sub-contractors'!K25</f>
        <v>0</v>
      </c>
      <c r="BQ30" s="918"/>
      <c r="BR30" s="913">
        <f>BN30*BP30</f>
        <v>0</v>
      </c>
      <c r="BS30" s="914"/>
      <c r="BT30" s="917">
        <f>SUM(BT27:BT29)</f>
        <v>0.8</v>
      </c>
      <c r="BU30" s="911"/>
      <c r="BV30" s="912">
        <f>'3.1Cost by Sub-contractors'!K26</f>
        <v>0</v>
      </c>
      <c r="BW30" s="918"/>
      <c r="BX30" s="913">
        <f>BT30*BV30</f>
        <v>0</v>
      </c>
      <c r="BY30" s="914"/>
      <c r="BZ30" s="917">
        <f>SUM(BZ27:BZ29)</f>
        <v>0.45280000000000004</v>
      </c>
      <c r="CA30" s="911"/>
      <c r="CB30" s="912">
        <f>'3.1Cost by Sub-contractors'!K27</f>
        <v>0</v>
      </c>
      <c r="CC30" s="918"/>
      <c r="CD30" s="913">
        <f>BZ30*CB30</f>
        <v>0</v>
      </c>
      <c r="CE30" s="914"/>
      <c r="CF30" s="927"/>
    </row>
    <row r="31" spans="1:117" ht="7.35" customHeight="1">
      <c r="A31" s="978"/>
      <c r="B31" s="606" t="str">
        <f>'4.1Plan'!B53</f>
        <v>Quang Nam</v>
      </c>
      <c r="C31" s="2050" t="str">
        <f>'4.1Plan'!C53</f>
        <v>PKG02</v>
      </c>
      <c r="D31" s="2052"/>
      <c r="E31" s="2504" t="str">
        <f>'4.1Plan'!D53</f>
        <v>ML02-1</v>
      </c>
      <c r="F31" s="2505"/>
      <c r="G31" s="2461">
        <v>9870</v>
      </c>
      <c r="H31" s="2520"/>
      <c r="I31" s="992">
        <v>183.3</v>
      </c>
      <c r="J31" s="993"/>
      <c r="K31" s="2437">
        <v>26</v>
      </c>
      <c r="L31" s="2438"/>
      <c r="M31" s="637"/>
      <c r="N31" s="2429">
        <f t="shared" ref="N31:N35" si="0">G31-I31/2</f>
        <v>9778.35</v>
      </c>
      <c r="O31" s="2430"/>
      <c r="P31" s="1754"/>
      <c r="Q31" s="1737" t="s">
        <v>423</v>
      </c>
      <c r="R31" s="2430">
        <f t="shared" ref="R31:R35" si="1">G31+I31/2</f>
        <v>9961.65</v>
      </c>
      <c r="S31" s="2430"/>
      <c r="T31" s="637"/>
      <c r="U31" s="2597" t="s">
        <v>636</v>
      </c>
      <c r="V31" s="2598"/>
      <c r="W31" s="2429">
        <f>N31-V6</f>
        <v>9678.35</v>
      </c>
      <c r="X31" s="2430"/>
      <c r="Y31" s="2430"/>
      <c r="Z31" s="983" t="s">
        <v>423</v>
      </c>
      <c r="AA31" s="2430">
        <f>R31+V6</f>
        <v>10061.65</v>
      </c>
      <c r="AB31" s="2430"/>
      <c r="AC31" s="2430"/>
      <c r="AD31" s="2430"/>
      <c r="AE31" s="983"/>
      <c r="AF31" s="2417">
        <f t="shared" ref="AF31:AF35" si="2">AA31-W31</f>
        <v>383.29999999999927</v>
      </c>
      <c r="AG31" s="2418"/>
      <c r="AH31" s="2418"/>
      <c r="AI31" s="994"/>
      <c r="AJ31" s="995">
        <f>I5</f>
        <v>4</v>
      </c>
      <c r="AK31" s="996"/>
      <c r="AL31" s="893"/>
      <c r="AM31" s="997"/>
      <c r="AN31" s="893"/>
      <c r="AO31" s="998"/>
      <c r="AP31" s="894">
        <f>(AF31-I31)*N7/10000</f>
        <v>2.7999999999999896</v>
      </c>
      <c r="AQ31" s="895"/>
      <c r="AR31" s="896"/>
      <c r="AS31" s="897"/>
      <c r="AT31" s="896"/>
      <c r="AU31" s="898"/>
      <c r="AV31" s="894">
        <f>I31*N7/10000</f>
        <v>2.5661999999999998</v>
      </c>
      <c r="AW31" s="895"/>
      <c r="AX31" s="896"/>
      <c r="AY31" s="897"/>
      <c r="AZ31" s="896"/>
      <c r="BA31" s="898"/>
      <c r="BB31" s="899">
        <f>(AF31-I31)/1000</f>
        <v>0.19999999999999926</v>
      </c>
      <c r="BC31" s="895"/>
      <c r="BD31" s="896"/>
      <c r="BE31" s="897"/>
      <c r="BF31" s="896"/>
      <c r="BG31" s="898"/>
      <c r="BH31" s="899">
        <f>I31/1000</f>
        <v>0.18330000000000002</v>
      </c>
      <c r="BI31" s="895"/>
      <c r="BJ31" s="896"/>
      <c r="BK31" s="897"/>
      <c r="BL31" s="896"/>
      <c r="BM31" s="898"/>
      <c r="BN31" s="889">
        <f>ROUND((AF31-I31)/K8,0)*N9*(1+K10)/1000</f>
        <v>1.47</v>
      </c>
      <c r="BO31" s="900"/>
      <c r="BP31" s="896"/>
      <c r="BQ31" s="901"/>
      <c r="BR31" s="897"/>
      <c r="BS31" s="900"/>
      <c r="BT31" s="902">
        <f>ROUND(I31/AR13,0)*AR14/1000</f>
        <v>1.2</v>
      </c>
      <c r="BU31" s="900"/>
      <c r="BV31" s="893"/>
      <c r="BW31" s="901"/>
      <c r="BX31" s="897"/>
      <c r="BY31" s="900"/>
      <c r="BZ31" s="902">
        <f>I31*AR15/1000</f>
        <v>0.73320000000000007</v>
      </c>
      <c r="CA31" s="580"/>
      <c r="CB31" s="893"/>
      <c r="CC31" s="903"/>
      <c r="CD31" s="636"/>
      <c r="CE31" s="637"/>
      <c r="CF31" s="494"/>
      <c r="CG31" s="613"/>
      <c r="CH31" s="613"/>
      <c r="CI31" s="613"/>
    </row>
    <row r="32" spans="1:117" ht="7.35" customHeight="1">
      <c r="A32" s="978"/>
      <c r="B32" s="606"/>
      <c r="C32" s="2044"/>
      <c r="D32" s="2046"/>
      <c r="E32" s="2142"/>
      <c r="F32" s="2144"/>
      <c r="G32" s="2461">
        <v>10271</v>
      </c>
      <c r="H32" s="2462"/>
      <c r="I32" s="992">
        <v>90.2</v>
      </c>
      <c r="J32" s="993"/>
      <c r="K32" s="2437">
        <v>26</v>
      </c>
      <c r="L32" s="2438"/>
      <c r="M32" s="637"/>
      <c r="N32" s="2429">
        <f t="shared" si="0"/>
        <v>10225.9</v>
      </c>
      <c r="O32" s="2430"/>
      <c r="P32" s="1754"/>
      <c r="Q32" s="1737" t="s">
        <v>423</v>
      </c>
      <c r="R32" s="2430">
        <f t="shared" si="1"/>
        <v>10316.1</v>
      </c>
      <c r="S32" s="2430"/>
      <c r="T32" s="637"/>
      <c r="U32" s="2597" t="s">
        <v>637</v>
      </c>
      <c r="V32" s="2598"/>
      <c r="W32" s="2429">
        <f>N32-S6</f>
        <v>10175.9</v>
      </c>
      <c r="X32" s="2430"/>
      <c r="Y32" s="2430"/>
      <c r="Z32" s="983" t="s">
        <v>423</v>
      </c>
      <c r="AA32" s="2430">
        <f>R32+S6</f>
        <v>10366.1</v>
      </c>
      <c r="AB32" s="2430"/>
      <c r="AC32" s="2430"/>
      <c r="AD32" s="2430"/>
      <c r="AE32" s="983"/>
      <c r="AF32" s="2417">
        <f t="shared" si="2"/>
        <v>190.20000000000073</v>
      </c>
      <c r="AG32" s="2418"/>
      <c r="AH32" s="2418"/>
      <c r="AI32" s="994"/>
      <c r="AJ32" s="995">
        <f>G5</f>
        <v>2</v>
      </c>
      <c r="AK32" s="996"/>
      <c r="AL32" s="893"/>
      <c r="AM32" s="997"/>
      <c r="AN32" s="893"/>
      <c r="AO32" s="998"/>
      <c r="AP32" s="894">
        <f>AF32*N7/10000</f>
        <v>2.66280000000001</v>
      </c>
      <c r="AQ32" s="895"/>
      <c r="AR32" s="896"/>
      <c r="AS32" s="897"/>
      <c r="AT32" s="896"/>
      <c r="AU32" s="898"/>
      <c r="AV32" s="894"/>
      <c r="AW32" s="895"/>
      <c r="AX32" s="896"/>
      <c r="AY32" s="897"/>
      <c r="AZ32" s="896"/>
      <c r="BA32" s="898"/>
      <c r="BB32" s="899">
        <f>AF32/1000</f>
        <v>0.19020000000000073</v>
      </c>
      <c r="BC32" s="895"/>
      <c r="BD32" s="896"/>
      <c r="BE32" s="897"/>
      <c r="BF32" s="896"/>
      <c r="BG32" s="898"/>
      <c r="BH32" s="899"/>
      <c r="BI32" s="895"/>
      <c r="BJ32" s="896"/>
      <c r="BK32" s="897"/>
      <c r="BL32" s="896"/>
      <c r="BM32" s="898"/>
      <c r="BN32" s="889">
        <f>ROUND((AF32-I32)/K8,0)*N9*(1+K10)/1000</f>
        <v>0.73499999999999999</v>
      </c>
      <c r="BO32" s="900"/>
      <c r="BP32" s="896"/>
      <c r="BQ32" s="901"/>
      <c r="BR32" s="897"/>
      <c r="BS32" s="900"/>
      <c r="BT32" s="902"/>
      <c r="BU32" s="900"/>
      <c r="BV32" s="893"/>
      <c r="BW32" s="901"/>
      <c r="BX32" s="897"/>
      <c r="BY32" s="900"/>
      <c r="BZ32" s="902"/>
      <c r="CA32" s="580"/>
      <c r="CB32" s="893"/>
      <c r="CC32" s="903"/>
      <c r="CD32" s="636"/>
      <c r="CE32" s="637"/>
      <c r="CF32" s="494"/>
      <c r="CG32" s="613"/>
      <c r="CH32" s="613"/>
      <c r="CI32" s="613"/>
    </row>
    <row r="33" spans="1:87" ht="7.35" customHeight="1">
      <c r="A33" s="978"/>
      <c r="B33" s="606"/>
      <c r="C33" s="2044"/>
      <c r="D33" s="2046"/>
      <c r="E33" s="2142"/>
      <c r="F33" s="2144"/>
      <c r="G33" s="2461">
        <v>10882</v>
      </c>
      <c r="H33" s="2462"/>
      <c r="I33" s="992">
        <v>117.2</v>
      </c>
      <c r="J33" s="993"/>
      <c r="K33" s="2437">
        <v>26</v>
      </c>
      <c r="L33" s="2438"/>
      <c r="M33" s="637"/>
      <c r="N33" s="2429">
        <f t="shared" si="0"/>
        <v>10823.4</v>
      </c>
      <c r="O33" s="2430"/>
      <c r="P33" s="1754"/>
      <c r="Q33" s="1737" t="s">
        <v>423</v>
      </c>
      <c r="R33" s="2430">
        <f t="shared" si="1"/>
        <v>10940.6</v>
      </c>
      <c r="S33" s="2430"/>
      <c r="T33" s="637"/>
      <c r="U33" s="2597" t="s">
        <v>638</v>
      </c>
      <c r="V33" s="2598"/>
      <c r="W33" s="2429">
        <f>N33-V6</f>
        <v>10723.4</v>
      </c>
      <c r="X33" s="2430"/>
      <c r="Y33" s="2430"/>
      <c r="Z33" s="983" t="s">
        <v>423</v>
      </c>
      <c r="AA33" s="2430">
        <f>R33+V6</f>
        <v>11040.6</v>
      </c>
      <c r="AB33" s="2430"/>
      <c r="AC33" s="2430"/>
      <c r="AD33" s="2430"/>
      <c r="AE33" s="983"/>
      <c r="AF33" s="2417">
        <f t="shared" si="2"/>
        <v>317.20000000000073</v>
      </c>
      <c r="AG33" s="2418"/>
      <c r="AH33" s="2418"/>
      <c r="AI33" s="994"/>
      <c r="AJ33" s="995">
        <f>I5</f>
        <v>4</v>
      </c>
      <c r="AK33" s="996"/>
      <c r="AL33" s="893"/>
      <c r="AM33" s="997"/>
      <c r="AN33" s="893"/>
      <c r="AO33" s="998"/>
      <c r="AP33" s="894">
        <f>(AF33-I33)*N7/10000</f>
        <v>2.80000000000001</v>
      </c>
      <c r="AQ33" s="895"/>
      <c r="AR33" s="896"/>
      <c r="AS33" s="897"/>
      <c r="AT33" s="896"/>
      <c r="AU33" s="898"/>
      <c r="AV33" s="894">
        <f>I33*N7/10000</f>
        <v>1.6408</v>
      </c>
      <c r="AW33" s="895"/>
      <c r="AX33" s="896"/>
      <c r="AY33" s="897"/>
      <c r="AZ33" s="896"/>
      <c r="BA33" s="898"/>
      <c r="BB33" s="899">
        <f>(AF33-I33)/1000</f>
        <v>0.20000000000000073</v>
      </c>
      <c r="BC33" s="895"/>
      <c r="BD33" s="896"/>
      <c r="BE33" s="897"/>
      <c r="BF33" s="896"/>
      <c r="BG33" s="898"/>
      <c r="BH33" s="899">
        <f>I33/1000</f>
        <v>0.1172</v>
      </c>
      <c r="BI33" s="895"/>
      <c r="BJ33" s="896"/>
      <c r="BK33" s="897"/>
      <c r="BL33" s="896"/>
      <c r="BM33" s="898"/>
      <c r="BN33" s="889">
        <f>ROUND((AF33-I33)/K8,0)*N9*(1+K10)/1000</f>
        <v>1.47</v>
      </c>
      <c r="BO33" s="900"/>
      <c r="BP33" s="896"/>
      <c r="BQ33" s="901"/>
      <c r="BR33" s="897"/>
      <c r="BS33" s="900"/>
      <c r="BT33" s="902">
        <f>ROUND(I33/AR13,0)*AR14/1000</f>
        <v>0.8</v>
      </c>
      <c r="BU33" s="900"/>
      <c r="BV33" s="893"/>
      <c r="BW33" s="901"/>
      <c r="BX33" s="897"/>
      <c r="BY33" s="900"/>
      <c r="BZ33" s="902">
        <f>I33*AR15/1000</f>
        <v>0.46879999999999999</v>
      </c>
      <c r="CA33" s="580"/>
      <c r="CB33" s="893"/>
      <c r="CC33" s="903"/>
      <c r="CD33" s="636"/>
      <c r="CE33" s="637"/>
      <c r="CF33" s="494"/>
      <c r="CG33" s="613"/>
      <c r="CH33" s="613"/>
      <c r="CI33" s="613"/>
    </row>
    <row r="34" spans="1:87" ht="7.35" customHeight="1">
      <c r="A34" s="978"/>
      <c r="B34" s="606"/>
      <c r="C34" s="2044"/>
      <c r="D34" s="2046"/>
      <c r="E34" s="2142"/>
      <c r="F34" s="2144"/>
      <c r="G34" s="2461">
        <v>11904</v>
      </c>
      <c r="H34" s="2462"/>
      <c r="I34" s="992">
        <v>150.25</v>
      </c>
      <c r="J34" s="993"/>
      <c r="K34" s="2437">
        <v>26</v>
      </c>
      <c r="L34" s="2438"/>
      <c r="M34" s="637"/>
      <c r="N34" s="2429">
        <f t="shared" si="0"/>
        <v>11828.875</v>
      </c>
      <c r="O34" s="2430"/>
      <c r="P34" s="1754"/>
      <c r="Q34" s="1737" t="s">
        <v>423</v>
      </c>
      <c r="R34" s="2430">
        <f t="shared" si="1"/>
        <v>11979.125</v>
      </c>
      <c r="S34" s="2430"/>
      <c r="T34" s="637"/>
      <c r="U34" s="2597" t="s">
        <v>639</v>
      </c>
      <c r="V34" s="2598"/>
      <c r="W34" s="2429">
        <f>N34-V6</f>
        <v>11728.875</v>
      </c>
      <c r="X34" s="2430"/>
      <c r="Y34" s="2430"/>
      <c r="Z34" s="983" t="s">
        <v>423</v>
      </c>
      <c r="AA34" s="2430">
        <f>R34+V6</f>
        <v>12079.125</v>
      </c>
      <c r="AB34" s="2430"/>
      <c r="AC34" s="2430"/>
      <c r="AD34" s="2430"/>
      <c r="AE34" s="983"/>
      <c r="AF34" s="2417">
        <f t="shared" si="2"/>
        <v>350.25</v>
      </c>
      <c r="AG34" s="2418"/>
      <c r="AH34" s="2418"/>
      <c r="AI34" s="994"/>
      <c r="AJ34" s="995">
        <f>I5</f>
        <v>4</v>
      </c>
      <c r="AK34" s="996"/>
      <c r="AL34" s="893"/>
      <c r="AM34" s="997"/>
      <c r="AN34" s="893"/>
      <c r="AO34" s="998"/>
      <c r="AP34" s="894">
        <f>AF34*N7/10000</f>
        <v>4.9035000000000002</v>
      </c>
      <c r="AQ34" s="895"/>
      <c r="AR34" s="896"/>
      <c r="AS34" s="897"/>
      <c r="AT34" s="896"/>
      <c r="AU34" s="898"/>
      <c r="AV34" s="894"/>
      <c r="AW34" s="895"/>
      <c r="AX34" s="896"/>
      <c r="AY34" s="897"/>
      <c r="AZ34" s="896"/>
      <c r="BA34" s="898"/>
      <c r="BB34" s="899">
        <f>AF34/1000</f>
        <v>0.35025000000000001</v>
      </c>
      <c r="BC34" s="895"/>
      <c r="BD34" s="896"/>
      <c r="BE34" s="897"/>
      <c r="BF34" s="896"/>
      <c r="BG34" s="898"/>
      <c r="BH34" s="899"/>
      <c r="BI34" s="895"/>
      <c r="BJ34" s="896"/>
      <c r="BK34" s="897"/>
      <c r="BL34" s="896"/>
      <c r="BM34" s="898"/>
      <c r="BN34" s="889">
        <f>ROUND((AF34-I34)/K8,0)*N9*(1+K10)/1000</f>
        <v>1.47</v>
      </c>
      <c r="BO34" s="900"/>
      <c r="BP34" s="896"/>
      <c r="BQ34" s="901"/>
      <c r="BR34" s="897"/>
      <c r="BS34" s="900"/>
      <c r="BT34" s="902"/>
      <c r="BU34" s="900"/>
      <c r="BV34" s="893"/>
      <c r="BW34" s="901"/>
      <c r="BX34" s="897"/>
      <c r="BY34" s="900"/>
      <c r="BZ34" s="902"/>
      <c r="CA34" s="580"/>
      <c r="CB34" s="893"/>
      <c r="CC34" s="903"/>
      <c r="CD34" s="636"/>
      <c r="CE34" s="637"/>
      <c r="CF34" s="494"/>
      <c r="CG34" s="613"/>
      <c r="CH34" s="613"/>
      <c r="CI34" s="613"/>
    </row>
    <row r="35" spans="1:87" ht="7.35" customHeight="1">
      <c r="A35" s="978"/>
      <c r="B35" s="606"/>
      <c r="C35" s="2044"/>
      <c r="D35" s="2046"/>
      <c r="E35" s="2142"/>
      <c r="F35" s="2144"/>
      <c r="G35" s="2508">
        <v>12639</v>
      </c>
      <c r="H35" s="2509"/>
      <c r="I35" s="999">
        <v>86.2</v>
      </c>
      <c r="J35" s="1000"/>
      <c r="K35" s="2437">
        <v>26</v>
      </c>
      <c r="L35" s="2438"/>
      <c r="M35" s="641"/>
      <c r="N35" s="2431">
        <f t="shared" si="0"/>
        <v>12595.9</v>
      </c>
      <c r="O35" s="2432"/>
      <c r="P35" s="1751"/>
      <c r="Q35" s="1738" t="s">
        <v>423</v>
      </c>
      <c r="R35" s="2432">
        <f t="shared" si="1"/>
        <v>12682.1</v>
      </c>
      <c r="S35" s="2432"/>
      <c r="T35" s="643"/>
      <c r="U35" s="2601" t="s">
        <v>640</v>
      </c>
      <c r="V35" s="2602"/>
      <c r="W35" s="2431">
        <f>N35-S6</f>
        <v>12545.9</v>
      </c>
      <c r="X35" s="2432"/>
      <c r="Y35" s="2432"/>
      <c r="Z35" s="983" t="s">
        <v>423</v>
      </c>
      <c r="AA35" s="2432">
        <f>R35+S6</f>
        <v>12732.1</v>
      </c>
      <c r="AB35" s="2432"/>
      <c r="AC35" s="2432"/>
      <c r="AD35" s="2432"/>
      <c r="AE35" s="983"/>
      <c r="AF35" s="2419">
        <f t="shared" si="2"/>
        <v>186.20000000000073</v>
      </c>
      <c r="AG35" s="2420"/>
      <c r="AH35" s="2420"/>
      <c r="AI35" s="994"/>
      <c r="AJ35" s="1001">
        <f>G5</f>
        <v>2</v>
      </c>
      <c r="AK35" s="1002"/>
      <c r="AL35" s="904"/>
      <c r="AM35" s="1003"/>
      <c r="AN35" s="904"/>
      <c r="AO35" s="1004"/>
      <c r="AP35" s="894">
        <f>(AF35-I35)*N7/10000</f>
        <v>1.4000000000000101</v>
      </c>
      <c r="AQ35" s="895"/>
      <c r="AR35" s="896"/>
      <c r="AS35" s="897"/>
      <c r="AT35" s="896"/>
      <c r="AU35" s="898"/>
      <c r="AV35" s="894">
        <f>I35*N7/10000</f>
        <v>1.2068000000000001</v>
      </c>
      <c r="AW35" s="895"/>
      <c r="AX35" s="896"/>
      <c r="AY35" s="897"/>
      <c r="AZ35" s="896"/>
      <c r="BA35" s="898"/>
      <c r="BB35" s="899">
        <f>(AF35-I35)/1000</f>
        <v>0.10000000000000073</v>
      </c>
      <c r="BC35" s="895"/>
      <c r="BD35" s="896"/>
      <c r="BE35" s="897"/>
      <c r="BF35" s="896"/>
      <c r="BG35" s="898"/>
      <c r="BH35" s="899">
        <f>I35/1000</f>
        <v>8.6199999999999999E-2</v>
      </c>
      <c r="BI35" s="895"/>
      <c r="BJ35" s="896"/>
      <c r="BK35" s="897"/>
      <c r="BL35" s="896"/>
      <c r="BM35" s="898"/>
      <c r="BN35" s="889">
        <f>ROUND((AF35-I35)/K8,0)*N9*(1+K10)/1000</f>
        <v>0.73499999999999999</v>
      </c>
      <c r="BO35" s="905"/>
      <c r="BP35" s="906"/>
      <c r="BQ35" s="907"/>
      <c r="BR35" s="908"/>
      <c r="BS35" s="905"/>
      <c r="BT35" s="924">
        <f>AT13*AT14/1000</f>
        <v>0.1</v>
      </c>
      <c r="BU35" s="905"/>
      <c r="BV35" s="904"/>
      <c r="BW35" s="907"/>
      <c r="BX35" s="908"/>
      <c r="BY35" s="905"/>
      <c r="BZ35" s="924">
        <f>I35*AT15/1000</f>
        <v>0.1724</v>
      </c>
      <c r="CA35" s="617"/>
      <c r="CB35" s="904"/>
      <c r="CC35" s="909"/>
      <c r="CD35" s="1761"/>
      <c r="CE35" s="643"/>
      <c r="CF35" s="494"/>
      <c r="CG35" s="613"/>
      <c r="CH35" s="613"/>
      <c r="CI35" s="613"/>
    </row>
    <row r="36" spans="1:87" s="848" customFormat="1" ht="7.35" customHeight="1">
      <c r="A36" s="1005"/>
      <c r="B36" s="1006"/>
      <c r="C36" s="2394"/>
      <c r="D36" s="2395"/>
      <c r="E36" s="2396"/>
      <c r="F36" s="2397"/>
      <c r="G36" s="2398" t="s">
        <v>603</v>
      </c>
      <c r="H36" s="2399"/>
      <c r="I36" s="1007">
        <f>SUM(I31:I35)</f>
        <v>627.15000000000009</v>
      </c>
      <c r="J36" s="910"/>
      <c r="K36" s="2535"/>
      <c r="L36" s="2536"/>
      <c r="M36" s="612"/>
      <c r="N36" s="2412"/>
      <c r="O36" s="2413"/>
      <c r="P36" s="1752"/>
      <c r="Q36" s="1743"/>
      <c r="R36" s="2413"/>
      <c r="S36" s="2413"/>
      <c r="T36" s="612"/>
      <c r="U36" s="2543"/>
      <c r="V36" s="2544"/>
      <c r="W36" s="2539"/>
      <c r="X36" s="2540"/>
      <c r="Y36" s="2540"/>
      <c r="Z36" s="1008"/>
      <c r="AA36" s="2540"/>
      <c r="AB36" s="2540"/>
      <c r="AC36" s="2540"/>
      <c r="AD36" s="2540"/>
      <c r="AE36" s="1008"/>
      <c r="AF36" s="2421">
        <f>SUM(AF31:AH35)</f>
        <v>1427.1500000000015</v>
      </c>
      <c r="AG36" s="2422"/>
      <c r="AH36" s="2422"/>
      <c r="AI36" s="1009"/>
      <c r="AJ36" s="1010">
        <f>SUM(AJ31:AJ35)</f>
        <v>16</v>
      </c>
      <c r="AK36" s="911"/>
      <c r="AL36" s="912">
        <f>'3.1Cost by Sub-contractors'!K20</f>
        <v>0</v>
      </c>
      <c r="AM36" s="913"/>
      <c r="AN36" s="912">
        <f>AJ36*AL36</f>
        <v>0</v>
      </c>
      <c r="AO36" s="914"/>
      <c r="AP36" s="915">
        <f>SUM(AP31:AP35)</f>
        <v>14.56630000000002</v>
      </c>
      <c r="AQ36" s="911"/>
      <c r="AR36" s="912">
        <f>'3.1Cost by Sub-contractors'!K21</f>
        <v>0</v>
      </c>
      <c r="AS36" s="913"/>
      <c r="AT36" s="912">
        <f>AP36*AR36</f>
        <v>0</v>
      </c>
      <c r="AU36" s="914"/>
      <c r="AV36" s="915">
        <f>SUM(AV31:AV35)</f>
        <v>5.4138000000000002</v>
      </c>
      <c r="AW36" s="911"/>
      <c r="AX36" s="912">
        <f>'3.1Cost by Sub-contractors'!K22</f>
        <v>0</v>
      </c>
      <c r="AY36" s="913"/>
      <c r="AZ36" s="912">
        <f>AV36*AX36</f>
        <v>0</v>
      </c>
      <c r="BA36" s="926"/>
      <c r="BB36" s="916">
        <f>SUM(BB31:BB35)</f>
        <v>1.0404500000000014</v>
      </c>
      <c r="BC36" s="911"/>
      <c r="BD36" s="912">
        <f>'3.1Cost by Sub-contractors'!K23</f>
        <v>0</v>
      </c>
      <c r="BE36" s="913"/>
      <c r="BF36" s="912">
        <f>BB36*BD36</f>
        <v>0</v>
      </c>
      <c r="BG36" s="914"/>
      <c r="BH36" s="916">
        <f>SUM(BH31:BH35)</f>
        <v>0.38669999999999999</v>
      </c>
      <c r="BI36" s="911"/>
      <c r="BJ36" s="912">
        <f>'3.1Cost by Sub-contractors'!K24</f>
        <v>0</v>
      </c>
      <c r="BK36" s="913"/>
      <c r="BL36" s="912">
        <f>BH36*BJ36</f>
        <v>0</v>
      </c>
      <c r="BM36" s="926"/>
      <c r="BN36" s="917">
        <f>SUM(BN31:BN35)</f>
        <v>5.88</v>
      </c>
      <c r="BO36" s="911"/>
      <c r="BP36" s="912">
        <f>'3.1Cost by Sub-contractors'!K25</f>
        <v>0</v>
      </c>
      <c r="BQ36" s="918"/>
      <c r="BR36" s="913">
        <f>BN36*BP36</f>
        <v>0</v>
      </c>
      <c r="BS36" s="914"/>
      <c r="BT36" s="917">
        <f>SUM(BT31:BT35)</f>
        <v>2.1</v>
      </c>
      <c r="BU36" s="911"/>
      <c r="BV36" s="912">
        <f>'3.1Cost by Sub-contractors'!K26</f>
        <v>0</v>
      </c>
      <c r="BW36" s="918"/>
      <c r="BX36" s="913">
        <f>BT36*BV36</f>
        <v>0</v>
      </c>
      <c r="BY36" s="914"/>
      <c r="BZ36" s="917">
        <f>SUM(BZ31:BZ35)</f>
        <v>1.3744000000000001</v>
      </c>
      <c r="CA36" s="911"/>
      <c r="CB36" s="912">
        <f>'3.1Cost by Sub-contractors'!K27</f>
        <v>0</v>
      </c>
      <c r="CC36" s="918"/>
      <c r="CD36" s="913">
        <f>BZ36*CB36</f>
        <v>0</v>
      </c>
      <c r="CE36" s="926"/>
      <c r="CF36" s="927"/>
    </row>
    <row r="37" spans="1:87" ht="7.35" customHeight="1">
      <c r="A37" s="978"/>
      <c r="B37" s="606"/>
      <c r="C37" s="2044"/>
      <c r="D37" s="2046"/>
      <c r="E37" s="2504" t="str">
        <f>'4.1Plan'!D89</f>
        <v>ML02-2</v>
      </c>
      <c r="F37" s="2505"/>
      <c r="G37" s="2518">
        <v>13210</v>
      </c>
      <c r="H37" s="2530"/>
      <c r="I37" s="1011">
        <v>138.30000000000001</v>
      </c>
      <c r="J37" s="1012"/>
      <c r="K37" s="2537">
        <v>26</v>
      </c>
      <c r="L37" s="2538"/>
      <c r="M37" s="640"/>
      <c r="N37" s="2433">
        <f t="shared" ref="N37:N42" si="3">G37-I37/2</f>
        <v>13140.85</v>
      </c>
      <c r="O37" s="2434"/>
      <c r="P37" s="1750"/>
      <c r="Q37" s="1748" t="s">
        <v>423</v>
      </c>
      <c r="R37" s="2434">
        <f t="shared" ref="R37:R42" si="4">G37+I37/2</f>
        <v>13279.15</v>
      </c>
      <c r="S37" s="2434"/>
      <c r="T37" s="638"/>
      <c r="U37" s="2441" t="s">
        <v>641</v>
      </c>
      <c r="V37" s="2442"/>
      <c r="W37" s="2433">
        <f>N37-V6</f>
        <v>13040.85</v>
      </c>
      <c r="X37" s="2434"/>
      <c r="Y37" s="2434"/>
      <c r="Z37" s="982" t="s">
        <v>423</v>
      </c>
      <c r="AA37" s="2434">
        <f>R37+V6</f>
        <v>13379.15</v>
      </c>
      <c r="AB37" s="2434"/>
      <c r="AC37" s="2434"/>
      <c r="AD37" s="2434"/>
      <c r="AE37" s="982"/>
      <c r="AF37" s="2425">
        <f t="shared" ref="AF37:AF42" si="5">AA37-W37</f>
        <v>338.29999999999927</v>
      </c>
      <c r="AG37" s="2426"/>
      <c r="AH37" s="2426"/>
      <c r="AI37" s="1013"/>
      <c r="AJ37" s="1014">
        <f>I5</f>
        <v>4</v>
      </c>
      <c r="AK37" s="1015"/>
      <c r="AL37" s="919"/>
      <c r="AM37" s="1016"/>
      <c r="AN37" s="919"/>
      <c r="AO37" s="1017"/>
      <c r="AP37" s="894">
        <f>AF37*N7/10000</f>
        <v>4.7361999999999895</v>
      </c>
      <c r="AQ37" s="895"/>
      <c r="AR37" s="896"/>
      <c r="AS37" s="897"/>
      <c r="AT37" s="896"/>
      <c r="AU37" s="898"/>
      <c r="AV37" s="894"/>
      <c r="AW37" s="895"/>
      <c r="AX37" s="896"/>
      <c r="AY37" s="897"/>
      <c r="AZ37" s="896"/>
      <c r="BA37" s="898"/>
      <c r="BB37" s="899">
        <f>AF37/1000</f>
        <v>0.33829999999999927</v>
      </c>
      <c r="BC37" s="895"/>
      <c r="BD37" s="896"/>
      <c r="BE37" s="897"/>
      <c r="BF37" s="896"/>
      <c r="BG37" s="898"/>
      <c r="BH37" s="899"/>
      <c r="BI37" s="895"/>
      <c r="BJ37" s="896"/>
      <c r="BK37" s="897"/>
      <c r="BL37" s="896"/>
      <c r="BM37" s="898"/>
      <c r="BN37" s="889">
        <f>ROUND((AF37-I37)/K8,0)*N9*(1+K10)/1000</f>
        <v>1.47</v>
      </c>
      <c r="BO37" s="920"/>
      <c r="BP37" s="886"/>
      <c r="BQ37" s="921"/>
      <c r="BR37" s="922"/>
      <c r="BS37" s="920"/>
      <c r="BT37" s="925"/>
      <c r="BU37" s="920"/>
      <c r="BV37" s="919"/>
      <c r="BW37" s="921"/>
      <c r="BX37" s="922"/>
      <c r="BY37" s="920"/>
      <c r="BZ37" s="925"/>
      <c r="CA37" s="578"/>
      <c r="CB37" s="919"/>
      <c r="CC37" s="923"/>
      <c r="CD37" s="1762"/>
      <c r="CE37" s="638"/>
      <c r="CF37" s="494"/>
      <c r="CG37" s="613"/>
      <c r="CH37" s="613"/>
      <c r="CI37" s="613"/>
    </row>
    <row r="38" spans="1:87" ht="7.35" customHeight="1">
      <c r="A38" s="978"/>
      <c r="B38" s="606"/>
      <c r="C38" s="2044"/>
      <c r="D38" s="2046"/>
      <c r="E38" s="2142"/>
      <c r="F38" s="2144"/>
      <c r="G38" s="2461">
        <v>13626</v>
      </c>
      <c r="H38" s="2462"/>
      <c r="I38" s="992">
        <v>42.1</v>
      </c>
      <c r="J38" s="993"/>
      <c r="K38" s="2437">
        <v>26</v>
      </c>
      <c r="L38" s="2438"/>
      <c r="M38" s="637"/>
      <c r="N38" s="2429">
        <f t="shared" si="3"/>
        <v>13604.95</v>
      </c>
      <c r="O38" s="2430"/>
      <c r="P38" s="1754"/>
      <c r="Q38" s="1737" t="s">
        <v>423</v>
      </c>
      <c r="R38" s="2430">
        <f t="shared" si="4"/>
        <v>13647.05</v>
      </c>
      <c r="S38" s="2430"/>
      <c r="T38" s="637"/>
      <c r="U38" s="2597" t="s">
        <v>38</v>
      </c>
      <c r="V38" s="2598"/>
      <c r="W38" s="2429">
        <f>N38-O6</f>
        <v>13574.95</v>
      </c>
      <c r="X38" s="2430"/>
      <c r="Y38" s="2430"/>
      <c r="Z38" s="983" t="s">
        <v>423</v>
      </c>
      <c r="AA38" s="2430">
        <f>R38+O6</f>
        <v>13677.05</v>
      </c>
      <c r="AB38" s="2430"/>
      <c r="AC38" s="2430"/>
      <c r="AD38" s="2430"/>
      <c r="AE38" s="983"/>
      <c r="AF38" s="2417">
        <f t="shared" si="5"/>
        <v>102.09999999999854</v>
      </c>
      <c r="AG38" s="2418"/>
      <c r="AH38" s="2418"/>
      <c r="AI38" s="994"/>
      <c r="AJ38" s="995">
        <f>G5</f>
        <v>2</v>
      </c>
      <c r="AK38" s="996"/>
      <c r="AL38" s="893"/>
      <c r="AM38" s="997"/>
      <c r="AN38" s="893"/>
      <c r="AO38" s="998"/>
      <c r="AP38" s="894">
        <f>AF38*N7/10000</f>
        <v>1.4293999999999796</v>
      </c>
      <c r="AQ38" s="895"/>
      <c r="AR38" s="896"/>
      <c r="AS38" s="897"/>
      <c r="AT38" s="896"/>
      <c r="AU38" s="898"/>
      <c r="AV38" s="894"/>
      <c r="AW38" s="895"/>
      <c r="AX38" s="896"/>
      <c r="AY38" s="897"/>
      <c r="AZ38" s="896"/>
      <c r="BA38" s="898"/>
      <c r="BB38" s="899">
        <f>AF38/1000</f>
        <v>0.10209999999999854</v>
      </c>
      <c r="BC38" s="895"/>
      <c r="BD38" s="896"/>
      <c r="BE38" s="897"/>
      <c r="BF38" s="896"/>
      <c r="BG38" s="898"/>
      <c r="BH38" s="899"/>
      <c r="BI38" s="895"/>
      <c r="BJ38" s="896"/>
      <c r="BK38" s="897"/>
      <c r="BL38" s="896"/>
      <c r="BM38" s="898"/>
      <c r="BN38" s="889">
        <f>ROUND((AF38-I38)/K8,0)*N9*(1+K10)/1000</f>
        <v>0.441</v>
      </c>
      <c r="BO38" s="900"/>
      <c r="BP38" s="896"/>
      <c r="BQ38" s="901"/>
      <c r="BR38" s="897"/>
      <c r="BS38" s="900"/>
      <c r="BT38" s="902"/>
      <c r="BU38" s="900"/>
      <c r="BV38" s="893"/>
      <c r="BW38" s="901"/>
      <c r="BX38" s="897"/>
      <c r="BY38" s="900"/>
      <c r="BZ38" s="902"/>
      <c r="CA38" s="580"/>
      <c r="CB38" s="893"/>
      <c r="CC38" s="903"/>
      <c r="CD38" s="636"/>
      <c r="CE38" s="637"/>
      <c r="CF38" s="494"/>
      <c r="CG38" s="613"/>
      <c r="CH38" s="613"/>
      <c r="CI38" s="613"/>
    </row>
    <row r="39" spans="1:87" ht="7.35" customHeight="1">
      <c r="A39" s="978"/>
      <c r="B39" s="606"/>
      <c r="C39" s="2044"/>
      <c r="D39" s="2046"/>
      <c r="E39" s="2142"/>
      <c r="F39" s="2144"/>
      <c r="G39" s="2461">
        <v>14027</v>
      </c>
      <c r="H39" s="2462"/>
      <c r="I39" s="992">
        <v>117.2</v>
      </c>
      <c r="J39" s="993"/>
      <c r="K39" s="2437">
        <v>26</v>
      </c>
      <c r="L39" s="2438"/>
      <c r="M39" s="637"/>
      <c r="N39" s="2429">
        <f t="shared" si="3"/>
        <v>13968.4</v>
      </c>
      <c r="O39" s="2430"/>
      <c r="P39" s="1754"/>
      <c r="Q39" s="1737" t="s">
        <v>423</v>
      </c>
      <c r="R39" s="2430">
        <f t="shared" si="4"/>
        <v>14085.6</v>
      </c>
      <c r="S39" s="2430"/>
      <c r="T39" s="637"/>
      <c r="U39" s="2597" t="s">
        <v>642</v>
      </c>
      <c r="V39" s="2598"/>
      <c r="W39" s="2429">
        <f>N39-V6</f>
        <v>13868.4</v>
      </c>
      <c r="X39" s="2430"/>
      <c r="Y39" s="2430"/>
      <c r="Z39" s="983" t="s">
        <v>423</v>
      </c>
      <c r="AA39" s="2430">
        <f>R39+V6</f>
        <v>14185.6</v>
      </c>
      <c r="AB39" s="2430"/>
      <c r="AC39" s="2430"/>
      <c r="AD39" s="2430"/>
      <c r="AE39" s="983"/>
      <c r="AF39" s="2417">
        <f t="shared" si="5"/>
        <v>317.20000000000073</v>
      </c>
      <c r="AG39" s="2418"/>
      <c r="AH39" s="2418"/>
      <c r="AI39" s="994"/>
      <c r="AJ39" s="995">
        <f>I5</f>
        <v>4</v>
      </c>
      <c r="AK39" s="996"/>
      <c r="AL39" s="893"/>
      <c r="AM39" s="997"/>
      <c r="AN39" s="893"/>
      <c r="AO39" s="998"/>
      <c r="AP39" s="894">
        <f>(AF39-I39)*N7/10000</f>
        <v>2.80000000000001</v>
      </c>
      <c r="AQ39" s="895"/>
      <c r="AR39" s="896"/>
      <c r="AS39" s="897"/>
      <c r="AT39" s="896"/>
      <c r="AU39" s="898"/>
      <c r="AV39" s="894">
        <f>I39*N7/10000</f>
        <v>1.6408</v>
      </c>
      <c r="AW39" s="895"/>
      <c r="AX39" s="896"/>
      <c r="AY39" s="897"/>
      <c r="AZ39" s="896"/>
      <c r="BA39" s="898"/>
      <c r="BB39" s="899">
        <f>(AF39-I39)/1000</f>
        <v>0.20000000000000073</v>
      </c>
      <c r="BC39" s="895"/>
      <c r="BD39" s="896"/>
      <c r="BE39" s="897"/>
      <c r="BF39" s="896"/>
      <c r="BG39" s="898"/>
      <c r="BH39" s="899">
        <f>I39/1000</f>
        <v>0.1172</v>
      </c>
      <c r="BI39" s="895"/>
      <c r="BJ39" s="896"/>
      <c r="BK39" s="897"/>
      <c r="BL39" s="896"/>
      <c r="BM39" s="898"/>
      <c r="BN39" s="889">
        <f>ROUND((AF39-I39)/K8,0)*N9*(1+K10)/1000</f>
        <v>1.47</v>
      </c>
      <c r="BO39" s="900"/>
      <c r="BP39" s="896"/>
      <c r="BQ39" s="901"/>
      <c r="BR39" s="897"/>
      <c r="BS39" s="900"/>
      <c r="BT39" s="902">
        <f>ROUND(I39/AR13,0)*AR14/1000</f>
        <v>0.8</v>
      </c>
      <c r="BU39" s="900"/>
      <c r="BV39" s="893"/>
      <c r="BW39" s="901"/>
      <c r="BX39" s="897"/>
      <c r="BY39" s="900"/>
      <c r="BZ39" s="902">
        <f>I39*AR15/1000</f>
        <v>0.46879999999999999</v>
      </c>
      <c r="CA39" s="580"/>
      <c r="CB39" s="893"/>
      <c r="CC39" s="903"/>
      <c r="CD39" s="636"/>
      <c r="CE39" s="637"/>
      <c r="CF39" s="494"/>
      <c r="CG39" s="613"/>
      <c r="CH39" s="613"/>
      <c r="CI39" s="613"/>
    </row>
    <row r="40" spans="1:87" ht="7.35" customHeight="1">
      <c r="A40" s="978"/>
      <c r="B40" s="606"/>
      <c r="C40" s="2044"/>
      <c r="D40" s="2046"/>
      <c r="E40" s="2142"/>
      <c r="F40" s="2144"/>
      <c r="G40" s="2461">
        <v>14873</v>
      </c>
      <c r="H40" s="2462"/>
      <c r="I40" s="992">
        <v>117.2</v>
      </c>
      <c r="J40" s="993"/>
      <c r="K40" s="2437">
        <v>26</v>
      </c>
      <c r="L40" s="2438"/>
      <c r="M40" s="637"/>
      <c r="N40" s="2429">
        <f t="shared" si="3"/>
        <v>14814.4</v>
      </c>
      <c r="O40" s="2430"/>
      <c r="P40" s="1754"/>
      <c r="Q40" s="1737" t="s">
        <v>423</v>
      </c>
      <c r="R40" s="2430">
        <f t="shared" si="4"/>
        <v>14931.6</v>
      </c>
      <c r="S40" s="2430"/>
      <c r="T40" s="637"/>
      <c r="U40" s="2597" t="s">
        <v>643</v>
      </c>
      <c r="V40" s="2598"/>
      <c r="W40" s="2429">
        <f>N40-V6</f>
        <v>14714.4</v>
      </c>
      <c r="X40" s="2430"/>
      <c r="Y40" s="2430"/>
      <c r="Z40" s="983" t="s">
        <v>423</v>
      </c>
      <c r="AA40" s="2542">
        <f>(N41-R40)/2+R40</f>
        <v>15022</v>
      </c>
      <c r="AB40" s="2542"/>
      <c r="AC40" s="2542"/>
      <c r="AD40" s="2542"/>
      <c r="AE40" s="983"/>
      <c r="AF40" s="2417">
        <f t="shared" si="5"/>
        <v>307.60000000000036</v>
      </c>
      <c r="AG40" s="2418"/>
      <c r="AH40" s="2418"/>
      <c r="AI40" s="994"/>
      <c r="AJ40" s="995">
        <f>I5</f>
        <v>4</v>
      </c>
      <c r="AK40" s="996"/>
      <c r="AL40" s="893"/>
      <c r="AM40" s="997"/>
      <c r="AN40" s="893"/>
      <c r="AO40" s="998"/>
      <c r="AP40" s="894">
        <f>AF40*N7/10000</f>
        <v>4.3064000000000053</v>
      </c>
      <c r="AQ40" s="895"/>
      <c r="AR40" s="896"/>
      <c r="AS40" s="897"/>
      <c r="AT40" s="896"/>
      <c r="AU40" s="898"/>
      <c r="AV40" s="894"/>
      <c r="AW40" s="895"/>
      <c r="AX40" s="896"/>
      <c r="AY40" s="897"/>
      <c r="AZ40" s="896"/>
      <c r="BA40" s="898"/>
      <c r="BB40" s="899">
        <f>AF40/1000</f>
        <v>0.30760000000000037</v>
      </c>
      <c r="BC40" s="895"/>
      <c r="BD40" s="896"/>
      <c r="BE40" s="897"/>
      <c r="BF40" s="896"/>
      <c r="BG40" s="898"/>
      <c r="BH40" s="899"/>
      <c r="BI40" s="895"/>
      <c r="BJ40" s="896"/>
      <c r="BK40" s="897"/>
      <c r="BL40" s="896"/>
      <c r="BM40" s="898"/>
      <c r="BN40" s="889">
        <f>ROUND((AF40-I40)/K8,0)*N9*(1+K10)/1000</f>
        <v>1.47</v>
      </c>
      <c r="BO40" s="900"/>
      <c r="BP40" s="896"/>
      <c r="BQ40" s="901"/>
      <c r="BR40" s="897"/>
      <c r="BS40" s="900"/>
      <c r="BT40" s="902"/>
      <c r="BU40" s="900"/>
      <c r="BV40" s="893"/>
      <c r="BW40" s="901"/>
      <c r="BX40" s="897"/>
      <c r="BY40" s="900"/>
      <c r="BZ40" s="902"/>
      <c r="CA40" s="580"/>
      <c r="CB40" s="893"/>
      <c r="CC40" s="903"/>
      <c r="CD40" s="636"/>
      <c r="CE40" s="637"/>
      <c r="CF40" s="494"/>
      <c r="CG40" s="613"/>
      <c r="CH40" s="613"/>
      <c r="CI40" s="613"/>
    </row>
    <row r="41" spans="1:87" ht="7.35" customHeight="1">
      <c r="A41" s="978"/>
      <c r="B41" s="606"/>
      <c r="C41" s="2044"/>
      <c r="D41" s="2046"/>
      <c r="E41" s="2142"/>
      <c r="F41" s="2144"/>
      <c r="G41" s="2461">
        <v>15171</v>
      </c>
      <c r="H41" s="2462"/>
      <c r="I41" s="992">
        <v>117.2</v>
      </c>
      <c r="J41" s="993"/>
      <c r="K41" s="2437">
        <v>26</v>
      </c>
      <c r="L41" s="2438"/>
      <c r="M41" s="637"/>
      <c r="N41" s="2429">
        <f t="shared" si="3"/>
        <v>15112.4</v>
      </c>
      <c r="O41" s="2430"/>
      <c r="P41" s="1754"/>
      <c r="Q41" s="1737" t="s">
        <v>423</v>
      </c>
      <c r="R41" s="2430">
        <f t="shared" si="4"/>
        <v>15229.6</v>
      </c>
      <c r="S41" s="2430"/>
      <c r="T41" s="637"/>
      <c r="U41" s="2597" t="s">
        <v>644</v>
      </c>
      <c r="V41" s="2598"/>
      <c r="W41" s="2541">
        <f>N41-(N41-R40)/2</f>
        <v>15022</v>
      </c>
      <c r="X41" s="2542"/>
      <c r="Y41" s="2542"/>
      <c r="Z41" s="983" t="s">
        <v>423</v>
      </c>
      <c r="AA41" s="2430">
        <f>R41+V6</f>
        <v>15329.6</v>
      </c>
      <c r="AB41" s="2430"/>
      <c r="AC41" s="2430"/>
      <c r="AD41" s="2430"/>
      <c r="AE41" s="983"/>
      <c r="AF41" s="2417">
        <f t="shared" si="5"/>
        <v>307.60000000000036</v>
      </c>
      <c r="AG41" s="2418"/>
      <c r="AH41" s="2418"/>
      <c r="AI41" s="994"/>
      <c r="AJ41" s="995">
        <f>I5</f>
        <v>4</v>
      </c>
      <c r="AK41" s="996"/>
      <c r="AL41" s="893"/>
      <c r="AM41" s="997"/>
      <c r="AN41" s="893"/>
      <c r="AO41" s="998"/>
      <c r="AP41" s="894">
        <f>AF41*N7/10000</f>
        <v>4.3064000000000053</v>
      </c>
      <c r="AQ41" s="895"/>
      <c r="AR41" s="896"/>
      <c r="AS41" s="897"/>
      <c r="AT41" s="896"/>
      <c r="AU41" s="898"/>
      <c r="AV41" s="894"/>
      <c r="AW41" s="895"/>
      <c r="AX41" s="896"/>
      <c r="AY41" s="897"/>
      <c r="AZ41" s="896"/>
      <c r="BA41" s="898"/>
      <c r="BB41" s="899">
        <f>AF41/1000</f>
        <v>0.30760000000000037</v>
      </c>
      <c r="BC41" s="895"/>
      <c r="BD41" s="896"/>
      <c r="BE41" s="897"/>
      <c r="BF41" s="896"/>
      <c r="BG41" s="898"/>
      <c r="BH41" s="899"/>
      <c r="BI41" s="895"/>
      <c r="BJ41" s="896"/>
      <c r="BK41" s="897"/>
      <c r="BL41" s="896"/>
      <c r="BM41" s="898"/>
      <c r="BN41" s="889">
        <f>ROUND((AF41-I41)/K8,0)*N9*(1+K10)/1000</f>
        <v>1.47</v>
      </c>
      <c r="BO41" s="900"/>
      <c r="BP41" s="896"/>
      <c r="BQ41" s="901"/>
      <c r="BR41" s="897"/>
      <c r="BS41" s="900"/>
      <c r="BT41" s="902"/>
      <c r="BU41" s="900"/>
      <c r="BV41" s="893"/>
      <c r="BW41" s="901"/>
      <c r="BX41" s="897"/>
      <c r="BY41" s="900"/>
      <c r="BZ41" s="902"/>
      <c r="CA41" s="580"/>
      <c r="CB41" s="893"/>
      <c r="CC41" s="903"/>
      <c r="CD41" s="636"/>
      <c r="CE41" s="637"/>
      <c r="CF41" s="494"/>
      <c r="CG41" s="613"/>
      <c r="CH41" s="613"/>
      <c r="CI41" s="613"/>
    </row>
    <row r="42" spans="1:87" ht="7.35" customHeight="1">
      <c r="A42" s="978"/>
      <c r="B42" s="606"/>
      <c r="C42" s="2044"/>
      <c r="D42" s="2046"/>
      <c r="E42" s="2142"/>
      <c r="F42" s="2144"/>
      <c r="G42" s="2423">
        <v>16497</v>
      </c>
      <c r="H42" s="2424"/>
      <c r="I42" s="1019">
        <v>117.2</v>
      </c>
      <c r="J42" s="1020"/>
      <c r="K42" s="2437">
        <v>26</v>
      </c>
      <c r="L42" s="2438"/>
      <c r="M42" s="643"/>
      <c r="N42" s="2431">
        <f t="shared" si="3"/>
        <v>16438.400000000001</v>
      </c>
      <c r="O42" s="2432"/>
      <c r="P42" s="1751"/>
      <c r="Q42" s="1738" t="s">
        <v>423</v>
      </c>
      <c r="R42" s="2432">
        <f t="shared" si="4"/>
        <v>16555.599999999999</v>
      </c>
      <c r="S42" s="2432"/>
      <c r="T42" s="643"/>
      <c r="U42" s="2601" t="s">
        <v>645</v>
      </c>
      <c r="V42" s="2602"/>
      <c r="W42" s="2431">
        <f>N42-V6</f>
        <v>16338.400000000001</v>
      </c>
      <c r="X42" s="2432"/>
      <c r="Y42" s="2432"/>
      <c r="Z42" s="983" t="s">
        <v>423</v>
      </c>
      <c r="AA42" s="2432">
        <f>R42+V6</f>
        <v>16655.599999999999</v>
      </c>
      <c r="AB42" s="2432"/>
      <c r="AC42" s="2432"/>
      <c r="AD42" s="2432"/>
      <c r="AE42" s="983"/>
      <c r="AF42" s="2419">
        <f t="shared" si="5"/>
        <v>317.19999999999709</v>
      </c>
      <c r="AG42" s="2420"/>
      <c r="AH42" s="2420"/>
      <c r="AI42" s="994"/>
      <c r="AJ42" s="1001">
        <f>I5</f>
        <v>4</v>
      </c>
      <c r="AK42" s="1002"/>
      <c r="AL42" s="904"/>
      <c r="AM42" s="1003"/>
      <c r="AN42" s="904"/>
      <c r="AO42" s="1004"/>
      <c r="AP42" s="894">
        <f>(AF42-I42)*N7/10000</f>
        <v>2.7999999999999594</v>
      </c>
      <c r="AQ42" s="895"/>
      <c r="AR42" s="896"/>
      <c r="AS42" s="897"/>
      <c r="AT42" s="896"/>
      <c r="AU42" s="898"/>
      <c r="AV42" s="894">
        <f>I42*N7/10000</f>
        <v>1.6408</v>
      </c>
      <c r="AW42" s="895"/>
      <c r="AX42" s="896"/>
      <c r="AY42" s="897"/>
      <c r="AZ42" s="896"/>
      <c r="BA42" s="898"/>
      <c r="BB42" s="899">
        <f>(AF42-I42)/1000</f>
        <v>0.1999999999999971</v>
      </c>
      <c r="BC42" s="895"/>
      <c r="BD42" s="896"/>
      <c r="BE42" s="897"/>
      <c r="BF42" s="896"/>
      <c r="BG42" s="898"/>
      <c r="BH42" s="899">
        <f>I42/1000</f>
        <v>0.1172</v>
      </c>
      <c r="BI42" s="895"/>
      <c r="BJ42" s="896"/>
      <c r="BK42" s="897"/>
      <c r="BL42" s="896"/>
      <c r="BM42" s="898"/>
      <c r="BN42" s="889">
        <f>ROUND((AF42-I42)/K8,0)*N9*(1+K10)/1000</f>
        <v>1.47</v>
      </c>
      <c r="BO42" s="905"/>
      <c r="BP42" s="906"/>
      <c r="BQ42" s="907"/>
      <c r="BR42" s="908"/>
      <c r="BS42" s="905"/>
      <c r="BT42" s="902">
        <f>ROUND(I42/AR13,0)*AR14/1000</f>
        <v>0.8</v>
      </c>
      <c r="BU42" s="905"/>
      <c r="BV42" s="904"/>
      <c r="BW42" s="907"/>
      <c r="BX42" s="908"/>
      <c r="BY42" s="905"/>
      <c r="BZ42" s="902">
        <f>I42*AR15/1000</f>
        <v>0.46879999999999999</v>
      </c>
      <c r="CA42" s="617"/>
      <c r="CB42" s="904"/>
      <c r="CC42" s="909"/>
      <c r="CD42" s="1761"/>
      <c r="CE42" s="643"/>
      <c r="CF42" s="494"/>
      <c r="CG42" s="613"/>
      <c r="CH42" s="613"/>
      <c r="CI42" s="613"/>
    </row>
    <row r="43" spans="1:87" s="848" customFormat="1" ht="7.35" customHeight="1">
      <c r="A43" s="1005"/>
      <c r="B43" s="1006"/>
      <c r="C43" s="2148"/>
      <c r="D43" s="2150"/>
      <c r="E43" s="2396"/>
      <c r="F43" s="2397"/>
      <c r="G43" s="2398" t="s">
        <v>603</v>
      </c>
      <c r="H43" s="2399"/>
      <c r="I43" s="1007">
        <f>SUM(I37:I42)</f>
        <v>649.20000000000005</v>
      </c>
      <c r="J43" s="910"/>
      <c r="K43" s="2535"/>
      <c r="L43" s="2536"/>
      <c r="M43" s="612"/>
      <c r="N43" s="2412"/>
      <c r="O43" s="2413"/>
      <c r="P43" s="1752"/>
      <c r="Q43" s="1743"/>
      <c r="R43" s="2413"/>
      <c r="S43" s="2413"/>
      <c r="T43" s="612"/>
      <c r="U43" s="2595"/>
      <c r="V43" s="2596"/>
      <c r="W43" s="2539"/>
      <c r="X43" s="2540"/>
      <c r="Y43" s="2540"/>
      <c r="Z43" s="1008"/>
      <c r="AA43" s="2540"/>
      <c r="AB43" s="2540"/>
      <c r="AC43" s="2540"/>
      <c r="AD43" s="2540"/>
      <c r="AE43" s="1008"/>
      <c r="AF43" s="2421">
        <f>SUM(AF37:AF42)</f>
        <v>1689.9999999999964</v>
      </c>
      <c r="AG43" s="2422"/>
      <c r="AH43" s="2422"/>
      <c r="AI43" s="1009"/>
      <c r="AJ43" s="1010">
        <f>SUM(AJ37:AJ42)</f>
        <v>22</v>
      </c>
      <c r="AK43" s="911"/>
      <c r="AL43" s="912">
        <f>'3.1Cost by Sub-contractors'!K20</f>
        <v>0</v>
      </c>
      <c r="AM43" s="913"/>
      <c r="AN43" s="912">
        <f>AJ43*AL43</f>
        <v>0</v>
      </c>
      <c r="AO43" s="914"/>
      <c r="AP43" s="915">
        <f>SUM(AP37:AP42)</f>
        <v>20.378399999999946</v>
      </c>
      <c r="AQ43" s="911"/>
      <c r="AR43" s="912">
        <f>'3.1Cost by Sub-contractors'!K21</f>
        <v>0</v>
      </c>
      <c r="AS43" s="913"/>
      <c r="AT43" s="912">
        <f>AP43*AR43</f>
        <v>0</v>
      </c>
      <c r="AU43" s="914"/>
      <c r="AV43" s="915">
        <f>SUM(AV37:AV42)</f>
        <v>3.2816000000000001</v>
      </c>
      <c r="AW43" s="911"/>
      <c r="AX43" s="912">
        <f>'3.1Cost by Sub-contractors'!K22</f>
        <v>0</v>
      </c>
      <c r="AY43" s="913"/>
      <c r="AZ43" s="912">
        <f>AV43*AX43</f>
        <v>0</v>
      </c>
      <c r="BA43" s="914"/>
      <c r="BB43" s="916">
        <f>SUM(BB37:BB42)</f>
        <v>1.4555999999999962</v>
      </c>
      <c r="BC43" s="911"/>
      <c r="BD43" s="912">
        <f>'3.1Cost by Sub-contractors'!K23</f>
        <v>0</v>
      </c>
      <c r="BE43" s="913"/>
      <c r="BF43" s="912">
        <f>BB43*BD43</f>
        <v>0</v>
      </c>
      <c r="BG43" s="914"/>
      <c r="BH43" s="916">
        <f>SUM(BH37:BH42)</f>
        <v>0.2344</v>
      </c>
      <c r="BI43" s="911"/>
      <c r="BJ43" s="912">
        <f>'3.1Cost by Sub-contractors'!K24</f>
        <v>0</v>
      </c>
      <c r="BK43" s="913"/>
      <c r="BL43" s="912">
        <f>BH43*BJ43</f>
        <v>0</v>
      </c>
      <c r="BM43" s="914"/>
      <c r="BN43" s="917">
        <f>SUM(BN37:BN42)</f>
        <v>7.7909999999999995</v>
      </c>
      <c r="BO43" s="911"/>
      <c r="BP43" s="912">
        <f>'3.1Cost by Sub-contractors'!K25</f>
        <v>0</v>
      </c>
      <c r="BQ43" s="918"/>
      <c r="BR43" s="913">
        <f>BN43*BP43</f>
        <v>0</v>
      </c>
      <c r="BS43" s="914"/>
      <c r="BT43" s="917">
        <f>SUM(BT37:BT42)</f>
        <v>1.6</v>
      </c>
      <c r="BU43" s="911"/>
      <c r="BV43" s="912">
        <f>'3.1Cost by Sub-contractors'!K26</f>
        <v>0</v>
      </c>
      <c r="BW43" s="918"/>
      <c r="BX43" s="913">
        <f>BT43*BV43</f>
        <v>0</v>
      </c>
      <c r="BY43" s="914"/>
      <c r="BZ43" s="917">
        <f>SUM(BZ37:BZ42)</f>
        <v>0.93759999999999999</v>
      </c>
      <c r="CA43" s="911"/>
      <c r="CB43" s="912">
        <f>'3.1Cost by Sub-contractors'!K27</f>
        <v>0</v>
      </c>
      <c r="CC43" s="918"/>
      <c r="CD43" s="913">
        <f>BZ43*CB43</f>
        <v>0</v>
      </c>
      <c r="CE43" s="914"/>
      <c r="CF43" s="927"/>
    </row>
    <row r="44" spans="1:87" ht="7.35" customHeight="1">
      <c r="A44" s="978"/>
      <c r="B44" s="606"/>
      <c r="C44" s="2044" t="str">
        <f>'4.1Plan'!C120</f>
        <v>PKG03</v>
      </c>
      <c r="D44" s="2046"/>
      <c r="E44" s="2142" t="str">
        <f>'4.1Plan'!D120</f>
        <v>ML03-1</v>
      </c>
      <c r="F44" s="2144"/>
      <c r="G44" s="2502">
        <v>17662</v>
      </c>
      <c r="H44" s="2503"/>
      <c r="I44" s="1024">
        <v>962</v>
      </c>
      <c r="J44" s="1025"/>
      <c r="K44" s="2437">
        <v>26</v>
      </c>
      <c r="L44" s="2438"/>
      <c r="M44" s="638"/>
      <c r="N44" s="2433">
        <f t="shared" ref="N44:N50" si="6">G44-I44/2</f>
        <v>17181</v>
      </c>
      <c r="O44" s="2434"/>
      <c r="P44" s="1750"/>
      <c r="Q44" s="1748" t="s">
        <v>423</v>
      </c>
      <c r="R44" s="2434">
        <f t="shared" ref="R44:R50" si="7">G44+I44/2</f>
        <v>18143</v>
      </c>
      <c r="S44" s="2434"/>
      <c r="T44" s="638"/>
      <c r="U44" s="2441" t="s">
        <v>646</v>
      </c>
      <c r="V44" s="2442"/>
      <c r="W44" s="2623">
        <f>'4.1Plan'!AB121</f>
        <v>17000</v>
      </c>
      <c r="X44" s="2624"/>
      <c r="Y44" s="2624"/>
      <c r="Z44" s="982" t="s">
        <v>423</v>
      </c>
      <c r="AA44" s="2624">
        <f>(N45-R44)/2+R44</f>
        <v>18209.45</v>
      </c>
      <c r="AB44" s="2624"/>
      <c r="AC44" s="2624"/>
      <c r="AD44" s="2624"/>
      <c r="AE44" s="982"/>
      <c r="AF44" s="2425">
        <f>AA44-W44</f>
        <v>1209.4500000000007</v>
      </c>
      <c r="AG44" s="2426"/>
      <c r="AH44" s="2426"/>
      <c r="AI44" s="1013"/>
      <c r="AJ44" s="1014">
        <f>I5</f>
        <v>4</v>
      </c>
      <c r="AK44" s="1015"/>
      <c r="AL44" s="919"/>
      <c r="AM44" s="1016"/>
      <c r="AN44" s="919"/>
      <c r="AO44" s="1017"/>
      <c r="AP44" s="894">
        <f>(AF44-I44)*N7/10000</f>
        <v>3.4643000000000104</v>
      </c>
      <c r="AQ44" s="895"/>
      <c r="AR44" s="896"/>
      <c r="AS44" s="897"/>
      <c r="AT44" s="896"/>
      <c r="AU44" s="898"/>
      <c r="AV44" s="894">
        <f>I44*N7/10000</f>
        <v>13.468</v>
      </c>
      <c r="AW44" s="895"/>
      <c r="AX44" s="896"/>
      <c r="AY44" s="897"/>
      <c r="AZ44" s="896"/>
      <c r="BA44" s="898"/>
      <c r="BB44" s="899">
        <f>(AF44-I44)/1000</f>
        <v>0.24745000000000072</v>
      </c>
      <c r="BC44" s="895"/>
      <c r="BD44" s="896"/>
      <c r="BE44" s="897"/>
      <c r="BF44" s="896"/>
      <c r="BG44" s="898"/>
      <c r="BH44" s="899">
        <f>I44/1000</f>
        <v>0.96199999999999997</v>
      </c>
      <c r="BI44" s="895"/>
      <c r="BJ44" s="896"/>
      <c r="BK44" s="897"/>
      <c r="BL44" s="896"/>
      <c r="BM44" s="898"/>
      <c r="BN44" s="889">
        <f>ROUND((AF44-I44)/K8,0)*N9*(1+K10)/1000</f>
        <v>1.764</v>
      </c>
      <c r="BO44" s="920"/>
      <c r="BP44" s="886"/>
      <c r="BQ44" s="921"/>
      <c r="BR44" s="922"/>
      <c r="BS44" s="920"/>
      <c r="BT44" s="902">
        <f>ROUND(I44/AR13,0)*AR14/1000</f>
        <v>6.4</v>
      </c>
      <c r="BU44" s="920"/>
      <c r="BV44" s="919"/>
      <c r="BW44" s="921"/>
      <c r="BX44" s="922"/>
      <c r="BY44" s="920"/>
      <c r="BZ44" s="902">
        <f>I44*AR15/1000</f>
        <v>3.8479999999999999</v>
      </c>
      <c r="CA44" s="578"/>
      <c r="CB44" s="919"/>
      <c r="CC44" s="923"/>
      <c r="CD44" s="1762"/>
      <c r="CE44" s="638"/>
      <c r="CF44" s="494"/>
      <c r="CG44" s="613"/>
      <c r="CH44" s="613"/>
      <c r="CI44" s="613"/>
    </row>
    <row r="45" spans="1:87" ht="7.35" customHeight="1">
      <c r="A45" s="978"/>
      <c r="B45" s="606"/>
      <c r="C45" s="2044"/>
      <c r="D45" s="2046"/>
      <c r="E45" s="2142"/>
      <c r="F45" s="2144"/>
      <c r="G45" s="2461">
        <v>18319</v>
      </c>
      <c r="H45" s="2462"/>
      <c r="I45" s="992">
        <v>86.2</v>
      </c>
      <c r="J45" s="993"/>
      <c r="K45" s="2437">
        <v>26</v>
      </c>
      <c r="L45" s="2438"/>
      <c r="M45" s="637"/>
      <c r="N45" s="2429">
        <f t="shared" si="6"/>
        <v>18275.900000000001</v>
      </c>
      <c r="O45" s="2430"/>
      <c r="P45" s="1754"/>
      <c r="Q45" s="1737" t="s">
        <v>423</v>
      </c>
      <c r="R45" s="2430">
        <f t="shared" si="7"/>
        <v>18362.099999999999</v>
      </c>
      <c r="S45" s="2430"/>
      <c r="T45" s="637"/>
      <c r="U45" s="2597" t="s">
        <v>647</v>
      </c>
      <c r="V45" s="2598"/>
      <c r="W45" s="2541">
        <f>N45-(N45-R44)/2</f>
        <v>18209.45</v>
      </c>
      <c r="X45" s="2542"/>
      <c r="Y45" s="2542"/>
      <c r="Z45" s="983" t="s">
        <v>423</v>
      </c>
      <c r="AA45" s="2430">
        <f>R45+S6</f>
        <v>18412.099999999999</v>
      </c>
      <c r="AB45" s="2430"/>
      <c r="AC45" s="2430"/>
      <c r="AD45" s="2430"/>
      <c r="AE45" s="983"/>
      <c r="AF45" s="2417">
        <f>AA45-W45</f>
        <v>202.64999999999782</v>
      </c>
      <c r="AG45" s="2418"/>
      <c r="AH45" s="2418"/>
      <c r="AI45" s="994"/>
      <c r="AJ45" s="995">
        <f>G5</f>
        <v>2</v>
      </c>
      <c r="AK45" s="996"/>
      <c r="AL45" s="893"/>
      <c r="AM45" s="997"/>
      <c r="AN45" s="893"/>
      <c r="AO45" s="998"/>
      <c r="AP45" s="894">
        <f>AF45*N7/10000</f>
        <v>2.8370999999999693</v>
      </c>
      <c r="AQ45" s="895"/>
      <c r="AR45" s="896"/>
      <c r="AS45" s="897"/>
      <c r="AT45" s="896"/>
      <c r="AU45" s="898"/>
      <c r="AV45" s="894"/>
      <c r="AW45" s="895"/>
      <c r="AX45" s="896"/>
      <c r="AY45" s="897"/>
      <c r="AZ45" s="896"/>
      <c r="BA45" s="898"/>
      <c r="BB45" s="899">
        <f>AF45/1000</f>
        <v>0.2026499999999978</v>
      </c>
      <c r="BC45" s="895"/>
      <c r="BD45" s="896"/>
      <c r="BE45" s="897"/>
      <c r="BF45" s="896"/>
      <c r="BG45" s="898"/>
      <c r="BH45" s="899"/>
      <c r="BI45" s="895"/>
      <c r="BJ45" s="896"/>
      <c r="BK45" s="897"/>
      <c r="BL45" s="896"/>
      <c r="BM45" s="898"/>
      <c r="BN45" s="889">
        <f>ROUND((AF45-I45)/K8,0)*N9*(1+K10)/1000</f>
        <v>0.88200000000000001</v>
      </c>
      <c r="BO45" s="900"/>
      <c r="BP45" s="896"/>
      <c r="BQ45" s="901"/>
      <c r="BR45" s="897"/>
      <c r="BS45" s="900"/>
      <c r="BT45" s="902"/>
      <c r="BU45" s="900"/>
      <c r="BV45" s="893"/>
      <c r="BW45" s="901"/>
      <c r="BX45" s="897"/>
      <c r="BY45" s="900"/>
      <c r="BZ45" s="902"/>
      <c r="CA45" s="580"/>
      <c r="CB45" s="893"/>
      <c r="CC45" s="903"/>
      <c r="CD45" s="636"/>
      <c r="CE45" s="637"/>
      <c r="CF45" s="494"/>
      <c r="CG45" s="613"/>
      <c r="CH45" s="613"/>
      <c r="CI45" s="613"/>
    </row>
    <row r="46" spans="1:87" ht="7.35" customHeight="1">
      <c r="A46" s="978"/>
      <c r="B46" s="606"/>
      <c r="C46" s="2044"/>
      <c r="D46" s="2046"/>
      <c r="E46" s="2142"/>
      <c r="F46" s="2144"/>
      <c r="G46" s="2461">
        <v>18612</v>
      </c>
      <c r="H46" s="2462"/>
      <c r="I46" s="992">
        <v>62.15</v>
      </c>
      <c r="J46" s="993"/>
      <c r="K46" s="2437">
        <v>26</v>
      </c>
      <c r="L46" s="2438"/>
      <c r="M46" s="637"/>
      <c r="N46" s="2429">
        <f t="shared" si="6"/>
        <v>18580.924999999999</v>
      </c>
      <c r="O46" s="2430"/>
      <c r="P46" s="1754"/>
      <c r="Q46" s="1737" t="s">
        <v>423</v>
      </c>
      <c r="R46" s="2430">
        <f t="shared" si="7"/>
        <v>18643.075000000001</v>
      </c>
      <c r="S46" s="2430"/>
      <c r="T46" s="637"/>
      <c r="U46" s="2597" t="s">
        <v>648</v>
      </c>
      <c r="V46" s="2598"/>
      <c r="W46" s="2429">
        <f>N46-S6</f>
        <v>18530.924999999999</v>
      </c>
      <c r="X46" s="2430"/>
      <c r="Y46" s="2430"/>
      <c r="Z46" s="983" t="s">
        <v>423</v>
      </c>
      <c r="AA46" s="2542">
        <f>(N47-R46)/2+R46</f>
        <v>18715.487500000003</v>
      </c>
      <c r="AB46" s="2542"/>
      <c r="AC46" s="2542"/>
      <c r="AD46" s="2542"/>
      <c r="AE46" s="983"/>
      <c r="AF46" s="2417">
        <f>AA46-W46</f>
        <v>184.56250000000364</v>
      </c>
      <c r="AG46" s="2418"/>
      <c r="AH46" s="2418"/>
      <c r="AI46" s="994"/>
      <c r="AJ46" s="995">
        <f>G5</f>
        <v>2</v>
      </c>
      <c r="AK46" s="996"/>
      <c r="AL46" s="893"/>
      <c r="AM46" s="997"/>
      <c r="AN46" s="893"/>
      <c r="AO46" s="998"/>
      <c r="AP46" s="894">
        <f>AF46*N7/10000</f>
        <v>2.583875000000051</v>
      </c>
      <c r="AQ46" s="895"/>
      <c r="AR46" s="896"/>
      <c r="AS46" s="897"/>
      <c r="AT46" s="896"/>
      <c r="AU46" s="898"/>
      <c r="AV46" s="894"/>
      <c r="AW46" s="895"/>
      <c r="AX46" s="896"/>
      <c r="AY46" s="897"/>
      <c r="AZ46" s="896"/>
      <c r="BA46" s="898"/>
      <c r="BB46" s="899">
        <f>AF46/1000</f>
        <v>0.18456250000000363</v>
      </c>
      <c r="BC46" s="895"/>
      <c r="BD46" s="896"/>
      <c r="BE46" s="897"/>
      <c r="BF46" s="896"/>
      <c r="BG46" s="898"/>
      <c r="BH46" s="899"/>
      <c r="BI46" s="895"/>
      <c r="BJ46" s="896"/>
      <c r="BK46" s="897"/>
      <c r="BL46" s="896"/>
      <c r="BM46" s="898"/>
      <c r="BN46" s="889">
        <f>ROUND((AF46-I46)/K8,0)*N9*(1+K10)/1000</f>
        <v>0.88200000000000001</v>
      </c>
      <c r="BO46" s="900"/>
      <c r="BP46" s="896"/>
      <c r="BQ46" s="901"/>
      <c r="BR46" s="897"/>
      <c r="BS46" s="900"/>
      <c r="BT46" s="902"/>
      <c r="BU46" s="900"/>
      <c r="BV46" s="893"/>
      <c r="BW46" s="901"/>
      <c r="BX46" s="897"/>
      <c r="BY46" s="900"/>
      <c r="BZ46" s="902"/>
      <c r="CA46" s="580"/>
      <c r="CB46" s="893"/>
      <c r="CC46" s="903"/>
      <c r="CD46" s="636"/>
      <c r="CE46" s="637"/>
      <c r="CF46" s="494"/>
      <c r="CG46" s="613"/>
      <c r="CH46" s="613"/>
      <c r="CI46" s="613"/>
    </row>
    <row r="47" spans="1:87" ht="7.35" customHeight="1">
      <c r="A47" s="978"/>
      <c r="B47" s="606"/>
      <c r="C47" s="2044"/>
      <c r="D47" s="2046"/>
      <c r="E47" s="2142"/>
      <c r="F47" s="2144"/>
      <c r="G47" s="2461">
        <v>18831</v>
      </c>
      <c r="H47" s="2462"/>
      <c r="I47" s="992">
        <v>86.2</v>
      </c>
      <c r="J47" s="993"/>
      <c r="K47" s="2437">
        <v>26</v>
      </c>
      <c r="L47" s="2438"/>
      <c r="M47" s="637"/>
      <c r="N47" s="2429">
        <f t="shared" si="6"/>
        <v>18787.900000000001</v>
      </c>
      <c r="O47" s="2430"/>
      <c r="P47" s="1754"/>
      <c r="Q47" s="1737" t="s">
        <v>423</v>
      </c>
      <c r="R47" s="2430">
        <f t="shared" si="7"/>
        <v>18874.099999999999</v>
      </c>
      <c r="S47" s="2430"/>
      <c r="T47" s="637"/>
      <c r="U47" s="2597" t="s">
        <v>649</v>
      </c>
      <c r="V47" s="2598"/>
      <c r="W47" s="2541">
        <f>N47-(N47-R46)/2</f>
        <v>18715.487500000003</v>
      </c>
      <c r="X47" s="2542"/>
      <c r="Y47" s="2542"/>
      <c r="Z47" s="983" t="s">
        <v>423</v>
      </c>
      <c r="AA47" s="2430">
        <f>R47+S6</f>
        <v>18924.099999999999</v>
      </c>
      <c r="AB47" s="2430"/>
      <c r="AC47" s="2430"/>
      <c r="AD47" s="2430"/>
      <c r="AE47" s="983"/>
      <c r="AF47" s="2417">
        <f>AA47-W47</f>
        <v>208.61249999999563</v>
      </c>
      <c r="AG47" s="2418"/>
      <c r="AH47" s="2418"/>
      <c r="AI47" s="994"/>
      <c r="AJ47" s="995">
        <f>G5</f>
        <v>2</v>
      </c>
      <c r="AK47" s="996"/>
      <c r="AL47" s="893"/>
      <c r="AM47" s="997"/>
      <c r="AN47" s="893"/>
      <c r="AO47" s="998"/>
      <c r="AP47" s="894">
        <f>AF47*N7/10000</f>
        <v>2.9205749999999391</v>
      </c>
      <c r="AQ47" s="895"/>
      <c r="AR47" s="896"/>
      <c r="AS47" s="897"/>
      <c r="AT47" s="896"/>
      <c r="AU47" s="898"/>
      <c r="AV47" s="894"/>
      <c r="AW47" s="895"/>
      <c r="AX47" s="896"/>
      <c r="AY47" s="897"/>
      <c r="AZ47" s="896"/>
      <c r="BA47" s="898"/>
      <c r="BB47" s="899">
        <f>AF47/1000</f>
        <v>0.20861249999999562</v>
      </c>
      <c r="BC47" s="895"/>
      <c r="BD47" s="896"/>
      <c r="BE47" s="897"/>
      <c r="BF47" s="896"/>
      <c r="BG47" s="898"/>
      <c r="BH47" s="899"/>
      <c r="BI47" s="895"/>
      <c r="BJ47" s="896"/>
      <c r="BK47" s="897"/>
      <c r="BL47" s="896"/>
      <c r="BM47" s="898"/>
      <c r="BN47" s="889">
        <f>ROUND((AF47-I47)/K8,0)*N9*(1+K10)/1000</f>
        <v>0.88200000000000001</v>
      </c>
      <c r="BO47" s="900"/>
      <c r="BP47" s="896"/>
      <c r="BQ47" s="901"/>
      <c r="BR47" s="897"/>
      <c r="BS47" s="900"/>
      <c r="BT47" s="902"/>
      <c r="BU47" s="900"/>
      <c r="BV47" s="893"/>
      <c r="BW47" s="901"/>
      <c r="BX47" s="897"/>
      <c r="BY47" s="900"/>
      <c r="BZ47" s="902"/>
      <c r="CA47" s="580"/>
      <c r="CB47" s="893"/>
      <c r="CC47" s="903"/>
      <c r="CD47" s="636"/>
      <c r="CE47" s="637"/>
      <c r="CF47" s="494"/>
      <c r="CG47" s="613"/>
      <c r="CH47" s="613"/>
      <c r="CI47" s="613"/>
    </row>
    <row r="48" spans="1:87" ht="7.35" customHeight="1">
      <c r="A48" s="978"/>
      <c r="B48" s="606"/>
      <c r="C48" s="2044"/>
      <c r="D48" s="2046"/>
      <c r="E48" s="2142"/>
      <c r="F48" s="2144"/>
      <c r="G48" s="2461">
        <v>19209</v>
      </c>
      <c r="H48" s="2462"/>
      <c r="I48" s="992">
        <v>26.1</v>
      </c>
      <c r="J48" s="993"/>
      <c r="K48" s="2437">
        <v>26</v>
      </c>
      <c r="L48" s="2438"/>
      <c r="M48" s="637"/>
      <c r="N48" s="2429">
        <f t="shared" si="6"/>
        <v>19195.95</v>
      </c>
      <c r="O48" s="2430"/>
      <c r="P48" s="1754"/>
      <c r="Q48" s="1737" t="s">
        <v>423</v>
      </c>
      <c r="R48" s="2430">
        <f t="shared" si="7"/>
        <v>19222.05</v>
      </c>
      <c r="S48" s="2430"/>
      <c r="T48" s="637"/>
      <c r="U48" s="2597" t="s">
        <v>39</v>
      </c>
      <c r="V48" s="2598"/>
      <c r="W48" s="2429">
        <f>N48-O6</f>
        <v>19165.95</v>
      </c>
      <c r="X48" s="2430"/>
      <c r="Y48" s="2430"/>
      <c r="Z48" s="983" t="s">
        <v>423</v>
      </c>
      <c r="AA48" s="2542">
        <f>(N49-R48)/2+R48+'4.1Plan'!AF127</f>
        <v>19214.47</v>
      </c>
      <c r="AB48" s="2542"/>
      <c r="AC48" s="2542"/>
      <c r="AD48" s="2542"/>
      <c r="AE48" s="983"/>
      <c r="AF48" s="2506">
        <f>AA48-W48-'4.1Plan'!AF127</f>
        <v>108.30000000000044</v>
      </c>
      <c r="AG48" s="2507"/>
      <c r="AH48" s="2507"/>
      <c r="AI48" s="994"/>
      <c r="AJ48" s="995">
        <f>G5</f>
        <v>2</v>
      </c>
      <c r="AK48" s="996"/>
      <c r="AL48" s="893"/>
      <c r="AM48" s="997"/>
      <c r="AN48" s="893"/>
      <c r="AO48" s="998"/>
      <c r="AP48" s="894">
        <f>AF48*N7/10000</f>
        <v>1.5162000000000062</v>
      </c>
      <c r="AQ48" s="895"/>
      <c r="AR48" s="896"/>
      <c r="AS48" s="897"/>
      <c r="AT48" s="896"/>
      <c r="AU48" s="898"/>
      <c r="AV48" s="894"/>
      <c r="AW48" s="895"/>
      <c r="AX48" s="896"/>
      <c r="AY48" s="897"/>
      <c r="AZ48" s="896"/>
      <c r="BA48" s="898"/>
      <c r="BB48" s="899">
        <f>AF48/1000</f>
        <v>0.10830000000000044</v>
      </c>
      <c r="BC48" s="895"/>
      <c r="BD48" s="896"/>
      <c r="BE48" s="897"/>
      <c r="BF48" s="896"/>
      <c r="BG48" s="898"/>
      <c r="BH48" s="899"/>
      <c r="BI48" s="895"/>
      <c r="BJ48" s="896"/>
      <c r="BK48" s="897"/>
      <c r="BL48" s="896"/>
      <c r="BM48" s="898"/>
      <c r="BN48" s="889">
        <f>ROUND((AF48-I48)/K8,0)*N9*(1+K10)/1000</f>
        <v>0.58799999999999997</v>
      </c>
      <c r="BO48" s="900"/>
      <c r="BP48" s="896"/>
      <c r="BQ48" s="901"/>
      <c r="BR48" s="897"/>
      <c r="BS48" s="900"/>
      <c r="BT48" s="902"/>
      <c r="BU48" s="900"/>
      <c r="BV48" s="893"/>
      <c r="BW48" s="901"/>
      <c r="BX48" s="897"/>
      <c r="BY48" s="900"/>
      <c r="BZ48" s="902"/>
      <c r="CA48" s="580"/>
      <c r="CB48" s="893"/>
      <c r="CC48" s="903"/>
      <c r="CD48" s="636"/>
      <c r="CE48" s="637"/>
      <c r="CF48" s="494"/>
      <c r="CG48" s="613"/>
      <c r="CH48" s="613"/>
      <c r="CI48" s="613"/>
    </row>
    <row r="49" spans="1:166" ht="7.35" customHeight="1">
      <c r="A49" s="978"/>
      <c r="B49" s="606"/>
      <c r="C49" s="2044"/>
      <c r="D49" s="2046"/>
      <c r="E49" s="2142"/>
      <c r="F49" s="2144"/>
      <c r="G49" s="2461">
        <v>19350</v>
      </c>
      <c r="H49" s="2462"/>
      <c r="I49" s="992">
        <v>47.1</v>
      </c>
      <c r="J49" s="993"/>
      <c r="K49" s="2437">
        <v>26</v>
      </c>
      <c r="L49" s="2438"/>
      <c r="M49" s="637"/>
      <c r="N49" s="2429">
        <f t="shared" si="6"/>
        <v>19326.45</v>
      </c>
      <c r="O49" s="2430"/>
      <c r="P49" s="1754"/>
      <c r="Q49" s="1737" t="s">
        <v>423</v>
      </c>
      <c r="R49" s="2430">
        <f t="shared" si="7"/>
        <v>19373.55</v>
      </c>
      <c r="S49" s="2430"/>
      <c r="T49" s="637"/>
      <c r="U49" s="2597" t="s">
        <v>650</v>
      </c>
      <c r="V49" s="2598"/>
      <c r="W49" s="2541">
        <f>N49-(N49-R48)/2+'4.1Plan'!AF127</f>
        <v>19214.47</v>
      </c>
      <c r="X49" s="2542"/>
      <c r="Y49" s="2542"/>
      <c r="Z49" s="983" t="s">
        <v>423</v>
      </c>
      <c r="AA49" s="2430">
        <f>R49+O6</f>
        <v>19403.55</v>
      </c>
      <c r="AB49" s="2430"/>
      <c r="AC49" s="2430"/>
      <c r="AD49" s="2430"/>
      <c r="AE49" s="983"/>
      <c r="AF49" s="2506">
        <f>AA49-W49+'4.1Plan'!AF127</f>
        <v>129.29999999999811</v>
      </c>
      <c r="AG49" s="2507"/>
      <c r="AH49" s="2507"/>
      <c r="AI49" s="994"/>
      <c r="AJ49" s="995">
        <f>G5</f>
        <v>2</v>
      </c>
      <c r="AK49" s="996"/>
      <c r="AL49" s="893"/>
      <c r="AM49" s="997"/>
      <c r="AN49" s="893"/>
      <c r="AO49" s="998"/>
      <c r="AP49" s="894">
        <f>AF49*N7/10000</f>
        <v>1.8101999999999734</v>
      </c>
      <c r="AQ49" s="895"/>
      <c r="AR49" s="896"/>
      <c r="AS49" s="897"/>
      <c r="AT49" s="896"/>
      <c r="AU49" s="898"/>
      <c r="AV49" s="894"/>
      <c r="AW49" s="895"/>
      <c r="AX49" s="896"/>
      <c r="AY49" s="897"/>
      <c r="AZ49" s="896"/>
      <c r="BA49" s="898"/>
      <c r="BB49" s="899">
        <f>AF49/1000</f>
        <v>0.12929999999999811</v>
      </c>
      <c r="BC49" s="895"/>
      <c r="BD49" s="896"/>
      <c r="BE49" s="897"/>
      <c r="BF49" s="896"/>
      <c r="BG49" s="898"/>
      <c r="BH49" s="899"/>
      <c r="BI49" s="895"/>
      <c r="BJ49" s="896"/>
      <c r="BK49" s="897"/>
      <c r="BL49" s="896"/>
      <c r="BM49" s="898"/>
      <c r="BN49" s="889">
        <f>ROUND((AF49-I49)/K8,0)*N9*(1+K10)/1000</f>
        <v>0.58799999999999997</v>
      </c>
      <c r="BO49" s="900"/>
      <c r="BP49" s="896"/>
      <c r="BQ49" s="901"/>
      <c r="BR49" s="897"/>
      <c r="BS49" s="900"/>
      <c r="BT49" s="902"/>
      <c r="BU49" s="900"/>
      <c r="BV49" s="893"/>
      <c r="BW49" s="901"/>
      <c r="BX49" s="897"/>
      <c r="BY49" s="900"/>
      <c r="BZ49" s="902"/>
      <c r="CA49" s="580"/>
      <c r="CB49" s="893"/>
      <c r="CC49" s="903"/>
      <c r="CD49" s="636"/>
      <c r="CE49" s="637"/>
      <c r="CF49" s="494"/>
      <c r="CG49" s="613"/>
      <c r="CH49" s="613"/>
      <c r="CI49" s="613"/>
    </row>
    <row r="50" spans="1:166" ht="7.35" customHeight="1">
      <c r="A50" s="978"/>
      <c r="B50" s="606"/>
      <c r="C50" s="2044"/>
      <c r="D50" s="2046"/>
      <c r="E50" s="2142"/>
      <c r="F50" s="2144"/>
      <c r="G50" s="2461">
        <v>20185</v>
      </c>
      <c r="H50" s="2462"/>
      <c r="I50" s="992">
        <v>410</v>
      </c>
      <c r="J50" s="993"/>
      <c r="K50" s="2437">
        <v>26</v>
      </c>
      <c r="L50" s="2438"/>
      <c r="M50" s="637"/>
      <c r="N50" s="2429">
        <f t="shared" si="6"/>
        <v>19980</v>
      </c>
      <c r="O50" s="2430"/>
      <c r="P50" s="1754"/>
      <c r="Q50" s="1737" t="s">
        <v>423</v>
      </c>
      <c r="R50" s="2430">
        <f t="shared" si="7"/>
        <v>20390</v>
      </c>
      <c r="S50" s="2430"/>
      <c r="T50" s="637"/>
      <c r="U50" s="2597" t="s">
        <v>651</v>
      </c>
      <c r="V50" s="2598"/>
      <c r="W50" s="2429">
        <f>N50-Z6</f>
        <v>19780</v>
      </c>
      <c r="X50" s="2430"/>
      <c r="Y50" s="2430"/>
      <c r="Z50" s="983" t="s">
        <v>423</v>
      </c>
      <c r="AA50" s="2430">
        <f>R50+Z6</f>
        <v>20590</v>
      </c>
      <c r="AB50" s="2430"/>
      <c r="AC50" s="2430"/>
      <c r="AD50" s="2430"/>
      <c r="AE50" s="983"/>
      <c r="AF50" s="2417">
        <f>AA50-W50</f>
        <v>810</v>
      </c>
      <c r="AG50" s="2418"/>
      <c r="AH50" s="2418"/>
      <c r="AI50" s="994"/>
      <c r="AJ50" s="995">
        <f>I5</f>
        <v>4</v>
      </c>
      <c r="AK50" s="996"/>
      <c r="AL50" s="893"/>
      <c r="AM50" s="1791"/>
      <c r="AN50" s="893"/>
      <c r="AO50" s="998"/>
      <c r="AP50" s="894">
        <f>(AF50-I50)*N7/10000</f>
        <v>5.6</v>
      </c>
      <c r="AQ50" s="895"/>
      <c r="AR50" s="896"/>
      <c r="AS50" s="897"/>
      <c r="AT50" s="896"/>
      <c r="AU50" s="898"/>
      <c r="AV50" s="894">
        <f>I50*N7/10000</f>
        <v>5.74</v>
      </c>
      <c r="AW50" s="895"/>
      <c r="AX50" s="896"/>
      <c r="AY50" s="897"/>
      <c r="AZ50" s="896"/>
      <c r="BA50" s="898"/>
      <c r="BB50" s="899">
        <f>(AF50-I50)/1000</f>
        <v>0.4</v>
      </c>
      <c r="BC50" s="895"/>
      <c r="BD50" s="896"/>
      <c r="BE50" s="897"/>
      <c r="BF50" s="896"/>
      <c r="BG50" s="898"/>
      <c r="BH50" s="899">
        <f>I50/1000</f>
        <v>0.41</v>
      </c>
      <c r="BI50" s="895"/>
      <c r="BJ50" s="896"/>
      <c r="BK50" s="897"/>
      <c r="BL50" s="896"/>
      <c r="BM50" s="898"/>
      <c r="BN50" s="902">
        <f>ROUND((AF50-I50)/K8,0)*N9*(1+K10)/1000</f>
        <v>2.94</v>
      </c>
      <c r="BO50" s="900"/>
      <c r="BP50" s="896"/>
      <c r="BQ50" s="901"/>
      <c r="BR50" s="897"/>
      <c r="BS50" s="900"/>
      <c r="BT50" s="902">
        <f>ROUND(I50/AR13,0)*AR14/1000</f>
        <v>2.8</v>
      </c>
      <c r="BU50" s="900"/>
      <c r="BV50" s="893"/>
      <c r="BW50" s="901"/>
      <c r="BX50" s="897"/>
      <c r="BY50" s="900"/>
      <c r="BZ50" s="902">
        <f>I50*AR15/1000</f>
        <v>1.64</v>
      </c>
      <c r="CA50" s="580"/>
      <c r="CB50" s="893"/>
      <c r="CC50" s="903"/>
      <c r="CD50" s="636"/>
      <c r="CE50" s="637"/>
      <c r="CF50" s="494"/>
      <c r="CG50" s="613"/>
      <c r="CH50" s="613"/>
      <c r="CI50" s="613"/>
    </row>
    <row r="51" spans="1:166" ht="7.35" customHeight="1">
      <c r="A51" s="978"/>
      <c r="B51" s="606"/>
      <c r="C51" s="2044"/>
      <c r="D51" s="2046"/>
      <c r="E51" s="2142"/>
      <c r="F51" s="2144"/>
      <c r="G51" s="2423">
        <v>21900</v>
      </c>
      <c r="H51" s="2424"/>
      <c r="I51" s="1019">
        <v>47.1</v>
      </c>
      <c r="J51" s="1020"/>
      <c r="K51" s="2533">
        <v>26</v>
      </c>
      <c r="L51" s="2534"/>
      <c r="M51" s="643"/>
      <c r="N51" s="2431">
        <f>G51-I51/2</f>
        <v>21876.45</v>
      </c>
      <c r="O51" s="2432"/>
      <c r="P51" s="1751"/>
      <c r="Q51" s="1738" t="s">
        <v>423</v>
      </c>
      <c r="R51" s="2432">
        <f>G51+I51/2</f>
        <v>21923.55</v>
      </c>
      <c r="S51" s="2432"/>
      <c r="T51" s="643"/>
      <c r="U51" s="2601" t="s">
        <v>652</v>
      </c>
      <c r="V51" s="2602"/>
      <c r="W51" s="2431">
        <f>N51-O6</f>
        <v>21846.45</v>
      </c>
      <c r="X51" s="2432"/>
      <c r="Y51" s="2432"/>
      <c r="Z51" s="1786" t="s">
        <v>423</v>
      </c>
      <c r="AA51" s="2432">
        <f>R51+O6</f>
        <v>21953.55</v>
      </c>
      <c r="AB51" s="2432"/>
      <c r="AC51" s="2432"/>
      <c r="AD51" s="2432"/>
      <c r="AE51" s="1786"/>
      <c r="AF51" s="2419">
        <f>AA51-W51</f>
        <v>107.09999999999854</v>
      </c>
      <c r="AG51" s="2420"/>
      <c r="AH51" s="2420"/>
      <c r="AI51" s="1046"/>
      <c r="AJ51" s="1038">
        <f>G5</f>
        <v>2</v>
      </c>
      <c r="AK51" s="1031"/>
      <c r="AL51" s="928"/>
      <c r="AM51" s="1032"/>
      <c r="AN51" s="928"/>
      <c r="AO51" s="1033"/>
      <c r="AP51" s="1787">
        <f>AF51*N7/10000</f>
        <v>1.4993999999999796</v>
      </c>
      <c r="AQ51" s="1788"/>
      <c r="AR51" s="906"/>
      <c r="AS51" s="908"/>
      <c r="AT51" s="906"/>
      <c r="AU51" s="1789"/>
      <c r="AV51" s="1787"/>
      <c r="AW51" s="1788"/>
      <c r="AX51" s="906"/>
      <c r="AY51" s="908"/>
      <c r="AZ51" s="906"/>
      <c r="BA51" s="1789"/>
      <c r="BB51" s="1790">
        <f>AF51/1000</f>
        <v>0.10709999999999854</v>
      </c>
      <c r="BC51" s="1788"/>
      <c r="BD51" s="906"/>
      <c r="BE51" s="908"/>
      <c r="BF51" s="906"/>
      <c r="BG51" s="1789"/>
      <c r="BH51" s="1790"/>
      <c r="BI51" s="1788"/>
      <c r="BJ51" s="906"/>
      <c r="BK51" s="908"/>
      <c r="BL51" s="906"/>
      <c r="BM51" s="1789"/>
      <c r="BN51" s="924">
        <f>ROUND((AF51-I51)/K8,0)*N9*(1+K10)/1000</f>
        <v>0.441</v>
      </c>
      <c r="BO51" s="905"/>
      <c r="BP51" s="906"/>
      <c r="BQ51" s="907"/>
      <c r="BR51" s="908"/>
      <c r="BS51" s="905"/>
      <c r="BT51" s="924"/>
      <c r="BU51" s="905"/>
      <c r="BV51" s="928"/>
      <c r="BW51" s="907"/>
      <c r="BX51" s="908"/>
      <c r="BY51" s="905"/>
      <c r="BZ51" s="924"/>
      <c r="CA51" s="617"/>
      <c r="CB51" s="928"/>
      <c r="CC51" s="909"/>
      <c r="CD51" s="1761"/>
      <c r="CE51" s="643"/>
      <c r="CF51" s="494"/>
      <c r="CG51" s="613"/>
      <c r="CH51" s="613"/>
      <c r="CI51" s="613"/>
    </row>
    <row r="52" spans="1:166" s="848" customFormat="1" ht="7.35" customHeight="1">
      <c r="A52" s="1005"/>
      <c r="B52" s="1006"/>
      <c r="C52" s="2394"/>
      <c r="D52" s="2395"/>
      <c r="E52" s="2396"/>
      <c r="F52" s="2397"/>
      <c r="G52" s="2398" t="s">
        <v>603</v>
      </c>
      <c r="H52" s="2399"/>
      <c r="I52" s="1007">
        <f>SUM(I44:I51)</f>
        <v>1726.85</v>
      </c>
      <c r="J52" s="910"/>
      <c r="K52" s="2535"/>
      <c r="L52" s="2536"/>
      <c r="M52" s="612"/>
      <c r="N52" s="2412"/>
      <c r="O52" s="2413"/>
      <c r="P52" s="1752"/>
      <c r="Q52" s="1743"/>
      <c r="R52" s="2413"/>
      <c r="S52" s="2413"/>
      <c r="T52" s="612"/>
      <c r="U52" s="2595"/>
      <c r="V52" s="2596"/>
      <c r="W52" s="2539"/>
      <c r="X52" s="2540"/>
      <c r="Y52" s="2540"/>
      <c r="Z52" s="1741"/>
      <c r="AA52" s="2540"/>
      <c r="AB52" s="2540"/>
      <c r="AC52" s="2540"/>
      <c r="AD52" s="2540"/>
      <c r="AE52" s="1741"/>
      <c r="AF52" s="2421">
        <f>SUM(AF44:AH51)</f>
        <v>2959.9749999999949</v>
      </c>
      <c r="AG52" s="2422"/>
      <c r="AH52" s="2422"/>
      <c r="AI52" s="1742"/>
      <c r="AJ52" s="1010">
        <f>SUM(AJ44:AJ51)</f>
        <v>20</v>
      </c>
      <c r="AK52" s="911"/>
      <c r="AL52" s="912">
        <f>'3.1Cost by Sub-contractors'!K20</f>
        <v>0</v>
      </c>
      <c r="AM52" s="913"/>
      <c r="AN52" s="912">
        <f>AJ52*AL52</f>
        <v>0</v>
      </c>
      <c r="AO52" s="914"/>
      <c r="AP52" s="915">
        <f>SUM(AP44:AP51)</f>
        <v>22.231649999999931</v>
      </c>
      <c r="AQ52" s="911"/>
      <c r="AR52" s="912">
        <f>'3.1Cost by Sub-contractors'!K21</f>
        <v>0</v>
      </c>
      <c r="AS52" s="913"/>
      <c r="AT52" s="912">
        <f>AP52*AR52</f>
        <v>0</v>
      </c>
      <c r="AU52" s="914"/>
      <c r="AV52" s="915">
        <f>SUM(AV44:AV51)</f>
        <v>19.207999999999998</v>
      </c>
      <c r="AW52" s="911"/>
      <c r="AX52" s="912">
        <f>'3.1Cost by Sub-contractors'!K22</f>
        <v>0</v>
      </c>
      <c r="AY52" s="913"/>
      <c r="AZ52" s="912">
        <f>AV52*AX52</f>
        <v>0</v>
      </c>
      <c r="BA52" s="914"/>
      <c r="BB52" s="916">
        <f>SUM(BB44:BB51)</f>
        <v>1.5879749999999948</v>
      </c>
      <c r="BC52" s="911"/>
      <c r="BD52" s="912">
        <f>'3.1Cost by Sub-contractors'!K23</f>
        <v>0</v>
      </c>
      <c r="BE52" s="913"/>
      <c r="BF52" s="912">
        <f>BB52*BD52</f>
        <v>0</v>
      </c>
      <c r="BG52" s="914"/>
      <c r="BH52" s="916">
        <f>SUM(BH44:BH51)</f>
        <v>1.3719999999999999</v>
      </c>
      <c r="BI52" s="911"/>
      <c r="BJ52" s="912">
        <f>'3.1Cost by Sub-contractors'!K24</f>
        <v>0</v>
      </c>
      <c r="BK52" s="913"/>
      <c r="BL52" s="912">
        <f>BH52*BJ52</f>
        <v>0</v>
      </c>
      <c r="BM52" s="914"/>
      <c r="BN52" s="917">
        <f>SUM(BN44:BN51)</f>
        <v>8.9670000000000005</v>
      </c>
      <c r="BO52" s="911"/>
      <c r="BP52" s="912">
        <f>'3.1Cost by Sub-contractors'!K25</f>
        <v>0</v>
      </c>
      <c r="BQ52" s="918"/>
      <c r="BR52" s="913">
        <f>BN52*BP52</f>
        <v>0</v>
      </c>
      <c r="BS52" s="914"/>
      <c r="BT52" s="917">
        <f>SUM(BT44:BT51)</f>
        <v>9.1999999999999993</v>
      </c>
      <c r="BU52" s="911"/>
      <c r="BV52" s="912">
        <f>'3.1Cost by Sub-contractors'!K26</f>
        <v>0</v>
      </c>
      <c r="BW52" s="918"/>
      <c r="BX52" s="913">
        <f>BT52*BV52</f>
        <v>0</v>
      </c>
      <c r="BY52" s="914"/>
      <c r="BZ52" s="917">
        <f>SUM(BZ44:BZ51)</f>
        <v>5.4879999999999995</v>
      </c>
      <c r="CA52" s="911"/>
      <c r="CB52" s="912">
        <f>'3.1Cost by Sub-contractors'!K27</f>
        <v>0</v>
      </c>
      <c r="CC52" s="918"/>
      <c r="CD52" s="913">
        <f>BZ52*CB52</f>
        <v>0</v>
      </c>
      <c r="CE52" s="914"/>
      <c r="CF52" s="927"/>
    </row>
    <row r="53" spans="1:166" ht="7.35" customHeight="1">
      <c r="A53" s="978"/>
      <c r="B53" s="606"/>
      <c r="C53" s="2050" t="str">
        <f>'4.1Plan'!C149</f>
        <v>PKG04</v>
      </c>
      <c r="D53" s="2052"/>
      <c r="E53" s="2504" t="str">
        <f>'4.1Plan'!D149</f>
        <v>ML04-1</v>
      </c>
      <c r="F53" s="2505"/>
      <c r="G53" s="2461">
        <v>23350</v>
      </c>
      <c r="H53" s="2462"/>
      <c r="I53" s="992">
        <v>62.15</v>
      </c>
      <c r="J53" s="993"/>
      <c r="K53" s="2437">
        <v>26</v>
      </c>
      <c r="L53" s="2438"/>
      <c r="M53" s="637"/>
      <c r="N53" s="2429">
        <f t="shared" ref="N53:N57" si="8">G53-I53/2</f>
        <v>23318.924999999999</v>
      </c>
      <c r="O53" s="2430"/>
      <c r="P53" s="1754"/>
      <c r="Q53" s="1737" t="s">
        <v>423</v>
      </c>
      <c r="R53" s="2430">
        <f t="shared" ref="R53:R57" si="9">G53+I53/2</f>
        <v>23381.075000000001</v>
      </c>
      <c r="S53" s="2430"/>
      <c r="T53" s="637"/>
      <c r="U53" s="2597" t="s">
        <v>653</v>
      </c>
      <c r="V53" s="2598"/>
      <c r="W53" s="2429">
        <f>N53-S6</f>
        <v>23268.924999999999</v>
      </c>
      <c r="X53" s="2430"/>
      <c r="Y53" s="2430"/>
      <c r="Z53" s="983" t="s">
        <v>423</v>
      </c>
      <c r="AA53" s="2430">
        <f>R53+S6</f>
        <v>23431.075000000001</v>
      </c>
      <c r="AB53" s="2430"/>
      <c r="AC53" s="2430"/>
      <c r="AD53" s="2430"/>
      <c r="AE53" s="983"/>
      <c r="AF53" s="2417">
        <f t="shared" ref="AF53:AF57" si="10">AA53-W53</f>
        <v>162.15000000000146</v>
      </c>
      <c r="AG53" s="2418"/>
      <c r="AH53" s="2418"/>
      <c r="AI53" s="994"/>
      <c r="AJ53" s="995">
        <f>G5</f>
        <v>2</v>
      </c>
      <c r="AK53" s="996"/>
      <c r="AL53" s="893"/>
      <c r="AM53" s="997"/>
      <c r="AN53" s="893"/>
      <c r="AO53" s="998"/>
      <c r="AP53" s="894">
        <f>(AF53-I53)*N7/10000</f>
        <v>1.4000000000000203</v>
      </c>
      <c r="AQ53" s="895"/>
      <c r="AR53" s="896"/>
      <c r="AS53" s="897"/>
      <c r="AT53" s="896"/>
      <c r="AU53" s="898"/>
      <c r="AV53" s="894">
        <f>I53*N7/10000</f>
        <v>0.87009999999999998</v>
      </c>
      <c r="AW53" s="895"/>
      <c r="AX53" s="896"/>
      <c r="AY53" s="897"/>
      <c r="AZ53" s="896"/>
      <c r="BA53" s="898"/>
      <c r="BB53" s="899">
        <f>(AF53-I53)/1000</f>
        <v>0.10000000000000145</v>
      </c>
      <c r="BC53" s="895"/>
      <c r="BD53" s="896"/>
      <c r="BE53" s="897"/>
      <c r="BF53" s="896"/>
      <c r="BG53" s="898"/>
      <c r="BH53" s="899">
        <f>I53/1000</f>
        <v>6.2149999999999997E-2</v>
      </c>
      <c r="BI53" s="895"/>
      <c r="BJ53" s="896"/>
      <c r="BK53" s="897"/>
      <c r="BL53" s="896"/>
      <c r="BM53" s="898"/>
      <c r="BN53" s="889">
        <f>ROUND((AF53-I53)/K8,0)*N9*(1+K10)/1000</f>
        <v>0.73499999999999999</v>
      </c>
      <c r="BO53" s="900"/>
      <c r="BP53" s="896"/>
      <c r="BQ53" s="901"/>
      <c r="BR53" s="897"/>
      <c r="BS53" s="900"/>
      <c r="BT53" s="902"/>
      <c r="BU53" s="900"/>
      <c r="BV53" s="893"/>
      <c r="BW53" s="901"/>
      <c r="BX53" s="897"/>
      <c r="BY53" s="900"/>
      <c r="BZ53" s="902"/>
      <c r="CA53" s="580"/>
      <c r="CB53" s="893"/>
      <c r="CC53" s="903"/>
      <c r="CD53" s="636"/>
      <c r="CE53" s="637"/>
      <c r="CF53" s="494"/>
      <c r="CG53" s="613"/>
      <c r="CH53" s="613"/>
      <c r="CI53" s="613"/>
    </row>
    <row r="54" spans="1:166" ht="7.35" customHeight="1">
      <c r="A54" s="978"/>
      <c r="B54" s="606"/>
      <c r="C54" s="2044"/>
      <c r="D54" s="2046"/>
      <c r="E54" s="2142"/>
      <c r="F54" s="2144"/>
      <c r="G54" s="2461">
        <v>24430</v>
      </c>
      <c r="H54" s="2462"/>
      <c r="I54" s="992">
        <v>26.1</v>
      </c>
      <c r="J54" s="993"/>
      <c r="K54" s="2437">
        <v>26</v>
      </c>
      <c r="L54" s="2438"/>
      <c r="M54" s="637"/>
      <c r="N54" s="2429">
        <f t="shared" si="8"/>
        <v>24416.95</v>
      </c>
      <c r="O54" s="2430"/>
      <c r="P54" s="1754"/>
      <c r="Q54" s="1737" t="s">
        <v>423</v>
      </c>
      <c r="R54" s="2430">
        <f t="shared" si="9"/>
        <v>24443.05</v>
      </c>
      <c r="S54" s="2430"/>
      <c r="T54" s="637"/>
      <c r="U54" s="2597" t="s">
        <v>40</v>
      </c>
      <c r="V54" s="2598"/>
      <c r="W54" s="2429">
        <f>N54-O6</f>
        <v>24386.95</v>
      </c>
      <c r="X54" s="2430"/>
      <c r="Y54" s="2430"/>
      <c r="Z54" s="983" t="s">
        <v>423</v>
      </c>
      <c r="AA54" s="2430">
        <f>R54+O6</f>
        <v>24473.05</v>
      </c>
      <c r="AB54" s="2430"/>
      <c r="AC54" s="2430"/>
      <c r="AD54" s="2430"/>
      <c r="AE54" s="983"/>
      <c r="AF54" s="2417">
        <f t="shared" si="10"/>
        <v>86.099999999998545</v>
      </c>
      <c r="AG54" s="2418"/>
      <c r="AH54" s="2418"/>
      <c r="AI54" s="994"/>
      <c r="AJ54" s="995">
        <f>G5</f>
        <v>2</v>
      </c>
      <c r="AK54" s="996"/>
      <c r="AL54" s="893"/>
      <c r="AM54" s="997"/>
      <c r="AN54" s="893"/>
      <c r="AO54" s="998"/>
      <c r="AP54" s="894">
        <f>AF54*N7/10000</f>
        <v>1.2053999999999796</v>
      </c>
      <c r="AQ54" s="895"/>
      <c r="AR54" s="896"/>
      <c r="AS54" s="897"/>
      <c r="AT54" s="896"/>
      <c r="AU54" s="898"/>
      <c r="AV54" s="894"/>
      <c r="AW54" s="895"/>
      <c r="AX54" s="896"/>
      <c r="AY54" s="897"/>
      <c r="AZ54" s="896"/>
      <c r="BA54" s="898"/>
      <c r="BB54" s="899">
        <f>AF54/1000</f>
        <v>8.6099999999998539E-2</v>
      </c>
      <c r="BC54" s="895"/>
      <c r="BD54" s="896"/>
      <c r="BE54" s="897"/>
      <c r="BF54" s="896"/>
      <c r="BG54" s="898"/>
      <c r="BH54" s="899"/>
      <c r="BI54" s="895"/>
      <c r="BJ54" s="896"/>
      <c r="BK54" s="897"/>
      <c r="BL54" s="896"/>
      <c r="BM54" s="898"/>
      <c r="BN54" s="889">
        <f>ROUND((AF54-I54)/K8,0)*N9*(1+K10)/1000</f>
        <v>0.441</v>
      </c>
      <c r="BO54" s="900"/>
      <c r="BP54" s="896"/>
      <c r="BQ54" s="901"/>
      <c r="BR54" s="897"/>
      <c r="BS54" s="900"/>
      <c r="BT54" s="902"/>
      <c r="BU54" s="900"/>
      <c r="BV54" s="893"/>
      <c r="BW54" s="901"/>
      <c r="BX54" s="897"/>
      <c r="BY54" s="900"/>
      <c r="BZ54" s="902"/>
      <c r="CA54" s="580"/>
      <c r="CB54" s="893"/>
      <c r="CC54" s="903"/>
      <c r="CD54" s="636"/>
      <c r="CE54" s="637"/>
      <c r="CF54" s="494"/>
      <c r="CG54" s="613"/>
      <c r="CH54" s="613"/>
      <c r="CI54" s="613"/>
    </row>
    <row r="55" spans="1:166" ht="7.35" customHeight="1">
      <c r="A55" s="978"/>
      <c r="B55" s="606"/>
      <c r="C55" s="2044"/>
      <c r="D55" s="2046"/>
      <c r="E55" s="2142"/>
      <c r="F55" s="2144"/>
      <c r="G55" s="2461">
        <v>24648</v>
      </c>
      <c r="H55" s="2462"/>
      <c r="I55" s="992">
        <v>77.650000000000006</v>
      </c>
      <c r="J55" s="993"/>
      <c r="K55" s="2437">
        <v>26</v>
      </c>
      <c r="L55" s="2438"/>
      <c r="M55" s="637"/>
      <c r="N55" s="2429">
        <f t="shared" si="8"/>
        <v>24609.174999999999</v>
      </c>
      <c r="O55" s="2430"/>
      <c r="P55" s="1754"/>
      <c r="Q55" s="1737" t="s">
        <v>423</v>
      </c>
      <c r="R55" s="2430">
        <f t="shared" si="9"/>
        <v>24686.825000000001</v>
      </c>
      <c r="S55" s="2430"/>
      <c r="T55" s="637"/>
      <c r="U55" s="2597" t="s">
        <v>654</v>
      </c>
      <c r="V55" s="2598"/>
      <c r="W55" s="2429">
        <f>N55-S6</f>
        <v>24559.174999999999</v>
      </c>
      <c r="X55" s="2430"/>
      <c r="Y55" s="2430"/>
      <c r="Z55" s="983" t="s">
        <v>423</v>
      </c>
      <c r="AA55" s="2430">
        <f>R55+S6</f>
        <v>24736.825000000001</v>
      </c>
      <c r="AB55" s="2430"/>
      <c r="AC55" s="2430"/>
      <c r="AD55" s="2430"/>
      <c r="AE55" s="983"/>
      <c r="AF55" s="2417">
        <f t="shared" si="10"/>
        <v>177.65000000000146</v>
      </c>
      <c r="AG55" s="2418"/>
      <c r="AH55" s="2418"/>
      <c r="AI55" s="994"/>
      <c r="AJ55" s="995">
        <f>G5</f>
        <v>2</v>
      </c>
      <c r="AK55" s="996"/>
      <c r="AL55" s="893"/>
      <c r="AM55" s="997"/>
      <c r="AN55" s="893"/>
      <c r="AO55" s="998"/>
      <c r="AP55" s="894">
        <f>(AF55-I55)*N7/10000</f>
        <v>1.4000000000000203</v>
      </c>
      <c r="AQ55" s="895"/>
      <c r="AR55" s="896"/>
      <c r="AS55" s="897"/>
      <c r="AT55" s="896"/>
      <c r="AU55" s="898"/>
      <c r="AV55" s="894">
        <f>I55*N7/10000</f>
        <v>1.0871</v>
      </c>
      <c r="AW55" s="895"/>
      <c r="AX55" s="896"/>
      <c r="AY55" s="897"/>
      <c r="AZ55" s="896"/>
      <c r="BA55" s="898"/>
      <c r="BB55" s="899">
        <f>(AF55-I55)/1000</f>
        <v>0.10000000000000145</v>
      </c>
      <c r="BC55" s="895"/>
      <c r="BD55" s="896"/>
      <c r="BE55" s="897"/>
      <c r="BF55" s="896"/>
      <c r="BG55" s="898"/>
      <c r="BH55" s="899">
        <f>I55/1000</f>
        <v>7.7650000000000011E-2</v>
      </c>
      <c r="BI55" s="895"/>
      <c r="BJ55" s="896"/>
      <c r="BK55" s="897"/>
      <c r="BL55" s="896"/>
      <c r="BM55" s="898"/>
      <c r="BN55" s="889">
        <f>ROUND((AF55-I55)/K8,0)*N9*(1+K10)/1000</f>
        <v>0.73499999999999999</v>
      </c>
      <c r="BO55" s="900"/>
      <c r="BP55" s="896"/>
      <c r="BQ55" s="901"/>
      <c r="BR55" s="897"/>
      <c r="BS55" s="900"/>
      <c r="BT55" s="902">
        <f>AT13*AT14/1000</f>
        <v>0.1</v>
      </c>
      <c r="BU55" s="900"/>
      <c r="BV55" s="893"/>
      <c r="BW55" s="901"/>
      <c r="BX55" s="897"/>
      <c r="BY55" s="900"/>
      <c r="BZ55" s="902">
        <f>I55*AT15/1000</f>
        <v>0.15530000000000002</v>
      </c>
      <c r="CA55" s="580"/>
      <c r="CB55" s="893"/>
      <c r="CC55" s="903"/>
      <c r="CD55" s="636"/>
      <c r="CE55" s="637"/>
      <c r="CF55" s="494"/>
      <c r="CG55" s="613"/>
      <c r="CH55" s="613"/>
      <c r="CI55" s="613"/>
    </row>
    <row r="56" spans="1:166" ht="7.35" customHeight="1">
      <c r="A56" s="978"/>
      <c r="B56" s="606"/>
      <c r="C56" s="2044"/>
      <c r="D56" s="2046"/>
      <c r="E56" s="2142"/>
      <c r="F56" s="2144"/>
      <c r="G56" s="2461">
        <v>25062</v>
      </c>
      <c r="H56" s="2462"/>
      <c r="I56" s="992">
        <v>26.1</v>
      </c>
      <c r="J56" s="993"/>
      <c r="K56" s="2437">
        <v>26</v>
      </c>
      <c r="L56" s="2438"/>
      <c r="M56" s="637"/>
      <c r="N56" s="2429">
        <f t="shared" si="8"/>
        <v>25048.95</v>
      </c>
      <c r="O56" s="2430"/>
      <c r="P56" s="1754"/>
      <c r="Q56" s="1737" t="s">
        <v>423</v>
      </c>
      <c r="R56" s="2430">
        <f t="shared" si="9"/>
        <v>25075.05</v>
      </c>
      <c r="S56" s="2430"/>
      <c r="T56" s="637"/>
      <c r="U56" s="2597" t="s">
        <v>41</v>
      </c>
      <c r="V56" s="2598"/>
      <c r="W56" s="2429">
        <f>N56-O6</f>
        <v>25018.95</v>
      </c>
      <c r="X56" s="2430"/>
      <c r="Y56" s="2430"/>
      <c r="Z56" s="983" t="s">
        <v>423</v>
      </c>
      <c r="AA56" s="2430">
        <f>R56+O6</f>
        <v>25105.05</v>
      </c>
      <c r="AB56" s="2430"/>
      <c r="AC56" s="2430"/>
      <c r="AD56" s="2430"/>
      <c r="AE56" s="983"/>
      <c r="AF56" s="2417">
        <f t="shared" si="10"/>
        <v>86.099999999998545</v>
      </c>
      <c r="AG56" s="2418"/>
      <c r="AH56" s="2418"/>
      <c r="AI56" s="994"/>
      <c r="AJ56" s="995">
        <f>G5</f>
        <v>2</v>
      </c>
      <c r="AK56" s="996"/>
      <c r="AL56" s="893"/>
      <c r="AM56" s="997"/>
      <c r="AN56" s="893"/>
      <c r="AO56" s="998"/>
      <c r="AP56" s="894">
        <f>AF56*N7/10000</f>
        <v>1.2053999999999796</v>
      </c>
      <c r="AQ56" s="895"/>
      <c r="AR56" s="896"/>
      <c r="AS56" s="897"/>
      <c r="AT56" s="896"/>
      <c r="AU56" s="898"/>
      <c r="AV56" s="894"/>
      <c r="AW56" s="895"/>
      <c r="AX56" s="896"/>
      <c r="AY56" s="897"/>
      <c r="AZ56" s="896"/>
      <c r="BA56" s="898"/>
      <c r="BB56" s="899">
        <f>AF56/1000</f>
        <v>8.6099999999998539E-2</v>
      </c>
      <c r="BC56" s="895"/>
      <c r="BD56" s="896"/>
      <c r="BE56" s="897"/>
      <c r="BF56" s="896"/>
      <c r="BG56" s="898"/>
      <c r="BH56" s="899"/>
      <c r="BI56" s="895"/>
      <c r="BJ56" s="896"/>
      <c r="BK56" s="897"/>
      <c r="BL56" s="896"/>
      <c r="BM56" s="898"/>
      <c r="BN56" s="889">
        <f>ROUND((AF56-I56)/K8,0)*N9*(1+K10)/1000</f>
        <v>0.441</v>
      </c>
      <c r="BO56" s="900"/>
      <c r="BP56" s="896"/>
      <c r="BQ56" s="901"/>
      <c r="BR56" s="897"/>
      <c r="BS56" s="900"/>
      <c r="BT56" s="902"/>
      <c r="BU56" s="900"/>
      <c r="BV56" s="893"/>
      <c r="BW56" s="901"/>
      <c r="BX56" s="897"/>
      <c r="BY56" s="900"/>
      <c r="BZ56" s="902"/>
      <c r="CA56" s="580"/>
      <c r="CB56" s="893"/>
      <c r="CC56" s="903"/>
      <c r="CD56" s="636"/>
      <c r="CE56" s="637"/>
      <c r="CF56" s="494"/>
      <c r="CG56" s="613"/>
      <c r="CH56" s="613"/>
      <c r="CI56" s="613"/>
    </row>
    <row r="57" spans="1:166" ht="7.35" customHeight="1">
      <c r="A57" s="978"/>
      <c r="B57" s="606"/>
      <c r="C57" s="2044"/>
      <c r="D57" s="2046"/>
      <c r="E57" s="2142"/>
      <c r="F57" s="2144"/>
      <c r="G57" s="2423">
        <v>25720</v>
      </c>
      <c r="H57" s="2424"/>
      <c r="I57" s="1019">
        <v>36.1</v>
      </c>
      <c r="J57" s="1020"/>
      <c r="K57" s="2437">
        <v>26</v>
      </c>
      <c r="L57" s="2438"/>
      <c r="M57" s="643"/>
      <c r="N57" s="2431">
        <f t="shared" si="8"/>
        <v>25701.95</v>
      </c>
      <c r="O57" s="2432"/>
      <c r="P57" s="1751"/>
      <c r="Q57" s="1738" t="s">
        <v>423</v>
      </c>
      <c r="R57" s="2432">
        <f t="shared" si="9"/>
        <v>25738.05</v>
      </c>
      <c r="S57" s="2432"/>
      <c r="T57" s="1021"/>
      <c r="U57" s="2601" t="s">
        <v>655</v>
      </c>
      <c r="V57" s="2602"/>
      <c r="W57" s="2431">
        <f>N57-O6</f>
        <v>25671.95</v>
      </c>
      <c r="X57" s="2432"/>
      <c r="Y57" s="2432"/>
      <c r="Z57" s="983" t="s">
        <v>423</v>
      </c>
      <c r="AA57" s="2432">
        <f>R57+O6</f>
        <v>25768.05</v>
      </c>
      <c r="AB57" s="2432"/>
      <c r="AC57" s="2432"/>
      <c r="AD57" s="2432"/>
      <c r="AE57" s="983"/>
      <c r="AF57" s="2419">
        <f t="shared" si="10"/>
        <v>96.099999999998545</v>
      </c>
      <c r="AG57" s="2420"/>
      <c r="AH57" s="2420"/>
      <c r="AI57" s="994"/>
      <c r="AJ57" s="1001">
        <f>G5</f>
        <v>2</v>
      </c>
      <c r="AK57" s="1002"/>
      <c r="AL57" s="904"/>
      <c r="AM57" s="1003"/>
      <c r="AN57" s="904"/>
      <c r="AO57" s="1004"/>
      <c r="AP57" s="894">
        <f>(AF57-I57)*N7/10000</f>
        <v>0.83999999999997965</v>
      </c>
      <c r="AQ57" s="895"/>
      <c r="AR57" s="896"/>
      <c r="AS57" s="897"/>
      <c r="AT57" s="896"/>
      <c r="AU57" s="898"/>
      <c r="AV57" s="894">
        <f>I57*N7/10000</f>
        <v>0.50539999999999996</v>
      </c>
      <c r="AW57" s="895"/>
      <c r="AX57" s="896"/>
      <c r="AY57" s="897"/>
      <c r="AZ57" s="896"/>
      <c r="BA57" s="898"/>
      <c r="BB57" s="899">
        <f>(AF57-I57)/1000</f>
        <v>5.9999999999998541E-2</v>
      </c>
      <c r="BC57" s="895"/>
      <c r="BD57" s="896"/>
      <c r="BE57" s="897"/>
      <c r="BF57" s="896"/>
      <c r="BG57" s="898"/>
      <c r="BH57" s="899">
        <f>I57/1000</f>
        <v>3.61E-2</v>
      </c>
      <c r="BI57" s="895"/>
      <c r="BJ57" s="896"/>
      <c r="BK57" s="897"/>
      <c r="BL57" s="896"/>
      <c r="BM57" s="898"/>
      <c r="BN57" s="889">
        <f>ROUND((AF57-I57)/K8,0)*N9*(1+K10)/1000</f>
        <v>0.441</v>
      </c>
      <c r="BO57" s="905"/>
      <c r="BP57" s="906"/>
      <c r="BQ57" s="907"/>
      <c r="BR57" s="908"/>
      <c r="BS57" s="905"/>
      <c r="BT57" s="924"/>
      <c r="BU57" s="905"/>
      <c r="BV57" s="904"/>
      <c r="BW57" s="907"/>
      <c r="BX57" s="908"/>
      <c r="BY57" s="905"/>
      <c r="BZ57" s="924"/>
      <c r="CA57" s="617"/>
      <c r="CB57" s="904"/>
      <c r="CC57" s="909"/>
      <c r="CD57" s="1761"/>
      <c r="CE57" s="643"/>
      <c r="CF57" s="494"/>
      <c r="CG57" s="613"/>
      <c r="CH57" s="613"/>
      <c r="CI57" s="613"/>
    </row>
    <row r="58" spans="1:166" s="848" customFormat="1" ht="7.35" customHeight="1">
      <c r="A58" s="1005"/>
      <c r="B58" s="1006"/>
      <c r="C58" s="2394"/>
      <c r="D58" s="2395"/>
      <c r="E58" s="2396"/>
      <c r="F58" s="2397"/>
      <c r="G58" s="2398" t="s">
        <v>603</v>
      </c>
      <c r="H58" s="2399"/>
      <c r="I58" s="1007">
        <f>SUM(I53:I57)</f>
        <v>228.1</v>
      </c>
      <c r="J58" s="910"/>
      <c r="K58" s="2535"/>
      <c r="L58" s="2536"/>
      <c r="M58" s="612"/>
      <c r="N58" s="2412"/>
      <c r="O58" s="2413"/>
      <c r="P58" s="1752"/>
      <c r="Q58" s="1743"/>
      <c r="R58" s="2413"/>
      <c r="S58" s="2413"/>
      <c r="T58" s="612"/>
      <c r="U58" s="2595"/>
      <c r="V58" s="2596"/>
      <c r="W58" s="2539"/>
      <c r="X58" s="2540"/>
      <c r="Y58" s="2540"/>
      <c r="Z58" s="1008"/>
      <c r="AA58" s="2540"/>
      <c r="AB58" s="2540"/>
      <c r="AC58" s="2540"/>
      <c r="AD58" s="2540"/>
      <c r="AE58" s="1008"/>
      <c r="AF58" s="2421">
        <f>SUM(AF53:AF57)</f>
        <v>608.09999999999854</v>
      </c>
      <c r="AG58" s="2422"/>
      <c r="AH58" s="2422"/>
      <c r="AI58" s="1009"/>
      <c r="AJ58" s="1010">
        <f>SUM(AJ53:AJ57)</f>
        <v>10</v>
      </c>
      <c r="AK58" s="911"/>
      <c r="AL58" s="912">
        <f>'3.1Cost by Sub-contractors'!K20</f>
        <v>0</v>
      </c>
      <c r="AM58" s="913"/>
      <c r="AN58" s="912">
        <f>AJ58*AL58</f>
        <v>0</v>
      </c>
      <c r="AO58" s="914"/>
      <c r="AP58" s="915">
        <f>SUM(AP53:AP57)</f>
        <v>6.0507999999999793</v>
      </c>
      <c r="AQ58" s="911"/>
      <c r="AR58" s="912">
        <f>'3.1Cost by Sub-contractors'!K21</f>
        <v>0</v>
      </c>
      <c r="AS58" s="913"/>
      <c r="AT58" s="912">
        <f>AP58*AR58</f>
        <v>0</v>
      </c>
      <c r="AU58" s="914"/>
      <c r="AV58" s="915">
        <f>SUM(AV53:AV57)</f>
        <v>2.4625999999999997</v>
      </c>
      <c r="AW58" s="911"/>
      <c r="AX58" s="912">
        <f>'3.1Cost by Sub-contractors'!K22</f>
        <v>0</v>
      </c>
      <c r="AY58" s="913"/>
      <c r="AZ58" s="912">
        <f>AV58*AX58</f>
        <v>0</v>
      </c>
      <c r="BA58" s="914"/>
      <c r="BB58" s="916">
        <f>SUM(BB53:BB57)</f>
        <v>0.43219999999999853</v>
      </c>
      <c r="BC58" s="911"/>
      <c r="BD58" s="912">
        <f>'3.1Cost by Sub-contractors'!K23</f>
        <v>0</v>
      </c>
      <c r="BE58" s="913"/>
      <c r="BF58" s="912">
        <f>BB58*BD58</f>
        <v>0</v>
      </c>
      <c r="BG58" s="914"/>
      <c r="BH58" s="916">
        <f>SUM(BH53:BH57)</f>
        <v>0.1759</v>
      </c>
      <c r="BI58" s="911"/>
      <c r="BJ58" s="912">
        <f>'3.1Cost by Sub-contractors'!K24</f>
        <v>0</v>
      </c>
      <c r="BK58" s="913"/>
      <c r="BL58" s="912">
        <f>BH58*BJ58</f>
        <v>0</v>
      </c>
      <c r="BM58" s="914"/>
      <c r="BN58" s="917">
        <f>SUM(BN53:BN57)</f>
        <v>2.7929999999999997</v>
      </c>
      <c r="BO58" s="911"/>
      <c r="BP58" s="912">
        <f>'3.1Cost by Sub-contractors'!K25</f>
        <v>0</v>
      </c>
      <c r="BQ58" s="918"/>
      <c r="BR58" s="913">
        <f>BN58*BP58</f>
        <v>0</v>
      </c>
      <c r="BS58" s="914"/>
      <c r="BT58" s="917">
        <f>SUM(BT53:BT57)</f>
        <v>0.1</v>
      </c>
      <c r="BU58" s="911"/>
      <c r="BV58" s="912">
        <f>'3.1Cost by Sub-contractors'!K26</f>
        <v>0</v>
      </c>
      <c r="BW58" s="918"/>
      <c r="BX58" s="913">
        <f>BT58*BV58</f>
        <v>0</v>
      </c>
      <c r="BY58" s="914"/>
      <c r="BZ58" s="917">
        <f>SUM(BZ53:BZ57)</f>
        <v>0.15530000000000002</v>
      </c>
      <c r="CA58" s="911"/>
      <c r="CB58" s="912">
        <f>'3.1Cost by Sub-contractors'!K27</f>
        <v>0</v>
      </c>
      <c r="CC58" s="918"/>
      <c r="CD58" s="913">
        <f>BZ58*CB58</f>
        <v>0</v>
      </c>
      <c r="CE58" s="914"/>
      <c r="CF58" s="927"/>
    </row>
    <row r="59" spans="1:166" ht="7.35" customHeight="1">
      <c r="A59" s="978"/>
      <c r="B59" s="606"/>
      <c r="C59" s="2044"/>
      <c r="D59" s="2046"/>
      <c r="E59" s="2142" t="str">
        <f>'4.1Plan'!D173</f>
        <v>ML04-2</v>
      </c>
      <c r="F59" s="2144"/>
      <c r="G59" s="2502">
        <v>27000</v>
      </c>
      <c r="H59" s="2503"/>
      <c r="I59" s="1024">
        <v>34.1</v>
      </c>
      <c r="J59" s="1025"/>
      <c r="K59" s="2537">
        <v>26</v>
      </c>
      <c r="L59" s="2538"/>
      <c r="M59" s="638"/>
      <c r="N59" s="2433">
        <f>G59-I59/2</f>
        <v>26982.95</v>
      </c>
      <c r="O59" s="2434"/>
      <c r="P59" s="1750"/>
      <c r="Q59" s="1748" t="s">
        <v>423</v>
      </c>
      <c r="R59" s="2434">
        <f>G59+I59/2</f>
        <v>27017.05</v>
      </c>
      <c r="S59" s="2434"/>
      <c r="T59" s="1022"/>
      <c r="U59" s="2441" t="s">
        <v>656</v>
      </c>
      <c r="V59" s="2442"/>
      <c r="W59" s="2433">
        <f>N59-O6</f>
        <v>26952.95</v>
      </c>
      <c r="X59" s="2434"/>
      <c r="Y59" s="2434"/>
      <c r="Z59" s="982" t="s">
        <v>423</v>
      </c>
      <c r="AA59" s="2434">
        <f>R59+O6</f>
        <v>27047.05</v>
      </c>
      <c r="AB59" s="2434"/>
      <c r="AC59" s="2434"/>
      <c r="AD59" s="2434"/>
      <c r="AE59" s="982"/>
      <c r="AF59" s="2425">
        <f>AA59-W59</f>
        <v>94.099999999998545</v>
      </c>
      <c r="AG59" s="2426"/>
      <c r="AH59" s="2426"/>
      <c r="AI59" s="1013"/>
      <c r="AJ59" s="1030">
        <f>G5</f>
        <v>2</v>
      </c>
      <c r="AK59" s="1082"/>
      <c r="AL59" s="1083"/>
      <c r="AM59" s="1084"/>
      <c r="AN59" s="1083"/>
      <c r="AO59" s="1085"/>
      <c r="AP59" s="929">
        <f>AF59*N7/10000</f>
        <v>1.3173999999999797</v>
      </c>
      <c r="AQ59" s="930"/>
      <c r="AR59" s="886"/>
      <c r="AS59" s="922"/>
      <c r="AT59" s="886"/>
      <c r="AU59" s="931"/>
      <c r="AV59" s="929"/>
      <c r="AW59" s="930"/>
      <c r="AX59" s="886"/>
      <c r="AY59" s="922"/>
      <c r="AZ59" s="886"/>
      <c r="BA59" s="931"/>
      <c r="BB59" s="932">
        <f>AF59/1000</f>
        <v>9.4099999999998546E-2</v>
      </c>
      <c r="BC59" s="930"/>
      <c r="BD59" s="886"/>
      <c r="BE59" s="922"/>
      <c r="BF59" s="886"/>
      <c r="BG59" s="931"/>
      <c r="BH59" s="932"/>
      <c r="BI59" s="930"/>
      <c r="BJ59" s="886"/>
      <c r="BK59" s="922"/>
      <c r="BL59" s="886"/>
      <c r="BM59" s="931"/>
      <c r="BN59" s="925">
        <f>ROUND((AF59-I59)/K8,0)*N9*(1+K10)/1000</f>
        <v>0.441</v>
      </c>
      <c r="BO59" s="920"/>
      <c r="BP59" s="886"/>
      <c r="BQ59" s="921"/>
      <c r="BR59" s="922"/>
      <c r="BS59" s="920"/>
      <c r="BT59" s="925"/>
      <c r="BU59" s="920"/>
      <c r="BV59" s="1083"/>
      <c r="BW59" s="921"/>
      <c r="BX59" s="922"/>
      <c r="BY59" s="920"/>
      <c r="BZ59" s="925"/>
      <c r="CA59" s="578"/>
      <c r="CB59" s="1083"/>
      <c r="CC59" s="923"/>
      <c r="CD59" s="1762"/>
      <c r="CE59" s="638"/>
      <c r="CF59" s="494"/>
      <c r="CG59" s="613"/>
      <c r="CH59" s="613"/>
      <c r="CI59" s="613"/>
    </row>
    <row r="60" spans="1:166" ht="7.35" customHeight="1">
      <c r="A60" s="978"/>
      <c r="B60" s="606"/>
      <c r="C60" s="2044"/>
      <c r="D60" s="2046"/>
      <c r="E60" s="2142"/>
      <c r="F60" s="2144"/>
      <c r="G60" s="2461">
        <v>27900</v>
      </c>
      <c r="H60" s="2462"/>
      <c r="I60" s="992">
        <v>26.1</v>
      </c>
      <c r="J60" s="993"/>
      <c r="K60" s="2437">
        <v>26</v>
      </c>
      <c r="L60" s="2438"/>
      <c r="M60" s="637"/>
      <c r="N60" s="2429">
        <f>G60-I60/2</f>
        <v>27886.95</v>
      </c>
      <c r="O60" s="2430"/>
      <c r="P60" s="1754"/>
      <c r="Q60" s="1737" t="s">
        <v>423</v>
      </c>
      <c r="R60" s="2430">
        <f>G60+I60/2</f>
        <v>27913.05</v>
      </c>
      <c r="S60" s="2430"/>
      <c r="T60" s="1023"/>
      <c r="U60" s="2597" t="s">
        <v>657</v>
      </c>
      <c r="V60" s="2598"/>
      <c r="W60" s="2429">
        <f>N60-O6</f>
        <v>27856.95</v>
      </c>
      <c r="X60" s="2430"/>
      <c r="Y60" s="2430"/>
      <c r="Z60" s="983" t="s">
        <v>423</v>
      </c>
      <c r="AA60" s="2430">
        <f>R60+O6</f>
        <v>27943.05</v>
      </c>
      <c r="AB60" s="2430"/>
      <c r="AC60" s="2430"/>
      <c r="AD60" s="2430"/>
      <c r="AE60" s="983"/>
      <c r="AF60" s="2417">
        <f>AA60-W60</f>
        <v>86.099999999998545</v>
      </c>
      <c r="AG60" s="2418"/>
      <c r="AH60" s="2418"/>
      <c r="AI60" s="994"/>
      <c r="AJ60" s="995">
        <f>G5</f>
        <v>2</v>
      </c>
      <c r="AK60" s="996"/>
      <c r="AL60" s="893"/>
      <c r="AM60" s="997"/>
      <c r="AN60" s="893"/>
      <c r="AO60" s="998"/>
      <c r="AP60" s="894">
        <f>AF60*N7/10000</f>
        <v>1.2053999999999796</v>
      </c>
      <c r="AQ60" s="895"/>
      <c r="AR60" s="896"/>
      <c r="AS60" s="897"/>
      <c r="AT60" s="896"/>
      <c r="AU60" s="898"/>
      <c r="AV60" s="894"/>
      <c r="AW60" s="895"/>
      <c r="AX60" s="896"/>
      <c r="AY60" s="897"/>
      <c r="AZ60" s="896"/>
      <c r="BA60" s="898"/>
      <c r="BB60" s="899">
        <f>AF60/1000</f>
        <v>8.6099999999998539E-2</v>
      </c>
      <c r="BC60" s="895"/>
      <c r="BD60" s="896"/>
      <c r="BE60" s="897"/>
      <c r="BF60" s="896"/>
      <c r="BG60" s="898"/>
      <c r="BH60" s="899"/>
      <c r="BI60" s="895"/>
      <c r="BJ60" s="896"/>
      <c r="BK60" s="897"/>
      <c r="BL60" s="896"/>
      <c r="BM60" s="898"/>
      <c r="BN60" s="902">
        <f>ROUND((AF60-I60)/K8,0)*N9*(1+K10)/1000</f>
        <v>0.441</v>
      </c>
      <c r="BO60" s="900"/>
      <c r="BP60" s="896"/>
      <c r="BQ60" s="901"/>
      <c r="BR60" s="897"/>
      <c r="BS60" s="900"/>
      <c r="BT60" s="902"/>
      <c r="BU60" s="900"/>
      <c r="BV60" s="893"/>
      <c r="BW60" s="901"/>
      <c r="BX60" s="897"/>
      <c r="BY60" s="900"/>
      <c r="BZ60" s="902"/>
      <c r="CA60" s="580"/>
      <c r="CB60" s="893"/>
      <c r="CC60" s="903"/>
      <c r="CD60" s="636"/>
      <c r="CE60" s="637"/>
      <c r="CF60" s="494"/>
      <c r="CG60" s="613"/>
      <c r="CH60" s="613"/>
      <c r="CI60" s="613"/>
    </row>
    <row r="61" spans="1:166" ht="7.35" customHeight="1">
      <c r="A61" s="978"/>
      <c r="B61" s="606"/>
      <c r="C61" s="2044"/>
      <c r="D61" s="2046"/>
      <c r="E61" s="2142"/>
      <c r="F61" s="2144"/>
      <c r="G61" s="2461">
        <v>28778</v>
      </c>
      <c r="H61" s="2462"/>
      <c r="I61" s="992">
        <v>26.1</v>
      </c>
      <c r="J61" s="993"/>
      <c r="K61" s="2437">
        <v>26</v>
      </c>
      <c r="L61" s="2438"/>
      <c r="M61" s="637"/>
      <c r="N61" s="2429">
        <f>G61-I61/2</f>
        <v>28764.95</v>
      </c>
      <c r="O61" s="2430"/>
      <c r="P61" s="1754"/>
      <c r="Q61" s="1737" t="s">
        <v>423</v>
      </c>
      <c r="R61" s="2430">
        <f>G61+I61/2</f>
        <v>28791.05</v>
      </c>
      <c r="S61" s="2430"/>
      <c r="T61" s="1023"/>
      <c r="U61" s="2597" t="s">
        <v>42</v>
      </c>
      <c r="V61" s="2598"/>
      <c r="W61" s="2429">
        <f>N61-O6</f>
        <v>28734.95</v>
      </c>
      <c r="X61" s="2430"/>
      <c r="Y61" s="2430"/>
      <c r="Z61" s="983" t="s">
        <v>423</v>
      </c>
      <c r="AA61" s="2430">
        <f>R61+O6</f>
        <v>28821.05</v>
      </c>
      <c r="AB61" s="2430"/>
      <c r="AC61" s="2430"/>
      <c r="AD61" s="2430"/>
      <c r="AE61" s="983"/>
      <c r="AF61" s="2417">
        <f>AA61-W61</f>
        <v>86.099999999998545</v>
      </c>
      <c r="AG61" s="2418"/>
      <c r="AH61" s="2418"/>
      <c r="AI61" s="994"/>
      <c r="AJ61" s="995">
        <f>G5</f>
        <v>2</v>
      </c>
      <c r="AK61" s="996"/>
      <c r="AL61" s="893"/>
      <c r="AM61" s="997"/>
      <c r="AN61" s="893"/>
      <c r="AO61" s="998"/>
      <c r="AP61" s="894">
        <f>AF61*N7/10000</f>
        <v>1.2053999999999796</v>
      </c>
      <c r="AQ61" s="895"/>
      <c r="AR61" s="896"/>
      <c r="AS61" s="897"/>
      <c r="AT61" s="896"/>
      <c r="AU61" s="898"/>
      <c r="AV61" s="894"/>
      <c r="AW61" s="895"/>
      <c r="AX61" s="896"/>
      <c r="AY61" s="897"/>
      <c r="AZ61" s="896"/>
      <c r="BA61" s="898"/>
      <c r="BB61" s="899">
        <f>AF61/1000</f>
        <v>8.6099999999998539E-2</v>
      </c>
      <c r="BC61" s="895"/>
      <c r="BD61" s="896"/>
      <c r="BE61" s="897"/>
      <c r="BF61" s="896"/>
      <c r="BG61" s="898"/>
      <c r="BH61" s="899"/>
      <c r="BI61" s="895"/>
      <c r="BJ61" s="896"/>
      <c r="BK61" s="897"/>
      <c r="BL61" s="896"/>
      <c r="BM61" s="898"/>
      <c r="BN61" s="902">
        <f>ROUND((AF61-I61)/K8,0)*N9*(1+K10)/1000</f>
        <v>0.441</v>
      </c>
      <c r="BO61" s="900"/>
      <c r="BP61" s="896"/>
      <c r="BQ61" s="901"/>
      <c r="BR61" s="897"/>
      <c r="BS61" s="900"/>
      <c r="BT61" s="902"/>
      <c r="BU61" s="900"/>
      <c r="BV61" s="893"/>
      <c r="BW61" s="901"/>
      <c r="BX61" s="897"/>
      <c r="BY61" s="900"/>
      <c r="BZ61" s="902"/>
      <c r="CA61" s="580"/>
      <c r="CB61" s="893"/>
      <c r="CC61" s="903"/>
      <c r="CD61" s="636"/>
      <c r="CE61" s="637"/>
      <c r="CF61" s="494"/>
      <c r="CG61" s="613"/>
      <c r="CH61" s="613"/>
      <c r="CI61" s="613"/>
    </row>
    <row r="62" spans="1:166" ht="7.35" customHeight="1">
      <c r="A62" s="978"/>
      <c r="B62" s="606"/>
      <c r="C62" s="2044"/>
      <c r="D62" s="2046"/>
      <c r="E62" s="2142"/>
      <c r="F62" s="2144"/>
      <c r="G62" s="2461">
        <v>29500</v>
      </c>
      <c r="H62" s="2462"/>
      <c r="I62" s="992">
        <v>77.650000000000006</v>
      </c>
      <c r="J62" s="993"/>
      <c r="K62" s="2437">
        <v>26</v>
      </c>
      <c r="L62" s="2438"/>
      <c r="M62" s="637"/>
      <c r="N62" s="2429">
        <f>G62-I62/2</f>
        <v>29461.174999999999</v>
      </c>
      <c r="O62" s="2430"/>
      <c r="P62" s="1754"/>
      <c r="Q62" s="1737" t="s">
        <v>423</v>
      </c>
      <c r="R62" s="2430">
        <f>G62+I62/2</f>
        <v>29538.825000000001</v>
      </c>
      <c r="S62" s="2430"/>
      <c r="T62" s="1023"/>
      <c r="U62" s="2597" t="s">
        <v>658</v>
      </c>
      <c r="V62" s="2598"/>
      <c r="W62" s="2429">
        <f>N62-S6</f>
        <v>29411.174999999999</v>
      </c>
      <c r="X62" s="2430"/>
      <c r="Y62" s="2430"/>
      <c r="Z62" s="983" t="s">
        <v>423</v>
      </c>
      <c r="AA62" s="2430">
        <f>R62+S6</f>
        <v>29588.825000000001</v>
      </c>
      <c r="AB62" s="2430"/>
      <c r="AC62" s="2430"/>
      <c r="AD62" s="2430"/>
      <c r="AE62" s="983"/>
      <c r="AF62" s="2417">
        <f>AA62-W62</f>
        <v>177.65000000000146</v>
      </c>
      <c r="AG62" s="2418"/>
      <c r="AH62" s="2418"/>
      <c r="AI62" s="994"/>
      <c r="AJ62" s="995">
        <f>G5</f>
        <v>2</v>
      </c>
      <c r="AK62" s="996"/>
      <c r="AL62" s="893"/>
      <c r="AM62" s="997"/>
      <c r="AN62" s="893"/>
      <c r="AO62" s="998"/>
      <c r="AP62" s="894">
        <f>(AF62-I62)*N7/10000</f>
        <v>1.4000000000000203</v>
      </c>
      <c r="AQ62" s="895"/>
      <c r="AR62" s="896"/>
      <c r="AS62" s="897"/>
      <c r="AT62" s="896"/>
      <c r="AU62" s="898"/>
      <c r="AV62" s="894">
        <f>I62*N7/10000</f>
        <v>1.0871</v>
      </c>
      <c r="AW62" s="895"/>
      <c r="AX62" s="896"/>
      <c r="AY62" s="897"/>
      <c r="AZ62" s="896"/>
      <c r="BA62" s="898"/>
      <c r="BB62" s="899">
        <f>(AF62-I62)/1000</f>
        <v>0.10000000000000145</v>
      </c>
      <c r="BC62" s="895"/>
      <c r="BD62" s="896"/>
      <c r="BE62" s="897"/>
      <c r="BF62" s="896"/>
      <c r="BG62" s="898"/>
      <c r="BH62" s="899">
        <f>I62/1000</f>
        <v>7.7650000000000011E-2</v>
      </c>
      <c r="BI62" s="895"/>
      <c r="BJ62" s="896"/>
      <c r="BK62" s="897"/>
      <c r="BL62" s="896"/>
      <c r="BM62" s="898"/>
      <c r="BN62" s="902">
        <f>ROUND((AF62-I62)/K8,0)*N9*(1+K10)/1000</f>
        <v>0.73499999999999999</v>
      </c>
      <c r="BO62" s="900"/>
      <c r="BP62" s="896"/>
      <c r="BQ62" s="901"/>
      <c r="BR62" s="897"/>
      <c r="BS62" s="900"/>
      <c r="BT62" s="902"/>
      <c r="BU62" s="900"/>
      <c r="BV62" s="893"/>
      <c r="BW62" s="901"/>
      <c r="BX62" s="897"/>
      <c r="BY62" s="900"/>
      <c r="BZ62" s="902"/>
      <c r="CA62" s="580"/>
      <c r="CB62" s="893"/>
      <c r="CC62" s="903"/>
      <c r="CD62" s="636"/>
      <c r="CE62" s="637"/>
      <c r="CF62" s="494"/>
      <c r="CG62" s="613"/>
      <c r="CH62" s="613"/>
      <c r="CI62" s="613"/>
    </row>
    <row r="63" spans="1:166" ht="7.35" customHeight="1">
      <c r="A63" s="978"/>
      <c r="B63" s="586"/>
      <c r="C63" s="2044"/>
      <c r="D63" s="2046"/>
      <c r="E63" s="2142"/>
      <c r="F63" s="2144"/>
      <c r="G63" s="2423">
        <v>31950</v>
      </c>
      <c r="H63" s="2424"/>
      <c r="I63" s="1019">
        <v>26.1</v>
      </c>
      <c r="J63" s="1020"/>
      <c r="K63" s="2533">
        <v>26</v>
      </c>
      <c r="L63" s="2534"/>
      <c r="M63" s="643"/>
      <c r="N63" s="2431">
        <f>G63-I63/2</f>
        <v>31936.95</v>
      </c>
      <c r="O63" s="2432"/>
      <c r="P63" s="1751"/>
      <c r="Q63" s="1738" t="s">
        <v>423</v>
      </c>
      <c r="R63" s="2432">
        <f>G63+I63/2</f>
        <v>31963.05</v>
      </c>
      <c r="S63" s="2432"/>
      <c r="T63" s="1021"/>
      <c r="U63" s="2601" t="s">
        <v>43</v>
      </c>
      <c r="V63" s="2602"/>
      <c r="W63" s="2431">
        <f>N63-O6</f>
        <v>31906.95</v>
      </c>
      <c r="X63" s="2432"/>
      <c r="Y63" s="2432"/>
      <c r="Z63" s="1786" t="s">
        <v>423</v>
      </c>
      <c r="AA63" s="2432">
        <f>R63+O6</f>
        <v>31993.05</v>
      </c>
      <c r="AB63" s="2432"/>
      <c r="AC63" s="2432"/>
      <c r="AD63" s="2432"/>
      <c r="AE63" s="1786"/>
      <c r="AF63" s="2419">
        <f>AA63-W63</f>
        <v>86.099999999998545</v>
      </c>
      <c r="AG63" s="2420"/>
      <c r="AH63" s="2420"/>
      <c r="AI63" s="1046"/>
      <c r="AJ63" s="1038">
        <f>G5</f>
        <v>2</v>
      </c>
      <c r="AK63" s="1031"/>
      <c r="AL63" s="928"/>
      <c r="AM63" s="1032"/>
      <c r="AN63" s="928"/>
      <c r="AO63" s="1033"/>
      <c r="AP63" s="1787">
        <f>AF63*N7/10000</f>
        <v>1.2053999999999796</v>
      </c>
      <c r="AQ63" s="1788"/>
      <c r="AR63" s="906"/>
      <c r="AS63" s="908"/>
      <c r="AT63" s="906"/>
      <c r="AU63" s="1789"/>
      <c r="AV63" s="1787"/>
      <c r="AW63" s="1788"/>
      <c r="AX63" s="906"/>
      <c r="AY63" s="908"/>
      <c r="AZ63" s="906"/>
      <c r="BA63" s="1789"/>
      <c r="BB63" s="1790">
        <f>AF63/1000</f>
        <v>8.6099999999998539E-2</v>
      </c>
      <c r="BC63" s="1788"/>
      <c r="BD63" s="906"/>
      <c r="BE63" s="908"/>
      <c r="BF63" s="906"/>
      <c r="BG63" s="1789"/>
      <c r="BH63" s="1790"/>
      <c r="BI63" s="1788"/>
      <c r="BJ63" s="906"/>
      <c r="BK63" s="908"/>
      <c r="BL63" s="906"/>
      <c r="BM63" s="1789"/>
      <c r="BN63" s="924">
        <f>ROUND((AF63-I63)/K8,0)*N9*(1+K10)/1000</f>
        <v>0.441</v>
      </c>
      <c r="BO63" s="905"/>
      <c r="BP63" s="906"/>
      <c r="BQ63" s="907"/>
      <c r="BR63" s="908"/>
      <c r="BS63" s="905"/>
      <c r="BT63" s="924"/>
      <c r="BU63" s="905"/>
      <c r="BV63" s="928"/>
      <c r="BW63" s="907"/>
      <c r="BX63" s="908"/>
      <c r="BY63" s="905"/>
      <c r="BZ63" s="924"/>
      <c r="CA63" s="617"/>
      <c r="CB63" s="928"/>
      <c r="CC63" s="909"/>
      <c r="CD63" s="1761"/>
      <c r="CE63" s="643"/>
      <c r="CF63" s="613"/>
      <c r="CG63" s="613"/>
      <c r="CH63" s="613"/>
      <c r="CI63" s="613"/>
    </row>
    <row r="64" spans="1:166" s="848" customFormat="1" ht="7.35" customHeight="1">
      <c r="A64" s="978"/>
      <c r="B64" s="606"/>
      <c r="C64" s="2148"/>
      <c r="D64" s="2150"/>
      <c r="E64" s="2396"/>
      <c r="F64" s="2397"/>
      <c r="G64" s="2398" t="s">
        <v>603</v>
      </c>
      <c r="H64" s="2399"/>
      <c r="I64" s="1007">
        <f>SUM(I59:I63)</f>
        <v>190.05</v>
      </c>
      <c r="J64" s="910"/>
      <c r="K64" s="2535"/>
      <c r="L64" s="2536"/>
      <c r="M64" s="612"/>
      <c r="N64" s="2412"/>
      <c r="O64" s="2413"/>
      <c r="P64" s="1752"/>
      <c r="Q64" s="1743"/>
      <c r="R64" s="2540"/>
      <c r="S64" s="2540"/>
      <c r="T64" s="612"/>
      <c r="U64" s="2595"/>
      <c r="V64" s="2596"/>
      <c r="W64" s="2539"/>
      <c r="X64" s="2540"/>
      <c r="Y64" s="2540"/>
      <c r="Z64" s="1741"/>
      <c r="AA64" s="2540"/>
      <c r="AB64" s="2540"/>
      <c r="AC64" s="2540"/>
      <c r="AD64" s="2540"/>
      <c r="AE64" s="1741"/>
      <c r="AF64" s="2421">
        <f>SUM(AF59:AH63)</f>
        <v>530.04999999999563</v>
      </c>
      <c r="AG64" s="2422"/>
      <c r="AH64" s="2422"/>
      <c r="AI64" s="1742"/>
      <c r="AJ64" s="1010">
        <f>SUM(AJ59:AJ63)</f>
        <v>10</v>
      </c>
      <c r="AK64" s="911"/>
      <c r="AL64" s="912">
        <f>'3.1Cost by Sub-contractors'!K20</f>
        <v>0</v>
      </c>
      <c r="AM64" s="913"/>
      <c r="AN64" s="912">
        <f>AJ64*AL64</f>
        <v>0</v>
      </c>
      <c r="AO64" s="914"/>
      <c r="AP64" s="915">
        <f>SUM(AP59:AP63)</f>
        <v>6.3335999999999384</v>
      </c>
      <c r="AQ64" s="911"/>
      <c r="AR64" s="912">
        <f>'3.1Cost by Sub-contractors'!K21</f>
        <v>0</v>
      </c>
      <c r="AS64" s="913"/>
      <c r="AT64" s="912">
        <f>AP64*AR64</f>
        <v>0</v>
      </c>
      <c r="AU64" s="914"/>
      <c r="AV64" s="915">
        <f>SUM(AV59:AV63)</f>
        <v>1.0871</v>
      </c>
      <c r="AW64" s="911"/>
      <c r="AX64" s="912">
        <f>'3.1Cost by Sub-contractors'!K22</f>
        <v>0</v>
      </c>
      <c r="AY64" s="913"/>
      <c r="AZ64" s="912">
        <f>AV64*AX64</f>
        <v>0</v>
      </c>
      <c r="BA64" s="914"/>
      <c r="BB64" s="916">
        <f>SUM(BB59:BB63)</f>
        <v>0.45239999999999558</v>
      </c>
      <c r="BC64" s="911"/>
      <c r="BD64" s="912">
        <f>'3.1Cost by Sub-contractors'!K23</f>
        <v>0</v>
      </c>
      <c r="BE64" s="913"/>
      <c r="BF64" s="912">
        <f>BB64*BD64</f>
        <v>0</v>
      </c>
      <c r="BG64" s="914"/>
      <c r="BH64" s="916">
        <f>SUM(BH59:BH63)</f>
        <v>7.7650000000000011E-2</v>
      </c>
      <c r="BI64" s="911"/>
      <c r="BJ64" s="912">
        <f>'3.1Cost by Sub-contractors'!K24</f>
        <v>0</v>
      </c>
      <c r="BK64" s="913"/>
      <c r="BL64" s="912">
        <f>BH64*BJ64</f>
        <v>0</v>
      </c>
      <c r="BM64" s="914"/>
      <c r="BN64" s="917">
        <f>SUM(BN59:BN63)</f>
        <v>2.4989999999999997</v>
      </c>
      <c r="BO64" s="911"/>
      <c r="BP64" s="912">
        <f>'3.1Cost by Sub-contractors'!K25</f>
        <v>0</v>
      </c>
      <c r="BQ64" s="918"/>
      <c r="BR64" s="913">
        <f>BN64*BP64</f>
        <v>0</v>
      </c>
      <c r="BS64" s="914"/>
      <c r="BT64" s="917"/>
      <c r="BU64" s="911"/>
      <c r="BV64" s="912"/>
      <c r="BW64" s="918"/>
      <c r="BX64" s="913"/>
      <c r="BY64" s="914"/>
      <c r="BZ64" s="917"/>
      <c r="CA64" s="911"/>
      <c r="CB64" s="912"/>
      <c r="CC64" s="918"/>
      <c r="CD64" s="913"/>
      <c r="CE64" s="914"/>
      <c r="CF64" s="494"/>
      <c r="CG64" s="613"/>
      <c r="CH64" s="613"/>
      <c r="CI64" s="613"/>
      <c r="CJ64" s="613"/>
      <c r="CK64" s="613"/>
      <c r="CL64" s="613"/>
      <c r="CM64" s="613"/>
      <c r="CN64" s="613"/>
      <c r="CO64" s="613"/>
      <c r="CP64" s="613"/>
      <c r="CQ64" s="613"/>
      <c r="CR64" s="613"/>
      <c r="CS64" s="613"/>
      <c r="CT64" s="613"/>
      <c r="CU64" s="613"/>
      <c r="CV64" s="613"/>
      <c r="CW64" s="613"/>
      <c r="CX64" s="613"/>
      <c r="CY64" s="613"/>
      <c r="CZ64" s="613"/>
      <c r="DA64" s="613"/>
      <c r="DB64" s="613"/>
      <c r="DC64" s="613"/>
      <c r="DD64" s="613"/>
      <c r="DE64" s="613"/>
      <c r="DF64" s="613"/>
      <c r="DG64" s="613"/>
      <c r="DH64" s="613"/>
      <c r="DI64" s="613"/>
      <c r="DJ64" s="613"/>
      <c r="DK64" s="613"/>
      <c r="DL64" s="613"/>
      <c r="DM64" s="613"/>
      <c r="DN64" s="613"/>
      <c r="DO64" s="613"/>
      <c r="DP64" s="613"/>
      <c r="DQ64" s="613"/>
      <c r="DR64" s="613"/>
      <c r="DS64" s="613"/>
      <c r="DT64" s="613"/>
      <c r="DU64" s="613"/>
      <c r="DV64" s="613"/>
      <c r="DW64" s="613"/>
      <c r="DX64" s="613"/>
      <c r="DY64" s="613"/>
      <c r="DZ64" s="613"/>
      <c r="EA64" s="613"/>
      <c r="EB64" s="613"/>
      <c r="EC64" s="613"/>
      <c r="ED64" s="613"/>
      <c r="EE64" s="613"/>
      <c r="EF64" s="613"/>
      <c r="EG64" s="613"/>
      <c r="EH64" s="613"/>
      <c r="EI64" s="613"/>
      <c r="EJ64" s="613"/>
      <c r="EK64" s="613"/>
      <c r="EL64" s="613"/>
      <c r="EM64" s="613"/>
      <c r="EN64" s="613"/>
      <c r="EO64" s="613"/>
      <c r="EP64" s="613"/>
      <c r="EQ64" s="613"/>
      <c r="ER64" s="613"/>
      <c r="ES64" s="613"/>
      <c r="ET64" s="613"/>
      <c r="EU64" s="613"/>
      <c r="EV64" s="613"/>
      <c r="EW64" s="613"/>
      <c r="EX64" s="613"/>
      <c r="EY64" s="613"/>
      <c r="EZ64" s="613"/>
      <c r="FA64" s="613"/>
      <c r="FB64" s="613"/>
      <c r="FC64" s="613"/>
      <c r="FD64" s="613"/>
      <c r="FE64" s="613"/>
      <c r="FF64" s="613"/>
      <c r="FG64" s="613"/>
      <c r="FH64" s="613"/>
      <c r="FI64" s="613"/>
      <c r="FJ64" s="613"/>
    </row>
    <row r="65" spans="1:166" ht="7.35" customHeight="1">
      <c r="A65" s="978"/>
      <c r="B65" s="606"/>
      <c r="C65" s="2050" t="str">
        <f>'4.1Plan'!C203</f>
        <v>PKG05</v>
      </c>
      <c r="D65" s="2052"/>
      <c r="E65" s="2504" t="str">
        <f>'4.1Plan'!D203</f>
        <v>ML05-1</v>
      </c>
      <c r="F65" s="2505"/>
      <c r="G65" s="2502">
        <v>32440</v>
      </c>
      <c r="H65" s="2503"/>
      <c r="I65" s="1024">
        <v>26.1</v>
      </c>
      <c r="J65" s="1025"/>
      <c r="K65" s="2537">
        <v>26</v>
      </c>
      <c r="L65" s="2538"/>
      <c r="M65" s="638"/>
      <c r="N65" s="2433">
        <f>G65-I65/2</f>
        <v>32426.95</v>
      </c>
      <c r="O65" s="2434"/>
      <c r="P65" s="1750"/>
      <c r="Q65" s="1748" t="s">
        <v>423</v>
      </c>
      <c r="R65" s="2434">
        <f>G65+I65/2</f>
        <v>32453.05</v>
      </c>
      <c r="S65" s="2434"/>
      <c r="T65" s="1022"/>
      <c r="U65" s="2441" t="s">
        <v>659</v>
      </c>
      <c r="V65" s="2442"/>
      <c r="W65" s="2433">
        <f>N65-O6</f>
        <v>32396.95</v>
      </c>
      <c r="X65" s="2434"/>
      <c r="Y65" s="2434"/>
      <c r="Z65" s="982" t="s">
        <v>423</v>
      </c>
      <c r="AA65" s="2434">
        <f>R65+O6</f>
        <v>32483.05</v>
      </c>
      <c r="AB65" s="2434"/>
      <c r="AC65" s="2434"/>
      <c r="AD65" s="2434"/>
      <c r="AE65" s="982"/>
      <c r="AF65" s="2425">
        <f>AA65-W65</f>
        <v>86.099999999998545</v>
      </c>
      <c r="AG65" s="2426"/>
      <c r="AH65" s="2426"/>
      <c r="AI65" s="1013"/>
      <c r="AJ65" s="1030">
        <f>G5</f>
        <v>2</v>
      </c>
      <c r="AK65" s="1082"/>
      <c r="AL65" s="1083"/>
      <c r="AM65" s="1084"/>
      <c r="AN65" s="1083"/>
      <c r="AO65" s="1085"/>
      <c r="AP65" s="929">
        <f>AF65*N7/10000</f>
        <v>1.2053999999999796</v>
      </c>
      <c r="AQ65" s="930"/>
      <c r="AR65" s="886"/>
      <c r="AS65" s="922"/>
      <c r="AT65" s="886"/>
      <c r="AU65" s="931"/>
      <c r="AV65" s="929"/>
      <c r="AW65" s="930"/>
      <c r="AX65" s="886"/>
      <c r="AY65" s="922"/>
      <c r="AZ65" s="886"/>
      <c r="BA65" s="931"/>
      <c r="BB65" s="932">
        <f>AF65/1000</f>
        <v>8.6099999999998539E-2</v>
      </c>
      <c r="BC65" s="930"/>
      <c r="BD65" s="886"/>
      <c r="BE65" s="922"/>
      <c r="BF65" s="886"/>
      <c r="BG65" s="931"/>
      <c r="BH65" s="932"/>
      <c r="BI65" s="930"/>
      <c r="BJ65" s="886"/>
      <c r="BK65" s="922"/>
      <c r="BL65" s="886"/>
      <c r="BM65" s="931"/>
      <c r="BN65" s="925">
        <f>ROUND((AF65-I65)/K8,0)*N9*(1+K10)/1000</f>
        <v>0.441</v>
      </c>
      <c r="BO65" s="920"/>
      <c r="BP65" s="886"/>
      <c r="BQ65" s="921"/>
      <c r="BR65" s="922"/>
      <c r="BS65" s="920"/>
      <c r="BT65" s="925"/>
      <c r="BU65" s="920"/>
      <c r="BV65" s="1083"/>
      <c r="BW65" s="921"/>
      <c r="BX65" s="922"/>
      <c r="BY65" s="920"/>
      <c r="BZ65" s="925"/>
      <c r="CA65" s="578"/>
      <c r="CB65" s="1083"/>
      <c r="CC65" s="923"/>
      <c r="CD65" s="1762"/>
      <c r="CE65" s="637"/>
      <c r="CF65" s="927"/>
      <c r="CG65" s="848"/>
      <c r="CH65" s="848"/>
      <c r="CI65" s="848"/>
      <c r="CJ65" s="848"/>
      <c r="CK65" s="848"/>
      <c r="CL65" s="848"/>
      <c r="CM65" s="848"/>
      <c r="CN65" s="848"/>
      <c r="CO65" s="848"/>
      <c r="CP65" s="848"/>
      <c r="CQ65" s="848"/>
      <c r="CR65" s="848"/>
      <c r="CS65" s="848"/>
      <c r="CT65" s="848"/>
      <c r="CU65" s="848"/>
      <c r="CV65" s="848"/>
      <c r="CW65" s="848"/>
      <c r="CX65" s="848"/>
      <c r="CY65" s="848"/>
      <c r="CZ65" s="848"/>
      <c r="DA65" s="848"/>
      <c r="DB65" s="848"/>
      <c r="DC65" s="848"/>
      <c r="DD65" s="848"/>
      <c r="DE65" s="848"/>
      <c r="DF65" s="848"/>
      <c r="DG65" s="848"/>
      <c r="DH65" s="848"/>
      <c r="DI65" s="848"/>
      <c r="DJ65" s="848"/>
      <c r="DK65" s="848"/>
      <c r="DL65" s="848"/>
      <c r="DM65" s="848"/>
      <c r="DN65" s="848"/>
      <c r="DO65" s="848"/>
      <c r="DP65" s="848"/>
      <c r="DQ65" s="848"/>
      <c r="DR65" s="848"/>
      <c r="DS65" s="848"/>
      <c r="DT65" s="848"/>
      <c r="DU65" s="848"/>
      <c r="DV65" s="848"/>
      <c r="DW65" s="848"/>
      <c r="DX65" s="848"/>
      <c r="DY65" s="848"/>
      <c r="DZ65" s="848"/>
      <c r="EA65" s="848"/>
      <c r="EB65" s="848"/>
      <c r="EC65" s="848"/>
      <c r="ED65" s="848"/>
      <c r="EE65" s="848"/>
      <c r="EF65" s="848"/>
      <c r="EG65" s="848"/>
      <c r="EH65" s="848"/>
      <c r="EI65" s="848"/>
      <c r="EJ65" s="848"/>
      <c r="EK65" s="848"/>
      <c r="EL65" s="848"/>
      <c r="EM65" s="848"/>
      <c r="EN65" s="848"/>
      <c r="EO65" s="848"/>
      <c r="EP65" s="848"/>
      <c r="EQ65" s="848"/>
      <c r="ER65" s="848"/>
      <c r="ES65" s="848"/>
      <c r="ET65" s="848"/>
      <c r="EU65" s="848"/>
      <c r="EV65" s="848"/>
      <c r="EW65" s="848"/>
      <c r="EX65" s="848"/>
      <c r="EY65" s="848"/>
      <c r="EZ65" s="848"/>
      <c r="FA65" s="848"/>
      <c r="FB65" s="848"/>
      <c r="FC65" s="848"/>
      <c r="FD65" s="848"/>
      <c r="FE65" s="848"/>
      <c r="FF65" s="848"/>
      <c r="FG65" s="848"/>
      <c r="FH65" s="848"/>
      <c r="FI65" s="848"/>
      <c r="FJ65" s="848"/>
    </row>
    <row r="66" spans="1:166" ht="7.35" customHeight="1">
      <c r="A66" s="978"/>
      <c r="B66" s="606"/>
      <c r="C66" s="2044"/>
      <c r="D66" s="2046"/>
      <c r="E66" s="2142"/>
      <c r="F66" s="2144"/>
      <c r="G66" s="2461">
        <v>34120</v>
      </c>
      <c r="H66" s="2462"/>
      <c r="I66" s="992">
        <v>70.150000000000006</v>
      </c>
      <c r="J66" s="993"/>
      <c r="K66" s="2437">
        <v>26</v>
      </c>
      <c r="L66" s="2438"/>
      <c r="M66" s="637"/>
      <c r="N66" s="2429">
        <f>G66-I66/2</f>
        <v>34084.925000000003</v>
      </c>
      <c r="O66" s="2430"/>
      <c r="P66" s="1754"/>
      <c r="Q66" s="1737" t="s">
        <v>423</v>
      </c>
      <c r="R66" s="2430">
        <f>G66+I66/2</f>
        <v>34155.074999999997</v>
      </c>
      <c r="S66" s="2430"/>
      <c r="T66" s="1023"/>
      <c r="U66" s="2597" t="s">
        <v>660</v>
      </c>
      <c r="V66" s="2598"/>
      <c r="W66" s="2429">
        <f>N66-S6</f>
        <v>34034.925000000003</v>
      </c>
      <c r="X66" s="2430"/>
      <c r="Y66" s="2430"/>
      <c r="Z66" s="983" t="s">
        <v>423</v>
      </c>
      <c r="AA66" s="2430">
        <f>R66+S6</f>
        <v>34205.074999999997</v>
      </c>
      <c r="AB66" s="2430"/>
      <c r="AC66" s="2430"/>
      <c r="AD66" s="2430"/>
      <c r="AE66" s="983"/>
      <c r="AF66" s="2417">
        <f>AA66-W66</f>
        <v>170.14999999999418</v>
      </c>
      <c r="AG66" s="2418"/>
      <c r="AH66" s="2418"/>
      <c r="AI66" s="994"/>
      <c r="AJ66" s="995">
        <f>G5</f>
        <v>2</v>
      </c>
      <c r="AK66" s="996"/>
      <c r="AL66" s="893"/>
      <c r="AM66" s="997"/>
      <c r="AN66" s="893"/>
      <c r="AO66" s="998"/>
      <c r="AP66" s="894">
        <f>AF66*N7/10000</f>
        <v>2.3820999999999186</v>
      </c>
      <c r="AQ66" s="895"/>
      <c r="AR66" s="896"/>
      <c r="AS66" s="897"/>
      <c r="AT66" s="896"/>
      <c r="AU66" s="898"/>
      <c r="AV66" s="894"/>
      <c r="AW66" s="895"/>
      <c r="AX66" s="896"/>
      <c r="AY66" s="897"/>
      <c r="AZ66" s="896"/>
      <c r="BA66" s="898"/>
      <c r="BB66" s="899">
        <f>AF66/1000</f>
        <v>0.17014999999999417</v>
      </c>
      <c r="BC66" s="895"/>
      <c r="BD66" s="896"/>
      <c r="BE66" s="897"/>
      <c r="BF66" s="896"/>
      <c r="BG66" s="898"/>
      <c r="BH66" s="899"/>
      <c r="BI66" s="895"/>
      <c r="BJ66" s="896"/>
      <c r="BK66" s="897"/>
      <c r="BL66" s="896"/>
      <c r="BM66" s="898"/>
      <c r="BN66" s="902">
        <f>ROUND((AF66-I66)/K8,0)*N9*(1+K10)/1000</f>
        <v>0.73499999999999999</v>
      </c>
      <c r="BO66" s="900"/>
      <c r="BP66" s="896"/>
      <c r="BQ66" s="901"/>
      <c r="BR66" s="897"/>
      <c r="BS66" s="900"/>
      <c r="BT66" s="902"/>
      <c r="BU66" s="900"/>
      <c r="BV66" s="893"/>
      <c r="BW66" s="901"/>
      <c r="BX66" s="897"/>
      <c r="BY66" s="900"/>
      <c r="BZ66" s="902"/>
      <c r="CA66" s="580"/>
      <c r="CB66" s="893"/>
      <c r="CC66" s="903"/>
      <c r="CD66" s="636"/>
      <c r="CE66" s="637"/>
      <c r="CF66" s="494"/>
      <c r="CG66" s="613"/>
      <c r="CH66" s="613"/>
      <c r="CI66" s="613"/>
    </row>
    <row r="67" spans="1:166" s="848" customFormat="1" ht="7.35" customHeight="1">
      <c r="A67" s="1005"/>
      <c r="B67" s="1006"/>
      <c r="C67" s="2394"/>
      <c r="D67" s="2395"/>
      <c r="E67" s="2396"/>
      <c r="F67" s="2397"/>
      <c r="G67" s="2398" t="s">
        <v>603</v>
      </c>
      <c r="H67" s="2399"/>
      <c r="I67" s="1007">
        <f>SUM(I65:I66)</f>
        <v>96.25</v>
      </c>
      <c r="J67" s="910"/>
      <c r="K67" s="2535"/>
      <c r="L67" s="2536"/>
      <c r="M67" s="612"/>
      <c r="N67" s="2412"/>
      <c r="O67" s="2413"/>
      <c r="P67" s="1841"/>
      <c r="Q67" s="1839"/>
      <c r="R67" s="2413"/>
      <c r="S67" s="2413"/>
      <c r="T67" s="612"/>
      <c r="U67" s="2595"/>
      <c r="V67" s="2596"/>
      <c r="W67" s="2539"/>
      <c r="X67" s="2540"/>
      <c r="Y67" s="2540"/>
      <c r="Z67" s="1834"/>
      <c r="AA67" s="2540"/>
      <c r="AB67" s="2540"/>
      <c r="AC67" s="2540"/>
      <c r="AD67" s="2540"/>
      <c r="AE67" s="1834"/>
      <c r="AF67" s="2421">
        <f>SUM(AF65:AF66)</f>
        <v>256.24999999999272</v>
      </c>
      <c r="AG67" s="2422"/>
      <c r="AH67" s="2422"/>
      <c r="AI67" s="1835"/>
      <c r="AJ67" s="1010">
        <f>SUM(AJ65:AJ66)</f>
        <v>4</v>
      </c>
      <c r="AK67" s="911"/>
      <c r="AL67" s="912">
        <f>'3.1Cost by Sub-contractors'!K20</f>
        <v>0</v>
      </c>
      <c r="AM67" s="913"/>
      <c r="AN67" s="912">
        <f>AJ67*AL67</f>
        <v>0</v>
      </c>
      <c r="AO67" s="914"/>
      <c r="AP67" s="915">
        <f>SUM(AP65:AP66)</f>
        <v>3.5874999999998982</v>
      </c>
      <c r="AQ67" s="911"/>
      <c r="AR67" s="912">
        <f>'3.1Cost by Sub-contractors'!K21</f>
        <v>0</v>
      </c>
      <c r="AS67" s="913"/>
      <c r="AT67" s="912">
        <f>AP67*AR67</f>
        <v>0</v>
      </c>
      <c r="AU67" s="914"/>
      <c r="AV67" s="915">
        <f>SUM(AV65:AV66)</f>
        <v>0</v>
      </c>
      <c r="AW67" s="911"/>
      <c r="AX67" s="912">
        <f>'3.1Cost by Sub-contractors'!K22</f>
        <v>0</v>
      </c>
      <c r="AY67" s="913"/>
      <c r="AZ67" s="912">
        <f>AV67*AX67</f>
        <v>0</v>
      </c>
      <c r="BA67" s="914"/>
      <c r="BB67" s="916">
        <f>SUM(BB65:BB66)</f>
        <v>0.25624999999999271</v>
      </c>
      <c r="BC67" s="911"/>
      <c r="BD67" s="912">
        <f>'3.1Cost by Sub-contractors'!K23</f>
        <v>0</v>
      </c>
      <c r="BE67" s="913"/>
      <c r="BF67" s="912">
        <f>BB67*BD67</f>
        <v>0</v>
      </c>
      <c r="BG67" s="914"/>
      <c r="BH67" s="916">
        <f>SUM(BH65:BH66)</f>
        <v>0</v>
      </c>
      <c r="BI67" s="911"/>
      <c r="BJ67" s="912">
        <f>'3.1Cost by Sub-contractors'!K24</f>
        <v>0</v>
      </c>
      <c r="BK67" s="913"/>
      <c r="BL67" s="912">
        <f>BH67*BJ67</f>
        <v>0</v>
      </c>
      <c r="BM67" s="914"/>
      <c r="BN67" s="917">
        <f>SUM(BN65:BN66)</f>
        <v>1.1759999999999999</v>
      </c>
      <c r="BO67" s="911"/>
      <c r="BP67" s="912">
        <f>'3.1Cost by Sub-contractors'!K25</f>
        <v>0</v>
      </c>
      <c r="BQ67" s="918"/>
      <c r="BR67" s="913">
        <f>BN67*BP67</f>
        <v>0</v>
      </c>
      <c r="BS67" s="914"/>
      <c r="BT67" s="917">
        <f>SUM(BT65:BT66)</f>
        <v>0</v>
      </c>
      <c r="BU67" s="911"/>
      <c r="BV67" s="912">
        <f>'3.1Cost by Sub-contractors'!K26</f>
        <v>0</v>
      </c>
      <c r="BW67" s="918"/>
      <c r="BX67" s="913">
        <f>BT67*BV67</f>
        <v>0</v>
      </c>
      <c r="BY67" s="914"/>
      <c r="BZ67" s="917">
        <f>SUM(BZ65:BZ66)</f>
        <v>0</v>
      </c>
      <c r="CA67" s="911"/>
      <c r="CB67" s="912">
        <f>'3.1Cost by Sub-contractors'!K27</f>
        <v>0</v>
      </c>
      <c r="CC67" s="918"/>
      <c r="CD67" s="913">
        <f>BZ67*CB67</f>
        <v>0</v>
      </c>
      <c r="CE67" s="914"/>
      <c r="CF67" s="494"/>
      <c r="CG67" s="613"/>
      <c r="CH67" s="613"/>
      <c r="CI67" s="613"/>
      <c r="CJ67" s="613"/>
      <c r="CK67" s="613"/>
      <c r="CL67" s="613"/>
      <c r="CM67" s="613"/>
      <c r="CN67" s="613"/>
      <c r="CO67" s="613"/>
      <c r="CP67" s="613"/>
      <c r="CQ67" s="613"/>
      <c r="CR67" s="613"/>
      <c r="CS67" s="613"/>
      <c r="CT67" s="613"/>
      <c r="CU67" s="613"/>
      <c r="CV67" s="613"/>
      <c r="CW67" s="613"/>
      <c r="CX67" s="613"/>
      <c r="CY67" s="613"/>
      <c r="CZ67" s="613"/>
      <c r="DA67" s="613"/>
      <c r="DB67" s="613"/>
      <c r="DC67" s="613"/>
      <c r="DD67" s="613"/>
      <c r="DE67" s="613"/>
      <c r="DF67" s="613"/>
      <c r="DG67" s="613"/>
      <c r="DH67" s="613"/>
      <c r="DI67" s="613"/>
      <c r="DJ67" s="613"/>
      <c r="DK67" s="613"/>
      <c r="DL67" s="613"/>
      <c r="DM67" s="613"/>
      <c r="DN67" s="613"/>
      <c r="DO67" s="613"/>
      <c r="DP67" s="613"/>
      <c r="DQ67" s="613"/>
      <c r="DR67" s="613"/>
      <c r="DS67" s="613"/>
      <c r="DT67" s="613"/>
      <c r="DU67" s="613"/>
      <c r="DV67" s="613"/>
      <c r="DW67" s="613"/>
      <c r="DX67" s="613"/>
      <c r="DY67" s="613"/>
      <c r="DZ67" s="613"/>
      <c r="EA67" s="613"/>
      <c r="EB67" s="613"/>
      <c r="EC67" s="613"/>
      <c r="ED67" s="613"/>
      <c r="EE67" s="613"/>
      <c r="EF67" s="613"/>
      <c r="EG67" s="613"/>
      <c r="EH67" s="613"/>
      <c r="EI67" s="613"/>
      <c r="EJ67" s="613"/>
      <c r="EK67" s="613"/>
      <c r="EL67" s="613"/>
      <c r="EM67" s="613"/>
      <c r="EN67" s="613"/>
      <c r="EO67" s="613"/>
      <c r="EP67" s="613"/>
      <c r="EQ67" s="613"/>
      <c r="ER67" s="613"/>
      <c r="ES67" s="613"/>
      <c r="ET67" s="613"/>
      <c r="EU67" s="613"/>
      <c r="EV67" s="613"/>
      <c r="EW67" s="613"/>
      <c r="EX67" s="613"/>
      <c r="EY67" s="613"/>
      <c r="EZ67" s="613"/>
      <c r="FA67" s="613"/>
      <c r="FB67" s="613"/>
      <c r="FC67" s="613"/>
      <c r="FD67" s="613"/>
      <c r="FE67" s="613"/>
      <c r="FF67" s="613"/>
      <c r="FG67" s="613"/>
      <c r="FH67" s="613"/>
      <c r="FI67" s="613"/>
      <c r="FJ67" s="613"/>
    </row>
    <row r="68" spans="1:166" s="848" customFormat="1" ht="7.35" customHeight="1">
      <c r="A68" s="978"/>
      <c r="B68" s="1730"/>
      <c r="C68" s="2044"/>
      <c r="D68" s="2046"/>
      <c r="E68" s="2504" t="str">
        <f>'4.1Plan'!D216</f>
        <v>ML05-2</v>
      </c>
      <c r="F68" s="2505"/>
      <c r="G68" s="2518">
        <v>35353</v>
      </c>
      <c r="H68" s="2530"/>
      <c r="I68" s="1011">
        <v>35</v>
      </c>
      <c r="J68" s="1012"/>
      <c r="K68" s="2560">
        <v>26</v>
      </c>
      <c r="L68" s="2561"/>
      <c r="M68" s="640"/>
      <c r="N68" s="2435">
        <f t="shared" ref="N68:N75" si="11">G68-I68/2</f>
        <v>35335.5</v>
      </c>
      <c r="O68" s="2436"/>
      <c r="P68" s="1843"/>
      <c r="Q68" s="1836" t="s">
        <v>423</v>
      </c>
      <c r="R68" s="2436">
        <f t="shared" ref="R68:R75" si="12">G68+I68/2</f>
        <v>35370.5</v>
      </c>
      <c r="S68" s="2436"/>
      <c r="T68" s="1815"/>
      <c r="U68" s="2604" t="s">
        <v>44</v>
      </c>
      <c r="V68" s="2605"/>
      <c r="W68" s="2435">
        <f>N68-O6</f>
        <v>35305.5</v>
      </c>
      <c r="X68" s="2436"/>
      <c r="Y68" s="2436"/>
      <c r="Z68" s="990" t="s">
        <v>423</v>
      </c>
      <c r="AA68" s="2436">
        <f>R68+O6</f>
        <v>35400.5</v>
      </c>
      <c r="AB68" s="2436"/>
      <c r="AC68" s="2436"/>
      <c r="AD68" s="2436"/>
      <c r="AE68" s="990"/>
      <c r="AF68" s="2427">
        <f t="shared" ref="AF68:AF75" si="13">AA68-W68</f>
        <v>95</v>
      </c>
      <c r="AG68" s="2428"/>
      <c r="AH68" s="2428"/>
      <c r="AI68" s="991"/>
      <c r="AJ68" s="1014">
        <f>G5</f>
        <v>2</v>
      </c>
      <c r="AK68" s="1015"/>
      <c r="AL68" s="919"/>
      <c r="AM68" s="1016"/>
      <c r="AN68" s="919"/>
      <c r="AO68" s="1017"/>
      <c r="AP68" s="882">
        <f>AF68*N7/10000</f>
        <v>1.33</v>
      </c>
      <c r="AQ68" s="883"/>
      <c r="AR68" s="884"/>
      <c r="AS68" s="885"/>
      <c r="AT68" s="884"/>
      <c r="AU68" s="887"/>
      <c r="AV68" s="882"/>
      <c r="AW68" s="883"/>
      <c r="AX68" s="884"/>
      <c r="AY68" s="885"/>
      <c r="AZ68" s="884"/>
      <c r="BA68" s="887"/>
      <c r="BB68" s="888">
        <f>AF68/1000</f>
        <v>9.5000000000000001E-2</v>
      </c>
      <c r="BC68" s="883"/>
      <c r="BD68" s="884"/>
      <c r="BE68" s="885"/>
      <c r="BF68" s="884"/>
      <c r="BG68" s="887"/>
      <c r="BH68" s="888"/>
      <c r="BI68" s="883"/>
      <c r="BJ68" s="884"/>
      <c r="BK68" s="885"/>
      <c r="BL68" s="884"/>
      <c r="BM68" s="887"/>
      <c r="BN68" s="889">
        <f>ROUND((AF68-I68)/K8,0)*N9*(1+K10)/1000</f>
        <v>0.441</v>
      </c>
      <c r="BO68" s="890"/>
      <c r="BP68" s="884"/>
      <c r="BQ68" s="891"/>
      <c r="BR68" s="885"/>
      <c r="BS68" s="890"/>
      <c r="BT68" s="889"/>
      <c r="BU68" s="890"/>
      <c r="BV68" s="919"/>
      <c r="BW68" s="891"/>
      <c r="BX68" s="885"/>
      <c r="BY68" s="890"/>
      <c r="BZ68" s="889"/>
      <c r="CA68" s="596"/>
      <c r="CB68" s="919"/>
      <c r="CC68" s="892"/>
      <c r="CD68" s="639"/>
      <c r="CE68" s="640"/>
    </row>
    <row r="69" spans="1:166" s="848" customFormat="1" ht="7.35" customHeight="1">
      <c r="A69" s="978"/>
      <c r="B69" s="1730"/>
      <c r="C69" s="2044"/>
      <c r="D69" s="2046"/>
      <c r="E69" s="2142"/>
      <c r="F69" s="2144"/>
      <c r="G69" s="2461">
        <v>36200</v>
      </c>
      <c r="H69" s="2462"/>
      <c r="I69" s="992">
        <v>60</v>
      </c>
      <c r="J69" s="993"/>
      <c r="K69" s="2437">
        <v>26</v>
      </c>
      <c r="L69" s="2438"/>
      <c r="M69" s="637"/>
      <c r="N69" s="2429">
        <f t="shared" si="11"/>
        <v>36170</v>
      </c>
      <c r="O69" s="2430"/>
      <c r="P69" s="1842"/>
      <c r="Q69" s="1832" t="s">
        <v>423</v>
      </c>
      <c r="R69" s="2430">
        <f t="shared" si="12"/>
        <v>36230</v>
      </c>
      <c r="S69" s="2430"/>
      <c r="T69" s="1023"/>
      <c r="U69" s="2597" t="s">
        <v>661</v>
      </c>
      <c r="V69" s="2598"/>
      <c r="W69" s="2429">
        <f>N69-S6</f>
        <v>36120</v>
      </c>
      <c r="X69" s="2430"/>
      <c r="Y69" s="2430"/>
      <c r="Z69" s="983" t="s">
        <v>423</v>
      </c>
      <c r="AA69" s="2430">
        <f>R69+S6</f>
        <v>36280</v>
      </c>
      <c r="AB69" s="2430"/>
      <c r="AC69" s="2430"/>
      <c r="AD69" s="2430"/>
      <c r="AE69" s="983"/>
      <c r="AF69" s="2417">
        <f t="shared" si="13"/>
        <v>160</v>
      </c>
      <c r="AG69" s="2418"/>
      <c r="AH69" s="2418"/>
      <c r="AI69" s="994"/>
      <c r="AJ69" s="995">
        <f>G5</f>
        <v>2</v>
      </c>
      <c r="AK69" s="996"/>
      <c r="AL69" s="893"/>
      <c r="AM69" s="997"/>
      <c r="AN69" s="893"/>
      <c r="AO69" s="998"/>
      <c r="AP69" s="894">
        <f>(AF69-I69)*N7/10000</f>
        <v>1.4</v>
      </c>
      <c r="AQ69" s="895"/>
      <c r="AR69" s="896"/>
      <c r="AS69" s="897"/>
      <c r="AT69" s="896"/>
      <c r="AU69" s="898"/>
      <c r="AV69" s="894">
        <f>I69*N7/10000</f>
        <v>0.84</v>
      </c>
      <c r="AW69" s="895"/>
      <c r="AX69" s="896"/>
      <c r="AY69" s="897"/>
      <c r="AZ69" s="896"/>
      <c r="BA69" s="898"/>
      <c r="BB69" s="899">
        <f>(AF69-I69)/1000</f>
        <v>0.1</v>
      </c>
      <c r="BC69" s="895"/>
      <c r="BD69" s="896"/>
      <c r="BE69" s="897"/>
      <c r="BF69" s="896"/>
      <c r="BG69" s="898"/>
      <c r="BH69" s="899">
        <f>I69/1000</f>
        <v>0.06</v>
      </c>
      <c r="BI69" s="895"/>
      <c r="BJ69" s="896"/>
      <c r="BK69" s="897"/>
      <c r="BL69" s="896"/>
      <c r="BM69" s="898"/>
      <c r="BN69" s="902">
        <f>ROUND((AF69-I69)/K8,0)*N9*(1+K10)/1000</f>
        <v>0.73499999999999999</v>
      </c>
      <c r="BO69" s="900"/>
      <c r="BP69" s="896"/>
      <c r="BQ69" s="901"/>
      <c r="BR69" s="897"/>
      <c r="BS69" s="900"/>
      <c r="BT69" s="902">
        <f>AT13*AT14/1000</f>
        <v>0.1</v>
      </c>
      <c r="BU69" s="900"/>
      <c r="BV69" s="893"/>
      <c r="BW69" s="901"/>
      <c r="BX69" s="897"/>
      <c r="BY69" s="900"/>
      <c r="BZ69" s="902">
        <f>I69*AT15/1000</f>
        <v>0.12</v>
      </c>
      <c r="CA69" s="580"/>
      <c r="CB69" s="893"/>
      <c r="CC69" s="903"/>
      <c r="CD69" s="636"/>
      <c r="CE69" s="637"/>
    </row>
    <row r="70" spans="1:166" s="848" customFormat="1" ht="7.35" customHeight="1">
      <c r="A70" s="978"/>
      <c r="B70" s="1730"/>
      <c r="C70" s="2044"/>
      <c r="D70" s="2046"/>
      <c r="E70" s="2142"/>
      <c r="F70" s="2144"/>
      <c r="G70" s="2461">
        <v>36780</v>
      </c>
      <c r="H70" s="2462"/>
      <c r="I70" s="992">
        <v>24</v>
      </c>
      <c r="J70" s="993"/>
      <c r="K70" s="2437">
        <v>26</v>
      </c>
      <c r="L70" s="2438"/>
      <c r="M70" s="637"/>
      <c r="N70" s="2429">
        <f t="shared" si="11"/>
        <v>36768</v>
      </c>
      <c r="O70" s="2430"/>
      <c r="P70" s="1842"/>
      <c r="Q70" s="1832" t="s">
        <v>423</v>
      </c>
      <c r="R70" s="2430">
        <f t="shared" si="12"/>
        <v>36792</v>
      </c>
      <c r="S70" s="2430"/>
      <c r="T70" s="1023"/>
      <c r="U70" s="2597" t="s">
        <v>662</v>
      </c>
      <c r="V70" s="2598"/>
      <c r="W70" s="2429">
        <f>N70-O6</f>
        <v>36738</v>
      </c>
      <c r="X70" s="2430"/>
      <c r="Y70" s="2430"/>
      <c r="Z70" s="983" t="s">
        <v>423</v>
      </c>
      <c r="AA70" s="2430">
        <f>R70+O6</f>
        <v>36822</v>
      </c>
      <c r="AB70" s="2430"/>
      <c r="AC70" s="2430"/>
      <c r="AD70" s="2430"/>
      <c r="AE70" s="983"/>
      <c r="AF70" s="2417">
        <f t="shared" si="13"/>
        <v>84</v>
      </c>
      <c r="AG70" s="2418"/>
      <c r="AH70" s="2418"/>
      <c r="AI70" s="994"/>
      <c r="AJ70" s="995">
        <f>G5</f>
        <v>2</v>
      </c>
      <c r="AK70" s="996"/>
      <c r="AL70" s="893"/>
      <c r="AM70" s="997"/>
      <c r="AN70" s="893"/>
      <c r="AO70" s="998"/>
      <c r="AP70" s="894">
        <f>(AF70-I70)*N7/10000</f>
        <v>0.84</v>
      </c>
      <c r="AQ70" s="895"/>
      <c r="AR70" s="896"/>
      <c r="AS70" s="897"/>
      <c r="AT70" s="896"/>
      <c r="AU70" s="898"/>
      <c r="AV70" s="894">
        <f>I70*N7/10000</f>
        <v>0.33600000000000002</v>
      </c>
      <c r="AW70" s="895"/>
      <c r="AX70" s="896"/>
      <c r="AY70" s="897"/>
      <c r="AZ70" s="896"/>
      <c r="BA70" s="898"/>
      <c r="BB70" s="899">
        <f>(AF70-I70)/1000</f>
        <v>0.06</v>
      </c>
      <c r="BC70" s="895"/>
      <c r="BD70" s="896"/>
      <c r="BE70" s="897"/>
      <c r="BF70" s="896"/>
      <c r="BG70" s="898"/>
      <c r="BH70" s="899">
        <f>I70/1000</f>
        <v>2.4E-2</v>
      </c>
      <c r="BI70" s="895"/>
      <c r="BJ70" s="896"/>
      <c r="BK70" s="897"/>
      <c r="BL70" s="896"/>
      <c r="BM70" s="898"/>
      <c r="BN70" s="902">
        <f>ROUND((AF70-I70)/K8,0)*N9*(1+K10)/1000</f>
        <v>0.441</v>
      </c>
      <c r="BO70" s="900"/>
      <c r="BP70" s="896"/>
      <c r="BQ70" s="901"/>
      <c r="BR70" s="897"/>
      <c r="BS70" s="900"/>
      <c r="BT70" s="902"/>
      <c r="BU70" s="900"/>
      <c r="BV70" s="893"/>
      <c r="BW70" s="901"/>
      <c r="BX70" s="897"/>
      <c r="BY70" s="900"/>
      <c r="BZ70" s="902"/>
      <c r="CA70" s="580"/>
      <c r="CB70" s="893"/>
      <c r="CC70" s="903"/>
      <c r="CD70" s="636"/>
      <c r="CE70" s="637"/>
    </row>
    <row r="71" spans="1:166" ht="7.35" customHeight="1">
      <c r="A71" s="978"/>
      <c r="B71" s="1730"/>
      <c r="C71" s="2044"/>
      <c r="D71" s="2046"/>
      <c r="E71" s="613"/>
      <c r="F71" s="613"/>
      <c r="G71" s="2461">
        <v>38287</v>
      </c>
      <c r="H71" s="2462"/>
      <c r="I71" s="992">
        <v>142</v>
      </c>
      <c r="J71" s="993"/>
      <c r="K71" s="2437">
        <v>26</v>
      </c>
      <c r="L71" s="2438"/>
      <c r="M71" s="637"/>
      <c r="N71" s="2429">
        <f t="shared" si="11"/>
        <v>38216</v>
      </c>
      <c r="O71" s="2430"/>
      <c r="P71" s="1842"/>
      <c r="Q71" s="1832" t="s">
        <v>423</v>
      </c>
      <c r="R71" s="2430">
        <f t="shared" si="12"/>
        <v>38358</v>
      </c>
      <c r="S71" s="2430"/>
      <c r="T71" s="1023"/>
      <c r="U71" s="2597" t="s">
        <v>663</v>
      </c>
      <c r="V71" s="2598"/>
      <c r="W71" s="2429">
        <f>N71-V6</f>
        <v>38116</v>
      </c>
      <c r="X71" s="2430"/>
      <c r="Y71" s="2430"/>
      <c r="Z71" s="983" t="s">
        <v>423</v>
      </c>
      <c r="AA71" s="2430">
        <f>R71+V6</f>
        <v>38458</v>
      </c>
      <c r="AB71" s="2430"/>
      <c r="AC71" s="2430"/>
      <c r="AD71" s="2430"/>
      <c r="AE71" s="983"/>
      <c r="AF71" s="2417">
        <f t="shared" si="13"/>
        <v>342</v>
      </c>
      <c r="AG71" s="2418"/>
      <c r="AH71" s="2418"/>
      <c r="AI71" s="994"/>
      <c r="AJ71" s="995">
        <f>I5</f>
        <v>4</v>
      </c>
      <c r="AK71" s="996"/>
      <c r="AL71" s="893"/>
      <c r="AM71" s="997"/>
      <c r="AN71" s="893"/>
      <c r="AO71" s="998"/>
      <c r="AP71" s="894">
        <f>(AF71-I71)*N7/10000</f>
        <v>2.8</v>
      </c>
      <c r="AQ71" s="895"/>
      <c r="AR71" s="896"/>
      <c r="AS71" s="897"/>
      <c r="AT71" s="896"/>
      <c r="AU71" s="898"/>
      <c r="AV71" s="894">
        <f>I71*N7/10000</f>
        <v>1.988</v>
      </c>
      <c r="AW71" s="895"/>
      <c r="AX71" s="896"/>
      <c r="AY71" s="897"/>
      <c r="AZ71" s="896"/>
      <c r="BA71" s="898"/>
      <c r="BB71" s="899">
        <f>(AF71-I71)/1000</f>
        <v>0.2</v>
      </c>
      <c r="BC71" s="895"/>
      <c r="BD71" s="896"/>
      <c r="BE71" s="897"/>
      <c r="BF71" s="896"/>
      <c r="BG71" s="898"/>
      <c r="BH71" s="899">
        <f>I71/1000</f>
        <v>0.14199999999999999</v>
      </c>
      <c r="BI71" s="895"/>
      <c r="BJ71" s="896"/>
      <c r="BK71" s="897"/>
      <c r="BL71" s="896"/>
      <c r="BM71" s="898"/>
      <c r="BN71" s="902">
        <f>ROUND((AF71-I71)/K8,0)*N9*(1+K10)/1000</f>
        <v>1.47</v>
      </c>
      <c r="BO71" s="900"/>
      <c r="BP71" s="896"/>
      <c r="BQ71" s="901"/>
      <c r="BR71" s="897"/>
      <c r="BS71" s="900"/>
      <c r="BT71" s="902">
        <f>ROUND(I71/AR13,0)*AR14/1000</f>
        <v>1</v>
      </c>
      <c r="BU71" s="900"/>
      <c r="BV71" s="893"/>
      <c r="BW71" s="901"/>
      <c r="BX71" s="897"/>
      <c r="BY71" s="900"/>
      <c r="BZ71" s="902">
        <f>I71*AR15/1000</f>
        <v>0.56799999999999995</v>
      </c>
      <c r="CA71" s="580"/>
      <c r="CB71" s="893"/>
      <c r="CC71" s="903"/>
      <c r="CD71" s="636"/>
      <c r="CE71" s="637"/>
      <c r="CF71" s="494"/>
      <c r="CG71" s="613"/>
      <c r="CH71" s="613"/>
      <c r="CI71" s="613"/>
    </row>
    <row r="72" spans="1:166" ht="7.35" customHeight="1">
      <c r="A72" s="978"/>
      <c r="B72" s="1730"/>
      <c r="C72" s="2044"/>
      <c r="D72" s="2046"/>
      <c r="E72" s="2142"/>
      <c r="F72" s="2144"/>
      <c r="G72" s="2461">
        <v>38787</v>
      </c>
      <c r="H72" s="2462"/>
      <c r="I72" s="992">
        <v>19</v>
      </c>
      <c r="J72" s="993"/>
      <c r="K72" s="2437">
        <v>26</v>
      </c>
      <c r="L72" s="2438"/>
      <c r="M72" s="637"/>
      <c r="N72" s="2429">
        <f t="shared" si="11"/>
        <v>38777.5</v>
      </c>
      <c r="O72" s="2430"/>
      <c r="P72" s="1842"/>
      <c r="Q72" s="1832" t="s">
        <v>423</v>
      </c>
      <c r="R72" s="2430">
        <f t="shared" si="12"/>
        <v>38796.5</v>
      </c>
      <c r="S72" s="2430"/>
      <c r="T72" s="1023"/>
      <c r="U72" s="2597" t="s">
        <v>45</v>
      </c>
      <c r="V72" s="2598"/>
      <c r="W72" s="2429">
        <f>N72-O6</f>
        <v>38747.5</v>
      </c>
      <c r="X72" s="2430"/>
      <c r="Y72" s="2430"/>
      <c r="Z72" s="983" t="s">
        <v>423</v>
      </c>
      <c r="AA72" s="2430">
        <f>R72+O6</f>
        <v>38826.5</v>
      </c>
      <c r="AB72" s="2430"/>
      <c r="AC72" s="2430"/>
      <c r="AD72" s="2430"/>
      <c r="AE72" s="983"/>
      <c r="AF72" s="2417">
        <f t="shared" si="13"/>
        <v>79</v>
      </c>
      <c r="AG72" s="2418"/>
      <c r="AH72" s="2418"/>
      <c r="AI72" s="994"/>
      <c r="AJ72" s="995">
        <f>G5</f>
        <v>2</v>
      </c>
      <c r="AK72" s="996"/>
      <c r="AL72" s="893"/>
      <c r="AM72" s="997"/>
      <c r="AN72" s="893"/>
      <c r="AO72" s="998"/>
      <c r="AP72" s="894">
        <f>AF72*N7/10000</f>
        <v>1.1060000000000001</v>
      </c>
      <c r="AQ72" s="895"/>
      <c r="AR72" s="896"/>
      <c r="AS72" s="897"/>
      <c r="AT72" s="896"/>
      <c r="AU72" s="898"/>
      <c r="AV72" s="894"/>
      <c r="AW72" s="895"/>
      <c r="AX72" s="896"/>
      <c r="AY72" s="897"/>
      <c r="AZ72" s="896"/>
      <c r="BA72" s="898"/>
      <c r="BB72" s="899">
        <f>AF72/1000</f>
        <v>7.9000000000000001E-2</v>
      </c>
      <c r="BC72" s="895"/>
      <c r="BD72" s="896"/>
      <c r="BE72" s="897"/>
      <c r="BF72" s="896"/>
      <c r="BG72" s="898"/>
      <c r="BH72" s="899"/>
      <c r="BI72" s="895"/>
      <c r="BJ72" s="896"/>
      <c r="BK72" s="897"/>
      <c r="BL72" s="896"/>
      <c r="BM72" s="898"/>
      <c r="BN72" s="902">
        <f>ROUND((AF72-I72)/K8,0)*N9*(1+K10)/1000</f>
        <v>0.441</v>
      </c>
      <c r="BO72" s="900"/>
      <c r="BP72" s="896"/>
      <c r="BQ72" s="901"/>
      <c r="BR72" s="897"/>
      <c r="BS72" s="900"/>
      <c r="BT72" s="902"/>
      <c r="BU72" s="900"/>
      <c r="BV72" s="893"/>
      <c r="BW72" s="901"/>
      <c r="BX72" s="897"/>
      <c r="BY72" s="900"/>
      <c r="BZ72" s="902"/>
      <c r="CA72" s="580"/>
      <c r="CB72" s="893"/>
      <c r="CC72" s="903"/>
      <c r="CD72" s="636"/>
      <c r="CE72" s="637"/>
      <c r="CF72" s="494"/>
      <c r="CG72" s="613"/>
      <c r="CH72" s="613"/>
      <c r="CI72" s="613"/>
    </row>
    <row r="73" spans="1:166" ht="7.35" customHeight="1">
      <c r="A73" s="978"/>
      <c r="B73" s="1730"/>
      <c r="C73" s="2044"/>
      <c r="D73" s="2046"/>
      <c r="E73" s="2142"/>
      <c r="F73" s="2144"/>
      <c r="G73" s="2461">
        <v>39550</v>
      </c>
      <c r="H73" s="2462"/>
      <c r="I73" s="992">
        <v>176</v>
      </c>
      <c r="J73" s="993"/>
      <c r="K73" s="2437">
        <v>26</v>
      </c>
      <c r="L73" s="2438"/>
      <c r="M73" s="637"/>
      <c r="N73" s="2429">
        <f t="shared" si="11"/>
        <v>39462</v>
      </c>
      <c r="O73" s="2430"/>
      <c r="P73" s="1842"/>
      <c r="Q73" s="1832" t="s">
        <v>423</v>
      </c>
      <c r="R73" s="2430">
        <f t="shared" si="12"/>
        <v>39638</v>
      </c>
      <c r="S73" s="2430"/>
      <c r="T73" s="1023"/>
      <c r="U73" s="2597" t="s">
        <v>664</v>
      </c>
      <c r="V73" s="2598"/>
      <c r="W73" s="2429">
        <f>N73-V6</f>
        <v>39362</v>
      </c>
      <c r="X73" s="2430"/>
      <c r="Y73" s="2430"/>
      <c r="Z73" s="983" t="s">
        <v>423</v>
      </c>
      <c r="AA73" s="2430">
        <f>R73+V6</f>
        <v>39738</v>
      </c>
      <c r="AB73" s="2430"/>
      <c r="AC73" s="2430"/>
      <c r="AD73" s="2430"/>
      <c r="AE73" s="983"/>
      <c r="AF73" s="2417">
        <f t="shared" si="13"/>
        <v>376</v>
      </c>
      <c r="AG73" s="2418"/>
      <c r="AH73" s="2418"/>
      <c r="AI73" s="994"/>
      <c r="AJ73" s="995">
        <f>I5</f>
        <v>4</v>
      </c>
      <c r="AK73" s="996"/>
      <c r="AL73" s="893"/>
      <c r="AM73" s="997"/>
      <c r="AN73" s="893"/>
      <c r="AO73" s="998"/>
      <c r="AP73" s="894">
        <f>(AF73-I73)*N7/10000</f>
        <v>2.8</v>
      </c>
      <c r="AQ73" s="895"/>
      <c r="AR73" s="896"/>
      <c r="AS73" s="897"/>
      <c r="AT73" s="896"/>
      <c r="AU73" s="898"/>
      <c r="AV73" s="894">
        <f>I73*N7/10000</f>
        <v>2.464</v>
      </c>
      <c r="AW73" s="895"/>
      <c r="AX73" s="896"/>
      <c r="AY73" s="897"/>
      <c r="AZ73" s="896"/>
      <c r="BA73" s="898"/>
      <c r="BB73" s="899">
        <f>(AF73-I73)/1000</f>
        <v>0.2</v>
      </c>
      <c r="BC73" s="895"/>
      <c r="BD73" s="896"/>
      <c r="BE73" s="897"/>
      <c r="BF73" s="896"/>
      <c r="BG73" s="898"/>
      <c r="BH73" s="899">
        <f>I73/1000</f>
        <v>0.17599999999999999</v>
      </c>
      <c r="BI73" s="895"/>
      <c r="BJ73" s="896"/>
      <c r="BK73" s="897"/>
      <c r="BL73" s="896"/>
      <c r="BM73" s="898"/>
      <c r="BN73" s="902">
        <f>ROUND((AF73-I73)/K8,0)*N9*(1+K10)/1000</f>
        <v>1.47</v>
      </c>
      <c r="BO73" s="900"/>
      <c r="BP73" s="896"/>
      <c r="BQ73" s="901"/>
      <c r="BR73" s="897"/>
      <c r="BS73" s="900"/>
      <c r="BT73" s="902">
        <f>ROUND(I73/AR13,0)*AR14/1000</f>
        <v>1.2</v>
      </c>
      <c r="BU73" s="900"/>
      <c r="BV73" s="893"/>
      <c r="BW73" s="901"/>
      <c r="BX73" s="897"/>
      <c r="BY73" s="900"/>
      <c r="BZ73" s="902">
        <f>I73*AR15/1000</f>
        <v>0.70399999999999996</v>
      </c>
      <c r="CA73" s="580"/>
      <c r="CB73" s="893"/>
      <c r="CC73" s="903"/>
      <c r="CD73" s="636"/>
      <c r="CE73" s="637"/>
      <c r="CF73" s="494"/>
      <c r="CG73" s="613"/>
      <c r="CH73" s="613"/>
      <c r="CI73" s="613"/>
    </row>
    <row r="74" spans="1:166" ht="7.35" customHeight="1">
      <c r="A74" s="978"/>
      <c r="B74" s="1730"/>
      <c r="C74" s="2044"/>
      <c r="D74" s="2046"/>
      <c r="E74" s="2142"/>
      <c r="F74" s="2144"/>
      <c r="G74" s="2461">
        <v>39995</v>
      </c>
      <c r="H74" s="2462"/>
      <c r="I74" s="992">
        <v>22</v>
      </c>
      <c r="J74" s="993"/>
      <c r="K74" s="2437">
        <v>26</v>
      </c>
      <c r="L74" s="2438"/>
      <c r="M74" s="637"/>
      <c r="N74" s="2429">
        <f t="shared" si="11"/>
        <v>39984</v>
      </c>
      <c r="O74" s="2430"/>
      <c r="P74" s="1842"/>
      <c r="Q74" s="1832" t="s">
        <v>423</v>
      </c>
      <c r="R74" s="2430">
        <f t="shared" si="12"/>
        <v>40006</v>
      </c>
      <c r="S74" s="2430"/>
      <c r="T74" s="1023"/>
      <c r="U74" s="2597" t="s">
        <v>665</v>
      </c>
      <c r="V74" s="2598"/>
      <c r="W74" s="2429">
        <f>N74-O6</f>
        <v>39954</v>
      </c>
      <c r="X74" s="2430"/>
      <c r="Y74" s="2430"/>
      <c r="Z74" s="983" t="s">
        <v>423</v>
      </c>
      <c r="AA74" s="2430">
        <f>R74+O6</f>
        <v>40036</v>
      </c>
      <c r="AB74" s="2430"/>
      <c r="AC74" s="2430"/>
      <c r="AD74" s="2430"/>
      <c r="AE74" s="983"/>
      <c r="AF74" s="2417">
        <f t="shared" si="13"/>
        <v>82</v>
      </c>
      <c r="AG74" s="2418"/>
      <c r="AH74" s="2418"/>
      <c r="AI74" s="994"/>
      <c r="AJ74" s="995">
        <f>G5</f>
        <v>2</v>
      </c>
      <c r="AK74" s="996"/>
      <c r="AL74" s="893"/>
      <c r="AM74" s="997"/>
      <c r="AN74" s="893"/>
      <c r="AO74" s="998"/>
      <c r="AP74" s="894">
        <f>(AF74-I74)*N7/10000</f>
        <v>0.84</v>
      </c>
      <c r="AQ74" s="895"/>
      <c r="AR74" s="896"/>
      <c r="AS74" s="897"/>
      <c r="AT74" s="896"/>
      <c r="AU74" s="898"/>
      <c r="AV74" s="894">
        <f>I74*N7/10000</f>
        <v>0.308</v>
      </c>
      <c r="AW74" s="895"/>
      <c r="AX74" s="896"/>
      <c r="AY74" s="897"/>
      <c r="AZ74" s="896"/>
      <c r="BA74" s="898"/>
      <c r="BB74" s="899">
        <f>(AF74-I74)/1000</f>
        <v>0.06</v>
      </c>
      <c r="BC74" s="895"/>
      <c r="BD74" s="896"/>
      <c r="BE74" s="897"/>
      <c r="BF74" s="896"/>
      <c r="BG74" s="898"/>
      <c r="BH74" s="899">
        <f>I74/1000</f>
        <v>2.1999999999999999E-2</v>
      </c>
      <c r="BI74" s="895"/>
      <c r="BJ74" s="896"/>
      <c r="BK74" s="897"/>
      <c r="BL74" s="896"/>
      <c r="BM74" s="898"/>
      <c r="BN74" s="902">
        <f>ROUND((AF74-I74)/K8,0)*N9*(1+K10)/1000</f>
        <v>0.441</v>
      </c>
      <c r="BO74" s="900"/>
      <c r="BP74" s="896"/>
      <c r="BQ74" s="901"/>
      <c r="BR74" s="897"/>
      <c r="BS74" s="900"/>
      <c r="BT74" s="902"/>
      <c r="BU74" s="900"/>
      <c r="BV74" s="893"/>
      <c r="BW74" s="901"/>
      <c r="BX74" s="897"/>
      <c r="BY74" s="900"/>
      <c r="BZ74" s="902"/>
      <c r="CA74" s="580"/>
      <c r="CB74" s="893"/>
      <c r="CC74" s="903"/>
      <c r="CD74" s="636"/>
      <c r="CE74" s="637"/>
      <c r="CF74" s="494"/>
      <c r="CG74" s="613"/>
      <c r="CH74" s="613"/>
      <c r="CI74" s="613"/>
    </row>
    <row r="75" spans="1:166" ht="7.35" customHeight="1">
      <c r="A75" s="978"/>
      <c r="B75" s="1730"/>
      <c r="C75" s="2044"/>
      <c r="D75" s="2046"/>
      <c r="E75" s="2142"/>
      <c r="F75" s="2144"/>
      <c r="G75" s="2423">
        <v>41121</v>
      </c>
      <c r="H75" s="2424"/>
      <c r="I75" s="1019">
        <v>38</v>
      </c>
      <c r="J75" s="1020"/>
      <c r="K75" s="2533">
        <v>26</v>
      </c>
      <c r="L75" s="2534"/>
      <c r="M75" s="643"/>
      <c r="N75" s="2431">
        <f t="shared" si="11"/>
        <v>41102</v>
      </c>
      <c r="O75" s="2432"/>
      <c r="P75" s="1840"/>
      <c r="Q75" s="1833" t="s">
        <v>423</v>
      </c>
      <c r="R75" s="2432">
        <f t="shared" si="12"/>
        <v>41140</v>
      </c>
      <c r="S75" s="2432"/>
      <c r="T75" s="1021"/>
      <c r="U75" s="2601" t="s">
        <v>46</v>
      </c>
      <c r="V75" s="2602"/>
      <c r="W75" s="2431">
        <f>N75-O6</f>
        <v>41072</v>
      </c>
      <c r="X75" s="2432"/>
      <c r="Y75" s="2432"/>
      <c r="Z75" s="1786" t="s">
        <v>423</v>
      </c>
      <c r="AA75" s="2432">
        <f>R75+O6</f>
        <v>41170</v>
      </c>
      <c r="AB75" s="2432"/>
      <c r="AC75" s="2432"/>
      <c r="AD75" s="2432"/>
      <c r="AE75" s="1786"/>
      <c r="AF75" s="2419">
        <f t="shared" si="13"/>
        <v>98</v>
      </c>
      <c r="AG75" s="2420"/>
      <c r="AH75" s="2420"/>
      <c r="AI75" s="1046"/>
      <c r="AJ75" s="1038">
        <f>G5</f>
        <v>2</v>
      </c>
      <c r="AK75" s="1031"/>
      <c r="AL75" s="928"/>
      <c r="AM75" s="1032"/>
      <c r="AN75" s="928"/>
      <c r="AO75" s="1033"/>
      <c r="AP75" s="1787">
        <f>AF75*N7/10000</f>
        <v>1.3720000000000001</v>
      </c>
      <c r="AQ75" s="1788"/>
      <c r="AR75" s="906"/>
      <c r="AS75" s="908"/>
      <c r="AT75" s="906"/>
      <c r="AU75" s="1789"/>
      <c r="AV75" s="1787"/>
      <c r="AW75" s="1788"/>
      <c r="AX75" s="906"/>
      <c r="AY75" s="908"/>
      <c r="AZ75" s="906"/>
      <c r="BA75" s="1789"/>
      <c r="BB75" s="1790">
        <f>AF75/1000</f>
        <v>9.8000000000000004E-2</v>
      </c>
      <c r="BC75" s="1788"/>
      <c r="BD75" s="906"/>
      <c r="BE75" s="908"/>
      <c r="BF75" s="906"/>
      <c r="BG75" s="1789"/>
      <c r="BH75" s="1790"/>
      <c r="BI75" s="1788"/>
      <c r="BJ75" s="906"/>
      <c r="BK75" s="908"/>
      <c r="BL75" s="906"/>
      <c r="BM75" s="1789"/>
      <c r="BN75" s="924">
        <f>ROUND((AF75-I75)/K8,0)*N9*(1+K10)/1000</f>
        <v>0.441</v>
      </c>
      <c r="BO75" s="905"/>
      <c r="BP75" s="906"/>
      <c r="BQ75" s="907"/>
      <c r="BR75" s="908"/>
      <c r="BS75" s="905"/>
      <c r="BT75" s="924"/>
      <c r="BU75" s="905"/>
      <c r="BV75" s="928"/>
      <c r="BW75" s="907"/>
      <c r="BX75" s="908"/>
      <c r="BY75" s="905"/>
      <c r="BZ75" s="924"/>
      <c r="CA75" s="617"/>
      <c r="CB75" s="928"/>
      <c r="CC75" s="909"/>
      <c r="CD75" s="1837"/>
      <c r="CE75" s="643"/>
      <c r="CF75" s="494"/>
      <c r="CG75" s="613"/>
      <c r="CH75" s="613"/>
      <c r="CI75" s="613"/>
    </row>
    <row r="76" spans="1:166" s="848" customFormat="1" ht="7.35" customHeight="1">
      <c r="A76" s="984"/>
      <c r="B76" s="1734"/>
      <c r="C76" s="2148"/>
      <c r="D76" s="2150"/>
      <c r="E76" s="2396"/>
      <c r="F76" s="2397"/>
      <c r="G76" s="2398" t="s">
        <v>603</v>
      </c>
      <c r="H76" s="2399"/>
      <c r="I76" s="1007">
        <f>SUM(I68:I75)</f>
        <v>516</v>
      </c>
      <c r="J76" s="910"/>
      <c r="K76" s="2546"/>
      <c r="L76" s="2547"/>
      <c r="M76" s="612"/>
      <c r="N76" s="2412"/>
      <c r="O76" s="2413"/>
      <c r="P76" s="1752"/>
      <c r="Q76" s="1743"/>
      <c r="R76" s="2413"/>
      <c r="S76" s="2413"/>
      <c r="T76" s="612"/>
      <c r="U76" s="2595"/>
      <c r="V76" s="2596"/>
      <c r="W76" s="2539"/>
      <c r="X76" s="2540"/>
      <c r="Y76" s="2540"/>
      <c r="Z76" s="1741"/>
      <c r="AA76" s="2540"/>
      <c r="AB76" s="2540"/>
      <c r="AC76" s="2540"/>
      <c r="AD76" s="2540"/>
      <c r="AE76" s="1741"/>
      <c r="AF76" s="2421">
        <f>SUM(AF68:AF75)</f>
        <v>1316</v>
      </c>
      <c r="AG76" s="2422"/>
      <c r="AH76" s="2422"/>
      <c r="AI76" s="1742"/>
      <c r="AJ76" s="1010">
        <f>SUM(AJ68:AJ75)</f>
        <v>20</v>
      </c>
      <c r="AK76" s="911"/>
      <c r="AL76" s="912">
        <f>'3.1Cost by Sub-contractors'!K20</f>
        <v>0</v>
      </c>
      <c r="AM76" s="913"/>
      <c r="AN76" s="912">
        <f>AJ76*AL76</f>
        <v>0</v>
      </c>
      <c r="AO76" s="914"/>
      <c r="AP76" s="915">
        <f>SUM(AP68:AP75)</f>
        <v>12.488</v>
      </c>
      <c r="AQ76" s="911"/>
      <c r="AR76" s="912">
        <f>'3.1Cost by Sub-contractors'!K21</f>
        <v>0</v>
      </c>
      <c r="AS76" s="913"/>
      <c r="AT76" s="912">
        <f>AP76*AR76</f>
        <v>0</v>
      </c>
      <c r="AU76" s="914"/>
      <c r="AV76" s="915">
        <f>SUM(AV68:AV75)</f>
        <v>5.9359999999999999</v>
      </c>
      <c r="AW76" s="911"/>
      <c r="AX76" s="912">
        <f>'3.1Cost by Sub-contractors'!K22</f>
        <v>0</v>
      </c>
      <c r="AY76" s="913"/>
      <c r="AZ76" s="912">
        <f>AV76*AX76</f>
        <v>0</v>
      </c>
      <c r="BA76" s="914"/>
      <c r="BB76" s="916">
        <f>SUM(BB68:BB75)</f>
        <v>0.89200000000000002</v>
      </c>
      <c r="BC76" s="911"/>
      <c r="BD76" s="912">
        <f>'3.1Cost by Sub-contractors'!K23</f>
        <v>0</v>
      </c>
      <c r="BE76" s="913"/>
      <c r="BF76" s="912">
        <f>BB76*BD76</f>
        <v>0</v>
      </c>
      <c r="BG76" s="914"/>
      <c r="BH76" s="916">
        <f>SUM(BH68:BH75)</f>
        <v>0.42399999999999999</v>
      </c>
      <c r="BI76" s="911"/>
      <c r="BJ76" s="912">
        <f>'3.1Cost by Sub-contractors'!K24</f>
        <v>0</v>
      </c>
      <c r="BK76" s="913"/>
      <c r="BL76" s="912">
        <f>BH76*BJ76</f>
        <v>0</v>
      </c>
      <c r="BM76" s="914"/>
      <c r="BN76" s="917">
        <f>SUM(BN68:BN75)</f>
        <v>5.879999999999999</v>
      </c>
      <c r="BO76" s="911"/>
      <c r="BP76" s="912">
        <f>'3.1Cost by Sub-contractors'!K25</f>
        <v>0</v>
      </c>
      <c r="BQ76" s="918"/>
      <c r="BR76" s="913">
        <f>BN76*BP76</f>
        <v>0</v>
      </c>
      <c r="BS76" s="914"/>
      <c r="BT76" s="917">
        <f>SUM(BT68:BT75)</f>
        <v>2.2999999999999998</v>
      </c>
      <c r="BU76" s="911"/>
      <c r="BV76" s="912">
        <f>'3.1Cost by Sub-contractors'!K26</f>
        <v>0</v>
      </c>
      <c r="BW76" s="918"/>
      <c r="BX76" s="913">
        <f>BT76*BV76</f>
        <v>0</v>
      </c>
      <c r="BY76" s="914"/>
      <c r="BZ76" s="917">
        <f>SUM(BZ68:BZ75)</f>
        <v>1.3919999999999999</v>
      </c>
      <c r="CA76" s="911"/>
      <c r="CB76" s="912">
        <f>'3.1Cost by Sub-contractors'!K27</f>
        <v>0</v>
      </c>
      <c r="CC76" s="918"/>
      <c r="CD76" s="913">
        <f>BZ76*CB76</f>
        <v>0</v>
      </c>
      <c r="CE76" s="914"/>
      <c r="CF76" s="494"/>
      <c r="CG76" s="613"/>
      <c r="CH76" s="613"/>
      <c r="CI76" s="613"/>
      <c r="CJ76" s="613"/>
      <c r="CK76" s="613"/>
      <c r="CL76" s="613"/>
      <c r="CM76" s="613"/>
      <c r="CN76" s="613"/>
      <c r="CO76" s="613"/>
      <c r="CP76" s="613"/>
      <c r="CQ76" s="613"/>
      <c r="CR76" s="613"/>
      <c r="CS76" s="613"/>
      <c r="CT76" s="613"/>
      <c r="CU76" s="613"/>
      <c r="CV76" s="613"/>
      <c r="CW76" s="613"/>
      <c r="CX76" s="613"/>
      <c r="CY76" s="613"/>
      <c r="CZ76" s="613"/>
      <c r="DA76" s="613"/>
      <c r="DB76" s="613"/>
      <c r="DC76" s="613"/>
      <c r="DD76" s="613"/>
      <c r="DE76" s="613"/>
      <c r="DF76" s="613"/>
      <c r="DG76" s="613"/>
      <c r="DH76" s="613"/>
      <c r="DI76" s="613"/>
      <c r="DJ76" s="613"/>
      <c r="DK76" s="613"/>
      <c r="DL76" s="613"/>
      <c r="DM76" s="613"/>
      <c r="DN76" s="613"/>
      <c r="DO76" s="613"/>
      <c r="DP76" s="613"/>
      <c r="DQ76" s="613"/>
      <c r="DR76" s="613"/>
      <c r="DS76" s="613"/>
      <c r="DT76" s="613"/>
      <c r="DU76" s="613"/>
      <c r="DV76" s="613"/>
      <c r="DW76" s="613"/>
      <c r="DX76" s="613"/>
      <c r="DY76" s="613"/>
      <c r="DZ76" s="613"/>
      <c r="EA76" s="613"/>
      <c r="EB76" s="613"/>
      <c r="EC76" s="613"/>
      <c r="ED76" s="613"/>
      <c r="EE76" s="613"/>
      <c r="EF76" s="613"/>
      <c r="EG76" s="613"/>
      <c r="EH76" s="613"/>
      <c r="EI76" s="613"/>
      <c r="EJ76" s="613"/>
      <c r="EK76" s="613"/>
      <c r="EL76" s="613"/>
      <c r="EM76" s="613"/>
      <c r="EN76" s="613"/>
      <c r="EO76" s="613"/>
      <c r="EP76" s="613"/>
      <c r="EQ76" s="613"/>
      <c r="ER76" s="613"/>
      <c r="ES76" s="613"/>
      <c r="ET76" s="613"/>
      <c r="EU76" s="613"/>
      <c r="EV76" s="613"/>
      <c r="EW76" s="613"/>
      <c r="EX76" s="613"/>
      <c r="EY76" s="613"/>
      <c r="EZ76" s="613"/>
      <c r="FA76" s="613"/>
      <c r="FB76" s="613"/>
      <c r="FC76" s="613"/>
      <c r="FD76" s="613"/>
      <c r="FE76" s="613"/>
      <c r="FF76" s="613"/>
      <c r="FG76" s="613"/>
      <c r="FH76" s="613"/>
      <c r="FI76" s="613"/>
      <c r="FJ76" s="613"/>
    </row>
    <row r="77" spans="1:166" ht="7.35" customHeight="1">
      <c r="A77" s="981"/>
      <c r="B77" s="1732" t="str">
        <f>'4.1Plan'!B252</f>
        <v>Quang Nam</v>
      </c>
      <c r="C77" s="2050" t="str">
        <f>'4.1Plan'!C252</f>
        <v>PKG06</v>
      </c>
      <c r="D77" s="2052"/>
      <c r="E77" s="2504" t="str">
        <f>'4.1Plan'!D252</f>
        <v>ML06-1</v>
      </c>
      <c r="F77" s="2505"/>
      <c r="G77" s="2502">
        <v>42058</v>
      </c>
      <c r="H77" s="2503"/>
      <c r="I77" s="1024">
        <v>58</v>
      </c>
      <c r="J77" s="1025"/>
      <c r="K77" s="2537">
        <v>26</v>
      </c>
      <c r="L77" s="2538"/>
      <c r="M77" s="638"/>
      <c r="N77" s="2433">
        <f t="shared" ref="N77:N83" si="14">G77-I77/2</f>
        <v>42029</v>
      </c>
      <c r="O77" s="2434"/>
      <c r="P77" s="1750"/>
      <c r="Q77" s="1748" t="s">
        <v>423</v>
      </c>
      <c r="R77" s="2434">
        <f t="shared" ref="R77:R83" si="15">G77+I77/2</f>
        <v>42087</v>
      </c>
      <c r="S77" s="2434"/>
      <c r="T77" s="1022"/>
      <c r="U77" s="2441" t="s">
        <v>666</v>
      </c>
      <c r="V77" s="2442"/>
      <c r="W77" s="2623">
        <f>'4.1Plan'!AB252</f>
        <v>42000</v>
      </c>
      <c r="X77" s="2624"/>
      <c r="Y77" s="2624"/>
      <c r="Z77" s="982" t="s">
        <v>423</v>
      </c>
      <c r="AA77" s="2434">
        <f>R77+S6</f>
        <v>42137</v>
      </c>
      <c r="AB77" s="2434"/>
      <c r="AC77" s="2434"/>
      <c r="AD77" s="2434"/>
      <c r="AE77" s="982"/>
      <c r="AF77" s="2425">
        <f>'4.1Plan'!AH253</f>
        <v>137</v>
      </c>
      <c r="AG77" s="2426"/>
      <c r="AH77" s="2426"/>
      <c r="AI77" s="1013"/>
      <c r="AJ77" s="1030">
        <f>G5</f>
        <v>2</v>
      </c>
      <c r="AK77" s="1082"/>
      <c r="AL77" s="1083"/>
      <c r="AM77" s="1084"/>
      <c r="AN77" s="1083"/>
      <c r="AO77" s="1085"/>
      <c r="AP77" s="929">
        <f>(AF77-I77)*N7/10000</f>
        <v>1.1060000000000001</v>
      </c>
      <c r="AQ77" s="930"/>
      <c r="AR77" s="886"/>
      <c r="AS77" s="922"/>
      <c r="AT77" s="886"/>
      <c r="AU77" s="931"/>
      <c r="AV77" s="929">
        <f>I77*N7/10000</f>
        <v>0.81200000000000006</v>
      </c>
      <c r="AW77" s="930"/>
      <c r="AX77" s="886"/>
      <c r="AY77" s="922"/>
      <c r="AZ77" s="886"/>
      <c r="BA77" s="931"/>
      <c r="BB77" s="932">
        <f>(AF77-I77)/1000</f>
        <v>7.9000000000000001E-2</v>
      </c>
      <c r="BC77" s="930"/>
      <c r="BD77" s="886"/>
      <c r="BE77" s="922"/>
      <c r="BF77" s="886"/>
      <c r="BG77" s="931"/>
      <c r="BH77" s="932">
        <f>I77/1000</f>
        <v>5.8000000000000003E-2</v>
      </c>
      <c r="BI77" s="930"/>
      <c r="BJ77" s="886"/>
      <c r="BK77" s="922"/>
      <c r="BL77" s="886"/>
      <c r="BM77" s="931"/>
      <c r="BN77" s="925">
        <f>ROUND((AF77-I77)/K8,0)*N9*(1+K10)/1000</f>
        <v>0.58799999999999997</v>
      </c>
      <c r="BO77" s="920"/>
      <c r="BP77" s="886"/>
      <c r="BQ77" s="921"/>
      <c r="BR77" s="922"/>
      <c r="BS77" s="920"/>
      <c r="BT77" s="925"/>
      <c r="BU77" s="920"/>
      <c r="BV77" s="1083"/>
      <c r="BW77" s="921"/>
      <c r="BX77" s="922"/>
      <c r="BY77" s="920"/>
      <c r="BZ77" s="925"/>
      <c r="CA77" s="578"/>
      <c r="CB77" s="1083"/>
      <c r="CC77" s="923"/>
      <c r="CD77" s="1762"/>
      <c r="CE77" s="638"/>
      <c r="CF77" s="494"/>
      <c r="CG77" s="613"/>
      <c r="CH77" s="613"/>
      <c r="CI77" s="613"/>
    </row>
    <row r="78" spans="1:166" ht="7.35" customHeight="1">
      <c r="A78" s="978"/>
      <c r="B78" s="1730"/>
      <c r="C78" s="2044"/>
      <c r="D78" s="2046"/>
      <c r="E78" s="2142"/>
      <c r="F78" s="2144"/>
      <c r="G78" s="2461">
        <v>42596</v>
      </c>
      <c r="H78" s="2462"/>
      <c r="I78" s="992">
        <v>34</v>
      </c>
      <c r="J78" s="993"/>
      <c r="K78" s="2437">
        <v>26</v>
      </c>
      <c r="L78" s="2438"/>
      <c r="M78" s="637"/>
      <c r="N78" s="2429">
        <f t="shared" si="14"/>
        <v>42579</v>
      </c>
      <c r="O78" s="2430"/>
      <c r="P78" s="1754"/>
      <c r="Q78" s="1737" t="s">
        <v>423</v>
      </c>
      <c r="R78" s="2430">
        <f t="shared" si="15"/>
        <v>42613</v>
      </c>
      <c r="S78" s="2430"/>
      <c r="T78" s="1023"/>
      <c r="U78" s="2597" t="s">
        <v>47</v>
      </c>
      <c r="V78" s="2598"/>
      <c r="W78" s="2429">
        <f>N78-O6</f>
        <v>42549</v>
      </c>
      <c r="X78" s="2430"/>
      <c r="Y78" s="2430"/>
      <c r="Z78" s="983" t="s">
        <v>423</v>
      </c>
      <c r="AA78" s="2430">
        <f>R78+O6</f>
        <v>42643</v>
      </c>
      <c r="AB78" s="2430"/>
      <c r="AC78" s="2430"/>
      <c r="AD78" s="2430"/>
      <c r="AE78" s="983"/>
      <c r="AF78" s="2417">
        <f t="shared" ref="AF78:AF83" si="16">AA78-W78</f>
        <v>94</v>
      </c>
      <c r="AG78" s="2418"/>
      <c r="AH78" s="2418"/>
      <c r="AI78" s="994"/>
      <c r="AJ78" s="995">
        <f>G5</f>
        <v>2</v>
      </c>
      <c r="AK78" s="996"/>
      <c r="AL78" s="893"/>
      <c r="AM78" s="997"/>
      <c r="AN78" s="893"/>
      <c r="AO78" s="998"/>
      <c r="AP78" s="894">
        <f>AF78*N7/10000</f>
        <v>1.3160000000000001</v>
      </c>
      <c r="AQ78" s="895"/>
      <c r="AR78" s="896"/>
      <c r="AS78" s="897"/>
      <c r="AT78" s="896"/>
      <c r="AU78" s="898"/>
      <c r="AV78" s="894"/>
      <c r="AW78" s="895"/>
      <c r="AX78" s="896"/>
      <c r="AY78" s="897"/>
      <c r="AZ78" s="896"/>
      <c r="BA78" s="898"/>
      <c r="BB78" s="899">
        <f>AF78/1000</f>
        <v>9.4E-2</v>
      </c>
      <c r="BC78" s="895"/>
      <c r="BD78" s="896"/>
      <c r="BE78" s="897"/>
      <c r="BF78" s="896"/>
      <c r="BG78" s="898"/>
      <c r="BH78" s="899"/>
      <c r="BI78" s="895"/>
      <c r="BJ78" s="896"/>
      <c r="BK78" s="897"/>
      <c r="BL78" s="896"/>
      <c r="BM78" s="898"/>
      <c r="BN78" s="902">
        <f>ROUND((AF78-I78)/K8,0)*N9*(1+K10)/1000</f>
        <v>0.441</v>
      </c>
      <c r="BO78" s="900"/>
      <c r="BP78" s="896"/>
      <c r="BQ78" s="901"/>
      <c r="BR78" s="897"/>
      <c r="BS78" s="900"/>
      <c r="BT78" s="902"/>
      <c r="BU78" s="900"/>
      <c r="BV78" s="893"/>
      <c r="BW78" s="901"/>
      <c r="BX78" s="897"/>
      <c r="BY78" s="900"/>
      <c r="BZ78" s="902"/>
      <c r="CA78" s="580"/>
      <c r="CB78" s="893"/>
      <c r="CC78" s="903"/>
      <c r="CD78" s="636"/>
      <c r="CE78" s="637"/>
      <c r="CF78" s="927"/>
      <c r="CG78" s="848"/>
      <c r="CH78" s="848"/>
      <c r="CI78" s="848"/>
      <c r="CJ78" s="848"/>
      <c r="CK78" s="848"/>
      <c r="CL78" s="848"/>
      <c r="CM78" s="848"/>
      <c r="CN78" s="848"/>
      <c r="CO78" s="848"/>
      <c r="CP78" s="848"/>
      <c r="CQ78" s="848"/>
      <c r="CR78" s="848"/>
      <c r="CS78" s="848"/>
      <c r="CT78" s="848"/>
      <c r="CU78" s="848"/>
      <c r="CV78" s="848"/>
      <c r="CW78" s="848"/>
      <c r="CX78" s="848"/>
      <c r="CY78" s="848"/>
      <c r="CZ78" s="848"/>
      <c r="DA78" s="848"/>
      <c r="DB78" s="848"/>
      <c r="DC78" s="848"/>
      <c r="DD78" s="848"/>
      <c r="DE78" s="848"/>
      <c r="DF78" s="848"/>
      <c r="DG78" s="848"/>
      <c r="DH78" s="848"/>
      <c r="DI78" s="848"/>
      <c r="DJ78" s="848"/>
      <c r="DK78" s="848"/>
      <c r="DL78" s="848"/>
      <c r="DM78" s="848"/>
      <c r="DN78" s="848"/>
      <c r="DO78" s="848"/>
      <c r="DP78" s="848"/>
      <c r="DQ78" s="848"/>
      <c r="DR78" s="848"/>
      <c r="DS78" s="848"/>
      <c r="DT78" s="848"/>
      <c r="DU78" s="848"/>
      <c r="DV78" s="848"/>
      <c r="DW78" s="848"/>
      <c r="DX78" s="848"/>
      <c r="DY78" s="848"/>
      <c r="DZ78" s="848"/>
      <c r="EA78" s="848"/>
      <c r="EB78" s="848"/>
      <c r="EC78" s="848"/>
      <c r="ED78" s="848"/>
      <c r="EE78" s="848"/>
      <c r="EF78" s="848"/>
      <c r="EG78" s="848"/>
      <c r="EH78" s="848"/>
      <c r="EI78" s="848"/>
      <c r="EJ78" s="848"/>
      <c r="EK78" s="848"/>
      <c r="EL78" s="848"/>
      <c r="EM78" s="848"/>
      <c r="EN78" s="848"/>
      <c r="EO78" s="848"/>
      <c r="EP78" s="848"/>
      <c r="EQ78" s="848"/>
      <c r="ER78" s="848"/>
      <c r="ES78" s="848"/>
      <c r="ET78" s="848"/>
      <c r="EU78" s="848"/>
      <c r="EV78" s="848"/>
      <c r="EW78" s="848"/>
      <c r="EX78" s="848"/>
      <c r="EY78" s="848"/>
      <c r="EZ78" s="848"/>
      <c r="FA78" s="848"/>
      <c r="FB78" s="848"/>
      <c r="FC78" s="848"/>
      <c r="FD78" s="848"/>
      <c r="FE78" s="848"/>
      <c r="FF78" s="848"/>
      <c r="FG78" s="848"/>
      <c r="FH78" s="848"/>
      <c r="FI78" s="848"/>
      <c r="FJ78" s="848"/>
    </row>
    <row r="79" spans="1:166" ht="7.35" customHeight="1">
      <c r="A79" s="978"/>
      <c r="B79" s="1730"/>
      <c r="C79" s="2044"/>
      <c r="D79" s="2046"/>
      <c r="E79" s="2142"/>
      <c r="F79" s="2144"/>
      <c r="G79" s="2461">
        <v>43520</v>
      </c>
      <c r="H79" s="2462"/>
      <c r="I79" s="992">
        <v>23</v>
      </c>
      <c r="J79" s="993"/>
      <c r="K79" s="2437">
        <v>26</v>
      </c>
      <c r="L79" s="2438"/>
      <c r="M79" s="637"/>
      <c r="N79" s="2429">
        <f t="shared" si="14"/>
        <v>43508.5</v>
      </c>
      <c r="O79" s="2430"/>
      <c r="P79" s="1754"/>
      <c r="Q79" s="1737" t="s">
        <v>423</v>
      </c>
      <c r="R79" s="2430">
        <f t="shared" si="15"/>
        <v>43531.5</v>
      </c>
      <c r="S79" s="2430"/>
      <c r="T79" s="1023"/>
      <c r="U79" s="2597" t="s">
        <v>667</v>
      </c>
      <c r="V79" s="2598"/>
      <c r="W79" s="2429">
        <f>N79-O6</f>
        <v>43478.5</v>
      </c>
      <c r="X79" s="2430"/>
      <c r="Y79" s="2430"/>
      <c r="Z79" s="983" t="s">
        <v>423</v>
      </c>
      <c r="AA79" s="2430">
        <f>R79+O6</f>
        <v>43561.5</v>
      </c>
      <c r="AB79" s="2430"/>
      <c r="AC79" s="2430"/>
      <c r="AD79" s="2430"/>
      <c r="AE79" s="983"/>
      <c r="AF79" s="2417">
        <f t="shared" si="16"/>
        <v>83</v>
      </c>
      <c r="AG79" s="2418"/>
      <c r="AH79" s="2418"/>
      <c r="AI79" s="994"/>
      <c r="AJ79" s="995">
        <f>G5</f>
        <v>2</v>
      </c>
      <c r="AK79" s="996"/>
      <c r="AL79" s="893"/>
      <c r="AM79" s="997"/>
      <c r="AN79" s="893"/>
      <c r="AO79" s="998"/>
      <c r="AP79" s="894">
        <f>(AF79-I79)*N7/10000</f>
        <v>0.84</v>
      </c>
      <c r="AQ79" s="895"/>
      <c r="AR79" s="896"/>
      <c r="AS79" s="897"/>
      <c r="AT79" s="896"/>
      <c r="AU79" s="898"/>
      <c r="AV79" s="894">
        <f>I79*N7/10000</f>
        <v>0.32200000000000001</v>
      </c>
      <c r="AW79" s="895"/>
      <c r="AX79" s="896"/>
      <c r="AY79" s="897"/>
      <c r="AZ79" s="896"/>
      <c r="BA79" s="898"/>
      <c r="BB79" s="899">
        <f>(AF79-I79)/1000</f>
        <v>0.06</v>
      </c>
      <c r="BC79" s="895"/>
      <c r="BD79" s="896"/>
      <c r="BE79" s="897"/>
      <c r="BF79" s="896"/>
      <c r="BG79" s="898"/>
      <c r="BH79" s="899">
        <f>I79/1000</f>
        <v>2.3E-2</v>
      </c>
      <c r="BI79" s="895"/>
      <c r="BJ79" s="896"/>
      <c r="BK79" s="897"/>
      <c r="BL79" s="896"/>
      <c r="BM79" s="898"/>
      <c r="BN79" s="902">
        <f>ROUND((AF79-I79)/K8,0)*N9*(1+K10)/1000</f>
        <v>0.441</v>
      </c>
      <c r="BO79" s="900"/>
      <c r="BP79" s="896"/>
      <c r="BQ79" s="901"/>
      <c r="BR79" s="897"/>
      <c r="BS79" s="900"/>
      <c r="BT79" s="902"/>
      <c r="BU79" s="900"/>
      <c r="BV79" s="893"/>
      <c r="BW79" s="901"/>
      <c r="BX79" s="897"/>
      <c r="BY79" s="900"/>
      <c r="BZ79" s="902"/>
      <c r="CA79" s="580"/>
      <c r="CB79" s="893"/>
      <c r="CC79" s="903"/>
      <c r="CD79" s="636"/>
      <c r="CE79" s="637"/>
      <c r="CF79" s="494"/>
      <c r="CG79" s="613"/>
      <c r="CH79" s="613"/>
      <c r="CI79" s="613"/>
    </row>
    <row r="80" spans="1:166" ht="7.35" customHeight="1">
      <c r="A80" s="978"/>
      <c r="B80" s="1730"/>
      <c r="C80" s="2044"/>
      <c r="D80" s="2046"/>
      <c r="E80" s="2142"/>
      <c r="F80" s="2144"/>
      <c r="G80" s="2461">
        <v>44300</v>
      </c>
      <c r="H80" s="2462"/>
      <c r="I80" s="992">
        <v>58</v>
      </c>
      <c r="J80" s="993"/>
      <c r="K80" s="2437">
        <v>26</v>
      </c>
      <c r="L80" s="2438"/>
      <c r="M80" s="637"/>
      <c r="N80" s="2429">
        <f t="shared" si="14"/>
        <v>44271</v>
      </c>
      <c r="O80" s="2430"/>
      <c r="P80" s="1754"/>
      <c r="Q80" s="1737" t="s">
        <v>423</v>
      </c>
      <c r="R80" s="2430">
        <f t="shared" si="15"/>
        <v>44329</v>
      </c>
      <c r="S80" s="2430"/>
      <c r="T80" s="1023"/>
      <c r="U80" s="2597" t="s">
        <v>668</v>
      </c>
      <c r="V80" s="2598"/>
      <c r="W80" s="2429">
        <f>N80-S6</f>
        <v>44221</v>
      </c>
      <c r="X80" s="2430"/>
      <c r="Y80" s="2430"/>
      <c r="Z80" s="983" t="s">
        <v>423</v>
      </c>
      <c r="AA80" s="2430">
        <f>R80+S6</f>
        <v>44379</v>
      </c>
      <c r="AB80" s="2430"/>
      <c r="AC80" s="2430"/>
      <c r="AD80" s="2430"/>
      <c r="AE80" s="983"/>
      <c r="AF80" s="2417">
        <f t="shared" si="16"/>
        <v>158</v>
      </c>
      <c r="AG80" s="2418"/>
      <c r="AH80" s="2418"/>
      <c r="AI80" s="994"/>
      <c r="AJ80" s="995">
        <f>G5</f>
        <v>2</v>
      </c>
      <c r="AK80" s="996"/>
      <c r="AL80" s="893"/>
      <c r="AM80" s="997"/>
      <c r="AN80" s="893"/>
      <c r="AO80" s="998"/>
      <c r="AP80" s="894">
        <f>(AF80-I80)*N7/10000</f>
        <v>1.4</v>
      </c>
      <c r="AQ80" s="895"/>
      <c r="AR80" s="896"/>
      <c r="AS80" s="897"/>
      <c r="AT80" s="896"/>
      <c r="AU80" s="898"/>
      <c r="AV80" s="894">
        <f>I80*N7/10000</f>
        <v>0.81200000000000006</v>
      </c>
      <c r="AW80" s="895"/>
      <c r="AX80" s="896"/>
      <c r="AY80" s="897"/>
      <c r="AZ80" s="896"/>
      <c r="BA80" s="898"/>
      <c r="BB80" s="899">
        <f>(AF80-I80)/1000</f>
        <v>0.1</v>
      </c>
      <c r="BC80" s="895"/>
      <c r="BD80" s="896"/>
      <c r="BE80" s="897"/>
      <c r="BF80" s="896"/>
      <c r="BG80" s="898"/>
      <c r="BH80" s="899">
        <f>I80/1000</f>
        <v>5.8000000000000003E-2</v>
      </c>
      <c r="BI80" s="895"/>
      <c r="BJ80" s="896"/>
      <c r="BK80" s="897"/>
      <c r="BL80" s="896"/>
      <c r="BM80" s="898"/>
      <c r="BN80" s="902">
        <f>ROUND((AF80-I80)/K8,0)*N9*(1+K10)/1000</f>
        <v>0.73499999999999999</v>
      </c>
      <c r="BO80" s="900"/>
      <c r="BP80" s="896"/>
      <c r="BQ80" s="901"/>
      <c r="BR80" s="897"/>
      <c r="BS80" s="900"/>
      <c r="BT80" s="902">
        <f>AT13*AT14/1000</f>
        <v>0.1</v>
      </c>
      <c r="BU80" s="900"/>
      <c r="BV80" s="893"/>
      <c r="BW80" s="901"/>
      <c r="BX80" s="897"/>
      <c r="BY80" s="900"/>
      <c r="BZ80" s="902">
        <f>I80*AT15/1000</f>
        <v>0.11600000000000001</v>
      </c>
      <c r="CA80" s="580"/>
      <c r="CB80" s="893"/>
      <c r="CC80" s="903"/>
      <c r="CD80" s="636"/>
      <c r="CE80" s="637"/>
      <c r="CF80" s="494"/>
      <c r="CG80" s="613"/>
      <c r="CH80" s="613"/>
      <c r="CI80" s="613"/>
    </row>
    <row r="81" spans="1:166" ht="7.35" customHeight="1">
      <c r="A81" s="978"/>
      <c r="B81" s="1730"/>
      <c r="C81" s="2044"/>
      <c r="D81" s="2046"/>
      <c r="E81" s="2142"/>
      <c r="F81" s="2144"/>
      <c r="G81" s="2461">
        <v>45306</v>
      </c>
      <c r="H81" s="2462"/>
      <c r="I81" s="992">
        <v>21</v>
      </c>
      <c r="J81" s="993"/>
      <c r="K81" s="2437">
        <v>26</v>
      </c>
      <c r="L81" s="2438"/>
      <c r="M81" s="637"/>
      <c r="N81" s="2429">
        <f t="shared" si="14"/>
        <v>45295.5</v>
      </c>
      <c r="O81" s="2430"/>
      <c r="P81" s="1754"/>
      <c r="Q81" s="1737" t="s">
        <v>423</v>
      </c>
      <c r="R81" s="2430">
        <f t="shared" si="15"/>
        <v>45316.5</v>
      </c>
      <c r="S81" s="2430"/>
      <c r="T81" s="1023"/>
      <c r="U81" s="2597" t="s">
        <v>669</v>
      </c>
      <c r="V81" s="2598"/>
      <c r="W81" s="2429">
        <f>N81-O6</f>
        <v>45265.5</v>
      </c>
      <c r="X81" s="2430"/>
      <c r="Y81" s="2430"/>
      <c r="Z81" s="983" t="s">
        <v>423</v>
      </c>
      <c r="AA81" s="2430">
        <f>R81+O6</f>
        <v>45346.5</v>
      </c>
      <c r="AB81" s="2430"/>
      <c r="AC81" s="2430"/>
      <c r="AD81" s="2430"/>
      <c r="AE81" s="983"/>
      <c r="AF81" s="2417">
        <f t="shared" si="16"/>
        <v>81</v>
      </c>
      <c r="AG81" s="2418"/>
      <c r="AH81" s="2418"/>
      <c r="AI81" s="994"/>
      <c r="AJ81" s="995">
        <f>G5</f>
        <v>2</v>
      </c>
      <c r="AK81" s="996"/>
      <c r="AL81" s="893"/>
      <c r="AM81" s="997"/>
      <c r="AN81" s="893"/>
      <c r="AO81" s="998"/>
      <c r="AP81" s="894">
        <f>(AF81-I81)*N7/10000</f>
        <v>0.84</v>
      </c>
      <c r="AQ81" s="895"/>
      <c r="AR81" s="896"/>
      <c r="AS81" s="897"/>
      <c r="AT81" s="896"/>
      <c r="AU81" s="898"/>
      <c r="AV81" s="894">
        <f>I81*N7/10000</f>
        <v>0.29399999999999998</v>
      </c>
      <c r="AW81" s="895"/>
      <c r="AX81" s="896"/>
      <c r="AY81" s="897"/>
      <c r="AZ81" s="896"/>
      <c r="BA81" s="898"/>
      <c r="BB81" s="899">
        <f>(AF81-I81)/1000</f>
        <v>0.06</v>
      </c>
      <c r="BC81" s="895"/>
      <c r="BD81" s="896"/>
      <c r="BE81" s="897"/>
      <c r="BF81" s="896"/>
      <c r="BG81" s="898"/>
      <c r="BH81" s="899">
        <f>I81/1000</f>
        <v>2.1000000000000001E-2</v>
      </c>
      <c r="BI81" s="895"/>
      <c r="BJ81" s="896"/>
      <c r="BK81" s="897"/>
      <c r="BL81" s="896"/>
      <c r="BM81" s="898"/>
      <c r="BN81" s="902">
        <f>ROUND((AF81-I81)/K8,0)*N9*(1+K10)/1000</f>
        <v>0.441</v>
      </c>
      <c r="BO81" s="900"/>
      <c r="BP81" s="896"/>
      <c r="BQ81" s="901"/>
      <c r="BR81" s="897"/>
      <c r="BS81" s="900"/>
      <c r="BT81" s="902"/>
      <c r="BU81" s="900"/>
      <c r="BV81" s="893"/>
      <c r="BW81" s="901"/>
      <c r="BX81" s="897"/>
      <c r="BY81" s="900"/>
      <c r="BZ81" s="902"/>
      <c r="CA81" s="580"/>
      <c r="CB81" s="893"/>
      <c r="CC81" s="903"/>
      <c r="CD81" s="636"/>
      <c r="CE81" s="637"/>
      <c r="CF81" s="494"/>
      <c r="CG81" s="613"/>
      <c r="CH81" s="613"/>
      <c r="CI81" s="613"/>
    </row>
    <row r="82" spans="1:166" ht="7.35" customHeight="1">
      <c r="A82" s="978"/>
      <c r="B82" s="1730"/>
      <c r="C82" s="2044"/>
      <c r="D82" s="2046"/>
      <c r="E82" s="2142"/>
      <c r="F82" s="2144"/>
      <c r="G82" s="2461">
        <v>45525</v>
      </c>
      <c r="H82" s="2462"/>
      <c r="I82" s="992">
        <v>25</v>
      </c>
      <c r="J82" s="993"/>
      <c r="K82" s="2437">
        <v>26</v>
      </c>
      <c r="L82" s="2438"/>
      <c r="M82" s="637"/>
      <c r="N82" s="2429">
        <f t="shared" si="14"/>
        <v>45512.5</v>
      </c>
      <c r="O82" s="2430"/>
      <c r="P82" s="1754"/>
      <c r="Q82" s="1737" t="s">
        <v>423</v>
      </c>
      <c r="R82" s="2430">
        <f t="shared" si="15"/>
        <v>45537.5</v>
      </c>
      <c r="S82" s="2430"/>
      <c r="T82" s="1023"/>
      <c r="U82" s="2597" t="s">
        <v>670</v>
      </c>
      <c r="V82" s="2598"/>
      <c r="W82" s="2429">
        <f>N82-O6</f>
        <v>45482.5</v>
      </c>
      <c r="X82" s="2430"/>
      <c r="Y82" s="2430"/>
      <c r="Z82" s="983" t="s">
        <v>423</v>
      </c>
      <c r="AA82" s="2542">
        <f>(N83-R82)/2+R82</f>
        <v>45620.75</v>
      </c>
      <c r="AB82" s="2542"/>
      <c r="AC82" s="2542"/>
      <c r="AD82" s="2542"/>
      <c r="AE82" s="983"/>
      <c r="AF82" s="2417">
        <f t="shared" si="16"/>
        <v>138.25</v>
      </c>
      <c r="AG82" s="2418"/>
      <c r="AH82" s="2418"/>
      <c r="AI82" s="994"/>
      <c r="AJ82" s="995">
        <f>G5</f>
        <v>2</v>
      </c>
      <c r="AK82" s="996"/>
      <c r="AL82" s="893"/>
      <c r="AM82" s="997"/>
      <c r="AN82" s="893"/>
      <c r="AO82" s="998"/>
      <c r="AP82" s="894">
        <f>(AF82-I82)*N7/10000</f>
        <v>1.5854999999999999</v>
      </c>
      <c r="AQ82" s="895"/>
      <c r="AR82" s="896"/>
      <c r="AS82" s="897"/>
      <c r="AT82" s="896"/>
      <c r="AU82" s="898"/>
      <c r="AV82" s="894">
        <f>I82*N7/10000</f>
        <v>0.35</v>
      </c>
      <c r="AW82" s="895"/>
      <c r="AX82" s="896"/>
      <c r="AY82" s="897"/>
      <c r="AZ82" s="896"/>
      <c r="BA82" s="898"/>
      <c r="BB82" s="899">
        <f>(AF82-I82)/1000</f>
        <v>0.11325</v>
      </c>
      <c r="BC82" s="895"/>
      <c r="BD82" s="896"/>
      <c r="BE82" s="897"/>
      <c r="BF82" s="896"/>
      <c r="BG82" s="898"/>
      <c r="BH82" s="899">
        <f>I82/1000</f>
        <v>2.5000000000000001E-2</v>
      </c>
      <c r="BI82" s="895"/>
      <c r="BJ82" s="896"/>
      <c r="BK82" s="897"/>
      <c r="BL82" s="896"/>
      <c r="BM82" s="898"/>
      <c r="BN82" s="902">
        <f>ROUND((AF82-I82)/K8,0)*N9*(1+K10)/1000</f>
        <v>0.88200000000000001</v>
      </c>
      <c r="BO82" s="900"/>
      <c r="BP82" s="896"/>
      <c r="BQ82" s="901"/>
      <c r="BR82" s="897"/>
      <c r="BS82" s="900"/>
      <c r="BT82" s="902"/>
      <c r="BU82" s="900"/>
      <c r="BV82" s="893"/>
      <c r="BW82" s="901"/>
      <c r="BX82" s="897"/>
      <c r="BY82" s="900"/>
      <c r="BZ82" s="902"/>
      <c r="CA82" s="580"/>
      <c r="CB82" s="893"/>
      <c r="CC82" s="903"/>
      <c r="CD82" s="636"/>
      <c r="CE82" s="637"/>
      <c r="CF82" s="494"/>
      <c r="CG82" s="613"/>
      <c r="CH82" s="613"/>
      <c r="CI82" s="613"/>
    </row>
    <row r="83" spans="1:166" ht="7.35" customHeight="1">
      <c r="A83" s="978"/>
      <c r="B83" s="1730"/>
      <c r="C83" s="2044"/>
      <c r="D83" s="2046"/>
      <c r="E83" s="2142"/>
      <c r="F83" s="2144"/>
      <c r="G83" s="2461">
        <v>45775</v>
      </c>
      <c r="H83" s="2462"/>
      <c r="I83" s="992">
        <v>142</v>
      </c>
      <c r="J83" s="993"/>
      <c r="K83" s="2437">
        <v>26</v>
      </c>
      <c r="L83" s="2438"/>
      <c r="M83" s="637"/>
      <c r="N83" s="2429">
        <f t="shared" si="14"/>
        <v>45704</v>
      </c>
      <c r="O83" s="2430"/>
      <c r="P83" s="1754"/>
      <c r="Q83" s="1737" t="s">
        <v>423</v>
      </c>
      <c r="R83" s="2430">
        <f t="shared" si="15"/>
        <v>45846</v>
      </c>
      <c r="S83" s="2430"/>
      <c r="T83" s="1023"/>
      <c r="U83" s="2597" t="s">
        <v>671</v>
      </c>
      <c r="V83" s="2598"/>
      <c r="W83" s="2541">
        <f>N83-(N83-R82)/2</f>
        <v>45620.75</v>
      </c>
      <c r="X83" s="2542"/>
      <c r="Y83" s="2542"/>
      <c r="Z83" s="983" t="s">
        <v>423</v>
      </c>
      <c r="AA83" s="2430">
        <f>R83+V6</f>
        <v>45946</v>
      </c>
      <c r="AB83" s="2430"/>
      <c r="AC83" s="2430"/>
      <c r="AD83" s="2430"/>
      <c r="AE83" s="983"/>
      <c r="AF83" s="2417">
        <f t="shared" si="16"/>
        <v>325.25</v>
      </c>
      <c r="AG83" s="2418"/>
      <c r="AH83" s="2418"/>
      <c r="AI83" s="994"/>
      <c r="AJ83" s="995">
        <f>I5</f>
        <v>4</v>
      </c>
      <c r="AK83" s="996"/>
      <c r="AL83" s="893"/>
      <c r="AM83" s="997"/>
      <c r="AN83" s="893"/>
      <c r="AO83" s="998"/>
      <c r="AP83" s="894">
        <f>(AF83-I83)*N7/10000</f>
        <v>2.5655000000000001</v>
      </c>
      <c r="AQ83" s="895"/>
      <c r="AR83" s="896"/>
      <c r="AS83" s="897"/>
      <c r="AT83" s="896"/>
      <c r="AU83" s="898"/>
      <c r="AV83" s="894">
        <f>I83*N7/10000</f>
        <v>1.988</v>
      </c>
      <c r="AW83" s="895"/>
      <c r="AX83" s="896"/>
      <c r="AY83" s="897"/>
      <c r="AZ83" s="896"/>
      <c r="BA83" s="898"/>
      <c r="BB83" s="899">
        <f>(AF83-I83)/1000</f>
        <v>0.18325</v>
      </c>
      <c r="BC83" s="895"/>
      <c r="BD83" s="896"/>
      <c r="BE83" s="897"/>
      <c r="BF83" s="896"/>
      <c r="BG83" s="898"/>
      <c r="BH83" s="899">
        <f>I83/1000</f>
        <v>0.14199999999999999</v>
      </c>
      <c r="BI83" s="895"/>
      <c r="BJ83" s="896"/>
      <c r="BK83" s="897"/>
      <c r="BL83" s="896"/>
      <c r="BM83" s="898"/>
      <c r="BN83" s="902">
        <f>ROUND((AF83-I83)/K8,0)*N9*(1+K10)/1000</f>
        <v>1.323</v>
      </c>
      <c r="BO83" s="900"/>
      <c r="BP83" s="896"/>
      <c r="BQ83" s="901"/>
      <c r="BR83" s="897"/>
      <c r="BS83" s="900"/>
      <c r="BT83" s="902">
        <f>ROUND(I83/AR13,0)*AR14/1000</f>
        <v>1</v>
      </c>
      <c r="BU83" s="900"/>
      <c r="BV83" s="893"/>
      <c r="BW83" s="901"/>
      <c r="BX83" s="897"/>
      <c r="BY83" s="900"/>
      <c r="BZ83" s="902">
        <f>I83*AR15/1000</f>
        <v>0.56799999999999995</v>
      </c>
      <c r="CA83" s="580"/>
      <c r="CB83" s="893"/>
      <c r="CC83" s="903"/>
      <c r="CD83" s="636"/>
      <c r="CE83" s="637"/>
      <c r="CF83" s="927"/>
      <c r="CG83" s="848"/>
      <c r="CH83" s="848"/>
      <c r="CI83" s="848"/>
      <c r="CJ83" s="848"/>
      <c r="CK83" s="848"/>
      <c r="CL83" s="848"/>
      <c r="CM83" s="848"/>
      <c r="CN83" s="848"/>
      <c r="CO83" s="848"/>
      <c r="CP83" s="848"/>
      <c r="CQ83" s="848"/>
      <c r="CR83" s="848"/>
      <c r="CS83" s="848"/>
      <c r="CT83" s="848"/>
      <c r="CU83" s="848"/>
      <c r="CV83" s="848"/>
      <c r="CW83" s="848"/>
      <c r="CX83" s="848"/>
      <c r="CY83" s="848"/>
      <c r="CZ83" s="848"/>
      <c r="DA83" s="848"/>
      <c r="DB83" s="848"/>
      <c r="DC83" s="848"/>
      <c r="DD83" s="848"/>
      <c r="DE83" s="848"/>
      <c r="DF83" s="848"/>
      <c r="DG83" s="848"/>
      <c r="DH83" s="848"/>
      <c r="DI83" s="848"/>
      <c r="DJ83" s="848"/>
      <c r="DK83" s="848"/>
      <c r="DL83" s="848"/>
      <c r="DM83" s="848"/>
      <c r="DN83" s="848"/>
      <c r="DO83" s="848"/>
      <c r="DP83" s="848"/>
      <c r="DQ83" s="848"/>
      <c r="DR83" s="848"/>
      <c r="DS83" s="848"/>
      <c r="DT83" s="848"/>
      <c r="DU83" s="848"/>
      <c r="DV83" s="848"/>
      <c r="DW83" s="848"/>
      <c r="DX83" s="848"/>
      <c r="DY83" s="848"/>
      <c r="DZ83" s="848"/>
      <c r="EA83" s="848"/>
      <c r="EB83" s="848"/>
      <c r="EC83" s="848"/>
      <c r="ED83" s="848"/>
      <c r="EE83" s="848"/>
      <c r="EF83" s="848"/>
      <c r="EG83" s="848"/>
      <c r="EH83" s="848"/>
      <c r="EI83" s="848"/>
      <c r="EJ83" s="848"/>
      <c r="EK83" s="848"/>
      <c r="EL83" s="848"/>
      <c r="EM83" s="848"/>
      <c r="EN83" s="848"/>
      <c r="EO83" s="848"/>
      <c r="EP83" s="848"/>
      <c r="EQ83" s="848"/>
      <c r="ER83" s="848"/>
      <c r="ES83" s="848"/>
      <c r="ET83" s="848"/>
      <c r="EU83" s="848"/>
      <c r="EV83" s="848"/>
      <c r="EW83" s="848"/>
      <c r="EX83" s="848"/>
      <c r="EY83" s="848"/>
      <c r="EZ83" s="848"/>
      <c r="FA83" s="848"/>
      <c r="FB83" s="848"/>
      <c r="FC83" s="848"/>
      <c r="FD83" s="848"/>
      <c r="FE83" s="848"/>
      <c r="FF83" s="848"/>
      <c r="FG83" s="848"/>
      <c r="FH83" s="848"/>
      <c r="FI83" s="848"/>
      <c r="FJ83" s="848"/>
    </row>
    <row r="84" spans="1:166" ht="7.35" customHeight="1">
      <c r="A84" s="978"/>
      <c r="B84" s="1730"/>
      <c r="C84" s="2044"/>
      <c r="D84" s="2046"/>
      <c r="E84" s="586"/>
      <c r="F84" s="586"/>
      <c r="G84" s="2423">
        <v>46121</v>
      </c>
      <c r="H84" s="2424"/>
      <c r="I84" s="1019">
        <v>19</v>
      </c>
      <c r="J84" s="1020"/>
      <c r="K84" s="2533">
        <v>26</v>
      </c>
      <c r="L84" s="2534"/>
      <c r="M84" s="643"/>
      <c r="N84" s="2431">
        <f>G84-I84/2</f>
        <v>46111.5</v>
      </c>
      <c r="O84" s="2432"/>
      <c r="P84" s="1751"/>
      <c r="Q84" s="1738" t="s">
        <v>423</v>
      </c>
      <c r="R84" s="2432">
        <f>G84+I84/2</f>
        <v>46130.5</v>
      </c>
      <c r="S84" s="2432"/>
      <c r="T84" s="1021"/>
      <c r="U84" s="2601" t="s">
        <v>48</v>
      </c>
      <c r="V84" s="2602"/>
      <c r="W84" s="2431">
        <f>N84-O6</f>
        <v>46081.5</v>
      </c>
      <c r="X84" s="2432"/>
      <c r="Y84" s="2432"/>
      <c r="Z84" s="1786" t="s">
        <v>423</v>
      </c>
      <c r="AA84" s="2432">
        <f>R84+O6</f>
        <v>46160.5</v>
      </c>
      <c r="AB84" s="2432"/>
      <c r="AC84" s="2432"/>
      <c r="AD84" s="2432"/>
      <c r="AE84" s="1786"/>
      <c r="AF84" s="2419">
        <f>AA84-W84</f>
        <v>79</v>
      </c>
      <c r="AG84" s="2420"/>
      <c r="AH84" s="2420"/>
      <c r="AI84" s="1046"/>
      <c r="AJ84" s="1038">
        <f>G5</f>
        <v>2</v>
      </c>
      <c r="AK84" s="1031"/>
      <c r="AL84" s="928"/>
      <c r="AM84" s="1032"/>
      <c r="AN84" s="928"/>
      <c r="AO84" s="1033"/>
      <c r="AP84" s="1787">
        <f>AF84*N7/10000</f>
        <v>1.1060000000000001</v>
      </c>
      <c r="AQ84" s="1788"/>
      <c r="AR84" s="906"/>
      <c r="AS84" s="908"/>
      <c r="AT84" s="906"/>
      <c r="AU84" s="1789"/>
      <c r="AV84" s="1787"/>
      <c r="AW84" s="1788"/>
      <c r="AX84" s="906"/>
      <c r="AY84" s="908"/>
      <c r="AZ84" s="906"/>
      <c r="BA84" s="1789"/>
      <c r="BB84" s="1790">
        <f>AF84/1000</f>
        <v>7.9000000000000001E-2</v>
      </c>
      <c r="BC84" s="1788"/>
      <c r="BD84" s="906"/>
      <c r="BE84" s="908"/>
      <c r="BF84" s="906"/>
      <c r="BG84" s="1789"/>
      <c r="BH84" s="1790"/>
      <c r="BI84" s="1788"/>
      <c r="BJ84" s="906"/>
      <c r="BK84" s="908"/>
      <c r="BL84" s="906"/>
      <c r="BM84" s="1789"/>
      <c r="BN84" s="924">
        <f>ROUND((AF84-I84)/K8,0)*N9*(1+K10)/1000</f>
        <v>0.441</v>
      </c>
      <c r="BO84" s="905"/>
      <c r="BP84" s="906"/>
      <c r="BQ84" s="907"/>
      <c r="BR84" s="908"/>
      <c r="BS84" s="905"/>
      <c r="BT84" s="924"/>
      <c r="BU84" s="905"/>
      <c r="BV84" s="928"/>
      <c r="BW84" s="907"/>
      <c r="BX84" s="908"/>
      <c r="BY84" s="905"/>
      <c r="BZ84" s="924"/>
      <c r="CA84" s="617"/>
      <c r="CB84" s="928"/>
      <c r="CC84" s="909"/>
      <c r="CD84" s="1761"/>
      <c r="CE84" s="643"/>
      <c r="CF84" s="613"/>
      <c r="CG84" s="613"/>
      <c r="CH84" s="613"/>
      <c r="CI84" s="613"/>
    </row>
    <row r="85" spans="1:166" s="848" customFormat="1" ht="7.35" customHeight="1">
      <c r="A85" s="1005"/>
      <c r="B85" s="1759"/>
      <c r="C85" s="2394"/>
      <c r="D85" s="2395"/>
      <c r="E85" s="2396"/>
      <c r="F85" s="2397"/>
      <c r="G85" s="2398" t="s">
        <v>603</v>
      </c>
      <c r="H85" s="2399"/>
      <c r="I85" s="1007">
        <f>SUM(I77:I84)</f>
        <v>380</v>
      </c>
      <c r="J85" s="910"/>
      <c r="K85" s="2535"/>
      <c r="L85" s="2536"/>
      <c r="M85" s="612"/>
      <c r="N85" s="2412"/>
      <c r="O85" s="2413"/>
      <c r="P85" s="1752"/>
      <c r="Q85" s="1743"/>
      <c r="R85" s="2413"/>
      <c r="S85" s="2413"/>
      <c r="T85" s="612"/>
      <c r="U85" s="2595"/>
      <c r="V85" s="2596"/>
      <c r="W85" s="2540"/>
      <c r="X85" s="2540"/>
      <c r="Y85" s="2540"/>
      <c r="Z85" s="1741"/>
      <c r="AA85" s="2540"/>
      <c r="AB85" s="2540"/>
      <c r="AC85" s="2540"/>
      <c r="AD85" s="2540"/>
      <c r="AE85" s="1741"/>
      <c r="AF85" s="2421">
        <f>SUM(AF77:AF84)</f>
        <v>1095.5</v>
      </c>
      <c r="AG85" s="2422"/>
      <c r="AH85" s="2422"/>
      <c r="AI85" s="1742"/>
      <c r="AJ85" s="1010">
        <f>SUM(AJ77:AJ84)</f>
        <v>18</v>
      </c>
      <c r="AK85" s="911"/>
      <c r="AL85" s="912">
        <f>'3.1Cost by Sub-contractors'!K20</f>
        <v>0</v>
      </c>
      <c r="AM85" s="913"/>
      <c r="AN85" s="912">
        <f>AJ85*AL85</f>
        <v>0</v>
      </c>
      <c r="AO85" s="914"/>
      <c r="AP85" s="915">
        <f>SUM(AP77:AP84)</f>
        <v>10.758999999999999</v>
      </c>
      <c r="AQ85" s="911"/>
      <c r="AR85" s="912">
        <f>'3.1Cost by Sub-contractors'!K21</f>
        <v>0</v>
      </c>
      <c r="AS85" s="913"/>
      <c r="AT85" s="912">
        <f>AP85*AR85</f>
        <v>0</v>
      </c>
      <c r="AU85" s="914"/>
      <c r="AV85" s="915">
        <f>SUM(AV77:AV84)</f>
        <v>4.5780000000000003</v>
      </c>
      <c r="AW85" s="911"/>
      <c r="AX85" s="912">
        <f>'3.1Cost by Sub-contractors'!K22</f>
        <v>0</v>
      </c>
      <c r="AY85" s="913"/>
      <c r="AZ85" s="912">
        <f>AV85*AX85</f>
        <v>0</v>
      </c>
      <c r="BA85" s="914"/>
      <c r="BB85" s="916">
        <f>SUM(BB77:BB84)</f>
        <v>0.76849999999999996</v>
      </c>
      <c r="BC85" s="911"/>
      <c r="BD85" s="912">
        <f>'3.1Cost by Sub-contractors'!K23</f>
        <v>0</v>
      </c>
      <c r="BE85" s="913"/>
      <c r="BF85" s="912">
        <f>BB85*BD85</f>
        <v>0</v>
      </c>
      <c r="BG85" s="914"/>
      <c r="BH85" s="916">
        <f>SUM(BH77:BH84)</f>
        <v>0.32699999999999996</v>
      </c>
      <c r="BI85" s="911"/>
      <c r="BJ85" s="912">
        <f>'3.1Cost by Sub-contractors'!K24</f>
        <v>0</v>
      </c>
      <c r="BK85" s="913"/>
      <c r="BL85" s="912">
        <f>BH85*BJ85</f>
        <v>0</v>
      </c>
      <c r="BM85" s="914"/>
      <c r="BN85" s="917">
        <f>SUM(BN77:BN84)</f>
        <v>5.2919999999999998</v>
      </c>
      <c r="BO85" s="911"/>
      <c r="BP85" s="912">
        <f>'3.1Cost by Sub-contractors'!K25</f>
        <v>0</v>
      </c>
      <c r="BQ85" s="918"/>
      <c r="BR85" s="913">
        <f>BN85*BP85</f>
        <v>0</v>
      </c>
      <c r="BS85" s="914"/>
      <c r="BT85" s="917">
        <f>SUM(BT77:BT84)</f>
        <v>1.1000000000000001</v>
      </c>
      <c r="BU85" s="911"/>
      <c r="BV85" s="912">
        <f>'3.1Cost by Sub-contractors'!K26</f>
        <v>0</v>
      </c>
      <c r="BW85" s="918"/>
      <c r="BX85" s="913">
        <f>BT85*BV85</f>
        <v>0</v>
      </c>
      <c r="BY85" s="914"/>
      <c r="BZ85" s="917">
        <f>SUM(BZ77:BZ84)</f>
        <v>0.68399999999999994</v>
      </c>
      <c r="CA85" s="911"/>
      <c r="CB85" s="912">
        <f>'3.1Cost by Sub-contractors'!K27</f>
        <v>0</v>
      </c>
      <c r="CC85" s="918"/>
      <c r="CD85" s="913">
        <f>BZ85*CB85</f>
        <v>0</v>
      </c>
      <c r="CE85" s="914"/>
      <c r="CF85" s="494"/>
      <c r="CG85" s="613"/>
      <c r="CH85" s="613"/>
      <c r="CI85" s="613"/>
      <c r="CJ85" s="613"/>
      <c r="CK85" s="613"/>
      <c r="CL85" s="613"/>
      <c r="CM85" s="613"/>
      <c r="CN85" s="613"/>
      <c r="CO85" s="613"/>
      <c r="CP85" s="613"/>
      <c r="CQ85" s="613"/>
      <c r="CR85" s="613"/>
      <c r="CS85" s="613"/>
      <c r="CT85" s="613"/>
      <c r="CU85" s="613"/>
      <c r="CV85" s="613"/>
      <c r="CW85" s="613"/>
      <c r="CX85" s="613"/>
      <c r="CY85" s="613"/>
      <c r="CZ85" s="613"/>
      <c r="DA85" s="613"/>
      <c r="DB85" s="613"/>
      <c r="DC85" s="613"/>
      <c r="DD85" s="613"/>
      <c r="DE85" s="613"/>
      <c r="DF85" s="613"/>
      <c r="DG85" s="613"/>
      <c r="DH85" s="613"/>
      <c r="DI85" s="613"/>
      <c r="DJ85" s="613"/>
      <c r="DK85" s="613"/>
      <c r="DL85" s="613"/>
      <c r="DM85" s="613"/>
      <c r="DN85" s="613"/>
      <c r="DO85" s="613"/>
      <c r="DP85" s="613"/>
      <c r="DQ85" s="613"/>
      <c r="DR85" s="613"/>
      <c r="DS85" s="613"/>
      <c r="DT85" s="613"/>
      <c r="DU85" s="613"/>
      <c r="DV85" s="613"/>
      <c r="DW85" s="613"/>
      <c r="DX85" s="613"/>
      <c r="DY85" s="613"/>
      <c r="DZ85" s="613"/>
      <c r="EA85" s="613"/>
      <c r="EB85" s="613"/>
      <c r="EC85" s="613"/>
      <c r="ED85" s="613"/>
      <c r="EE85" s="613"/>
      <c r="EF85" s="613"/>
      <c r="EG85" s="613"/>
      <c r="EH85" s="613"/>
      <c r="EI85" s="613"/>
      <c r="EJ85" s="613"/>
      <c r="EK85" s="613"/>
      <c r="EL85" s="613"/>
      <c r="EM85" s="613"/>
      <c r="EN85" s="613"/>
      <c r="EO85" s="613"/>
      <c r="EP85" s="613"/>
      <c r="EQ85" s="613"/>
      <c r="ER85" s="613"/>
      <c r="ES85" s="613"/>
      <c r="ET85" s="613"/>
      <c r="EU85" s="613"/>
      <c r="EV85" s="613"/>
      <c r="EW85" s="613"/>
      <c r="EX85" s="613"/>
      <c r="EY85" s="613"/>
      <c r="EZ85" s="613"/>
      <c r="FA85" s="613"/>
      <c r="FB85" s="613"/>
      <c r="FC85" s="613"/>
      <c r="FD85" s="613"/>
      <c r="FE85" s="613"/>
      <c r="FF85" s="613"/>
      <c r="FG85" s="613"/>
      <c r="FH85" s="613"/>
      <c r="FI85" s="613"/>
      <c r="FJ85" s="613"/>
    </row>
    <row r="86" spans="1:166" ht="7.35" customHeight="1">
      <c r="A86" s="978"/>
      <c r="B86" s="1730"/>
      <c r="C86" s="2044"/>
      <c r="D86" s="2046"/>
      <c r="E86" s="2504" t="str">
        <f>'4.1Plan'!D279</f>
        <v>ML06-2</v>
      </c>
      <c r="F86" s="2505"/>
      <c r="G86" s="2502">
        <v>46750</v>
      </c>
      <c r="H86" s="2503"/>
      <c r="I86" s="1024">
        <v>25</v>
      </c>
      <c r="J86" s="1025"/>
      <c r="K86" s="2537">
        <v>26</v>
      </c>
      <c r="L86" s="2538"/>
      <c r="M86" s="638"/>
      <c r="N86" s="2433">
        <f>G86-I86/2</f>
        <v>46737.5</v>
      </c>
      <c r="O86" s="2434"/>
      <c r="P86" s="1750"/>
      <c r="Q86" s="1748" t="s">
        <v>423</v>
      </c>
      <c r="R86" s="2434">
        <f>G86+I86/2</f>
        <v>46762.5</v>
      </c>
      <c r="S86" s="2434"/>
      <c r="T86" s="1022"/>
      <c r="U86" s="2441" t="s">
        <v>672</v>
      </c>
      <c r="V86" s="2442"/>
      <c r="W86" s="2433">
        <f>N86-O6</f>
        <v>46707.5</v>
      </c>
      <c r="X86" s="2434"/>
      <c r="Y86" s="2434"/>
      <c r="Z86" s="982" t="s">
        <v>423</v>
      </c>
      <c r="AA86" s="2434">
        <f>R86+O6</f>
        <v>46792.5</v>
      </c>
      <c r="AB86" s="2434"/>
      <c r="AC86" s="2434"/>
      <c r="AD86" s="2434"/>
      <c r="AE86" s="982"/>
      <c r="AF86" s="2425">
        <f>AA86-W86</f>
        <v>85</v>
      </c>
      <c r="AG86" s="2426"/>
      <c r="AH86" s="2426"/>
      <c r="AI86" s="1013"/>
      <c r="AJ86" s="1030">
        <f>G5</f>
        <v>2</v>
      </c>
      <c r="AK86" s="1082"/>
      <c r="AL86" s="1083"/>
      <c r="AM86" s="1084"/>
      <c r="AN86" s="1083"/>
      <c r="AO86" s="1085"/>
      <c r="AP86" s="929">
        <f>(AF86-I86)*N7/10000</f>
        <v>0.84</v>
      </c>
      <c r="AQ86" s="930"/>
      <c r="AR86" s="886"/>
      <c r="AS86" s="922"/>
      <c r="AT86" s="886"/>
      <c r="AU86" s="931"/>
      <c r="AV86" s="929">
        <f>I86*N7/10000</f>
        <v>0.35</v>
      </c>
      <c r="AW86" s="930"/>
      <c r="AX86" s="886"/>
      <c r="AY86" s="922"/>
      <c r="AZ86" s="886"/>
      <c r="BA86" s="931"/>
      <c r="BB86" s="932">
        <f>(AF86-I86)/1000</f>
        <v>0.06</v>
      </c>
      <c r="BC86" s="930"/>
      <c r="BD86" s="886"/>
      <c r="BE86" s="922"/>
      <c r="BF86" s="886"/>
      <c r="BG86" s="931"/>
      <c r="BH86" s="932">
        <f>I86/1000</f>
        <v>2.5000000000000001E-2</v>
      </c>
      <c r="BI86" s="930"/>
      <c r="BJ86" s="886"/>
      <c r="BK86" s="922"/>
      <c r="BL86" s="886"/>
      <c r="BM86" s="931"/>
      <c r="BN86" s="925">
        <f>ROUND((AF86-I86)/K8,0)*N9*(1+K10)/1000</f>
        <v>0.441</v>
      </c>
      <c r="BO86" s="920"/>
      <c r="BP86" s="886"/>
      <c r="BQ86" s="921"/>
      <c r="BR86" s="922"/>
      <c r="BS86" s="920"/>
      <c r="BT86" s="925"/>
      <c r="BU86" s="920"/>
      <c r="BV86" s="1083"/>
      <c r="BW86" s="921"/>
      <c r="BX86" s="922"/>
      <c r="BY86" s="920"/>
      <c r="BZ86" s="925"/>
      <c r="CA86" s="578"/>
      <c r="CB86" s="1083"/>
      <c r="CC86" s="923"/>
      <c r="CD86" s="1762"/>
      <c r="CE86" s="638"/>
      <c r="CF86" s="494"/>
      <c r="CG86" s="613"/>
      <c r="CH86" s="613"/>
      <c r="CI86" s="613"/>
    </row>
    <row r="87" spans="1:166" ht="7.35" customHeight="1">
      <c r="A87" s="978"/>
      <c r="B87" s="1730"/>
      <c r="C87" s="2044"/>
      <c r="D87" s="2046"/>
      <c r="E87" s="2142"/>
      <c r="F87" s="2144"/>
      <c r="G87" s="2461">
        <v>47012</v>
      </c>
      <c r="H87" s="2462"/>
      <c r="I87" s="992">
        <v>19</v>
      </c>
      <c r="J87" s="993"/>
      <c r="K87" s="2437">
        <v>26</v>
      </c>
      <c r="L87" s="2438"/>
      <c r="M87" s="637"/>
      <c r="N87" s="2429">
        <f>G87-I87/2</f>
        <v>47002.5</v>
      </c>
      <c r="O87" s="2430"/>
      <c r="P87" s="1754"/>
      <c r="Q87" s="1737" t="s">
        <v>423</v>
      </c>
      <c r="R87" s="2430">
        <f>G87+I87/2</f>
        <v>47021.5</v>
      </c>
      <c r="S87" s="2430"/>
      <c r="T87" s="1023"/>
      <c r="U87" s="2597" t="s">
        <v>49</v>
      </c>
      <c r="V87" s="2598"/>
      <c r="W87" s="2429">
        <f>N87-O6</f>
        <v>46972.5</v>
      </c>
      <c r="X87" s="2430"/>
      <c r="Y87" s="2430"/>
      <c r="Z87" s="983" t="s">
        <v>423</v>
      </c>
      <c r="AA87" s="2430">
        <f>R87+O6</f>
        <v>47051.5</v>
      </c>
      <c r="AB87" s="2430"/>
      <c r="AC87" s="2430"/>
      <c r="AD87" s="2430"/>
      <c r="AE87" s="983"/>
      <c r="AF87" s="2417">
        <f>AA87-W87</f>
        <v>79</v>
      </c>
      <c r="AG87" s="2418"/>
      <c r="AH87" s="2418"/>
      <c r="AI87" s="994"/>
      <c r="AJ87" s="995">
        <f>G5</f>
        <v>2</v>
      </c>
      <c r="AK87" s="996"/>
      <c r="AL87" s="893"/>
      <c r="AM87" s="997"/>
      <c r="AN87" s="893"/>
      <c r="AO87" s="998"/>
      <c r="AP87" s="894">
        <f>AF87*N7/10000</f>
        <v>1.1060000000000001</v>
      </c>
      <c r="AQ87" s="895"/>
      <c r="AR87" s="896"/>
      <c r="AS87" s="897"/>
      <c r="AT87" s="896"/>
      <c r="AU87" s="898"/>
      <c r="AV87" s="894"/>
      <c r="AW87" s="895"/>
      <c r="AX87" s="896"/>
      <c r="AY87" s="897"/>
      <c r="AZ87" s="896"/>
      <c r="BA87" s="898"/>
      <c r="BB87" s="899">
        <f>AF87/1000</f>
        <v>7.9000000000000001E-2</v>
      </c>
      <c r="BC87" s="895"/>
      <c r="BD87" s="896"/>
      <c r="BE87" s="897"/>
      <c r="BF87" s="896"/>
      <c r="BG87" s="898"/>
      <c r="BH87" s="899"/>
      <c r="BI87" s="895"/>
      <c r="BJ87" s="896"/>
      <c r="BK87" s="897"/>
      <c r="BL87" s="896"/>
      <c r="BM87" s="898"/>
      <c r="BN87" s="902">
        <f>ROUND((AF87-I87)/K8,0)*N9*(1+K10)/1000</f>
        <v>0.441</v>
      </c>
      <c r="BO87" s="900"/>
      <c r="BP87" s="896"/>
      <c r="BQ87" s="901"/>
      <c r="BR87" s="897"/>
      <c r="BS87" s="900"/>
      <c r="BT87" s="902"/>
      <c r="BU87" s="900"/>
      <c r="BV87" s="893"/>
      <c r="BW87" s="901"/>
      <c r="BX87" s="897"/>
      <c r="BY87" s="900"/>
      <c r="BZ87" s="902"/>
      <c r="CA87" s="580"/>
      <c r="CB87" s="893"/>
      <c r="CC87" s="903"/>
      <c r="CD87" s="636"/>
      <c r="CE87" s="637"/>
      <c r="CF87" s="494"/>
      <c r="CG87" s="613"/>
      <c r="CH87" s="613"/>
      <c r="CI87" s="613"/>
    </row>
    <row r="88" spans="1:166" ht="7.35" customHeight="1">
      <c r="A88" s="978"/>
      <c r="B88" s="1730"/>
      <c r="C88" s="2044"/>
      <c r="D88" s="2046"/>
      <c r="E88" s="2142"/>
      <c r="F88" s="2144"/>
      <c r="G88" s="2461">
        <v>47850</v>
      </c>
      <c r="H88" s="2462"/>
      <c r="I88" s="992">
        <v>142</v>
      </c>
      <c r="J88" s="993"/>
      <c r="K88" s="2437">
        <v>26</v>
      </c>
      <c r="L88" s="2438"/>
      <c r="M88" s="637"/>
      <c r="N88" s="2429">
        <f>G88-I88/2</f>
        <v>47779</v>
      </c>
      <c r="O88" s="2430"/>
      <c r="P88" s="1754"/>
      <c r="Q88" s="1737" t="s">
        <v>423</v>
      </c>
      <c r="R88" s="2430">
        <f>G88+I88/2</f>
        <v>47921</v>
      </c>
      <c r="S88" s="2430"/>
      <c r="T88" s="1023"/>
      <c r="U88" s="2597" t="s">
        <v>673</v>
      </c>
      <c r="V88" s="2598"/>
      <c r="W88" s="2429">
        <f>N88-V6</f>
        <v>47679</v>
      </c>
      <c r="X88" s="2430"/>
      <c r="Y88" s="2430"/>
      <c r="Z88" s="983" t="s">
        <v>423</v>
      </c>
      <c r="AA88" s="2430">
        <f>R88+V6</f>
        <v>48021</v>
      </c>
      <c r="AB88" s="2430"/>
      <c r="AC88" s="2430"/>
      <c r="AD88" s="2430"/>
      <c r="AE88" s="983"/>
      <c r="AF88" s="2417">
        <f>AA88-W88</f>
        <v>342</v>
      </c>
      <c r="AG88" s="2418"/>
      <c r="AH88" s="2418"/>
      <c r="AI88" s="994"/>
      <c r="AJ88" s="995">
        <v>4</v>
      </c>
      <c r="AK88" s="996"/>
      <c r="AL88" s="893"/>
      <c r="AM88" s="997"/>
      <c r="AN88" s="893"/>
      <c r="AO88" s="998"/>
      <c r="AP88" s="894">
        <f>(AF88-I88)*N7/10000</f>
        <v>2.8</v>
      </c>
      <c r="AQ88" s="895"/>
      <c r="AR88" s="896"/>
      <c r="AS88" s="897"/>
      <c r="AT88" s="896"/>
      <c r="AU88" s="898"/>
      <c r="AV88" s="894">
        <f>I88*N7/10000</f>
        <v>1.988</v>
      </c>
      <c r="AW88" s="895"/>
      <c r="AX88" s="896"/>
      <c r="AY88" s="897"/>
      <c r="AZ88" s="896"/>
      <c r="BA88" s="898"/>
      <c r="BB88" s="899">
        <f>(AF88-I88)/1000</f>
        <v>0.2</v>
      </c>
      <c r="BC88" s="895"/>
      <c r="BD88" s="896"/>
      <c r="BE88" s="897"/>
      <c r="BF88" s="896"/>
      <c r="BG88" s="898"/>
      <c r="BH88" s="899">
        <f>I88/1000</f>
        <v>0.14199999999999999</v>
      </c>
      <c r="BI88" s="895"/>
      <c r="BJ88" s="896"/>
      <c r="BK88" s="897"/>
      <c r="BL88" s="896"/>
      <c r="BM88" s="898"/>
      <c r="BN88" s="902">
        <f>ROUND((AF88-I88)/K8,0)*N9*(1+K10)/1000</f>
        <v>1.47</v>
      </c>
      <c r="BO88" s="900"/>
      <c r="BP88" s="896"/>
      <c r="BQ88" s="901"/>
      <c r="BR88" s="897"/>
      <c r="BS88" s="900"/>
      <c r="BT88" s="902">
        <f>ROUND(I88/AR13,0)*AR14/1000</f>
        <v>1</v>
      </c>
      <c r="BU88" s="900"/>
      <c r="BV88" s="893"/>
      <c r="BW88" s="901"/>
      <c r="BX88" s="897"/>
      <c r="BY88" s="900"/>
      <c r="BZ88" s="902">
        <f>I88*AR15/1000</f>
        <v>0.56799999999999995</v>
      </c>
      <c r="CA88" s="580"/>
      <c r="CB88" s="893"/>
      <c r="CC88" s="903"/>
      <c r="CD88" s="636"/>
      <c r="CE88" s="637"/>
      <c r="CF88" s="494"/>
      <c r="CG88" s="613"/>
      <c r="CH88" s="613"/>
      <c r="CI88" s="613"/>
    </row>
    <row r="89" spans="1:166" ht="7.35" customHeight="1">
      <c r="A89" s="978"/>
      <c r="B89" s="1730"/>
      <c r="C89" s="2044"/>
      <c r="D89" s="2046"/>
      <c r="E89" s="586"/>
      <c r="F89" s="586"/>
      <c r="G89" s="2423">
        <v>51120</v>
      </c>
      <c r="H89" s="2424"/>
      <c r="I89" s="1019">
        <v>19</v>
      </c>
      <c r="J89" s="1020"/>
      <c r="K89" s="2533">
        <v>26</v>
      </c>
      <c r="L89" s="2534"/>
      <c r="M89" s="643"/>
      <c r="N89" s="2431">
        <f>G89-I89/2</f>
        <v>51110.5</v>
      </c>
      <c r="O89" s="2432"/>
      <c r="P89" s="1751"/>
      <c r="Q89" s="1738" t="s">
        <v>423</v>
      </c>
      <c r="R89" s="2432">
        <f>G89+I89/2</f>
        <v>51129.5</v>
      </c>
      <c r="S89" s="2432"/>
      <c r="T89" s="1021"/>
      <c r="U89" s="2601" t="s">
        <v>50</v>
      </c>
      <c r="V89" s="2602"/>
      <c r="W89" s="2431">
        <f>N89-O6</f>
        <v>51080.5</v>
      </c>
      <c r="X89" s="2432"/>
      <c r="Y89" s="2432"/>
      <c r="Z89" s="1786" t="s">
        <v>423</v>
      </c>
      <c r="AA89" s="2432">
        <f>R89+O6</f>
        <v>51159.5</v>
      </c>
      <c r="AB89" s="2432"/>
      <c r="AC89" s="2432"/>
      <c r="AD89" s="2432"/>
      <c r="AE89" s="1786"/>
      <c r="AF89" s="2419">
        <f>AA89-W89</f>
        <v>79</v>
      </c>
      <c r="AG89" s="2420"/>
      <c r="AH89" s="2420"/>
      <c r="AI89" s="1046"/>
      <c r="AJ89" s="1038">
        <f>G5</f>
        <v>2</v>
      </c>
      <c r="AK89" s="1031"/>
      <c r="AL89" s="928"/>
      <c r="AM89" s="1032"/>
      <c r="AN89" s="928"/>
      <c r="AO89" s="1033"/>
      <c r="AP89" s="1787">
        <f>AF89*N7/10000</f>
        <v>1.1060000000000001</v>
      </c>
      <c r="AQ89" s="1788"/>
      <c r="AR89" s="906"/>
      <c r="AS89" s="908"/>
      <c r="AT89" s="906"/>
      <c r="AU89" s="1789"/>
      <c r="AV89" s="1787"/>
      <c r="AW89" s="1788"/>
      <c r="AX89" s="906"/>
      <c r="AY89" s="908"/>
      <c r="AZ89" s="906"/>
      <c r="BA89" s="1789"/>
      <c r="BB89" s="1790">
        <f>AF89/1000</f>
        <v>7.9000000000000001E-2</v>
      </c>
      <c r="BC89" s="1788"/>
      <c r="BD89" s="906"/>
      <c r="BE89" s="908"/>
      <c r="BF89" s="906"/>
      <c r="BG89" s="1789"/>
      <c r="BH89" s="1790"/>
      <c r="BI89" s="1788"/>
      <c r="BJ89" s="906"/>
      <c r="BK89" s="908"/>
      <c r="BL89" s="906"/>
      <c r="BM89" s="1789"/>
      <c r="BN89" s="924">
        <f>ROUND((AF89-I89)/K8,0)*N9*(1+K10)/1000</f>
        <v>0.441</v>
      </c>
      <c r="BO89" s="905"/>
      <c r="BP89" s="906"/>
      <c r="BQ89" s="907"/>
      <c r="BR89" s="908"/>
      <c r="BS89" s="905"/>
      <c r="BT89" s="924"/>
      <c r="BU89" s="905"/>
      <c r="BV89" s="928"/>
      <c r="BW89" s="907"/>
      <c r="BX89" s="908"/>
      <c r="BY89" s="905"/>
      <c r="BZ89" s="924"/>
      <c r="CA89" s="617"/>
      <c r="CB89" s="928"/>
      <c r="CC89" s="909"/>
      <c r="CD89" s="1761"/>
      <c r="CE89" s="643"/>
      <c r="CF89" s="613"/>
      <c r="CG89" s="613"/>
      <c r="CH89" s="613"/>
      <c r="CI89" s="613"/>
    </row>
    <row r="90" spans="1:166" s="848" customFormat="1" ht="7.35" customHeight="1">
      <c r="A90" s="1005"/>
      <c r="B90" s="1759"/>
      <c r="C90" s="2394"/>
      <c r="D90" s="2395"/>
      <c r="E90" s="2396"/>
      <c r="F90" s="2397"/>
      <c r="G90" s="2398" t="s">
        <v>603</v>
      </c>
      <c r="H90" s="2399"/>
      <c r="I90" s="1007">
        <f>SUM(I86:I89)</f>
        <v>205</v>
      </c>
      <c r="J90" s="910"/>
      <c r="K90" s="2535"/>
      <c r="L90" s="2536"/>
      <c r="M90" s="612"/>
      <c r="N90" s="2412"/>
      <c r="O90" s="2413"/>
      <c r="P90" s="1752"/>
      <c r="Q90" s="1743"/>
      <c r="R90" s="2413"/>
      <c r="S90" s="2413"/>
      <c r="T90" s="612"/>
      <c r="U90" s="2595"/>
      <c r="V90" s="2596"/>
      <c r="W90" s="2539"/>
      <c r="X90" s="2540"/>
      <c r="Y90" s="2540"/>
      <c r="Z90" s="1741"/>
      <c r="AA90" s="2540"/>
      <c r="AB90" s="2540"/>
      <c r="AC90" s="2540"/>
      <c r="AD90" s="2540"/>
      <c r="AE90" s="1741"/>
      <c r="AF90" s="2421">
        <f>SUM(AF86:AF89)</f>
        <v>585</v>
      </c>
      <c r="AG90" s="2422"/>
      <c r="AH90" s="2422"/>
      <c r="AI90" s="1742"/>
      <c r="AJ90" s="1010">
        <f>SUM(AJ86:AJ89)</f>
        <v>10</v>
      </c>
      <c r="AK90" s="911"/>
      <c r="AL90" s="912">
        <f>'3.1Cost by Sub-contractors'!K20</f>
        <v>0</v>
      </c>
      <c r="AM90" s="913"/>
      <c r="AN90" s="912">
        <f>AJ90*AL90</f>
        <v>0</v>
      </c>
      <c r="AO90" s="914"/>
      <c r="AP90" s="915">
        <f>SUM(AP86:AP89)</f>
        <v>5.8520000000000003</v>
      </c>
      <c r="AQ90" s="911"/>
      <c r="AR90" s="912">
        <f>'3.1Cost by Sub-contractors'!K21</f>
        <v>0</v>
      </c>
      <c r="AS90" s="913"/>
      <c r="AT90" s="912">
        <f>AP90*AR90</f>
        <v>0</v>
      </c>
      <c r="AU90" s="914"/>
      <c r="AV90" s="915">
        <f>SUM(AV86:AV89)</f>
        <v>2.3380000000000001</v>
      </c>
      <c r="AW90" s="911"/>
      <c r="AX90" s="912">
        <f>'3.1Cost by Sub-contractors'!K22</f>
        <v>0</v>
      </c>
      <c r="AY90" s="913"/>
      <c r="AZ90" s="912">
        <f>AV90*AX90</f>
        <v>0</v>
      </c>
      <c r="BA90" s="914"/>
      <c r="BB90" s="916">
        <f>SUM(BB86:BB89)</f>
        <v>0.41800000000000004</v>
      </c>
      <c r="BC90" s="911"/>
      <c r="BD90" s="912">
        <f>'3.1Cost by Sub-contractors'!K23</f>
        <v>0</v>
      </c>
      <c r="BE90" s="913"/>
      <c r="BF90" s="912">
        <f>BB90*BD90</f>
        <v>0</v>
      </c>
      <c r="BG90" s="914"/>
      <c r="BH90" s="916">
        <f>SUM(BH86:BH89)</f>
        <v>0.16699999999999998</v>
      </c>
      <c r="BI90" s="911"/>
      <c r="BJ90" s="912">
        <f>'3.1Cost by Sub-contractors'!K24</f>
        <v>0</v>
      </c>
      <c r="BK90" s="913"/>
      <c r="BL90" s="912">
        <f>BH90*BJ90</f>
        <v>0</v>
      </c>
      <c r="BM90" s="914"/>
      <c r="BN90" s="917">
        <f>SUM(BN86:BN89)</f>
        <v>2.7929999999999997</v>
      </c>
      <c r="BO90" s="911"/>
      <c r="BP90" s="912">
        <f>'3.1Cost by Sub-contractors'!K25</f>
        <v>0</v>
      </c>
      <c r="BQ90" s="918"/>
      <c r="BR90" s="913">
        <f>BN90*BP90</f>
        <v>0</v>
      </c>
      <c r="BS90" s="914"/>
      <c r="BT90" s="917">
        <f>SUM(BT86:BT89)</f>
        <v>1</v>
      </c>
      <c r="BU90" s="911"/>
      <c r="BV90" s="912">
        <f>'3.1Cost by Sub-contractors'!K26</f>
        <v>0</v>
      </c>
      <c r="BW90" s="918"/>
      <c r="BX90" s="913">
        <f>BT90*BV90</f>
        <v>0</v>
      </c>
      <c r="BY90" s="914"/>
      <c r="BZ90" s="917">
        <f>SUM(BZ86:BZ89)</f>
        <v>0.56799999999999995</v>
      </c>
      <c r="CA90" s="911"/>
      <c r="CB90" s="912">
        <f>'3.1Cost by Sub-contractors'!K27</f>
        <v>0</v>
      </c>
      <c r="CC90" s="918"/>
      <c r="CD90" s="913">
        <f>BZ90*CB90</f>
        <v>0</v>
      </c>
      <c r="CE90" s="914"/>
      <c r="CF90" s="494"/>
      <c r="CG90" s="613"/>
      <c r="CH90" s="613"/>
      <c r="CI90" s="613"/>
      <c r="CJ90" s="613"/>
      <c r="CK90" s="613"/>
      <c r="CL90" s="613"/>
      <c r="CM90" s="613"/>
      <c r="CN90" s="613"/>
      <c r="CO90" s="613"/>
      <c r="CP90" s="613"/>
      <c r="CQ90" s="613"/>
      <c r="CR90" s="613"/>
      <c r="CS90" s="613"/>
      <c r="CT90" s="613"/>
      <c r="CU90" s="613"/>
      <c r="CV90" s="613"/>
      <c r="CW90" s="613"/>
      <c r="CX90" s="613"/>
      <c r="CY90" s="613"/>
      <c r="CZ90" s="613"/>
      <c r="DA90" s="613"/>
      <c r="DB90" s="613"/>
      <c r="DC90" s="613"/>
      <c r="DD90" s="613"/>
      <c r="DE90" s="613"/>
      <c r="DF90" s="613"/>
      <c r="DG90" s="613"/>
      <c r="DH90" s="613"/>
      <c r="DI90" s="613"/>
      <c r="DJ90" s="613"/>
      <c r="DK90" s="613"/>
      <c r="DL90" s="613"/>
      <c r="DM90" s="613"/>
      <c r="DN90" s="613"/>
      <c r="DO90" s="613"/>
      <c r="DP90" s="613"/>
      <c r="DQ90" s="613"/>
      <c r="DR90" s="613"/>
      <c r="DS90" s="613"/>
      <c r="DT90" s="613"/>
      <c r="DU90" s="613"/>
      <c r="DV90" s="613"/>
      <c r="DW90" s="613"/>
      <c r="DX90" s="613"/>
      <c r="DY90" s="613"/>
      <c r="DZ90" s="613"/>
      <c r="EA90" s="613"/>
      <c r="EB90" s="613"/>
      <c r="EC90" s="613"/>
      <c r="ED90" s="613"/>
      <c r="EE90" s="613"/>
      <c r="EF90" s="613"/>
      <c r="EG90" s="613"/>
      <c r="EH90" s="613"/>
      <c r="EI90" s="613"/>
      <c r="EJ90" s="613"/>
      <c r="EK90" s="613"/>
      <c r="EL90" s="613"/>
      <c r="EM90" s="613"/>
      <c r="EN90" s="613"/>
      <c r="EO90" s="613"/>
      <c r="EP90" s="613"/>
      <c r="EQ90" s="613"/>
      <c r="ER90" s="613"/>
      <c r="ES90" s="613"/>
      <c r="ET90" s="613"/>
      <c r="EU90" s="613"/>
      <c r="EV90" s="613"/>
      <c r="EW90" s="613"/>
      <c r="EX90" s="613"/>
      <c r="EY90" s="613"/>
      <c r="EZ90" s="613"/>
      <c r="FA90" s="613"/>
      <c r="FB90" s="613"/>
      <c r="FC90" s="613"/>
      <c r="FD90" s="613"/>
      <c r="FE90" s="613"/>
      <c r="FF90" s="613"/>
      <c r="FG90" s="613"/>
      <c r="FH90" s="613"/>
      <c r="FI90" s="613"/>
      <c r="FJ90" s="613"/>
    </row>
    <row r="91" spans="1:166" ht="7.35" customHeight="1">
      <c r="A91" s="978"/>
      <c r="B91" s="1730"/>
      <c r="C91" s="2050" t="str">
        <f>'4.1Plan'!C309</f>
        <v>PKG07</v>
      </c>
      <c r="D91" s="2052"/>
      <c r="E91" s="2514" t="str">
        <f>'4.1Plan'!D309</f>
        <v>ML07-1</v>
      </c>
      <c r="F91" s="2515"/>
      <c r="G91" s="2461">
        <v>54222</v>
      </c>
      <c r="H91" s="2462"/>
      <c r="I91" s="992">
        <v>19</v>
      </c>
      <c r="J91" s="993"/>
      <c r="K91" s="2437">
        <v>26</v>
      </c>
      <c r="L91" s="2438"/>
      <c r="M91" s="637"/>
      <c r="N91" s="2429">
        <f>G91-I91/2</f>
        <v>54212.5</v>
      </c>
      <c r="O91" s="2430"/>
      <c r="P91" s="1754"/>
      <c r="Q91" s="1737" t="s">
        <v>423</v>
      </c>
      <c r="R91" s="2430">
        <f>G91+I91/2</f>
        <v>54231.5</v>
      </c>
      <c r="S91" s="2430"/>
      <c r="T91" s="1023"/>
      <c r="U91" s="2597" t="s">
        <v>51</v>
      </c>
      <c r="V91" s="2598"/>
      <c r="W91" s="2429">
        <f>N91-O6</f>
        <v>54182.5</v>
      </c>
      <c r="X91" s="2430"/>
      <c r="Y91" s="2430"/>
      <c r="Z91" s="983" t="s">
        <v>423</v>
      </c>
      <c r="AA91" s="2430">
        <f>R91+O6</f>
        <v>54261.5</v>
      </c>
      <c r="AB91" s="2430"/>
      <c r="AC91" s="2430"/>
      <c r="AD91" s="2430"/>
      <c r="AE91" s="983"/>
      <c r="AF91" s="2417">
        <f>AA91-W91</f>
        <v>79</v>
      </c>
      <c r="AG91" s="2418"/>
      <c r="AH91" s="2418"/>
      <c r="AI91" s="994"/>
      <c r="AJ91" s="995">
        <f>G5</f>
        <v>2</v>
      </c>
      <c r="AK91" s="996"/>
      <c r="AL91" s="893"/>
      <c r="AM91" s="997"/>
      <c r="AN91" s="893"/>
      <c r="AO91" s="998"/>
      <c r="AP91" s="894">
        <f>AF91*N7/10000</f>
        <v>1.1060000000000001</v>
      </c>
      <c r="AQ91" s="895"/>
      <c r="AR91" s="896"/>
      <c r="AS91" s="897"/>
      <c r="AT91" s="896"/>
      <c r="AU91" s="898"/>
      <c r="AV91" s="894"/>
      <c r="AW91" s="895"/>
      <c r="AX91" s="896"/>
      <c r="AY91" s="897"/>
      <c r="AZ91" s="896"/>
      <c r="BA91" s="898"/>
      <c r="BB91" s="899">
        <f>AF91/1000</f>
        <v>7.9000000000000001E-2</v>
      </c>
      <c r="BC91" s="895"/>
      <c r="BD91" s="896"/>
      <c r="BE91" s="897"/>
      <c r="BF91" s="896"/>
      <c r="BG91" s="898"/>
      <c r="BH91" s="899"/>
      <c r="BI91" s="895"/>
      <c r="BJ91" s="896"/>
      <c r="BK91" s="897"/>
      <c r="BL91" s="896"/>
      <c r="BM91" s="898"/>
      <c r="BN91" s="889">
        <f>ROUND((AF91-I91)/K8,0)*N9*(1+K10)/1000</f>
        <v>0.441</v>
      </c>
      <c r="BO91" s="900"/>
      <c r="BP91" s="896"/>
      <c r="BQ91" s="901"/>
      <c r="BR91" s="897"/>
      <c r="BS91" s="900"/>
      <c r="BT91" s="902"/>
      <c r="BU91" s="900"/>
      <c r="BV91" s="893"/>
      <c r="BW91" s="901"/>
      <c r="BX91" s="897"/>
      <c r="BY91" s="900"/>
      <c r="BZ91" s="902"/>
      <c r="CA91" s="580"/>
      <c r="CB91" s="893"/>
      <c r="CC91" s="903"/>
      <c r="CD91" s="636"/>
      <c r="CE91" s="637"/>
      <c r="CF91" s="494"/>
      <c r="CG91" s="613"/>
      <c r="CH91" s="613"/>
      <c r="CI91" s="613"/>
    </row>
    <row r="92" spans="1:166" ht="7.35" customHeight="1">
      <c r="A92" s="978"/>
      <c r="B92" s="1730"/>
      <c r="C92" s="2044"/>
      <c r="D92" s="2046"/>
      <c r="E92" s="2516"/>
      <c r="F92" s="2517"/>
      <c r="G92" s="2461">
        <v>54783</v>
      </c>
      <c r="H92" s="2462"/>
      <c r="I92" s="992">
        <v>45</v>
      </c>
      <c r="J92" s="993"/>
      <c r="K92" s="2437">
        <v>26</v>
      </c>
      <c r="L92" s="2438"/>
      <c r="M92" s="637"/>
      <c r="N92" s="2429">
        <f>G92-I92/2</f>
        <v>54760.5</v>
      </c>
      <c r="O92" s="2430"/>
      <c r="P92" s="1754"/>
      <c r="Q92" s="1737" t="s">
        <v>423</v>
      </c>
      <c r="R92" s="2430">
        <f>G92+I92/2</f>
        <v>54805.5</v>
      </c>
      <c r="S92" s="2430"/>
      <c r="T92" s="1023"/>
      <c r="U92" s="2597" t="s">
        <v>674</v>
      </c>
      <c r="V92" s="2598"/>
      <c r="W92" s="2429">
        <f>N92-O6</f>
        <v>54730.5</v>
      </c>
      <c r="X92" s="2430"/>
      <c r="Y92" s="2430"/>
      <c r="Z92" s="983" t="s">
        <v>423</v>
      </c>
      <c r="AA92" s="2430">
        <f>R92+O6</f>
        <v>54835.5</v>
      </c>
      <c r="AB92" s="2430"/>
      <c r="AC92" s="2430"/>
      <c r="AD92" s="2430"/>
      <c r="AE92" s="983"/>
      <c r="AF92" s="2417">
        <f>AA92-W92</f>
        <v>105</v>
      </c>
      <c r="AG92" s="2418"/>
      <c r="AH92" s="2418"/>
      <c r="AI92" s="994"/>
      <c r="AJ92" s="995">
        <f>G5</f>
        <v>2</v>
      </c>
      <c r="AK92" s="996"/>
      <c r="AL92" s="893"/>
      <c r="AM92" s="997"/>
      <c r="AN92" s="893"/>
      <c r="AO92" s="998"/>
      <c r="AP92" s="894">
        <f>(AF92-I92)*N7/10000</f>
        <v>0.84</v>
      </c>
      <c r="AQ92" s="895"/>
      <c r="AR92" s="896"/>
      <c r="AS92" s="897"/>
      <c r="AT92" s="896"/>
      <c r="AU92" s="898"/>
      <c r="AV92" s="894">
        <f>I92*N7/10000</f>
        <v>0.63</v>
      </c>
      <c r="AW92" s="895"/>
      <c r="AX92" s="896"/>
      <c r="AY92" s="897"/>
      <c r="AZ92" s="896"/>
      <c r="BA92" s="898"/>
      <c r="BB92" s="899">
        <f>(AF92-I92)/1000</f>
        <v>0.06</v>
      </c>
      <c r="BC92" s="895"/>
      <c r="BD92" s="896"/>
      <c r="BE92" s="897"/>
      <c r="BF92" s="896"/>
      <c r="BG92" s="898"/>
      <c r="BH92" s="899">
        <f>I92/1000</f>
        <v>4.4999999999999998E-2</v>
      </c>
      <c r="BI92" s="895"/>
      <c r="BJ92" s="896"/>
      <c r="BK92" s="897"/>
      <c r="BL92" s="896"/>
      <c r="BM92" s="898"/>
      <c r="BN92" s="902">
        <f>ROUND((AF92-I92)/K8,0)*N9*(1+K10)/1000</f>
        <v>0.441</v>
      </c>
      <c r="BO92" s="900"/>
      <c r="BP92" s="896"/>
      <c r="BQ92" s="901"/>
      <c r="BR92" s="897"/>
      <c r="BS92" s="900"/>
      <c r="BT92" s="902">
        <f>AT13*AT14/1000</f>
        <v>0.1</v>
      </c>
      <c r="BU92" s="900"/>
      <c r="BV92" s="893"/>
      <c r="BW92" s="901"/>
      <c r="BX92" s="897"/>
      <c r="BY92" s="900"/>
      <c r="BZ92" s="902">
        <f>I92*AT15/1000</f>
        <v>0.09</v>
      </c>
      <c r="CA92" s="580"/>
      <c r="CB92" s="893"/>
      <c r="CC92" s="903"/>
      <c r="CD92" s="636"/>
      <c r="CE92" s="637"/>
      <c r="CF92" s="494"/>
      <c r="CG92" s="613"/>
      <c r="CH92" s="613"/>
      <c r="CI92" s="613"/>
    </row>
    <row r="93" spans="1:166" ht="7.35" customHeight="1">
      <c r="A93" s="978"/>
      <c r="B93" s="1730"/>
      <c r="C93" s="586"/>
      <c r="D93" s="586"/>
      <c r="E93" s="2516"/>
      <c r="F93" s="2517"/>
      <c r="G93" s="2461">
        <v>55500</v>
      </c>
      <c r="H93" s="2462"/>
      <c r="I93" s="992">
        <v>142</v>
      </c>
      <c r="J93" s="993"/>
      <c r="K93" s="2437">
        <v>26</v>
      </c>
      <c r="L93" s="2438"/>
      <c r="M93" s="637"/>
      <c r="N93" s="2429">
        <f t="shared" ref="N93:N99" si="17">G93-I93/2</f>
        <v>55429</v>
      </c>
      <c r="O93" s="2430"/>
      <c r="P93" s="1754"/>
      <c r="Q93" s="1737" t="s">
        <v>423</v>
      </c>
      <c r="R93" s="2430">
        <f t="shared" ref="R93:R99" si="18">G93+I93/2</f>
        <v>55571</v>
      </c>
      <c r="S93" s="2430"/>
      <c r="T93" s="1023"/>
      <c r="U93" s="2597" t="s">
        <v>675</v>
      </c>
      <c r="V93" s="2598"/>
      <c r="W93" s="2429">
        <f>N93-V6</f>
        <v>55329</v>
      </c>
      <c r="X93" s="2430"/>
      <c r="Y93" s="2430"/>
      <c r="Z93" s="983" t="s">
        <v>423</v>
      </c>
      <c r="AA93" s="2430">
        <f>R93+V6</f>
        <v>55671</v>
      </c>
      <c r="AB93" s="2430"/>
      <c r="AC93" s="2430"/>
      <c r="AD93" s="2430"/>
      <c r="AE93" s="983"/>
      <c r="AF93" s="2417">
        <f t="shared" ref="AF93:AF99" si="19">AA93-W93</f>
        <v>342</v>
      </c>
      <c r="AG93" s="2418"/>
      <c r="AH93" s="2418"/>
      <c r="AI93" s="994"/>
      <c r="AJ93" s="995">
        <f>I5</f>
        <v>4</v>
      </c>
      <c r="AK93" s="996"/>
      <c r="AL93" s="893"/>
      <c r="AM93" s="997"/>
      <c r="AN93" s="893"/>
      <c r="AO93" s="998"/>
      <c r="AP93" s="894">
        <f>(AF93-I93)*N7/10000</f>
        <v>2.8</v>
      </c>
      <c r="AQ93" s="895"/>
      <c r="AR93" s="896"/>
      <c r="AS93" s="897"/>
      <c r="AT93" s="896"/>
      <c r="AU93" s="898"/>
      <c r="AV93" s="894">
        <f>I93*N7/10000</f>
        <v>1.988</v>
      </c>
      <c r="AW93" s="895"/>
      <c r="AX93" s="896"/>
      <c r="AY93" s="897"/>
      <c r="AZ93" s="896"/>
      <c r="BA93" s="898"/>
      <c r="BB93" s="899">
        <f>(AF93-I93)/1000</f>
        <v>0.2</v>
      </c>
      <c r="BC93" s="895"/>
      <c r="BD93" s="896"/>
      <c r="BE93" s="897"/>
      <c r="BF93" s="896"/>
      <c r="BG93" s="898"/>
      <c r="BH93" s="899">
        <f>I93/1000</f>
        <v>0.14199999999999999</v>
      </c>
      <c r="BI93" s="895"/>
      <c r="BJ93" s="896"/>
      <c r="BK93" s="897"/>
      <c r="BL93" s="896"/>
      <c r="BM93" s="898"/>
      <c r="BN93" s="902">
        <f>ROUND((AF93-I93)/K8,0)*N9*(1+K10)/1000</f>
        <v>1.47</v>
      </c>
      <c r="BO93" s="900"/>
      <c r="BP93" s="896"/>
      <c r="BQ93" s="901"/>
      <c r="BR93" s="897"/>
      <c r="BS93" s="900"/>
      <c r="BT93" s="902">
        <f>ROUND(I93/AR13,0)*AR14/1000</f>
        <v>1</v>
      </c>
      <c r="BU93" s="900"/>
      <c r="BV93" s="893"/>
      <c r="BW93" s="901"/>
      <c r="BX93" s="897"/>
      <c r="BY93" s="900"/>
      <c r="BZ93" s="902">
        <f>I93*AR15/1000</f>
        <v>0.56799999999999995</v>
      </c>
      <c r="CA93" s="580"/>
      <c r="CB93" s="893"/>
      <c r="CC93" s="903"/>
      <c r="CD93" s="636"/>
      <c r="CE93" s="637"/>
      <c r="CF93" s="613"/>
      <c r="CG93" s="613"/>
      <c r="CH93" s="613"/>
      <c r="CI93" s="613"/>
    </row>
    <row r="94" spans="1:166" s="848" customFormat="1" ht="7.35" customHeight="1">
      <c r="A94" s="1005"/>
      <c r="B94" s="1759"/>
      <c r="C94" s="2394"/>
      <c r="D94" s="2395"/>
      <c r="E94" s="2396"/>
      <c r="F94" s="2397"/>
      <c r="G94" s="2398" t="s">
        <v>603</v>
      </c>
      <c r="H94" s="2399"/>
      <c r="I94" s="1007">
        <f>SUM(I91:I93)</f>
        <v>206</v>
      </c>
      <c r="J94" s="910"/>
      <c r="K94" s="2535"/>
      <c r="L94" s="2536"/>
      <c r="M94" s="612"/>
      <c r="N94" s="2412"/>
      <c r="O94" s="2413"/>
      <c r="P94" s="1752"/>
      <c r="Q94" s="1743"/>
      <c r="R94" s="2413"/>
      <c r="S94" s="2413"/>
      <c r="T94" s="612"/>
      <c r="U94" s="2595"/>
      <c r="V94" s="2596"/>
      <c r="W94" s="2539"/>
      <c r="X94" s="2540"/>
      <c r="Y94" s="2540"/>
      <c r="Z94" s="1741"/>
      <c r="AA94" s="2540"/>
      <c r="AB94" s="2540"/>
      <c r="AC94" s="2540"/>
      <c r="AD94" s="2540"/>
      <c r="AE94" s="1741"/>
      <c r="AF94" s="2421">
        <f>SUM(AF91:AF93)</f>
        <v>526</v>
      </c>
      <c r="AG94" s="2422"/>
      <c r="AH94" s="2422"/>
      <c r="AI94" s="1742"/>
      <c r="AJ94" s="1010">
        <f>SUM(AJ91:AJ93)</f>
        <v>8</v>
      </c>
      <c r="AK94" s="911"/>
      <c r="AL94" s="912">
        <f>'3.1Cost by Sub-contractors'!K20</f>
        <v>0</v>
      </c>
      <c r="AM94" s="913"/>
      <c r="AN94" s="912">
        <f>AJ94*AL94</f>
        <v>0</v>
      </c>
      <c r="AO94" s="914"/>
      <c r="AP94" s="915">
        <f>SUM(AP91:AP93)</f>
        <v>4.7460000000000004</v>
      </c>
      <c r="AQ94" s="911"/>
      <c r="AR94" s="912">
        <f>'3.1Cost by Sub-contractors'!K21</f>
        <v>0</v>
      </c>
      <c r="AS94" s="913"/>
      <c r="AT94" s="912">
        <f>AP94*AR94</f>
        <v>0</v>
      </c>
      <c r="AU94" s="914"/>
      <c r="AV94" s="915">
        <f>SUM(AV91:AV93)</f>
        <v>2.6179999999999999</v>
      </c>
      <c r="AW94" s="911"/>
      <c r="AX94" s="912">
        <f>'3.1Cost by Sub-contractors'!K22</f>
        <v>0</v>
      </c>
      <c r="AY94" s="913"/>
      <c r="AZ94" s="912">
        <f>AV94*AX94</f>
        <v>0</v>
      </c>
      <c r="BA94" s="914"/>
      <c r="BB94" s="916">
        <f>SUM(BB91:BB93)</f>
        <v>0.33900000000000002</v>
      </c>
      <c r="BC94" s="911"/>
      <c r="BD94" s="912">
        <f>'3.1Cost by Sub-contractors'!K23</f>
        <v>0</v>
      </c>
      <c r="BE94" s="913"/>
      <c r="BF94" s="912">
        <f>BB94*BD94</f>
        <v>0</v>
      </c>
      <c r="BG94" s="914"/>
      <c r="BH94" s="916">
        <f>SUM(BH91:BH93)</f>
        <v>0.187</v>
      </c>
      <c r="BI94" s="911"/>
      <c r="BJ94" s="912">
        <f>'3.1Cost by Sub-contractors'!K24</f>
        <v>0</v>
      </c>
      <c r="BK94" s="913"/>
      <c r="BL94" s="912">
        <f>BH94*BJ94</f>
        <v>0</v>
      </c>
      <c r="BM94" s="914"/>
      <c r="BN94" s="917">
        <f>SUM(BN91:BN93)</f>
        <v>2.3519999999999999</v>
      </c>
      <c r="BO94" s="911"/>
      <c r="BP94" s="912">
        <f>'3.1Cost by Sub-contractors'!K25</f>
        <v>0</v>
      </c>
      <c r="BQ94" s="918"/>
      <c r="BR94" s="913">
        <f>BN94*BP94</f>
        <v>0</v>
      </c>
      <c r="BS94" s="914"/>
      <c r="BT94" s="917">
        <f>SUM(BT91:BT93)</f>
        <v>1.1000000000000001</v>
      </c>
      <c r="BU94" s="911"/>
      <c r="BV94" s="912">
        <f>'3.1Cost by Sub-contractors'!K26</f>
        <v>0</v>
      </c>
      <c r="BW94" s="918"/>
      <c r="BX94" s="913">
        <f>BT94*BV94</f>
        <v>0</v>
      </c>
      <c r="BY94" s="914"/>
      <c r="BZ94" s="917">
        <f>SUM(BZ91:BZ93)</f>
        <v>0.65799999999999992</v>
      </c>
      <c r="CA94" s="911"/>
      <c r="CB94" s="912">
        <f>'3.1Cost by Sub-contractors'!K27</f>
        <v>0</v>
      </c>
      <c r="CC94" s="918"/>
      <c r="CD94" s="913">
        <f>BZ94*CB94</f>
        <v>0</v>
      </c>
      <c r="CE94" s="914"/>
      <c r="CF94" s="927"/>
    </row>
    <row r="95" spans="1:166" ht="7.35" customHeight="1">
      <c r="A95" s="978"/>
      <c r="B95" s="1730"/>
      <c r="C95" s="2044"/>
      <c r="D95" s="2046"/>
      <c r="E95" s="2142" t="str">
        <f>'4.1Plan'!D331</f>
        <v>ML07-2</v>
      </c>
      <c r="F95" s="2144"/>
      <c r="G95" s="2502">
        <v>56300</v>
      </c>
      <c r="H95" s="2503"/>
      <c r="I95" s="1024">
        <v>22</v>
      </c>
      <c r="J95" s="1025"/>
      <c r="K95" s="2537">
        <v>26</v>
      </c>
      <c r="L95" s="2538"/>
      <c r="M95" s="638"/>
      <c r="N95" s="2433">
        <f t="shared" si="17"/>
        <v>56289</v>
      </c>
      <c r="O95" s="2434"/>
      <c r="P95" s="1750"/>
      <c r="Q95" s="1748" t="s">
        <v>423</v>
      </c>
      <c r="R95" s="2434">
        <f t="shared" si="18"/>
        <v>56311</v>
      </c>
      <c r="S95" s="2434"/>
      <c r="T95" s="1022"/>
      <c r="U95" s="2441" t="s">
        <v>676</v>
      </c>
      <c r="V95" s="2442"/>
      <c r="W95" s="2433">
        <f>N95-O6</f>
        <v>56259</v>
      </c>
      <c r="X95" s="2434"/>
      <c r="Y95" s="2434"/>
      <c r="Z95" s="982" t="s">
        <v>423</v>
      </c>
      <c r="AA95" s="2624">
        <f>(N96-R95)/2+R95</f>
        <v>56335.75</v>
      </c>
      <c r="AB95" s="2624"/>
      <c r="AC95" s="2624"/>
      <c r="AD95" s="2624"/>
      <c r="AE95" s="982"/>
      <c r="AF95" s="2425">
        <f t="shared" si="19"/>
        <v>76.75</v>
      </c>
      <c r="AG95" s="2426"/>
      <c r="AH95" s="2426"/>
      <c r="AI95" s="1013"/>
      <c r="AJ95" s="1030">
        <f>G5</f>
        <v>2</v>
      </c>
      <c r="AK95" s="1082"/>
      <c r="AL95" s="1083"/>
      <c r="AM95" s="1084"/>
      <c r="AN95" s="1083"/>
      <c r="AO95" s="1085"/>
      <c r="AP95" s="929">
        <f>(AF95-I95)*N7/10000</f>
        <v>0.76649999999999996</v>
      </c>
      <c r="AQ95" s="930"/>
      <c r="AR95" s="886"/>
      <c r="AS95" s="922"/>
      <c r="AT95" s="886"/>
      <c r="AU95" s="931"/>
      <c r="AV95" s="929">
        <f>I95*N7/10000</f>
        <v>0.308</v>
      </c>
      <c r="AW95" s="930"/>
      <c r="AX95" s="886"/>
      <c r="AY95" s="922"/>
      <c r="AZ95" s="886"/>
      <c r="BA95" s="931"/>
      <c r="BB95" s="932">
        <f>(AF95-I95)/1000</f>
        <v>5.475E-2</v>
      </c>
      <c r="BC95" s="930"/>
      <c r="BD95" s="886"/>
      <c r="BE95" s="922"/>
      <c r="BF95" s="886"/>
      <c r="BG95" s="931"/>
      <c r="BH95" s="932">
        <f>I95/1000</f>
        <v>2.1999999999999999E-2</v>
      </c>
      <c r="BI95" s="930"/>
      <c r="BJ95" s="886"/>
      <c r="BK95" s="922"/>
      <c r="BL95" s="886"/>
      <c r="BM95" s="931"/>
      <c r="BN95" s="925">
        <f>ROUND((AF95-I95)/K8,0)*N9*(1+K10)/1000</f>
        <v>0.441</v>
      </c>
      <c r="BO95" s="920"/>
      <c r="BP95" s="886"/>
      <c r="BQ95" s="921"/>
      <c r="BR95" s="922"/>
      <c r="BS95" s="920"/>
      <c r="BT95" s="925"/>
      <c r="BU95" s="920"/>
      <c r="BV95" s="1083"/>
      <c r="BW95" s="921"/>
      <c r="BX95" s="922"/>
      <c r="BY95" s="920"/>
      <c r="BZ95" s="925"/>
      <c r="CA95" s="578"/>
      <c r="CB95" s="1083"/>
      <c r="CC95" s="923"/>
      <c r="CD95" s="1762"/>
      <c r="CE95" s="638"/>
      <c r="CF95" s="494"/>
      <c r="CG95" s="613"/>
      <c r="CH95" s="613"/>
      <c r="CI95" s="613"/>
    </row>
    <row r="96" spans="1:166" ht="7.35" customHeight="1">
      <c r="A96" s="978"/>
      <c r="B96" s="1730"/>
      <c r="C96" s="2044"/>
      <c r="D96" s="2046"/>
      <c r="E96" s="2142"/>
      <c r="F96" s="2144"/>
      <c r="G96" s="2461">
        <v>56370</v>
      </c>
      <c r="H96" s="2462"/>
      <c r="I96" s="992">
        <v>19</v>
      </c>
      <c r="J96" s="993"/>
      <c r="K96" s="2437">
        <v>26</v>
      </c>
      <c r="L96" s="2438"/>
      <c r="M96" s="637"/>
      <c r="N96" s="2429">
        <f t="shared" si="17"/>
        <v>56360.5</v>
      </c>
      <c r="O96" s="2430"/>
      <c r="P96" s="1754"/>
      <c r="Q96" s="1737" t="s">
        <v>423</v>
      </c>
      <c r="R96" s="2430">
        <f t="shared" si="18"/>
        <v>56379.5</v>
      </c>
      <c r="S96" s="2430"/>
      <c r="T96" s="1023"/>
      <c r="U96" s="2597" t="s">
        <v>52</v>
      </c>
      <c r="V96" s="2598"/>
      <c r="W96" s="2541">
        <f>N96-(N96-R95)/2</f>
        <v>56335.75</v>
      </c>
      <c r="X96" s="2542"/>
      <c r="Y96" s="2542"/>
      <c r="Z96" s="983" t="s">
        <v>423</v>
      </c>
      <c r="AA96" s="2430">
        <f>R96+O6</f>
        <v>56409.5</v>
      </c>
      <c r="AB96" s="2430"/>
      <c r="AC96" s="2430"/>
      <c r="AD96" s="2430"/>
      <c r="AE96" s="983"/>
      <c r="AF96" s="2417">
        <f t="shared" si="19"/>
        <v>73.75</v>
      </c>
      <c r="AG96" s="2418"/>
      <c r="AH96" s="2418"/>
      <c r="AI96" s="994"/>
      <c r="AJ96" s="995">
        <f>G5</f>
        <v>2</v>
      </c>
      <c r="AK96" s="996"/>
      <c r="AL96" s="893"/>
      <c r="AM96" s="997"/>
      <c r="AN96" s="893"/>
      <c r="AO96" s="998"/>
      <c r="AP96" s="894">
        <f>AF96*N7/10000</f>
        <v>1.0325</v>
      </c>
      <c r="AQ96" s="895"/>
      <c r="AR96" s="896"/>
      <c r="AS96" s="897"/>
      <c r="AT96" s="896"/>
      <c r="AU96" s="898"/>
      <c r="AV96" s="894"/>
      <c r="AW96" s="895"/>
      <c r="AX96" s="896"/>
      <c r="AY96" s="897"/>
      <c r="AZ96" s="896"/>
      <c r="BA96" s="898"/>
      <c r="BB96" s="899">
        <f>AF96/1000</f>
        <v>7.3749999999999996E-2</v>
      </c>
      <c r="BC96" s="895"/>
      <c r="BD96" s="896"/>
      <c r="BE96" s="897"/>
      <c r="BF96" s="896"/>
      <c r="BG96" s="898"/>
      <c r="BH96" s="899"/>
      <c r="BI96" s="895"/>
      <c r="BJ96" s="896"/>
      <c r="BK96" s="897"/>
      <c r="BL96" s="896"/>
      <c r="BM96" s="898"/>
      <c r="BN96" s="902">
        <f>ROUND((AF96-I96)/K8,0)*N9*(1+K10)/1000</f>
        <v>0.441</v>
      </c>
      <c r="BO96" s="900"/>
      <c r="BP96" s="896"/>
      <c r="BQ96" s="901"/>
      <c r="BR96" s="897"/>
      <c r="BS96" s="900"/>
      <c r="BT96" s="902"/>
      <c r="BU96" s="900"/>
      <c r="BV96" s="893"/>
      <c r="BW96" s="901"/>
      <c r="BX96" s="897"/>
      <c r="BY96" s="900"/>
      <c r="BZ96" s="902"/>
      <c r="CA96" s="580"/>
      <c r="CB96" s="893"/>
      <c r="CC96" s="903"/>
      <c r="CD96" s="636"/>
      <c r="CE96" s="637"/>
      <c r="CF96" s="927"/>
      <c r="CG96" s="848"/>
      <c r="CH96" s="848"/>
      <c r="CI96" s="848"/>
      <c r="CJ96" s="848"/>
      <c r="CK96" s="848"/>
      <c r="CL96" s="848"/>
      <c r="CM96" s="848"/>
      <c r="CN96" s="848"/>
      <c r="CO96" s="848"/>
      <c r="CP96" s="848"/>
      <c r="CQ96" s="848"/>
      <c r="CR96" s="848"/>
      <c r="CS96" s="848"/>
      <c r="CT96" s="848"/>
      <c r="CU96" s="848"/>
      <c r="CV96" s="848"/>
      <c r="CW96" s="848"/>
      <c r="CX96" s="848"/>
      <c r="CY96" s="848"/>
      <c r="CZ96" s="848"/>
      <c r="DA96" s="848"/>
      <c r="DB96" s="848"/>
      <c r="DC96" s="848"/>
      <c r="DD96" s="848"/>
      <c r="DE96" s="848"/>
      <c r="DF96" s="848"/>
      <c r="DG96" s="848"/>
      <c r="DH96" s="848"/>
      <c r="DI96" s="848"/>
      <c r="DJ96" s="848"/>
      <c r="DK96" s="848"/>
      <c r="DL96" s="848"/>
      <c r="DM96" s="848"/>
      <c r="DN96" s="848"/>
      <c r="DO96" s="848"/>
      <c r="DP96" s="848"/>
      <c r="DQ96" s="848"/>
      <c r="DR96" s="848"/>
      <c r="DS96" s="848"/>
      <c r="DT96" s="848"/>
      <c r="DU96" s="848"/>
      <c r="DV96" s="848"/>
      <c r="DW96" s="848"/>
      <c r="DX96" s="848"/>
      <c r="DY96" s="848"/>
      <c r="DZ96" s="848"/>
      <c r="EA96" s="848"/>
      <c r="EB96" s="848"/>
      <c r="EC96" s="848"/>
      <c r="ED96" s="848"/>
      <c r="EE96" s="848"/>
      <c r="EF96" s="848"/>
      <c r="EG96" s="848"/>
      <c r="EH96" s="848"/>
      <c r="EI96" s="848"/>
      <c r="EJ96" s="848"/>
      <c r="EK96" s="848"/>
      <c r="EL96" s="848"/>
      <c r="EM96" s="848"/>
      <c r="EN96" s="848"/>
      <c r="EO96" s="848"/>
      <c r="EP96" s="848"/>
      <c r="EQ96" s="848"/>
      <c r="ER96" s="848"/>
      <c r="ES96" s="848"/>
      <c r="ET96" s="848"/>
      <c r="EU96" s="848"/>
      <c r="EV96" s="848"/>
      <c r="EW96" s="848"/>
      <c r="EX96" s="848"/>
      <c r="EY96" s="848"/>
      <c r="EZ96" s="848"/>
      <c r="FA96" s="848"/>
      <c r="FB96" s="848"/>
      <c r="FC96" s="848"/>
      <c r="FD96" s="848"/>
      <c r="FE96" s="848"/>
      <c r="FF96" s="848"/>
      <c r="FG96" s="848"/>
      <c r="FH96" s="848"/>
      <c r="FI96" s="848"/>
      <c r="FJ96" s="848"/>
    </row>
    <row r="97" spans="1:166" ht="7.35" customHeight="1">
      <c r="A97" s="978"/>
      <c r="B97" s="1730"/>
      <c r="C97" s="2044"/>
      <c r="D97" s="2046"/>
      <c r="E97" s="2142"/>
      <c r="F97" s="2144"/>
      <c r="G97" s="2461">
        <v>56950</v>
      </c>
      <c r="H97" s="2462"/>
      <c r="I97" s="992">
        <v>45</v>
      </c>
      <c r="J97" s="993"/>
      <c r="K97" s="2437">
        <v>26</v>
      </c>
      <c r="L97" s="2438"/>
      <c r="M97" s="637"/>
      <c r="N97" s="2429">
        <f t="shared" si="17"/>
        <v>56927.5</v>
      </c>
      <c r="O97" s="2430"/>
      <c r="P97" s="1754"/>
      <c r="Q97" s="1737" t="s">
        <v>423</v>
      </c>
      <c r="R97" s="2430">
        <f t="shared" si="18"/>
        <v>56972.5</v>
      </c>
      <c r="S97" s="2430"/>
      <c r="T97" s="1023"/>
      <c r="U97" s="2597" t="s">
        <v>677</v>
      </c>
      <c r="V97" s="2598"/>
      <c r="W97" s="2429">
        <f>N97-O6</f>
        <v>56897.5</v>
      </c>
      <c r="X97" s="2430"/>
      <c r="Y97" s="2430"/>
      <c r="Z97" s="983" t="s">
        <v>423</v>
      </c>
      <c r="AA97" s="2430">
        <f>R97+O6</f>
        <v>57002.5</v>
      </c>
      <c r="AB97" s="2430"/>
      <c r="AC97" s="2430"/>
      <c r="AD97" s="2430"/>
      <c r="AE97" s="983"/>
      <c r="AF97" s="2417">
        <f t="shared" si="19"/>
        <v>105</v>
      </c>
      <c r="AG97" s="2418"/>
      <c r="AH97" s="2418"/>
      <c r="AI97" s="994"/>
      <c r="AJ97" s="995">
        <f>G5</f>
        <v>2</v>
      </c>
      <c r="AK97" s="996"/>
      <c r="AL97" s="893"/>
      <c r="AM97" s="997"/>
      <c r="AN97" s="893"/>
      <c r="AO97" s="998"/>
      <c r="AP97" s="894">
        <f>(AF97-I97)*N7/10000</f>
        <v>0.84</v>
      </c>
      <c r="AQ97" s="895"/>
      <c r="AR97" s="896"/>
      <c r="AS97" s="897"/>
      <c r="AT97" s="896"/>
      <c r="AU97" s="898"/>
      <c r="AV97" s="894">
        <f>I97*N7/10000</f>
        <v>0.63</v>
      </c>
      <c r="AW97" s="895"/>
      <c r="AX97" s="896"/>
      <c r="AY97" s="897"/>
      <c r="AZ97" s="896"/>
      <c r="BA97" s="898"/>
      <c r="BB97" s="899">
        <f>(AF97-I97)/1000</f>
        <v>0.06</v>
      </c>
      <c r="BC97" s="895"/>
      <c r="BD97" s="896"/>
      <c r="BE97" s="897"/>
      <c r="BF97" s="896"/>
      <c r="BG97" s="898"/>
      <c r="BH97" s="899">
        <f>I97/1000</f>
        <v>4.4999999999999998E-2</v>
      </c>
      <c r="BI97" s="895"/>
      <c r="BJ97" s="896"/>
      <c r="BK97" s="897"/>
      <c r="BL97" s="896"/>
      <c r="BM97" s="898"/>
      <c r="BN97" s="902">
        <f>ROUND((AF97-I97)/K8,0)*N9*(1+K10)/1000</f>
        <v>0.441</v>
      </c>
      <c r="BO97" s="900"/>
      <c r="BP97" s="896"/>
      <c r="BQ97" s="901"/>
      <c r="BR97" s="897"/>
      <c r="BS97" s="900"/>
      <c r="BT97" s="902">
        <f>AT13*AT14/1000</f>
        <v>0.1</v>
      </c>
      <c r="BU97" s="900"/>
      <c r="BV97" s="893"/>
      <c r="BW97" s="901"/>
      <c r="BX97" s="897"/>
      <c r="BY97" s="900"/>
      <c r="BZ97" s="902">
        <f>I97*AT15/1000</f>
        <v>0.09</v>
      </c>
      <c r="CA97" s="580"/>
      <c r="CB97" s="893"/>
      <c r="CC97" s="903"/>
      <c r="CD97" s="636"/>
      <c r="CE97" s="637"/>
      <c r="CF97" s="494"/>
      <c r="CG97" s="613"/>
      <c r="CH97" s="613"/>
      <c r="CI97" s="613"/>
    </row>
    <row r="98" spans="1:166" ht="7.35" customHeight="1">
      <c r="A98" s="978"/>
      <c r="B98" s="1730"/>
      <c r="C98" s="2044"/>
      <c r="D98" s="2046"/>
      <c r="E98" s="2142"/>
      <c r="F98" s="2144"/>
      <c r="G98" s="2461">
        <v>57378</v>
      </c>
      <c r="H98" s="2462"/>
      <c r="I98" s="992">
        <v>32</v>
      </c>
      <c r="J98" s="993"/>
      <c r="K98" s="2437">
        <v>26</v>
      </c>
      <c r="L98" s="2438"/>
      <c r="M98" s="637"/>
      <c r="N98" s="2429">
        <f t="shared" si="17"/>
        <v>57362</v>
      </c>
      <c r="O98" s="2430"/>
      <c r="P98" s="1754"/>
      <c r="Q98" s="1737" t="s">
        <v>423</v>
      </c>
      <c r="R98" s="2430">
        <f t="shared" si="18"/>
        <v>57394</v>
      </c>
      <c r="S98" s="2430"/>
      <c r="T98" s="1023"/>
      <c r="U98" s="2597" t="s">
        <v>53</v>
      </c>
      <c r="V98" s="2598"/>
      <c r="W98" s="2429">
        <f>N98-O6</f>
        <v>57332</v>
      </c>
      <c r="X98" s="2430"/>
      <c r="Y98" s="2430"/>
      <c r="Z98" s="983" t="s">
        <v>423</v>
      </c>
      <c r="AA98" s="2430">
        <f>R98+O6</f>
        <v>57424</v>
      </c>
      <c r="AB98" s="2430"/>
      <c r="AC98" s="2430"/>
      <c r="AD98" s="2430"/>
      <c r="AE98" s="983"/>
      <c r="AF98" s="2417">
        <f t="shared" si="19"/>
        <v>92</v>
      </c>
      <c r="AG98" s="2418"/>
      <c r="AH98" s="2418"/>
      <c r="AI98" s="994"/>
      <c r="AJ98" s="995">
        <f>G5</f>
        <v>2</v>
      </c>
      <c r="AK98" s="996"/>
      <c r="AL98" s="893"/>
      <c r="AM98" s="997"/>
      <c r="AN98" s="893"/>
      <c r="AO98" s="998"/>
      <c r="AP98" s="894">
        <f>AF98*N7/10000</f>
        <v>1.288</v>
      </c>
      <c r="AQ98" s="895"/>
      <c r="AR98" s="896"/>
      <c r="AS98" s="897"/>
      <c r="AT98" s="896"/>
      <c r="AU98" s="898"/>
      <c r="AV98" s="894"/>
      <c r="AW98" s="895"/>
      <c r="AX98" s="896"/>
      <c r="AY98" s="897"/>
      <c r="AZ98" s="896"/>
      <c r="BA98" s="898"/>
      <c r="BB98" s="899">
        <f>AF98/1000</f>
        <v>9.1999999999999998E-2</v>
      </c>
      <c r="BC98" s="895"/>
      <c r="BD98" s="896"/>
      <c r="BE98" s="897"/>
      <c r="BF98" s="896"/>
      <c r="BG98" s="898"/>
      <c r="BH98" s="899"/>
      <c r="BI98" s="895"/>
      <c r="BJ98" s="896"/>
      <c r="BK98" s="897"/>
      <c r="BL98" s="896"/>
      <c r="BM98" s="898"/>
      <c r="BN98" s="902">
        <f>ROUND((AF98-I98)/K8,0)*N9*(1+K10)/1000</f>
        <v>0.441</v>
      </c>
      <c r="BO98" s="900"/>
      <c r="BP98" s="896"/>
      <c r="BQ98" s="901"/>
      <c r="BR98" s="897"/>
      <c r="BS98" s="900"/>
      <c r="BT98" s="902"/>
      <c r="BU98" s="900"/>
      <c r="BV98" s="893"/>
      <c r="BW98" s="901"/>
      <c r="BX98" s="897"/>
      <c r="BY98" s="900"/>
      <c r="BZ98" s="902"/>
      <c r="CA98" s="580"/>
      <c r="CB98" s="893"/>
      <c r="CC98" s="903"/>
      <c r="CD98" s="636"/>
      <c r="CE98" s="637"/>
      <c r="CF98" s="494"/>
      <c r="CG98" s="613"/>
      <c r="CH98" s="613"/>
      <c r="CI98" s="613"/>
    </row>
    <row r="99" spans="1:166" ht="7.35" customHeight="1">
      <c r="A99" s="978"/>
      <c r="B99" s="1730"/>
      <c r="C99" s="2044"/>
      <c r="D99" s="2046"/>
      <c r="E99" s="2142"/>
      <c r="F99" s="2144"/>
      <c r="G99" s="2461">
        <v>58120</v>
      </c>
      <c r="H99" s="2462"/>
      <c r="I99" s="992">
        <v>142</v>
      </c>
      <c r="J99" s="993"/>
      <c r="K99" s="2437">
        <v>26</v>
      </c>
      <c r="L99" s="2438"/>
      <c r="M99" s="637"/>
      <c r="N99" s="2429">
        <f t="shared" si="17"/>
        <v>58049</v>
      </c>
      <c r="O99" s="2430"/>
      <c r="P99" s="1754"/>
      <c r="Q99" s="1737" t="s">
        <v>423</v>
      </c>
      <c r="R99" s="2430">
        <f t="shared" si="18"/>
        <v>58191</v>
      </c>
      <c r="S99" s="2430"/>
      <c r="T99" s="1023"/>
      <c r="U99" s="2597" t="s">
        <v>678</v>
      </c>
      <c r="V99" s="2598"/>
      <c r="W99" s="2429">
        <f>N99-V6</f>
        <v>57949</v>
      </c>
      <c r="X99" s="2430"/>
      <c r="Y99" s="2430"/>
      <c r="Z99" s="983" t="s">
        <v>423</v>
      </c>
      <c r="AA99" s="2430">
        <f>R99+V6</f>
        <v>58291</v>
      </c>
      <c r="AB99" s="2430"/>
      <c r="AC99" s="2430"/>
      <c r="AD99" s="2430"/>
      <c r="AE99" s="983"/>
      <c r="AF99" s="2417">
        <f t="shared" si="19"/>
        <v>342</v>
      </c>
      <c r="AG99" s="2418"/>
      <c r="AH99" s="2418"/>
      <c r="AI99" s="994"/>
      <c r="AJ99" s="995">
        <f>I5</f>
        <v>4</v>
      </c>
      <c r="AK99" s="996"/>
      <c r="AL99" s="893"/>
      <c r="AM99" s="997"/>
      <c r="AN99" s="893"/>
      <c r="AO99" s="998"/>
      <c r="AP99" s="894">
        <f>(AF99-I99)*N7/10000</f>
        <v>2.8</v>
      </c>
      <c r="AQ99" s="895"/>
      <c r="AR99" s="896"/>
      <c r="AS99" s="897"/>
      <c r="AT99" s="896"/>
      <c r="AU99" s="898"/>
      <c r="AV99" s="894">
        <f>I99*N7/10000</f>
        <v>1.988</v>
      </c>
      <c r="AW99" s="895"/>
      <c r="AX99" s="896"/>
      <c r="AY99" s="897"/>
      <c r="AZ99" s="896"/>
      <c r="BA99" s="898"/>
      <c r="BB99" s="899">
        <f>(AF99-I99)/1000</f>
        <v>0.2</v>
      </c>
      <c r="BC99" s="895"/>
      <c r="BD99" s="896"/>
      <c r="BE99" s="897"/>
      <c r="BF99" s="896"/>
      <c r="BG99" s="898"/>
      <c r="BH99" s="899">
        <f>I99/1000</f>
        <v>0.14199999999999999</v>
      </c>
      <c r="BI99" s="895"/>
      <c r="BJ99" s="896"/>
      <c r="BK99" s="897"/>
      <c r="BL99" s="896"/>
      <c r="BM99" s="898"/>
      <c r="BN99" s="902">
        <f>ROUND((AF99-I99)/K8,0)*N9*(1+K10)/1000</f>
        <v>1.47</v>
      </c>
      <c r="BO99" s="900"/>
      <c r="BP99" s="896"/>
      <c r="BQ99" s="901"/>
      <c r="BR99" s="897"/>
      <c r="BS99" s="900"/>
      <c r="BT99" s="902">
        <f>ROUND(I99/AR13,0)*AR14/1000</f>
        <v>1</v>
      </c>
      <c r="BU99" s="900"/>
      <c r="BV99" s="893"/>
      <c r="BW99" s="901"/>
      <c r="BX99" s="897"/>
      <c r="BY99" s="900"/>
      <c r="BZ99" s="902">
        <f>I99*AR15/1000</f>
        <v>0.56799999999999995</v>
      </c>
      <c r="CA99" s="580"/>
      <c r="CB99" s="893"/>
      <c r="CC99" s="903"/>
      <c r="CD99" s="636"/>
      <c r="CE99" s="637"/>
      <c r="CF99" s="927"/>
      <c r="CG99" s="848"/>
      <c r="CH99" s="848"/>
      <c r="CI99" s="848"/>
      <c r="CJ99" s="848"/>
      <c r="CK99" s="848"/>
      <c r="CL99" s="848"/>
      <c r="CM99" s="848"/>
      <c r="CN99" s="848"/>
      <c r="CO99" s="848"/>
      <c r="CP99" s="848"/>
      <c r="CQ99" s="848"/>
      <c r="CR99" s="848"/>
      <c r="CS99" s="848"/>
      <c r="CT99" s="848"/>
      <c r="CU99" s="848"/>
      <c r="CV99" s="848"/>
      <c r="CW99" s="848"/>
      <c r="CX99" s="848"/>
      <c r="CY99" s="848"/>
      <c r="CZ99" s="848"/>
      <c r="DA99" s="848"/>
      <c r="DB99" s="848"/>
      <c r="DC99" s="848"/>
      <c r="DD99" s="848"/>
      <c r="DE99" s="848"/>
      <c r="DF99" s="848"/>
      <c r="DG99" s="848"/>
      <c r="DH99" s="848"/>
      <c r="DI99" s="848"/>
      <c r="DJ99" s="848"/>
      <c r="DK99" s="848"/>
      <c r="DL99" s="848"/>
      <c r="DM99" s="848"/>
      <c r="DN99" s="848"/>
      <c r="DO99" s="848"/>
      <c r="DP99" s="848"/>
      <c r="DQ99" s="848"/>
      <c r="DR99" s="848"/>
      <c r="DS99" s="848"/>
      <c r="DT99" s="848"/>
      <c r="DU99" s="848"/>
      <c r="DV99" s="848"/>
      <c r="DW99" s="848"/>
      <c r="DX99" s="848"/>
      <c r="DY99" s="848"/>
      <c r="DZ99" s="848"/>
      <c r="EA99" s="848"/>
      <c r="EB99" s="848"/>
      <c r="EC99" s="848"/>
      <c r="ED99" s="848"/>
      <c r="EE99" s="848"/>
      <c r="EF99" s="848"/>
      <c r="EG99" s="848"/>
      <c r="EH99" s="848"/>
      <c r="EI99" s="848"/>
      <c r="EJ99" s="848"/>
      <c r="EK99" s="848"/>
      <c r="EL99" s="848"/>
      <c r="EM99" s="848"/>
      <c r="EN99" s="848"/>
      <c r="EO99" s="848"/>
      <c r="EP99" s="848"/>
      <c r="EQ99" s="848"/>
      <c r="ER99" s="848"/>
      <c r="ES99" s="848"/>
      <c r="ET99" s="848"/>
      <c r="EU99" s="848"/>
      <c r="EV99" s="848"/>
      <c r="EW99" s="848"/>
      <c r="EX99" s="848"/>
      <c r="EY99" s="848"/>
      <c r="EZ99" s="848"/>
      <c r="FA99" s="848"/>
      <c r="FB99" s="848"/>
      <c r="FC99" s="848"/>
      <c r="FD99" s="848"/>
      <c r="FE99" s="848"/>
      <c r="FF99" s="848"/>
      <c r="FG99" s="848"/>
      <c r="FH99" s="848"/>
      <c r="FI99" s="848"/>
      <c r="FJ99" s="848"/>
    </row>
    <row r="100" spans="1:166" ht="7.35" customHeight="1">
      <c r="A100" s="978"/>
      <c r="B100" s="1730"/>
      <c r="C100" s="2044"/>
      <c r="D100" s="2046"/>
      <c r="E100" s="586"/>
      <c r="F100" s="586"/>
      <c r="G100" s="2423">
        <v>59167</v>
      </c>
      <c r="H100" s="2424"/>
      <c r="I100" s="1019">
        <v>22</v>
      </c>
      <c r="J100" s="1020"/>
      <c r="K100" s="2533">
        <v>26</v>
      </c>
      <c r="L100" s="2534"/>
      <c r="M100" s="643"/>
      <c r="N100" s="2431">
        <f>G100-I100/2</f>
        <v>59156</v>
      </c>
      <c r="O100" s="2432"/>
      <c r="P100" s="1751"/>
      <c r="Q100" s="1738" t="s">
        <v>423</v>
      </c>
      <c r="R100" s="2432">
        <f>G100+I100/2</f>
        <v>59178</v>
      </c>
      <c r="S100" s="2432"/>
      <c r="T100" s="1021"/>
      <c r="U100" s="2601" t="s">
        <v>54</v>
      </c>
      <c r="V100" s="2602"/>
      <c r="W100" s="2431">
        <f>N100-O6</f>
        <v>59126</v>
      </c>
      <c r="X100" s="2432"/>
      <c r="Y100" s="2432"/>
      <c r="Z100" s="1786" t="s">
        <v>423</v>
      </c>
      <c r="AA100" s="2432">
        <f>R100+O6</f>
        <v>59208</v>
      </c>
      <c r="AB100" s="2432"/>
      <c r="AC100" s="2432"/>
      <c r="AD100" s="2432"/>
      <c r="AE100" s="1786"/>
      <c r="AF100" s="2419">
        <f>AA100-W100</f>
        <v>82</v>
      </c>
      <c r="AG100" s="2420"/>
      <c r="AH100" s="2420"/>
      <c r="AI100" s="1046"/>
      <c r="AJ100" s="1038">
        <f>G5</f>
        <v>2</v>
      </c>
      <c r="AK100" s="1031"/>
      <c r="AL100" s="928"/>
      <c r="AM100" s="1032"/>
      <c r="AN100" s="928"/>
      <c r="AO100" s="1033"/>
      <c r="AP100" s="1787">
        <f>AF100*N7/10000</f>
        <v>1.1479999999999999</v>
      </c>
      <c r="AQ100" s="1788"/>
      <c r="AR100" s="906"/>
      <c r="AS100" s="908"/>
      <c r="AT100" s="906"/>
      <c r="AU100" s="1789"/>
      <c r="AV100" s="1787"/>
      <c r="AW100" s="1788"/>
      <c r="AX100" s="906"/>
      <c r="AY100" s="908"/>
      <c r="AZ100" s="906"/>
      <c r="BA100" s="1789"/>
      <c r="BB100" s="1790">
        <f>AF100/1000</f>
        <v>8.2000000000000003E-2</v>
      </c>
      <c r="BC100" s="1788"/>
      <c r="BD100" s="906"/>
      <c r="BE100" s="908"/>
      <c r="BF100" s="906"/>
      <c r="BG100" s="1789"/>
      <c r="BH100" s="1790"/>
      <c r="BI100" s="1788"/>
      <c r="BJ100" s="906"/>
      <c r="BK100" s="908"/>
      <c r="BL100" s="906"/>
      <c r="BM100" s="1789"/>
      <c r="BN100" s="924">
        <f>ROUND((AF100-I100)/K8,0)*N9*(1+K10)/1000</f>
        <v>0.441</v>
      </c>
      <c r="BO100" s="905"/>
      <c r="BP100" s="906"/>
      <c r="BQ100" s="907"/>
      <c r="BR100" s="908"/>
      <c r="BS100" s="905"/>
      <c r="BT100" s="924"/>
      <c r="BU100" s="905"/>
      <c r="BV100" s="928"/>
      <c r="BW100" s="907"/>
      <c r="BX100" s="908"/>
      <c r="BY100" s="905"/>
      <c r="BZ100" s="924"/>
      <c r="CA100" s="617"/>
      <c r="CB100" s="928"/>
      <c r="CC100" s="909"/>
      <c r="CD100" s="1761"/>
      <c r="CE100" s="643"/>
      <c r="CF100" s="613"/>
      <c r="CG100" s="613"/>
      <c r="CH100" s="613"/>
      <c r="CI100" s="613"/>
    </row>
    <row r="101" spans="1:166" s="848" customFormat="1" ht="7.35" customHeight="1">
      <c r="A101" s="1005"/>
      <c r="B101" s="1759"/>
      <c r="C101" s="2394"/>
      <c r="D101" s="2395"/>
      <c r="E101" s="2396"/>
      <c r="F101" s="2397"/>
      <c r="G101" s="2398" t="s">
        <v>603</v>
      </c>
      <c r="H101" s="2399"/>
      <c r="I101" s="1007">
        <f>SUM(I95:I100)</f>
        <v>282</v>
      </c>
      <c r="J101" s="910"/>
      <c r="K101" s="2535"/>
      <c r="L101" s="2536"/>
      <c r="M101" s="612"/>
      <c r="N101" s="2412"/>
      <c r="O101" s="2413"/>
      <c r="P101" s="1752"/>
      <c r="Q101" s="1743"/>
      <c r="R101" s="2413"/>
      <c r="S101" s="2413"/>
      <c r="T101" s="612"/>
      <c r="U101" s="2595"/>
      <c r="V101" s="2596"/>
      <c r="W101" s="2539"/>
      <c r="X101" s="2540"/>
      <c r="Y101" s="2540"/>
      <c r="Z101" s="1741"/>
      <c r="AA101" s="2540"/>
      <c r="AB101" s="2540"/>
      <c r="AC101" s="2540"/>
      <c r="AD101" s="2540"/>
      <c r="AE101" s="1741"/>
      <c r="AF101" s="2421">
        <f>SUM(AF95:AF100)</f>
        <v>771.5</v>
      </c>
      <c r="AG101" s="2422"/>
      <c r="AH101" s="2422"/>
      <c r="AI101" s="1742"/>
      <c r="AJ101" s="1010">
        <f>SUM(AJ95:AJ100)</f>
        <v>14</v>
      </c>
      <c r="AK101" s="911"/>
      <c r="AL101" s="912">
        <f>'3.1Cost by Sub-contractors'!K20</f>
        <v>0</v>
      </c>
      <c r="AM101" s="913"/>
      <c r="AN101" s="912">
        <f>AJ101*AL101</f>
        <v>0</v>
      </c>
      <c r="AO101" s="914"/>
      <c r="AP101" s="915">
        <f>SUM(AP95:AP100)</f>
        <v>7.8749999999999991</v>
      </c>
      <c r="AQ101" s="911"/>
      <c r="AR101" s="912">
        <f>'3.1Cost by Sub-contractors'!K21</f>
        <v>0</v>
      </c>
      <c r="AS101" s="913"/>
      <c r="AT101" s="912">
        <f>AP101*AR101</f>
        <v>0</v>
      </c>
      <c r="AU101" s="914"/>
      <c r="AV101" s="915">
        <f>SUM(AV95:AV100)</f>
        <v>2.9260000000000002</v>
      </c>
      <c r="AW101" s="911"/>
      <c r="AX101" s="912">
        <f>'3.1Cost by Sub-contractors'!K22</f>
        <v>0</v>
      </c>
      <c r="AY101" s="913"/>
      <c r="AZ101" s="912">
        <f>AV101*AX101</f>
        <v>0</v>
      </c>
      <c r="BA101" s="914"/>
      <c r="BB101" s="916">
        <f>SUM(BB95:BB100)</f>
        <v>0.5625</v>
      </c>
      <c r="BC101" s="911"/>
      <c r="BD101" s="912">
        <f>'3.1Cost by Sub-contractors'!K23</f>
        <v>0</v>
      </c>
      <c r="BE101" s="913"/>
      <c r="BF101" s="912">
        <f>BB101*BD101</f>
        <v>0</v>
      </c>
      <c r="BG101" s="914"/>
      <c r="BH101" s="916">
        <f>SUM(BH95:BH100)</f>
        <v>0.20899999999999999</v>
      </c>
      <c r="BI101" s="911"/>
      <c r="BJ101" s="912">
        <f>'3.1Cost by Sub-contractors'!K24</f>
        <v>0</v>
      </c>
      <c r="BK101" s="913"/>
      <c r="BL101" s="912">
        <f>BH101*BJ101</f>
        <v>0</v>
      </c>
      <c r="BM101" s="914"/>
      <c r="BN101" s="917">
        <f>SUM(BN95:BN100)</f>
        <v>3.6749999999999998</v>
      </c>
      <c r="BO101" s="911"/>
      <c r="BP101" s="912">
        <f>'3.1Cost by Sub-contractors'!K25</f>
        <v>0</v>
      </c>
      <c r="BQ101" s="918"/>
      <c r="BR101" s="913">
        <f>BN101*BP101</f>
        <v>0</v>
      </c>
      <c r="BS101" s="914"/>
      <c r="BT101" s="917">
        <f>SUM(BT95:BT100)</f>
        <v>1.1000000000000001</v>
      </c>
      <c r="BU101" s="911"/>
      <c r="BV101" s="912">
        <f>'3.1Cost by Sub-contractors'!K26</f>
        <v>0</v>
      </c>
      <c r="BW101" s="918"/>
      <c r="BX101" s="913">
        <f>BT101*BV101</f>
        <v>0</v>
      </c>
      <c r="BY101" s="914"/>
      <c r="BZ101" s="917">
        <f>SUM(BZ95:BZ100)</f>
        <v>0.65799999999999992</v>
      </c>
      <c r="CA101" s="911"/>
      <c r="CB101" s="912">
        <f>'3.1Cost by Sub-contractors'!K27</f>
        <v>0</v>
      </c>
      <c r="CC101" s="918"/>
      <c r="CD101" s="913">
        <f>BZ101*CB101</f>
        <v>0</v>
      </c>
      <c r="CE101" s="914"/>
      <c r="CF101" s="927"/>
    </row>
    <row r="102" spans="1:166" ht="7.35" customHeight="1">
      <c r="A102" s="978"/>
      <c r="B102" s="1730"/>
      <c r="C102" s="2044"/>
      <c r="D102" s="2046"/>
      <c r="E102" s="2142" t="str">
        <f>'4.1Plan'!D355</f>
        <v>ML07-3</v>
      </c>
      <c r="F102" s="2144"/>
      <c r="G102" s="2532">
        <v>62337</v>
      </c>
      <c r="H102" s="2527"/>
      <c r="I102" s="1058">
        <v>73</v>
      </c>
      <c r="J102" s="1059"/>
      <c r="K102" s="2560">
        <v>26</v>
      </c>
      <c r="L102" s="2561"/>
      <c r="M102" s="644"/>
      <c r="N102" s="2577">
        <f>G102-I102/2</f>
        <v>62300.5</v>
      </c>
      <c r="O102" s="2578"/>
      <c r="P102" s="1060"/>
      <c r="Q102" s="1746" t="s">
        <v>423</v>
      </c>
      <c r="R102" s="2578">
        <f>G102+I102/2</f>
        <v>62373.5</v>
      </c>
      <c r="S102" s="2578"/>
      <c r="T102" s="1792"/>
      <c r="U102" s="2607" t="s">
        <v>679</v>
      </c>
      <c r="V102" s="2608"/>
      <c r="W102" s="2577">
        <f>N102-S6</f>
        <v>62250.5</v>
      </c>
      <c r="X102" s="2578"/>
      <c r="Y102" s="2578"/>
      <c r="Z102" s="990" t="s">
        <v>423</v>
      </c>
      <c r="AA102" s="2578">
        <f>R102+S6</f>
        <v>62423.5</v>
      </c>
      <c r="AB102" s="2578"/>
      <c r="AC102" s="2578"/>
      <c r="AD102" s="2578"/>
      <c r="AE102" s="990"/>
      <c r="AF102" s="2443">
        <f>AA102-W102</f>
        <v>173</v>
      </c>
      <c r="AG102" s="2444"/>
      <c r="AH102" s="2444"/>
      <c r="AI102" s="991"/>
      <c r="AJ102" s="1048">
        <f>G5</f>
        <v>2</v>
      </c>
      <c r="AK102" s="1027"/>
      <c r="AL102" s="933"/>
      <c r="AM102" s="1028"/>
      <c r="AN102" s="933"/>
      <c r="AO102" s="1029"/>
      <c r="AP102" s="882">
        <f>(AF102-I102)*N7/10000</f>
        <v>1.4</v>
      </c>
      <c r="AQ102" s="883"/>
      <c r="AR102" s="884"/>
      <c r="AS102" s="885"/>
      <c r="AT102" s="884"/>
      <c r="AU102" s="887"/>
      <c r="AV102" s="882">
        <f>I102*N7/10000</f>
        <v>1.022</v>
      </c>
      <c r="AW102" s="883"/>
      <c r="AX102" s="884"/>
      <c r="AY102" s="885"/>
      <c r="AZ102" s="884"/>
      <c r="BA102" s="887"/>
      <c r="BB102" s="888">
        <f>(AF102-I102)/1000</f>
        <v>0.1</v>
      </c>
      <c r="BC102" s="883"/>
      <c r="BD102" s="884"/>
      <c r="BE102" s="885"/>
      <c r="BF102" s="884"/>
      <c r="BG102" s="887"/>
      <c r="BH102" s="888">
        <f>I102/1000</f>
        <v>7.2999999999999995E-2</v>
      </c>
      <c r="BI102" s="883"/>
      <c r="BJ102" s="884"/>
      <c r="BK102" s="885"/>
      <c r="BL102" s="884"/>
      <c r="BM102" s="887"/>
      <c r="BN102" s="889">
        <f>ROUND((AF102-I102)/K8,0)*N9*(1+K10)/1000</f>
        <v>0.73499999999999999</v>
      </c>
      <c r="BO102" s="1793"/>
      <c r="BP102" s="1794"/>
      <c r="BQ102" s="1795"/>
      <c r="BR102" s="1796"/>
      <c r="BS102" s="1793"/>
      <c r="BT102" s="1799">
        <f>AT13*AT14/1000</f>
        <v>0.1</v>
      </c>
      <c r="BU102" s="1793"/>
      <c r="BV102" s="933"/>
      <c r="BW102" s="1795"/>
      <c r="BX102" s="1796"/>
      <c r="BY102" s="1793"/>
      <c r="BZ102" s="889">
        <f>I102*AT15/1000</f>
        <v>0.14599999999999999</v>
      </c>
      <c r="CA102" s="648"/>
      <c r="CB102" s="933"/>
      <c r="CC102" s="1797"/>
      <c r="CD102" s="1798"/>
      <c r="CE102" s="644"/>
      <c r="CF102" s="494"/>
      <c r="CG102" s="613"/>
      <c r="CH102" s="613"/>
      <c r="CI102" s="613"/>
    </row>
    <row r="103" spans="1:166" s="848" customFormat="1" ht="7.35" customHeight="1">
      <c r="A103" s="1005"/>
      <c r="B103" s="1759"/>
      <c r="C103" s="2394"/>
      <c r="D103" s="2395"/>
      <c r="E103" s="2396"/>
      <c r="F103" s="2397"/>
      <c r="G103" s="2398" t="s">
        <v>603</v>
      </c>
      <c r="H103" s="2399"/>
      <c r="I103" s="1007">
        <f>SUM(I102:I102)</f>
        <v>73</v>
      </c>
      <c r="J103" s="910"/>
      <c r="K103" s="2535"/>
      <c r="L103" s="2536"/>
      <c r="M103" s="612"/>
      <c r="N103" s="2412"/>
      <c r="O103" s="2413"/>
      <c r="P103" s="1752"/>
      <c r="Q103" s="1743"/>
      <c r="R103" s="2540"/>
      <c r="S103" s="2540"/>
      <c r="T103" s="612"/>
      <c r="U103" s="2595"/>
      <c r="V103" s="2596"/>
      <c r="W103" s="2539"/>
      <c r="X103" s="2540"/>
      <c r="Y103" s="2540"/>
      <c r="Z103" s="1008"/>
      <c r="AA103" s="2540"/>
      <c r="AB103" s="2540"/>
      <c r="AC103" s="2540"/>
      <c r="AD103" s="2540"/>
      <c r="AE103" s="1008"/>
      <c r="AF103" s="2421">
        <f>SUM(AF102:AF102)</f>
        <v>173</v>
      </c>
      <c r="AG103" s="2422"/>
      <c r="AH103" s="2422"/>
      <c r="AI103" s="1009"/>
      <c r="AJ103" s="1010">
        <f>SUM(AJ102:AJ102)</f>
        <v>2</v>
      </c>
      <c r="AK103" s="911"/>
      <c r="AL103" s="912">
        <f>'3.1Cost by Sub-contractors'!K20</f>
        <v>0</v>
      </c>
      <c r="AM103" s="913"/>
      <c r="AN103" s="912">
        <f>AJ103*AL103</f>
        <v>0</v>
      </c>
      <c r="AO103" s="914"/>
      <c r="AP103" s="915">
        <f>SUM(AP102:AP102)</f>
        <v>1.4</v>
      </c>
      <c r="AQ103" s="911"/>
      <c r="AR103" s="912">
        <f>'3.1Cost by Sub-contractors'!K21</f>
        <v>0</v>
      </c>
      <c r="AS103" s="913"/>
      <c r="AT103" s="912">
        <f>AP103*AR103</f>
        <v>0</v>
      </c>
      <c r="AU103" s="914"/>
      <c r="AV103" s="915">
        <f>SUM(AV102:AV102)</f>
        <v>1.022</v>
      </c>
      <c r="AW103" s="911"/>
      <c r="AX103" s="912">
        <f>'3.1Cost by Sub-contractors'!K22</f>
        <v>0</v>
      </c>
      <c r="AY103" s="913"/>
      <c r="AZ103" s="912">
        <f>AV103*AX103</f>
        <v>0</v>
      </c>
      <c r="BA103" s="914"/>
      <c r="BB103" s="916">
        <f>SUM(BB102:BB102)</f>
        <v>0.1</v>
      </c>
      <c r="BC103" s="911"/>
      <c r="BD103" s="912">
        <f>'3.1Cost by Sub-contractors'!K23</f>
        <v>0</v>
      </c>
      <c r="BE103" s="913"/>
      <c r="BF103" s="912">
        <f>BB103*BD103</f>
        <v>0</v>
      </c>
      <c r="BG103" s="914"/>
      <c r="BH103" s="916">
        <f>SUM(BH102:BH102)</f>
        <v>7.2999999999999995E-2</v>
      </c>
      <c r="BI103" s="911"/>
      <c r="BJ103" s="912">
        <f>'3.1Cost by Sub-contractors'!K24</f>
        <v>0</v>
      </c>
      <c r="BK103" s="913"/>
      <c r="BL103" s="912">
        <f>BH103*BJ103</f>
        <v>0</v>
      </c>
      <c r="BM103" s="914"/>
      <c r="BN103" s="917">
        <f>SUM(BN102:BN102)</f>
        <v>0.73499999999999999</v>
      </c>
      <c r="BO103" s="911"/>
      <c r="BP103" s="912">
        <f>'3.1Cost by Sub-contractors'!K25</f>
        <v>0</v>
      </c>
      <c r="BQ103" s="918"/>
      <c r="BR103" s="913">
        <f>BN103*BP103</f>
        <v>0</v>
      </c>
      <c r="BS103" s="914"/>
      <c r="BT103" s="917">
        <f>SUM(BT102:BT102)</f>
        <v>0.1</v>
      </c>
      <c r="BU103" s="911"/>
      <c r="BV103" s="912">
        <f>'3.1Cost by Sub-contractors'!K26</f>
        <v>0</v>
      </c>
      <c r="BW103" s="918"/>
      <c r="BX103" s="913">
        <f>BT103*BV103</f>
        <v>0</v>
      </c>
      <c r="BY103" s="914"/>
      <c r="BZ103" s="917">
        <f>SUM(BZ102:BZ102)</f>
        <v>0.14599999999999999</v>
      </c>
      <c r="CA103" s="911"/>
      <c r="CB103" s="912">
        <f>'3.1Cost by Sub-contractors'!K27</f>
        <v>0</v>
      </c>
      <c r="CC103" s="918"/>
      <c r="CD103" s="913">
        <f>BZ103*CB103</f>
        <v>0</v>
      </c>
      <c r="CE103" s="914"/>
      <c r="CF103" s="927"/>
    </row>
    <row r="104" spans="1:166" ht="7.35" customHeight="1">
      <c r="A104" s="978"/>
      <c r="B104" s="1730"/>
      <c r="C104" s="2050" t="str">
        <f>'4.1Plan'!C377</f>
        <v>PKGA1</v>
      </c>
      <c r="D104" s="2052"/>
      <c r="E104" s="2504" t="str">
        <f>'4.1Plan'!D377</f>
        <v>MLA1-1</v>
      </c>
      <c r="F104" s="2505"/>
      <c r="G104" s="2502">
        <v>66200</v>
      </c>
      <c r="H104" s="2503"/>
      <c r="I104" s="1024">
        <v>73</v>
      </c>
      <c r="J104" s="1025"/>
      <c r="K104" s="2537">
        <v>26</v>
      </c>
      <c r="L104" s="2538"/>
      <c r="M104" s="638"/>
      <c r="N104" s="2433">
        <f>G104-I104/2</f>
        <v>66163.5</v>
      </c>
      <c r="O104" s="2434"/>
      <c r="P104" s="1750"/>
      <c r="Q104" s="1748" t="s">
        <v>423</v>
      </c>
      <c r="R104" s="2434">
        <f>G104+I104/2</f>
        <v>66236.5</v>
      </c>
      <c r="S104" s="2434"/>
      <c r="T104" s="1022"/>
      <c r="U104" s="2441" t="s">
        <v>680</v>
      </c>
      <c r="V104" s="2442"/>
      <c r="W104" s="2433">
        <f>N104-S6</f>
        <v>66113.5</v>
      </c>
      <c r="X104" s="2434"/>
      <c r="Y104" s="2434"/>
      <c r="Z104" s="982" t="s">
        <v>423</v>
      </c>
      <c r="AA104" s="2434">
        <f>R104+S6</f>
        <v>66286.5</v>
      </c>
      <c r="AB104" s="2434"/>
      <c r="AC104" s="2434"/>
      <c r="AD104" s="2434"/>
      <c r="AE104" s="982"/>
      <c r="AF104" s="2425">
        <f>AA104-W104</f>
        <v>173</v>
      </c>
      <c r="AG104" s="2426"/>
      <c r="AH104" s="2426"/>
      <c r="AI104" s="1013"/>
      <c r="AJ104" s="1030">
        <f>G5</f>
        <v>2</v>
      </c>
      <c r="AK104" s="1082"/>
      <c r="AL104" s="1083"/>
      <c r="AM104" s="1084"/>
      <c r="AN104" s="1083"/>
      <c r="AO104" s="1085"/>
      <c r="AP104" s="929">
        <f>(AF104-I104)*N7/10000</f>
        <v>1.4</v>
      </c>
      <c r="AQ104" s="930"/>
      <c r="AR104" s="886"/>
      <c r="AS104" s="922"/>
      <c r="AT104" s="886"/>
      <c r="AU104" s="931"/>
      <c r="AV104" s="929">
        <f>I104*N7/10000</f>
        <v>1.022</v>
      </c>
      <c r="AW104" s="930"/>
      <c r="AX104" s="886"/>
      <c r="AY104" s="922"/>
      <c r="AZ104" s="886"/>
      <c r="BA104" s="931"/>
      <c r="BB104" s="932">
        <f>(AF104-I104)/1000</f>
        <v>0.1</v>
      </c>
      <c r="BC104" s="930"/>
      <c r="BD104" s="886"/>
      <c r="BE104" s="922"/>
      <c r="BF104" s="886"/>
      <c r="BG104" s="931"/>
      <c r="BH104" s="932">
        <f>I104/1000</f>
        <v>7.2999999999999995E-2</v>
      </c>
      <c r="BI104" s="930"/>
      <c r="BJ104" s="886"/>
      <c r="BK104" s="922"/>
      <c r="BL104" s="886"/>
      <c r="BM104" s="931"/>
      <c r="BN104" s="925">
        <f>ROUND((AF104-I104)/K8,0)*N9*(1+K10)/1000</f>
        <v>0.73499999999999999</v>
      </c>
      <c r="BO104" s="920"/>
      <c r="BP104" s="886"/>
      <c r="BQ104" s="921"/>
      <c r="BR104" s="922"/>
      <c r="BS104" s="920"/>
      <c r="BT104" s="925"/>
      <c r="BU104" s="920"/>
      <c r="BV104" s="1083"/>
      <c r="BW104" s="921"/>
      <c r="BX104" s="922"/>
      <c r="BY104" s="920"/>
      <c r="BZ104" s="925"/>
      <c r="CA104" s="578"/>
      <c r="CB104" s="1083"/>
      <c r="CC104" s="923"/>
      <c r="CD104" s="1762"/>
      <c r="CE104" s="638"/>
      <c r="CF104" s="494"/>
      <c r="CG104" s="613"/>
      <c r="CH104" s="613"/>
      <c r="CI104" s="613"/>
    </row>
    <row r="105" spans="1:166" ht="7.35" customHeight="1">
      <c r="A105" s="978"/>
      <c r="B105" s="1730"/>
      <c r="C105" s="978"/>
      <c r="D105" s="606"/>
      <c r="E105" s="2142"/>
      <c r="F105" s="2144"/>
      <c r="G105" s="2461">
        <v>68308</v>
      </c>
      <c r="H105" s="2462"/>
      <c r="I105" s="992">
        <v>307</v>
      </c>
      <c r="J105" s="993"/>
      <c r="K105" s="2437">
        <v>26</v>
      </c>
      <c r="L105" s="2438"/>
      <c r="M105" s="637"/>
      <c r="N105" s="2429">
        <f>G105-I105/2</f>
        <v>68154.5</v>
      </c>
      <c r="O105" s="2430"/>
      <c r="P105" s="1754"/>
      <c r="Q105" s="1737" t="s">
        <v>423</v>
      </c>
      <c r="R105" s="2430">
        <f>G105+I105/2</f>
        <v>68461.5</v>
      </c>
      <c r="S105" s="2430"/>
      <c r="T105" s="1023"/>
      <c r="U105" s="2597" t="s">
        <v>681</v>
      </c>
      <c r="V105" s="2598"/>
      <c r="W105" s="2429">
        <f>N105-Z6</f>
        <v>67954.5</v>
      </c>
      <c r="X105" s="2430"/>
      <c r="Y105" s="2430"/>
      <c r="Z105" s="983" t="s">
        <v>423</v>
      </c>
      <c r="AA105" s="2430">
        <f>R105+Z6</f>
        <v>68661.5</v>
      </c>
      <c r="AB105" s="2430"/>
      <c r="AC105" s="2430"/>
      <c r="AD105" s="2430"/>
      <c r="AE105" s="983"/>
      <c r="AF105" s="2417">
        <f>AA105-W105</f>
        <v>707</v>
      </c>
      <c r="AG105" s="2418"/>
      <c r="AH105" s="2418"/>
      <c r="AI105" s="994"/>
      <c r="AJ105" s="995">
        <f>I5</f>
        <v>4</v>
      </c>
      <c r="AK105" s="996"/>
      <c r="AL105" s="893"/>
      <c r="AM105" s="997"/>
      <c r="AN105" s="893"/>
      <c r="AO105" s="998"/>
      <c r="AP105" s="894">
        <f>(AF105-I105)*N7/10000</f>
        <v>5.6</v>
      </c>
      <c r="AQ105" s="895"/>
      <c r="AR105" s="896"/>
      <c r="AS105" s="897"/>
      <c r="AT105" s="896"/>
      <c r="AU105" s="898"/>
      <c r="AV105" s="894">
        <f>I105*N7/10000</f>
        <v>4.298</v>
      </c>
      <c r="AW105" s="895"/>
      <c r="AX105" s="896"/>
      <c r="AY105" s="897"/>
      <c r="AZ105" s="896"/>
      <c r="BA105" s="898"/>
      <c r="BB105" s="899">
        <f>(AF105-I105)/1000</f>
        <v>0.4</v>
      </c>
      <c r="BC105" s="895"/>
      <c r="BD105" s="896"/>
      <c r="BE105" s="897"/>
      <c r="BF105" s="896"/>
      <c r="BG105" s="898"/>
      <c r="BH105" s="899">
        <f>I105/1000</f>
        <v>0.307</v>
      </c>
      <c r="BI105" s="895"/>
      <c r="BJ105" s="896"/>
      <c r="BK105" s="897"/>
      <c r="BL105" s="896"/>
      <c r="BM105" s="898"/>
      <c r="BN105" s="902">
        <f>ROUND((AF105-I105)/K8,0)*N9*(1+K10)/1000</f>
        <v>2.94</v>
      </c>
      <c r="BO105" s="900"/>
      <c r="BP105" s="896"/>
      <c r="BQ105" s="901"/>
      <c r="BR105" s="897"/>
      <c r="BS105" s="900"/>
      <c r="BT105" s="902">
        <f>ROUND(I105/AR13,0)*AR14/1000</f>
        <v>2</v>
      </c>
      <c r="BU105" s="900"/>
      <c r="BV105" s="893"/>
      <c r="BW105" s="901"/>
      <c r="BX105" s="897"/>
      <c r="BY105" s="900"/>
      <c r="BZ105" s="902">
        <f>I105*AR15/1000</f>
        <v>1.228</v>
      </c>
      <c r="CA105" s="580"/>
      <c r="CB105" s="893"/>
      <c r="CC105" s="903"/>
      <c r="CD105" s="636"/>
      <c r="CE105" s="637"/>
      <c r="CF105" s="613"/>
      <c r="CG105" s="613"/>
      <c r="CH105" s="613"/>
      <c r="CI105" s="613"/>
    </row>
    <row r="106" spans="1:166" s="848" customFormat="1" ht="7.35" customHeight="1">
      <c r="A106" s="1005"/>
      <c r="B106" s="1759"/>
      <c r="C106" s="2394"/>
      <c r="D106" s="2395"/>
      <c r="E106" s="2396"/>
      <c r="F106" s="2397"/>
      <c r="G106" s="2398" t="s">
        <v>603</v>
      </c>
      <c r="H106" s="2399"/>
      <c r="I106" s="1007">
        <f>SUM(I104:I105)</f>
        <v>380</v>
      </c>
      <c r="J106" s="910"/>
      <c r="K106" s="2535"/>
      <c r="L106" s="2536"/>
      <c r="M106" s="612"/>
      <c r="N106" s="2412"/>
      <c r="O106" s="2413"/>
      <c r="P106" s="1866"/>
      <c r="Q106" s="1865"/>
      <c r="R106" s="2540"/>
      <c r="S106" s="2540"/>
      <c r="T106" s="612"/>
      <c r="U106" s="2595"/>
      <c r="V106" s="2596"/>
      <c r="W106" s="2539"/>
      <c r="X106" s="2540"/>
      <c r="Y106" s="2540"/>
      <c r="Z106" s="1860"/>
      <c r="AA106" s="2540"/>
      <c r="AB106" s="2540"/>
      <c r="AC106" s="2540"/>
      <c r="AD106" s="2540"/>
      <c r="AE106" s="1860"/>
      <c r="AF106" s="2421">
        <f>SUM(AF104:AH105)</f>
        <v>880</v>
      </c>
      <c r="AG106" s="2422"/>
      <c r="AH106" s="2422"/>
      <c r="AI106" s="1861"/>
      <c r="AJ106" s="1010">
        <f>SUM(AJ104:AJ105)</f>
        <v>6</v>
      </c>
      <c r="AK106" s="911"/>
      <c r="AL106" s="912">
        <f>'3.1Cost by Sub-contractors'!K20</f>
        <v>0</v>
      </c>
      <c r="AM106" s="913"/>
      <c r="AN106" s="912">
        <f>AJ106*AL106</f>
        <v>0</v>
      </c>
      <c r="AO106" s="914"/>
      <c r="AP106" s="915">
        <f>SUM(AP104:AP105)</f>
        <v>7</v>
      </c>
      <c r="AQ106" s="911"/>
      <c r="AR106" s="912">
        <f>'3.1Cost by Sub-contractors'!K21</f>
        <v>0</v>
      </c>
      <c r="AS106" s="913"/>
      <c r="AT106" s="912">
        <f>AP106*AR106</f>
        <v>0</v>
      </c>
      <c r="AU106" s="914"/>
      <c r="AV106" s="915">
        <f>SUM(AV104:AV105)</f>
        <v>5.32</v>
      </c>
      <c r="AW106" s="911"/>
      <c r="AX106" s="912">
        <f>'3.1Cost by Sub-contractors'!K22</f>
        <v>0</v>
      </c>
      <c r="AY106" s="913"/>
      <c r="AZ106" s="912">
        <f>AV106*AX106</f>
        <v>0</v>
      </c>
      <c r="BA106" s="914"/>
      <c r="BB106" s="916">
        <f>SUM(BB104:BB105)</f>
        <v>0.5</v>
      </c>
      <c r="BC106" s="911"/>
      <c r="BD106" s="912">
        <f>'3.1Cost by Sub-contractors'!K23</f>
        <v>0</v>
      </c>
      <c r="BE106" s="913"/>
      <c r="BF106" s="912">
        <f>BB106*BD106</f>
        <v>0</v>
      </c>
      <c r="BG106" s="914"/>
      <c r="BH106" s="916">
        <f>SUM(BH104:BH105)</f>
        <v>0.38</v>
      </c>
      <c r="BI106" s="911"/>
      <c r="BJ106" s="912">
        <f>'3.1Cost by Sub-contractors'!K24</f>
        <v>0</v>
      </c>
      <c r="BK106" s="913"/>
      <c r="BL106" s="912">
        <f>BH106*BJ106</f>
        <v>0</v>
      </c>
      <c r="BM106" s="914"/>
      <c r="BN106" s="917">
        <f>SUM(BN104:BN105)</f>
        <v>3.6749999999999998</v>
      </c>
      <c r="BO106" s="911"/>
      <c r="BP106" s="912">
        <f>'3.1Cost by Sub-contractors'!K25</f>
        <v>0</v>
      </c>
      <c r="BQ106" s="918"/>
      <c r="BR106" s="913">
        <f>BN106*BP106</f>
        <v>0</v>
      </c>
      <c r="BS106" s="914"/>
      <c r="BT106" s="917">
        <f>SUM(BT104:BT105)</f>
        <v>2</v>
      </c>
      <c r="BU106" s="911"/>
      <c r="BV106" s="912">
        <f>'3.1Cost by Sub-contractors'!K26</f>
        <v>0</v>
      </c>
      <c r="BW106" s="918"/>
      <c r="BX106" s="913">
        <f>BT106*BV106</f>
        <v>0</v>
      </c>
      <c r="BY106" s="914"/>
      <c r="BZ106" s="917">
        <f>SUM(BZ104:BZ105)</f>
        <v>1.228</v>
      </c>
      <c r="CA106" s="911"/>
      <c r="CB106" s="912">
        <f>'3.1Cost by Sub-contractors'!K27</f>
        <v>0</v>
      </c>
      <c r="CC106" s="918"/>
      <c r="CD106" s="913">
        <f>BZ106*CB106</f>
        <v>0</v>
      </c>
      <c r="CE106" s="914"/>
      <c r="CF106" s="494"/>
      <c r="CG106" s="613"/>
      <c r="CH106" s="613"/>
      <c r="CI106" s="613"/>
      <c r="CJ106" s="613"/>
      <c r="CK106" s="613"/>
      <c r="CL106" s="613"/>
      <c r="CM106" s="613"/>
      <c r="CN106" s="613"/>
      <c r="CO106" s="613"/>
      <c r="CP106" s="613"/>
      <c r="CQ106" s="613"/>
      <c r="CR106" s="613"/>
      <c r="CS106" s="613"/>
      <c r="CT106" s="613"/>
      <c r="CU106" s="613"/>
      <c r="CV106" s="613"/>
      <c r="CW106" s="613"/>
      <c r="CX106" s="613"/>
      <c r="CY106" s="613"/>
      <c r="CZ106" s="613"/>
      <c r="DA106" s="613"/>
      <c r="DB106" s="613"/>
      <c r="DC106" s="613"/>
      <c r="DD106" s="613"/>
      <c r="DE106" s="613"/>
      <c r="DF106" s="613"/>
      <c r="DG106" s="613"/>
      <c r="DH106" s="613"/>
      <c r="DI106" s="613"/>
      <c r="DJ106" s="613"/>
      <c r="DK106" s="613"/>
      <c r="DL106" s="613"/>
      <c r="DM106" s="613"/>
      <c r="DN106" s="613"/>
      <c r="DO106" s="613"/>
      <c r="DP106" s="613"/>
      <c r="DQ106" s="613"/>
      <c r="DR106" s="613"/>
      <c r="DS106" s="613"/>
      <c r="DT106" s="613"/>
      <c r="DU106" s="613"/>
      <c r="DV106" s="613"/>
      <c r="DW106" s="613"/>
      <c r="DX106" s="613"/>
      <c r="DY106" s="613"/>
      <c r="DZ106" s="613"/>
      <c r="EA106" s="613"/>
      <c r="EB106" s="613"/>
      <c r="EC106" s="613"/>
      <c r="ED106" s="613"/>
      <c r="EE106" s="613"/>
      <c r="EF106" s="613"/>
      <c r="EG106" s="613"/>
      <c r="EH106" s="613"/>
      <c r="EI106" s="613"/>
      <c r="EJ106" s="613"/>
      <c r="EK106" s="613"/>
      <c r="EL106" s="613"/>
      <c r="EM106" s="613"/>
      <c r="EN106" s="613"/>
      <c r="EO106" s="613"/>
      <c r="EP106" s="613"/>
      <c r="EQ106" s="613"/>
      <c r="ER106" s="613"/>
      <c r="ES106" s="613"/>
      <c r="ET106" s="613"/>
      <c r="EU106" s="613"/>
      <c r="EV106" s="613"/>
      <c r="EW106" s="613"/>
      <c r="EX106" s="613"/>
      <c r="EY106" s="613"/>
      <c r="EZ106" s="613"/>
      <c r="FA106" s="613"/>
      <c r="FB106" s="613"/>
      <c r="FC106" s="613"/>
      <c r="FD106" s="613"/>
      <c r="FE106" s="613"/>
      <c r="FF106" s="613"/>
      <c r="FG106" s="613"/>
      <c r="FH106" s="613"/>
      <c r="FI106" s="613"/>
      <c r="FJ106" s="613"/>
    </row>
    <row r="107" spans="1:166" s="848" customFormat="1" ht="7.35" customHeight="1">
      <c r="A107" s="978"/>
      <c r="B107" s="1730"/>
      <c r="C107" s="2044"/>
      <c r="D107" s="2046"/>
      <c r="E107" s="2142" t="str">
        <f>'4.1Plan'!D399</f>
        <v>MLA1-2</v>
      </c>
      <c r="F107" s="2144"/>
      <c r="G107" s="2518">
        <v>71000</v>
      </c>
      <c r="H107" s="2530"/>
      <c r="I107" s="1011">
        <v>25</v>
      </c>
      <c r="J107" s="1012"/>
      <c r="K107" s="2560">
        <v>26</v>
      </c>
      <c r="L107" s="2561"/>
      <c r="M107" s="640"/>
      <c r="N107" s="2435">
        <f>G107-I107/2</f>
        <v>70987.5</v>
      </c>
      <c r="O107" s="2436"/>
      <c r="P107" s="1867"/>
      <c r="Q107" s="1862" t="s">
        <v>423</v>
      </c>
      <c r="R107" s="2436">
        <f>G107+I107/2</f>
        <v>71012.5</v>
      </c>
      <c r="S107" s="2436"/>
      <c r="T107" s="1815"/>
      <c r="U107" s="2604" t="s">
        <v>682</v>
      </c>
      <c r="V107" s="2605"/>
      <c r="W107" s="2435">
        <f>N107-O6</f>
        <v>70957.5</v>
      </c>
      <c r="X107" s="2436"/>
      <c r="Y107" s="2436"/>
      <c r="Z107" s="990" t="s">
        <v>423</v>
      </c>
      <c r="AA107" s="2436">
        <f>R107+O6</f>
        <v>71042.5</v>
      </c>
      <c r="AB107" s="2436"/>
      <c r="AC107" s="2436"/>
      <c r="AD107" s="2436"/>
      <c r="AE107" s="990"/>
      <c r="AF107" s="2427">
        <f>AA107-W107</f>
        <v>85</v>
      </c>
      <c r="AG107" s="2428"/>
      <c r="AH107" s="2428"/>
      <c r="AI107" s="991"/>
      <c r="AJ107" s="1014">
        <f>G5</f>
        <v>2</v>
      </c>
      <c r="AK107" s="1015"/>
      <c r="AL107" s="919"/>
      <c r="AM107" s="1016"/>
      <c r="AN107" s="919"/>
      <c r="AO107" s="1017"/>
      <c r="AP107" s="882">
        <f>(AF107-I107)*N7/10000</f>
        <v>0.84</v>
      </c>
      <c r="AQ107" s="883"/>
      <c r="AR107" s="884"/>
      <c r="AS107" s="885"/>
      <c r="AT107" s="884"/>
      <c r="AU107" s="887"/>
      <c r="AV107" s="882">
        <f>I107*N7/10000</f>
        <v>0.35</v>
      </c>
      <c r="AW107" s="883"/>
      <c r="AX107" s="884"/>
      <c r="AY107" s="885"/>
      <c r="AZ107" s="884"/>
      <c r="BA107" s="887"/>
      <c r="BB107" s="888">
        <f>(AF107-I107)/1000</f>
        <v>0.06</v>
      </c>
      <c r="BC107" s="883"/>
      <c r="BD107" s="884"/>
      <c r="BE107" s="885"/>
      <c r="BF107" s="884"/>
      <c r="BG107" s="887"/>
      <c r="BH107" s="888">
        <f>I107/1000</f>
        <v>2.5000000000000001E-2</v>
      </c>
      <c r="BI107" s="883"/>
      <c r="BJ107" s="884"/>
      <c r="BK107" s="885"/>
      <c r="BL107" s="884"/>
      <c r="BM107" s="887"/>
      <c r="BN107" s="889">
        <f>ROUND((AF107-I107)/K8,0)*N9*(1+K10)/1000</f>
        <v>0.441</v>
      </c>
      <c r="BO107" s="890"/>
      <c r="BP107" s="884"/>
      <c r="BQ107" s="891"/>
      <c r="BR107" s="885"/>
      <c r="BS107" s="890"/>
      <c r="BT107" s="889"/>
      <c r="BU107" s="890"/>
      <c r="BV107" s="919"/>
      <c r="BW107" s="891"/>
      <c r="BX107" s="885"/>
      <c r="BY107" s="890"/>
      <c r="BZ107" s="889"/>
      <c r="CA107" s="596"/>
      <c r="CB107" s="919"/>
      <c r="CC107" s="892"/>
      <c r="CD107" s="639"/>
      <c r="CE107" s="640"/>
    </row>
    <row r="108" spans="1:166" ht="7.35" customHeight="1">
      <c r="A108" s="978"/>
      <c r="B108" s="1730"/>
      <c r="C108" s="2044"/>
      <c r="D108" s="2046"/>
      <c r="E108" s="613"/>
      <c r="F108" s="613"/>
      <c r="G108" s="2518">
        <v>74312</v>
      </c>
      <c r="H108" s="2530"/>
      <c r="I108" s="1011">
        <v>144</v>
      </c>
      <c r="J108" s="1012"/>
      <c r="K108" s="2560">
        <v>26</v>
      </c>
      <c r="L108" s="2561"/>
      <c r="M108" s="640"/>
      <c r="N108" s="2435">
        <f>G108-I108/2</f>
        <v>74240</v>
      </c>
      <c r="O108" s="2436"/>
      <c r="P108" s="1867"/>
      <c r="Q108" s="1862" t="s">
        <v>423</v>
      </c>
      <c r="R108" s="2436">
        <f>G108+I108/2</f>
        <v>74384</v>
      </c>
      <c r="S108" s="2436"/>
      <c r="T108" s="1815"/>
      <c r="U108" s="2604" t="s">
        <v>683</v>
      </c>
      <c r="V108" s="2605"/>
      <c r="W108" s="2435">
        <f>N108-V6</f>
        <v>74140</v>
      </c>
      <c r="X108" s="2436"/>
      <c r="Y108" s="2436"/>
      <c r="Z108" s="990" t="s">
        <v>423</v>
      </c>
      <c r="AA108" s="2436">
        <f>R108+V6</f>
        <v>74484</v>
      </c>
      <c r="AB108" s="2436"/>
      <c r="AC108" s="2436"/>
      <c r="AD108" s="2436"/>
      <c r="AE108" s="990"/>
      <c r="AF108" s="2427">
        <f>AA108-W108</f>
        <v>344</v>
      </c>
      <c r="AG108" s="2428"/>
      <c r="AH108" s="2428"/>
      <c r="AI108" s="991"/>
      <c r="AJ108" s="1014">
        <f>I5</f>
        <v>4</v>
      </c>
      <c r="AK108" s="1015"/>
      <c r="AL108" s="919"/>
      <c r="AM108" s="1016"/>
      <c r="AN108" s="919"/>
      <c r="AO108" s="1017"/>
      <c r="AP108" s="882">
        <f>(AF108-I108)*N7/10000</f>
        <v>2.8</v>
      </c>
      <c r="AQ108" s="883"/>
      <c r="AR108" s="884"/>
      <c r="AS108" s="885"/>
      <c r="AT108" s="884"/>
      <c r="AU108" s="887"/>
      <c r="AV108" s="882">
        <f>I108*N7/10000</f>
        <v>2.016</v>
      </c>
      <c r="AW108" s="883"/>
      <c r="AX108" s="884"/>
      <c r="AY108" s="885"/>
      <c r="AZ108" s="884"/>
      <c r="BA108" s="887"/>
      <c r="BB108" s="888">
        <f>(AF108-I108)/1000</f>
        <v>0.2</v>
      </c>
      <c r="BC108" s="883"/>
      <c r="BD108" s="884"/>
      <c r="BE108" s="885"/>
      <c r="BF108" s="884"/>
      <c r="BG108" s="887"/>
      <c r="BH108" s="888">
        <f>I108/1000</f>
        <v>0.14399999999999999</v>
      </c>
      <c r="BI108" s="883"/>
      <c r="BJ108" s="884"/>
      <c r="BK108" s="885"/>
      <c r="BL108" s="884"/>
      <c r="BM108" s="887"/>
      <c r="BN108" s="889">
        <f>ROUND((AF108-I108)/K8,0)*N9*(1+K10)/1000</f>
        <v>1.47</v>
      </c>
      <c r="BO108" s="890"/>
      <c r="BP108" s="884"/>
      <c r="BQ108" s="891"/>
      <c r="BR108" s="885"/>
      <c r="BS108" s="890"/>
      <c r="BT108" s="889">
        <f>ROUND(I108/AR13,0)*AR14/1000</f>
        <v>1</v>
      </c>
      <c r="BU108" s="890"/>
      <c r="BV108" s="919"/>
      <c r="BW108" s="891"/>
      <c r="BX108" s="885"/>
      <c r="BY108" s="890"/>
      <c r="BZ108" s="889">
        <f>I108*AR15/1000</f>
        <v>0.57599999999999996</v>
      </c>
      <c r="CA108" s="596"/>
      <c r="CB108" s="919"/>
      <c r="CC108" s="892"/>
      <c r="CD108" s="639"/>
      <c r="CE108" s="640"/>
      <c r="CF108" s="494"/>
      <c r="CG108" s="613"/>
      <c r="CH108" s="613"/>
      <c r="CI108" s="613"/>
    </row>
    <row r="109" spans="1:166" ht="7.35" customHeight="1">
      <c r="A109" s="978"/>
      <c r="B109" s="1730"/>
      <c r="C109" s="2044"/>
      <c r="D109" s="2046"/>
      <c r="E109" s="2142"/>
      <c r="F109" s="2144"/>
      <c r="G109" s="2423">
        <v>74879</v>
      </c>
      <c r="H109" s="2424"/>
      <c r="I109" s="1019">
        <v>24</v>
      </c>
      <c r="J109" s="1020"/>
      <c r="K109" s="2437">
        <v>26</v>
      </c>
      <c r="L109" s="2438"/>
      <c r="M109" s="643"/>
      <c r="N109" s="2431">
        <f>G109-I109/2</f>
        <v>74867</v>
      </c>
      <c r="O109" s="2432"/>
      <c r="P109" s="1751"/>
      <c r="Q109" s="1738" t="s">
        <v>423</v>
      </c>
      <c r="R109" s="2432">
        <f>G109+I109/2</f>
        <v>74891</v>
      </c>
      <c r="S109" s="2432"/>
      <c r="T109" s="1021"/>
      <c r="U109" s="2601" t="s">
        <v>684</v>
      </c>
      <c r="V109" s="2602"/>
      <c r="W109" s="2431">
        <f>N109-O6</f>
        <v>74837</v>
      </c>
      <c r="X109" s="2432"/>
      <c r="Y109" s="2432"/>
      <c r="Z109" s="983" t="s">
        <v>423</v>
      </c>
      <c r="AA109" s="2432">
        <f>R109+O6</f>
        <v>74921</v>
      </c>
      <c r="AB109" s="2432"/>
      <c r="AC109" s="2432"/>
      <c r="AD109" s="2432"/>
      <c r="AE109" s="983"/>
      <c r="AF109" s="2419">
        <f>AA109-W109</f>
        <v>84</v>
      </c>
      <c r="AG109" s="2420"/>
      <c r="AH109" s="2420"/>
      <c r="AI109" s="994"/>
      <c r="AJ109" s="1038">
        <f>G5</f>
        <v>2</v>
      </c>
      <c r="AK109" s="1031"/>
      <c r="AL109" s="928"/>
      <c r="AM109" s="1032"/>
      <c r="AN109" s="928"/>
      <c r="AO109" s="1033"/>
      <c r="AP109" s="894">
        <f>(AF109-I109)*N7/10000</f>
        <v>0.84</v>
      </c>
      <c r="AQ109" s="895"/>
      <c r="AR109" s="896"/>
      <c r="AS109" s="897"/>
      <c r="AT109" s="896"/>
      <c r="AU109" s="898"/>
      <c r="AV109" s="894">
        <f>I109*N7/10000</f>
        <v>0.33600000000000002</v>
      </c>
      <c r="AW109" s="895"/>
      <c r="AX109" s="896"/>
      <c r="AY109" s="897"/>
      <c r="AZ109" s="896"/>
      <c r="BA109" s="898"/>
      <c r="BB109" s="899">
        <f>(AF109-I109)/1000</f>
        <v>0.06</v>
      </c>
      <c r="BC109" s="895"/>
      <c r="BD109" s="896"/>
      <c r="BE109" s="897"/>
      <c r="BF109" s="896"/>
      <c r="BG109" s="898"/>
      <c r="BH109" s="899">
        <f>I109/1000</f>
        <v>2.4E-2</v>
      </c>
      <c r="BI109" s="895"/>
      <c r="BJ109" s="896"/>
      <c r="BK109" s="897"/>
      <c r="BL109" s="896"/>
      <c r="BM109" s="898"/>
      <c r="BN109" s="889">
        <f>ROUND((AF109-I109)/K8,0)*N9*(1+K10)/1000</f>
        <v>0.441</v>
      </c>
      <c r="BO109" s="905"/>
      <c r="BP109" s="906"/>
      <c r="BQ109" s="907"/>
      <c r="BR109" s="908"/>
      <c r="BS109" s="905"/>
      <c r="BT109" s="924"/>
      <c r="BU109" s="905"/>
      <c r="BV109" s="928"/>
      <c r="BW109" s="907"/>
      <c r="BX109" s="908"/>
      <c r="BY109" s="905"/>
      <c r="BZ109" s="924"/>
      <c r="CA109" s="617"/>
      <c r="CB109" s="928"/>
      <c r="CC109" s="909"/>
      <c r="CD109" s="1761"/>
      <c r="CE109" s="643"/>
      <c r="CF109" s="927"/>
      <c r="CG109" s="848"/>
      <c r="CH109" s="848"/>
      <c r="CI109" s="848"/>
      <c r="CJ109" s="848"/>
      <c r="CK109" s="848"/>
      <c r="CL109" s="848"/>
      <c r="CM109" s="848"/>
      <c r="CN109" s="848"/>
      <c r="CO109" s="848"/>
      <c r="CP109" s="848"/>
      <c r="CQ109" s="848"/>
      <c r="CR109" s="848"/>
      <c r="CS109" s="848"/>
      <c r="CT109" s="848"/>
      <c r="CU109" s="848"/>
      <c r="CV109" s="848"/>
      <c r="CW109" s="848"/>
      <c r="CX109" s="848"/>
      <c r="CY109" s="848"/>
      <c r="CZ109" s="848"/>
      <c r="DA109" s="848"/>
      <c r="DB109" s="848"/>
      <c r="DC109" s="848"/>
      <c r="DD109" s="848"/>
      <c r="DE109" s="848"/>
      <c r="DF109" s="848"/>
      <c r="DG109" s="848"/>
      <c r="DH109" s="848"/>
      <c r="DI109" s="848"/>
      <c r="DJ109" s="848"/>
      <c r="DK109" s="848"/>
      <c r="DL109" s="848"/>
      <c r="DM109" s="848"/>
      <c r="DN109" s="848"/>
      <c r="DO109" s="848"/>
      <c r="DP109" s="848"/>
      <c r="DQ109" s="848"/>
      <c r="DR109" s="848"/>
      <c r="DS109" s="848"/>
      <c r="DT109" s="848"/>
      <c r="DU109" s="848"/>
      <c r="DV109" s="848"/>
      <c r="DW109" s="848"/>
      <c r="DX109" s="848"/>
      <c r="DY109" s="848"/>
      <c r="DZ109" s="848"/>
      <c r="EA109" s="848"/>
      <c r="EB109" s="848"/>
      <c r="EC109" s="848"/>
      <c r="ED109" s="848"/>
      <c r="EE109" s="848"/>
      <c r="EF109" s="848"/>
      <c r="EG109" s="848"/>
      <c r="EH109" s="848"/>
      <c r="EI109" s="848"/>
      <c r="EJ109" s="848"/>
      <c r="EK109" s="848"/>
      <c r="EL109" s="848"/>
      <c r="EM109" s="848"/>
      <c r="EN109" s="848"/>
      <c r="EO109" s="848"/>
      <c r="EP109" s="848"/>
      <c r="EQ109" s="848"/>
      <c r="ER109" s="848"/>
      <c r="ES109" s="848"/>
      <c r="ET109" s="848"/>
      <c r="EU109" s="848"/>
      <c r="EV109" s="848"/>
      <c r="EW109" s="848"/>
      <c r="EX109" s="848"/>
      <c r="EY109" s="848"/>
      <c r="EZ109" s="848"/>
      <c r="FA109" s="848"/>
      <c r="FB109" s="848"/>
      <c r="FC109" s="848"/>
      <c r="FD109" s="848"/>
      <c r="FE109" s="848"/>
      <c r="FF109" s="848"/>
      <c r="FG109" s="848"/>
      <c r="FH109" s="848"/>
      <c r="FI109" s="848"/>
      <c r="FJ109" s="848"/>
    </row>
    <row r="110" spans="1:166" s="848" customFormat="1" ht="7.35" customHeight="1">
      <c r="A110" s="1005"/>
      <c r="B110" s="1759"/>
      <c r="C110" s="2394"/>
      <c r="D110" s="2395"/>
      <c r="E110" s="2396"/>
      <c r="F110" s="2397"/>
      <c r="G110" s="2398" t="s">
        <v>603</v>
      </c>
      <c r="H110" s="2399"/>
      <c r="I110" s="1007">
        <f>SUM(I107:I109)</f>
        <v>193</v>
      </c>
      <c r="J110" s="910"/>
      <c r="K110" s="2535"/>
      <c r="L110" s="2536"/>
      <c r="M110" s="612"/>
      <c r="N110" s="2412"/>
      <c r="O110" s="2413"/>
      <c r="P110" s="1752"/>
      <c r="Q110" s="1743"/>
      <c r="R110" s="2540"/>
      <c r="S110" s="2540"/>
      <c r="T110" s="612"/>
      <c r="U110" s="2595"/>
      <c r="V110" s="2596"/>
      <c r="W110" s="2539"/>
      <c r="X110" s="2540"/>
      <c r="Y110" s="2540"/>
      <c r="Z110" s="1008"/>
      <c r="AA110" s="2540"/>
      <c r="AB110" s="2540"/>
      <c r="AC110" s="2540"/>
      <c r="AD110" s="2540"/>
      <c r="AE110" s="1008"/>
      <c r="AF110" s="2421">
        <f>SUM(AF107:AF109)</f>
        <v>513</v>
      </c>
      <c r="AG110" s="2422"/>
      <c r="AH110" s="2422"/>
      <c r="AI110" s="1009"/>
      <c r="AJ110" s="1034">
        <f>SUM(AJ107:AJ109)</f>
        <v>8</v>
      </c>
      <c r="AK110" s="1035"/>
      <c r="AL110" s="934">
        <f>'3.1Cost by Sub-contractors'!K20</f>
        <v>0</v>
      </c>
      <c r="AM110" s="1036"/>
      <c r="AN110" s="912">
        <f>AJ110*AL110</f>
        <v>0</v>
      </c>
      <c r="AO110" s="1037"/>
      <c r="AP110" s="915">
        <f>SUM(AP107:AP109)</f>
        <v>4.4799999999999995</v>
      </c>
      <c r="AQ110" s="911"/>
      <c r="AR110" s="912">
        <f>'3.1Cost by Sub-contractors'!K21</f>
        <v>0</v>
      </c>
      <c r="AS110" s="913"/>
      <c r="AT110" s="912">
        <f>AP110*AR110</f>
        <v>0</v>
      </c>
      <c r="AU110" s="914"/>
      <c r="AV110" s="915">
        <f>SUM(AV107:AV109)</f>
        <v>2.702</v>
      </c>
      <c r="AW110" s="911"/>
      <c r="AX110" s="912">
        <f>'3.1Cost by Sub-contractors'!K22</f>
        <v>0</v>
      </c>
      <c r="AY110" s="913"/>
      <c r="AZ110" s="912">
        <f>AV110*AX110</f>
        <v>0</v>
      </c>
      <c r="BA110" s="914"/>
      <c r="BB110" s="916">
        <f>SUM(BB107:BB109)</f>
        <v>0.32</v>
      </c>
      <c r="BC110" s="911"/>
      <c r="BD110" s="912">
        <f>'3.1Cost by Sub-contractors'!K23</f>
        <v>0</v>
      </c>
      <c r="BE110" s="913"/>
      <c r="BF110" s="912">
        <f>BB110*BD110</f>
        <v>0</v>
      </c>
      <c r="BG110" s="914"/>
      <c r="BH110" s="916">
        <f>SUM(BH107:BH109)</f>
        <v>0.19299999999999998</v>
      </c>
      <c r="BI110" s="911"/>
      <c r="BJ110" s="912">
        <f>'3.1Cost by Sub-contractors'!K24</f>
        <v>0</v>
      </c>
      <c r="BK110" s="913"/>
      <c r="BL110" s="912">
        <f>BH110*BJ110</f>
        <v>0</v>
      </c>
      <c r="BM110" s="914"/>
      <c r="BN110" s="917">
        <f>SUM(BN107:BN109)</f>
        <v>2.3519999999999999</v>
      </c>
      <c r="BO110" s="911"/>
      <c r="BP110" s="912">
        <f>'3.1Cost by Sub-contractors'!K25</f>
        <v>0</v>
      </c>
      <c r="BQ110" s="918"/>
      <c r="BR110" s="913">
        <f>BN110*BP110</f>
        <v>0</v>
      </c>
      <c r="BS110" s="914"/>
      <c r="BT110" s="917">
        <f>SUM(BT107:BT109)</f>
        <v>1</v>
      </c>
      <c r="BU110" s="911"/>
      <c r="BV110" s="934">
        <f>'3.1Cost by Sub-contractors'!K26</f>
        <v>0</v>
      </c>
      <c r="BW110" s="918"/>
      <c r="BX110" s="913">
        <f>BT110*BV110</f>
        <v>0</v>
      </c>
      <c r="BY110" s="914"/>
      <c r="BZ110" s="917">
        <f>SUM(BZ107:BZ109)</f>
        <v>0.57599999999999996</v>
      </c>
      <c r="CA110" s="911"/>
      <c r="CB110" s="934">
        <f>'3.1Cost by Sub-contractors'!K27</f>
        <v>0</v>
      </c>
      <c r="CC110" s="918"/>
      <c r="CD110" s="913">
        <f>BZ110*CB110</f>
        <v>0</v>
      </c>
      <c r="CE110" s="914"/>
      <c r="CF110" s="494"/>
      <c r="CG110" s="613"/>
      <c r="CH110" s="613"/>
      <c r="CI110" s="613"/>
      <c r="CJ110" s="613"/>
      <c r="CK110" s="613"/>
      <c r="CL110" s="613"/>
      <c r="CM110" s="613"/>
      <c r="CN110" s="613"/>
      <c r="CO110" s="613"/>
      <c r="CP110" s="613"/>
      <c r="CQ110" s="613"/>
      <c r="CR110" s="613"/>
      <c r="CS110" s="613"/>
      <c r="CT110" s="613"/>
      <c r="CU110" s="613"/>
      <c r="CV110" s="613"/>
      <c r="CW110" s="613"/>
      <c r="CX110" s="613"/>
      <c r="CY110" s="613"/>
      <c r="CZ110" s="613"/>
      <c r="DA110" s="613"/>
      <c r="DB110" s="613"/>
      <c r="DC110" s="613"/>
      <c r="DD110" s="613"/>
      <c r="DE110" s="613"/>
      <c r="DF110" s="613"/>
      <c r="DG110" s="613"/>
      <c r="DH110" s="613"/>
      <c r="DI110" s="613"/>
      <c r="DJ110" s="613"/>
      <c r="DK110" s="613"/>
      <c r="DL110" s="613"/>
      <c r="DM110" s="613"/>
      <c r="DN110" s="613"/>
      <c r="DO110" s="613"/>
      <c r="DP110" s="613"/>
      <c r="DQ110" s="613"/>
      <c r="DR110" s="613"/>
      <c r="DS110" s="613"/>
      <c r="DT110" s="613"/>
      <c r="DU110" s="613"/>
      <c r="DV110" s="613"/>
      <c r="DW110" s="613"/>
      <c r="DX110" s="613"/>
      <c r="DY110" s="613"/>
      <c r="DZ110" s="613"/>
      <c r="EA110" s="613"/>
      <c r="EB110" s="613"/>
      <c r="EC110" s="613"/>
      <c r="ED110" s="613"/>
      <c r="EE110" s="613"/>
      <c r="EF110" s="613"/>
      <c r="EG110" s="613"/>
      <c r="EH110" s="613"/>
      <c r="EI110" s="613"/>
      <c r="EJ110" s="613"/>
      <c r="EK110" s="613"/>
      <c r="EL110" s="613"/>
      <c r="EM110" s="613"/>
      <c r="EN110" s="613"/>
      <c r="EO110" s="613"/>
      <c r="EP110" s="613"/>
      <c r="EQ110" s="613"/>
      <c r="ER110" s="613"/>
      <c r="ES110" s="613"/>
      <c r="ET110" s="613"/>
      <c r="EU110" s="613"/>
      <c r="EV110" s="613"/>
      <c r="EW110" s="613"/>
      <c r="EX110" s="613"/>
      <c r="EY110" s="613"/>
      <c r="EZ110" s="613"/>
      <c r="FA110" s="613"/>
      <c r="FB110" s="613"/>
      <c r="FC110" s="613"/>
      <c r="FD110" s="613"/>
      <c r="FE110" s="613"/>
      <c r="FF110" s="613"/>
      <c r="FG110" s="613"/>
      <c r="FH110" s="613"/>
      <c r="FI110" s="613"/>
      <c r="FJ110" s="613"/>
    </row>
    <row r="111" spans="1:166" ht="7.35" customHeight="1">
      <c r="A111" s="978"/>
      <c r="B111" s="1730"/>
      <c r="C111" s="2044"/>
      <c r="D111" s="2046"/>
      <c r="E111" s="2142" t="str">
        <f>'4.1Plan'!D431</f>
        <v>MLA1-3</v>
      </c>
      <c r="F111" s="2144"/>
      <c r="G111" s="2531">
        <v>79212</v>
      </c>
      <c r="H111" s="2464"/>
      <c r="I111" s="1800">
        <v>33</v>
      </c>
      <c r="J111" s="1801"/>
      <c r="K111" s="2562">
        <v>26</v>
      </c>
      <c r="L111" s="2563"/>
      <c r="M111" s="651"/>
      <c r="N111" s="2579">
        <f>G111-I111/2</f>
        <v>79195.5</v>
      </c>
      <c r="O111" s="2580"/>
      <c r="P111" s="1039"/>
      <c r="Q111" s="1757" t="s">
        <v>423</v>
      </c>
      <c r="R111" s="2580">
        <f>G111+I111/2</f>
        <v>79228.5</v>
      </c>
      <c r="S111" s="2580"/>
      <c r="T111" s="1041"/>
      <c r="U111" s="2610" t="s">
        <v>685</v>
      </c>
      <c r="V111" s="2611"/>
      <c r="W111" s="2579">
        <f>N111-O6</f>
        <v>79165.5</v>
      </c>
      <c r="X111" s="2580"/>
      <c r="Y111" s="2580"/>
      <c r="Z111" s="1731" t="s">
        <v>423</v>
      </c>
      <c r="AA111" s="2580">
        <f>R111+O6</f>
        <v>79258.5</v>
      </c>
      <c r="AB111" s="2580"/>
      <c r="AC111" s="2580"/>
      <c r="AD111" s="2580"/>
      <c r="AE111" s="1731"/>
      <c r="AF111" s="2459">
        <f>AA111-W111</f>
        <v>93</v>
      </c>
      <c r="AG111" s="2460"/>
      <c r="AH111" s="2460"/>
      <c r="AI111" s="1732"/>
      <c r="AJ111" s="1803">
        <f>G5</f>
        <v>2</v>
      </c>
      <c r="AK111" s="1804"/>
      <c r="AL111" s="1805"/>
      <c r="AM111" s="1806"/>
      <c r="AN111" s="1805"/>
      <c r="AO111" s="1807"/>
      <c r="AP111" s="936">
        <f>(AF111-I111)*N7/10000</f>
        <v>0.84</v>
      </c>
      <c r="AQ111" s="937"/>
      <c r="AR111" s="938"/>
      <c r="AS111" s="939"/>
      <c r="AT111" s="938"/>
      <c r="AU111" s="940"/>
      <c r="AV111" s="936">
        <f>I111*N7/10000</f>
        <v>0.46200000000000002</v>
      </c>
      <c r="AW111" s="937"/>
      <c r="AX111" s="938"/>
      <c r="AY111" s="939"/>
      <c r="AZ111" s="938"/>
      <c r="BA111" s="940"/>
      <c r="BB111" s="941">
        <f>(AF111-I111)/1000</f>
        <v>0.06</v>
      </c>
      <c r="BC111" s="937"/>
      <c r="BD111" s="938"/>
      <c r="BE111" s="939"/>
      <c r="BF111" s="938"/>
      <c r="BG111" s="940"/>
      <c r="BH111" s="941">
        <f>I111/1000</f>
        <v>3.3000000000000002E-2</v>
      </c>
      <c r="BI111" s="937"/>
      <c r="BJ111" s="938"/>
      <c r="BK111" s="939"/>
      <c r="BL111" s="938"/>
      <c r="BM111" s="940"/>
      <c r="BN111" s="942">
        <f>ROUND((AF111-I111)/K8,0)*N9*(1+K10)/1000</f>
        <v>0.441</v>
      </c>
      <c r="BO111" s="1808"/>
      <c r="BP111" s="1809"/>
      <c r="BQ111" s="1810"/>
      <c r="BR111" s="1811"/>
      <c r="BS111" s="1808"/>
      <c r="BT111" s="1812"/>
      <c r="BU111" s="1808"/>
      <c r="BV111" s="1805"/>
      <c r="BW111" s="1810"/>
      <c r="BX111" s="1811"/>
      <c r="BY111" s="1808"/>
      <c r="BZ111" s="1812"/>
      <c r="CA111" s="609"/>
      <c r="CB111" s="1805"/>
      <c r="CC111" s="1813"/>
      <c r="CD111" s="1814"/>
      <c r="CE111" s="651"/>
      <c r="CF111" s="494"/>
      <c r="CG111" s="613"/>
      <c r="CH111" s="613"/>
      <c r="CI111" s="613"/>
    </row>
    <row r="112" spans="1:166" s="848" customFormat="1" ht="7.35" customHeight="1">
      <c r="A112" s="1005"/>
      <c r="B112" s="1759"/>
      <c r="C112" s="2148"/>
      <c r="D112" s="2150"/>
      <c r="E112" s="2512"/>
      <c r="F112" s="2513"/>
      <c r="G112" s="2398" t="s">
        <v>603</v>
      </c>
      <c r="H112" s="2399"/>
      <c r="I112" s="1007">
        <f>SUM(I111:I111)</f>
        <v>33</v>
      </c>
      <c r="J112" s="910"/>
      <c r="K112" s="2535"/>
      <c r="L112" s="2536"/>
      <c r="M112" s="612"/>
      <c r="N112" s="2412"/>
      <c r="O112" s="2413"/>
      <c r="P112" s="1752"/>
      <c r="Q112" s="1743"/>
      <c r="R112" s="2540"/>
      <c r="S112" s="2540"/>
      <c r="T112" s="612"/>
      <c r="U112" s="2595"/>
      <c r="V112" s="2596"/>
      <c r="W112" s="2539"/>
      <c r="X112" s="2540"/>
      <c r="Y112" s="2540"/>
      <c r="Z112" s="1741"/>
      <c r="AA112" s="2540"/>
      <c r="AB112" s="2540"/>
      <c r="AC112" s="2540"/>
      <c r="AD112" s="2540"/>
      <c r="AE112" s="1741"/>
      <c r="AF112" s="2421">
        <f>SUM(AF111:AF111)</f>
        <v>93</v>
      </c>
      <c r="AG112" s="2422"/>
      <c r="AH112" s="2422"/>
      <c r="AI112" s="1742"/>
      <c r="AJ112" s="1010">
        <f>SUM(AJ111:AJ111)</f>
        <v>2</v>
      </c>
      <c r="AK112" s="911"/>
      <c r="AL112" s="912">
        <f>'3.1Cost by Sub-contractors'!K20</f>
        <v>0</v>
      </c>
      <c r="AM112" s="913"/>
      <c r="AN112" s="912">
        <f>AJ112*AL112</f>
        <v>0</v>
      </c>
      <c r="AO112" s="914"/>
      <c r="AP112" s="915">
        <f>SUM(AP111:AP111)</f>
        <v>0.84</v>
      </c>
      <c r="AQ112" s="911"/>
      <c r="AR112" s="912">
        <f>'3.1Cost by Sub-contractors'!K21</f>
        <v>0</v>
      </c>
      <c r="AS112" s="913"/>
      <c r="AT112" s="912">
        <f>AP112*AR112</f>
        <v>0</v>
      </c>
      <c r="AU112" s="914"/>
      <c r="AV112" s="915">
        <f>SUM(AV111:AV111)</f>
        <v>0.46200000000000002</v>
      </c>
      <c r="AW112" s="911"/>
      <c r="AX112" s="912">
        <f>'3.1Cost by Sub-contractors'!K22</f>
        <v>0</v>
      </c>
      <c r="AY112" s="913"/>
      <c r="AZ112" s="912">
        <f>AV112*AX112</f>
        <v>0</v>
      </c>
      <c r="BA112" s="914"/>
      <c r="BB112" s="916">
        <f>SUM(BB111:BB111)</f>
        <v>0.06</v>
      </c>
      <c r="BC112" s="911"/>
      <c r="BD112" s="912">
        <f>'3.1Cost by Sub-contractors'!K23</f>
        <v>0</v>
      </c>
      <c r="BE112" s="913"/>
      <c r="BF112" s="912">
        <f>BB112*BD112</f>
        <v>0</v>
      </c>
      <c r="BG112" s="914"/>
      <c r="BH112" s="916">
        <f>SUM(BH111:BH111)</f>
        <v>3.3000000000000002E-2</v>
      </c>
      <c r="BI112" s="911"/>
      <c r="BJ112" s="912">
        <f>'3.1Cost by Sub-contractors'!K24</f>
        <v>0</v>
      </c>
      <c r="BK112" s="913"/>
      <c r="BL112" s="912">
        <f>BH112*BJ112</f>
        <v>0</v>
      </c>
      <c r="BM112" s="914"/>
      <c r="BN112" s="917">
        <f>SUM(BN111:BN111)</f>
        <v>0.441</v>
      </c>
      <c r="BO112" s="911"/>
      <c r="BP112" s="912">
        <f>'3.1Cost by Sub-contractors'!K25</f>
        <v>0</v>
      </c>
      <c r="BQ112" s="918"/>
      <c r="BR112" s="913">
        <f>BN112*BP112</f>
        <v>0</v>
      </c>
      <c r="BS112" s="914"/>
      <c r="BT112" s="917"/>
      <c r="BU112" s="911"/>
      <c r="BV112" s="912"/>
      <c r="BW112" s="918"/>
      <c r="BX112" s="913"/>
      <c r="BY112" s="914"/>
      <c r="BZ112" s="917"/>
      <c r="CA112" s="911"/>
      <c r="CB112" s="912"/>
      <c r="CC112" s="918"/>
      <c r="CD112" s="913"/>
      <c r="CE112" s="914"/>
      <c r="CF112" s="494"/>
      <c r="CG112" s="613"/>
      <c r="CH112" s="613"/>
      <c r="CI112" s="613"/>
      <c r="CJ112" s="613"/>
      <c r="CK112" s="613"/>
      <c r="CL112" s="613"/>
      <c r="CM112" s="613"/>
      <c r="CN112" s="613"/>
      <c r="CO112" s="613"/>
      <c r="CP112" s="613"/>
      <c r="CQ112" s="613"/>
      <c r="CR112" s="613"/>
      <c r="CS112" s="613"/>
      <c r="CT112" s="613"/>
      <c r="CU112" s="613"/>
      <c r="CV112" s="613"/>
      <c r="CW112" s="613"/>
      <c r="CX112" s="613"/>
      <c r="CY112" s="613"/>
      <c r="CZ112" s="613"/>
      <c r="DA112" s="613"/>
      <c r="DB112" s="613"/>
      <c r="DC112" s="613"/>
      <c r="DD112" s="613"/>
      <c r="DE112" s="613"/>
      <c r="DF112" s="613"/>
      <c r="DG112" s="613"/>
      <c r="DH112" s="613"/>
      <c r="DI112" s="613"/>
      <c r="DJ112" s="613"/>
      <c r="DK112" s="613"/>
      <c r="DL112" s="613"/>
      <c r="DM112" s="613"/>
      <c r="DN112" s="613"/>
      <c r="DO112" s="613"/>
      <c r="DP112" s="613"/>
      <c r="DQ112" s="613"/>
      <c r="DR112" s="613"/>
      <c r="DS112" s="613"/>
      <c r="DT112" s="613"/>
      <c r="DU112" s="613"/>
      <c r="DV112" s="613"/>
      <c r="DW112" s="613"/>
      <c r="DX112" s="613"/>
      <c r="DY112" s="613"/>
      <c r="DZ112" s="613"/>
      <c r="EA112" s="613"/>
      <c r="EB112" s="613"/>
      <c r="EC112" s="613"/>
      <c r="ED112" s="613"/>
      <c r="EE112" s="613"/>
      <c r="EF112" s="613"/>
      <c r="EG112" s="613"/>
      <c r="EH112" s="613"/>
      <c r="EI112" s="613"/>
      <c r="EJ112" s="613"/>
      <c r="EK112" s="613"/>
      <c r="EL112" s="613"/>
      <c r="EM112" s="613"/>
      <c r="EN112" s="613"/>
      <c r="EO112" s="613"/>
      <c r="EP112" s="613"/>
      <c r="EQ112" s="613"/>
      <c r="ER112" s="613"/>
      <c r="ES112" s="613"/>
      <c r="ET112" s="613"/>
      <c r="EU112" s="613"/>
      <c r="EV112" s="613"/>
      <c r="EW112" s="613"/>
      <c r="EX112" s="613"/>
      <c r="EY112" s="613"/>
      <c r="EZ112" s="613"/>
      <c r="FA112" s="613"/>
      <c r="FB112" s="613"/>
      <c r="FC112" s="613"/>
      <c r="FD112" s="613"/>
      <c r="FE112" s="613"/>
      <c r="FF112" s="613"/>
      <c r="FG112" s="613"/>
      <c r="FH112" s="613"/>
      <c r="FI112" s="613"/>
      <c r="FJ112" s="613"/>
    </row>
    <row r="113" spans="1:166" s="848" customFormat="1" ht="7.35" customHeight="1">
      <c r="A113" s="978"/>
      <c r="B113" s="1730"/>
      <c r="C113" s="2050" t="str">
        <f>'4.1Plan'!C445</f>
        <v>PKGA2</v>
      </c>
      <c r="D113" s="2052"/>
      <c r="E113" s="2504" t="str">
        <f>'4.1Plan'!D445</f>
        <v>MLA2-1</v>
      </c>
      <c r="F113" s="2505"/>
      <c r="G113" s="2518">
        <v>81556</v>
      </c>
      <c r="H113" s="2530"/>
      <c r="I113" s="1011">
        <v>45</v>
      </c>
      <c r="J113" s="1012"/>
      <c r="K113" s="2560">
        <v>26</v>
      </c>
      <c r="L113" s="2561"/>
      <c r="M113" s="640"/>
      <c r="N113" s="2435">
        <f>G113-I113/2</f>
        <v>81533.5</v>
      </c>
      <c r="O113" s="2436"/>
      <c r="P113" s="989"/>
      <c r="Q113" s="1756" t="s">
        <v>423</v>
      </c>
      <c r="R113" s="2436">
        <f>G113+I113/2</f>
        <v>81578.5</v>
      </c>
      <c r="S113" s="2436"/>
      <c r="T113" s="1815"/>
      <c r="U113" s="2604" t="s">
        <v>686</v>
      </c>
      <c r="V113" s="2605"/>
      <c r="W113" s="2435">
        <f>N113-O6</f>
        <v>81503.5</v>
      </c>
      <c r="X113" s="2436"/>
      <c r="Y113" s="2436"/>
      <c r="Z113" s="990" t="s">
        <v>423</v>
      </c>
      <c r="AA113" s="2436">
        <f>R113+O6</f>
        <v>81608.5</v>
      </c>
      <c r="AB113" s="2436"/>
      <c r="AC113" s="2436"/>
      <c r="AD113" s="2436"/>
      <c r="AE113" s="990"/>
      <c r="AF113" s="2427">
        <f>AA113-W113</f>
        <v>105</v>
      </c>
      <c r="AG113" s="2428"/>
      <c r="AH113" s="2428"/>
      <c r="AI113" s="991"/>
      <c r="AJ113" s="1014">
        <f>G5</f>
        <v>2</v>
      </c>
      <c r="AK113" s="1015"/>
      <c r="AL113" s="919"/>
      <c r="AM113" s="1016"/>
      <c r="AN113" s="919"/>
      <c r="AO113" s="1017"/>
      <c r="AP113" s="882">
        <f>(AF113-I113)*N7/10000</f>
        <v>0.84</v>
      </c>
      <c r="AQ113" s="883"/>
      <c r="AR113" s="884"/>
      <c r="AS113" s="885"/>
      <c r="AT113" s="884"/>
      <c r="AU113" s="887"/>
      <c r="AV113" s="882">
        <f>I113*N7/10000</f>
        <v>0.63</v>
      </c>
      <c r="AW113" s="883"/>
      <c r="AX113" s="884"/>
      <c r="AY113" s="885"/>
      <c r="AZ113" s="884"/>
      <c r="BA113" s="887"/>
      <c r="BB113" s="888">
        <f>(AF113-I113)/1000</f>
        <v>0.06</v>
      </c>
      <c r="BC113" s="883"/>
      <c r="BD113" s="884"/>
      <c r="BE113" s="885"/>
      <c r="BF113" s="884"/>
      <c r="BG113" s="887"/>
      <c r="BH113" s="888">
        <f>I113/1000</f>
        <v>4.4999999999999998E-2</v>
      </c>
      <c r="BI113" s="883"/>
      <c r="BJ113" s="884"/>
      <c r="BK113" s="885"/>
      <c r="BL113" s="884"/>
      <c r="BM113" s="887"/>
      <c r="BN113" s="889">
        <f>ROUND((AF113-I113)/K8,0)*N9*(1+K10)/1000</f>
        <v>0.441</v>
      </c>
      <c r="BO113" s="890"/>
      <c r="BP113" s="884"/>
      <c r="BQ113" s="891"/>
      <c r="BR113" s="885"/>
      <c r="BS113" s="890"/>
      <c r="BT113" s="889"/>
      <c r="BU113" s="890"/>
      <c r="BV113" s="919"/>
      <c r="BW113" s="891"/>
      <c r="BX113" s="885"/>
      <c r="BY113" s="890"/>
      <c r="BZ113" s="889"/>
      <c r="CA113" s="596"/>
      <c r="CB113" s="919"/>
      <c r="CC113" s="892"/>
      <c r="CD113" s="639"/>
      <c r="CE113" s="640"/>
    </row>
    <row r="114" spans="1:166" ht="7.35" customHeight="1">
      <c r="A114" s="978"/>
      <c r="B114" s="1730"/>
      <c r="C114" s="2044"/>
      <c r="D114" s="2046"/>
      <c r="E114" s="2142"/>
      <c r="F114" s="2144"/>
      <c r="G114" s="2461">
        <v>82527</v>
      </c>
      <c r="H114" s="2462"/>
      <c r="I114" s="992">
        <v>84</v>
      </c>
      <c r="J114" s="993"/>
      <c r="K114" s="2437">
        <v>26</v>
      </c>
      <c r="L114" s="2438"/>
      <c r="M114" s="637"/>
      <c r="N114" s="2429">
        <f>G114-I114/2</f>
        <v>82485</v>
      </c>
      <c r="O114" s="2430"/>
      <c r="P114" s="1754"/>
      <c r="Q114" s="1737" t="s">
        <v>423</v>
      </c>
      <c r="R114" s="2430">
        <f>G114+I114/2</f>
        <v>82569</v>
      </c>
      <c r="S114" s="2430"/>
      <c r="T114" s="1023"/>
      <c r="U114" s="2597" t="s">
        <v>687</v>
      </c>
      <c r="V114" s="2598"/>
      <c r="W114" s="2429">
        <f>N114-S6</f>
        <v>82435</v>
      </c>
      <c r="X114" s="2430"/>
      <c r="Y114" s="2430"/>
      <c r="Z114" s="983" t="s">
        <v>423</v>
      </c>
      <c r="AA114" s="2430">
        <f>R114+S6</f>
        <v>82619</v>
      </c>
      <c r="AB114" s="2430"/>
      <c r="AC114" s="2430"/>
      <c r="AD114" s="2430"/>
      <c r="AE114" s="983"/>
      <c r="AF114" s="2417">
        <f>AA114-W114</f>
        <v>184</v>
      </c>
      <c r="AG114" s="2418"/>
      <c r="AH114" s="2418"/>
      <c r="AI114" s="994"/>
      <c r="AJ114" s="995">
        <f>G5</f>
        <v>2</v>
      </c>
      <c r="AK114" s="996"/>
      <c r="AL114" s="893"/>
      <c r="AM114" s="997"/>
      <c r="AN114" s="893"/>
      <c r="AO114" s="998"/>
      <c r="AP114" s="894">
        <f>(AF114-I114)*N7/10000</f>
        <v>1.4</v>
      </c>
      <c r="AQ114" s="895"/>
      <c r="AR114" s="896"/>
      <c r="AS114" s="897"/>
      <c r="AT114" s="896"/>
      <c r="AU114" s="898"/>
      <c r="AV114" s="894">
        <f>I114*N7/10000</f>
        <v>1.1759999999999999</v>
      </c>
      <c r="AW114" s="895"/>
      <c r="AX114" s="896"/>
      <c r="AY114" s="897"/>
      <c r="AZ114" s="896"/>
      <c r="BA114" s="898"/>
      <c r="BB114" s="899">
        <f>(AF114-I114)/1000</f>
        <v>0.1</v>
      </c>
      <c r="BC114" s="895"/>
      <c r="BD114" s="896"/>
      <c r="BE114" s="897"/>
      <c r="BF114" s="896"/>
      <c r="BG114" s="898"/>
      <c r="BH114" s="899">
        <f>I114/1000</f>
        <v>8.4000000000000005E-2</v>
      </c>
      <c r="BI114" s="895"/>
      <c r="BJ114" s="896"/>
      <c r="BK114" s="897"/>
      <c r="BL114" s="896"/>
      <c r="BM114" s="898"/>
      <c r="BN114" s="902">
        <f>ROUND((AF114-I114)/K8,0)*N9*(1+K10)/1000</f>
        <v>0.73499999999999999</v>
      </c>
      <c r="BO114" s="900"/>
      <c r="BP114" s="896"/>
      <c r="BQ114" s="901"/>
      <c r="BR114" s="897"/>
      <c r="BS114" s="900"/>
      <c r="BT114" s="902">
        <f>AT13*AT14/1000</f>
        <v>0.1</v>
      </c>
      <c r="BU114" s="1802"/>
      <c r="BV114" s="893"/>
      <c r="BW114" s="901"/>
      <c r="BX114" s="897"/>
      <c r="BY114" s="900"/>
      <c r="BZ114" s="902">
        <f>I114*AT15/1000</f>
        <v>0.16800000000000001</v>
      </c>
      <c r="CA114" s="580"/>
      <c r="CB114" s="893"/>
      <c r="CC114" s="903"/>
      <c r="CD114" s="636"/>
      <c r="CE114" s="637"/>
      <c r="CF114" s="494"/>
      <c r="CG114" s="613"/>
      <c r="CH114" s="613"/>
      <c r="CI114" s="613"/>
    </row>
    <row r="115" spans="1:166" ht="7.35" customHeight="1">
      <c r="A115" s="978"/>
      <c r="B115" s="1730"/>
      <c r="C115" s="2044"/>
      <c r="D115" s="2046"/>
      <c r="E115" s="2142"/>
      <c r="F115" s="2144"/>
      <c r="G115" s="2423">
        <v>85316</v>
      </c>
      <c r="H115" s="2424"/>
      <c r="I115" s="1019">
        <v>24</v>
      </c>
      <c r="J115" s="1020"/>
      <c r="K115" s="2533">
        <v>26</v>
      </c>
      <c r="L115" s="2534"/>
      <c r="M115" s="643"/>
      <c r="N115" s="2431">
        <f>G115-I115/2</f>
        <v>85304</v>
      </c>
      <c r="O115" s="2432"/>
      <c r="P115" s="1751"/>
      <c r="Q115" s="1738" t="s">
        <v>423</v>
      </c>
      <c r="R115" s="2439">
        <f>G115+I115/2</f>
        <v>85328</v>
      </c>
      <c r="S115" s="2439"/>
      <c r="T115" s="1021"/>
      <c r="U115" s="2601" t="s">
        <v>688</v>
      </c>
      <c r="V115" s="2602"/>
      <c r="W115" s="2431">
        <f>N115-O6</f>
        <v>85274</v>
      </c>
      <c r="X115" s="2432"/>
      <c r="Y115" s="2432"/>
      <c r="Z115" s="1786" t="s">
        <v>423</v>
      </c>
      <c r="AA115" s="2432">
        <f>R115+O6</f>
        <v>85358</v>
      </c>
      <c r="AB115" s="2432"/>
      <c r="AC115" s="2432"/>
      <c r="AD115" s="2432"/>
      <c r="AE115" s="1786"/>
      <c r="AF115" s="2419">
        <f>AA115-W115</f>
        <v>84</v>
      </c>
      <c r="AG115" s="2420"/>
      <c r="AH115" s="2420"/>
      <c r="AI115" s="1046"/>
      <c r="AJ115" s="1038">
        <f>G5</f>
        <v>2</v>
      </c>
      <c r="AK115" s="1031"/>
      <c r="AL115" s="928"/>
      <c r="AM115" s="1032"/>
      <c r="AN115" s="928"/>
      <c r="AO115" s="1033"/>
      <c r="AP115" s="1787">
        <f>(AF115-I115)*N7/10000</f>
        <v>0.84</v>
      </c>
      <c r="AQ115" s="1788"/>
      <c r="AR115" s="906"/>
      <c r="AS115" s="908"/>
      <c r="AT115" s="906"/>
      <c r="AU115" s="1789"/>
      <c r="AV115" s="1787">
        <f>I115*N7/10000</f>
        <v>0.33600000000000002</v>
      </c>
      <c r="AW115" s="1788"/>
      <c r="AX115" s="906"/>
      <c r="AY115" s="908"/>
      <c r="AZ115" s="906"/>
      <c r="BA115" s="1789"/>
      <c r="BB115" s="1790">
        <f>(AF115-I115)/1000</f>
        <v>0.06</v>
      </c>
      <c r="BC115" s="1788"/>
      <c r="BD115" s="906"/>
      <c r="BE115" s="908"/>
      <c r="BF115" s="906"/>
      <c r="BG115" s="1789"/>
      <c r="BH115" s="1790">
        <f>I115/1000</f>
        <v>2.4E-2</v>
      </c>
      <c r="BI115" s="1788"/>
      <c r="BJ115" s="906"/>
      <c r="BK115" s="908"/>
      <c r="BL115" s="906"/>
      <c r="BM115" s="1789"/>
      <c r="BN115" s="924">
        <f>ROUND((AF115-I115)/K8,0)*N9*(1+K10)/1000</f>
        <v>0.441</v>
      </c>
      <c r="BO115" s="905"/>
      <c r="BP115" s="906"/>
      <c r="BQ115" s="907"/>
      <c r="BR115" s="908"/>
      <c r="BS115" s="905"/>
      <c r="BT115" s="924"/>
      <c r="BU115" s="935"/>
      <c r="BV115" s="928"/>
      <c r="BW115" s="907"/>
      <c r="BX115" s="908"/>
      <c r="BY115" s="905"/>
      <c r="BZ115" s="924"/>
      <c r="CA115" s="617"/>
      <c r="CB115" s="928"/>
      <c r="CC115" s="909"/>
      <c r="CD115" s="1761"/>
      <c r="CE115" s="643"/>
      <c r="CF115" s="494"/>
      <c r="CG115" s="613"/>
      <c r="CH115" s="613"/>
      <c r="CI115" s="613"/>
    </row>
    <row r="116" spans="1:166" s="848" customFormat="1" ht="7.35" customHeight="1">
      <c r="A116" s="1005"/>
      <c r="B116" s="1759"/>
      <c r="C116" s="2394"/>
      <c r="D116" s="2395"/>
      <c r="E116" s="2396"/>
      <c r="F116" s="2397"/>
      <c r="G116" s="2398" t="s">
        <v>603</v>
      </c>
      <c r="H116" s="2399"/>
      <c r="I116" s="1007">
        <f>SUM(I113:I115)</f>
        <v>153</v>
      </c>
      <c r="J116" s="910"/>
      <c r="K116" s="2535"/>
      <c r="L116" s="2536"/>
      <c r="M116" s="612"/>
      <c r="N116" s="2412"/>
      <c r="O116" s="2413"/>
      <c r="P116" s="1752"/>
      <c r="Q116" s="1743"/>
      <c r="R116" s="2440"/>
      <c r="S116" s="2440"/>
      <c r="T116" s="612"/>
      <c r="U116" s="2595"/>
      <c r="V116" s="2596"/>
      <c r="W116" s="2539"/>
      <c r="X116" s="2540"/>
      <c r="Y116" s="2540"/>
      <c r="Z116" s="1741"/>
      <c r="AA116" s="2540"/>
      <c r="AB116" s="2540"/>
      <c r="AC116" s="2540"/>
      <c r="AD116" s="2540"/>
      <c r="AE116" s="1741"/>
      <c r="AF116" s="2421">
        <f>SUM(AF113:AF115)</f>
        <v>373</v>
      </c>
      <c r="AG116" s="2422"/>
      <c r="AH116" s="2422"/>
      <c r="AI116" s="1742"/>
      <c r="AJ116" s="1010">
        <f>SUM(AJ113:AJ115)</f>
        <v>6</v>
      </c>
      <c r="AK116" s="911"/>
      <c r="AL116" s="912">
        <f>'3.1Cost by Sub-contractors'!K20</f>
        <v>0</v>
      </c>
      <c r="AM116" s="913"/>
      <c r="AN116" s="912">
        <f>AJ116*AL116</f>
        <v>0</v>
      </c>
      <c r="AO116" s="914"/>
      <c r="AP116" s="915">
        <f>SUM(AP113:AP115)</f>
        <v>3.0799999999999996</v>
      </c>
      <c r="AQ116" s="911"/>
      <c r="AR116" s="912">
        <f>'3.1Cost by Sub-contractors'!K21</f>
        <v>0</v>
      </c>
      <c r="AS116" s="913"/>
      <c r="AT116" s="912">
        <f>AP116*AR116</f>
        <v>0</v>
      </c>
      <c r="AU116" s="914"/>
      <c r="AV116" s="915">
        <f>SUM(AV113:AV115)</f>
        <v>2.1419999999999999</v>
      </c>
      <c r="AW116" s="911"/>
      <c r="AX116" s="912">
        <f>'3.1Cost by Sub-contractors'!K22</f>
        <v>0</v>
      </c>
      <c r="AY116" s="913"/>
      <c r="AZ116" s="912">
        <f>AV116*AX116</f>
        <v>0</v>
      </c>
      <c r="BA116" s="914"/>
      <c r="BB116" s="916">
        <f>SUM(BB113:BB115)</f>
        <v>0.22</v>
      </c>
      <c r="BC116" s="911"/>
      <c r="BD116" s="912">
        <f>'3.1Cost by Sub-contractors'!K23</f>
        <v>0</v>
      </c>
      <c r="BE116" s="913"/>
      <c r="BF116" s="912">
        <f>BB116*BD116</f>
        <v>0</v>
      </c>
      <c r="BG116" s="914"/>
      <c r="BH116" s="916">
        <f>SUM(BH113:BH115)</f>
        <v>0.153</v>
      </c>
      <c r="BI116" s="911"/>
      <c r="BJ116" s="912">
        <f>'3.1Cost by Sub-contractors'!K24</f>
        <v>0</v>
      </c>
      <c r="BK116" s="913"/>
      <c r="BL116" s="912">
        <f>BH116*BJ116</f>
        <v>0</v>
      </c>
      <c r="BM116" s="914"/>
      <c r="BN116" s="917">
        <f>SUM(BN113:BN115)</f>
        <v>1.617</v>
      </c>
      <c r="BO116" s="911"/>
      <c r="BP116" s="912">
        <f>'3.1Cost by Sub-contractors'!K25</f>
        <v>0</v>
      </c>
      <c r="BQ116" s="918"/>
      <c r="BR116" s="913">
        <f>BN116*BP116</f>
        <v>0</v>
      </c>
      <c r="BS116" s="914"/>
      <c r="BT116" s="917">
        <f>SUM(BT113:BT115)</f>
        <v>0.1</v>
      </c>
      <c r="BU116" s="911"/>
      <c r="BV116" s="912">
        <f>'3.1Cost by Sub-contractors'!K26</f>
        <v>0</v>
      </c>
      <c r="BW116" s="918"/>
      <c r="BX116" s="913">
        <f>BT116*BV116</f>
        <v>0</v>
      </c>
      <c r="BY116" s="914"/>
      <c r="BZ116" s="917">
        <f>SUM(BZ113:BZ115)</f>
        <v>0.16800000000000001</v>
      </c>
      <c r="CA116" s="911"/>
      <c r="CB116" s="912">
        <f>'3.1Cost by Sub-contractors'!K27</f>
        <v>0</v>
      </c>
      <c r="CC116" s="918"/>
      <c r="CD116" s="913">
        <f>BZ116*CB116</f>
        <v>0</v>
      </c>
      <c r="CE116" s="914"/>
      <c r="CF116" s="927"/>
    </row>
    <row r="117" spans="1:166" ht="7.35" customHeight="1">
      <c r="A117" s="978"/>
      <c r="B117" s="1730"/>
      <c r="C117" s="2044"/>
      <c r="D117" s="2046"/>
      <c r="E117" s="2142" t="str">
        <f>'4.1Plan'!D468</f>
        <v>MLA2-2</v>
      </c>
      <c r="F117" s="2144"/>
      <c r="G117" s="2502">
        <v>87892</v>
      </c>
      <c r="H117" s="2503"/>
      <c r="I117" s="1024">
        <v>36</v>
      </c>
      <c r="J117" s="1025"/>
      <c r="K117" s="2537">
        <v>26</v>
      </c>
      <c r="L117" s="2538"/>
      <c r="M117" s="638"/>
      <c r="N117" s="2433">
        <f>G117-I117/2</f>
        <v>87874</v>
      </c>
      <c r="O117" s="2434"/>
      <c r="P117" s="1750"/>
      <c r="Q117" s="1748" t="s">
        <v>423</v>
      </c>
      <c r="R117" s="2581">
        <f>G117+I117/2</f>
        <v>87910</v>
      </c>
      <c r="S117" s="2581"/>
      <c r="T117" s="1022"/>
      <c r="U117" s="2441" t="s">
        <v>425</v>
      </c>
      <c r="V117" s="2442"/>
      <c r="W117" s="2433">
        <f>N117-O6</f>
        <v>87844</v>
      </c>
      <c r="X117" s="2434"/>
      <c r="Y117" s="2434"/>
      <c r="Z117" s="982" t="s">
        <v>423</v>
      </c>
      <c r="AA117" s="2434">
        <f>R117+O6</f>
        <v>87940</v>
      </c>
      <c r="AB117" s="2434"/>
      <c r="AC117" s="2434"/>
      <c r="AD117" s="2434"/>
      <c r="AE117" s="982"/>
      <c r="AF117" s="2425">
        <f>AA117-W117</f>
        <v>96</v>
      </c>
      <c r="AG117" s="2426"/>
      <c r="AH117" s="2426"/>
      <c r="AI117" s="1013"/>
      <c r="AJ117" s="1030">
        <f>G5</f>
        <v>2</v>
      </c>
      <c r="AK117" s="1082"/>
      <c r="AL117" s="1083"/>
      <c r="AM117" s="1084"/>
      <c r="AN117" s="1083"/>
      <c r="AO117" s="1085"/>
      <c r="AP117" s="929">
        <f>(AF117-I117)*N7/10000</f>
        <v>0.84</v>
      </c>
      <c r="AQ117" s="930"/>
      <c r="AR117" s="886"/>
      <c r="AS117" s="922"/>
      <c r="AT117" s="886"/>
      <c r="AU117" s="931"/>
      <c r="AV117" s="929">
        <f>I117*N7/10000</f>
        <v>0.504</v>
      </c>
      <c r="AW117" s="930"/>
      <c r="AX117" s="886"/>
      <c r="AY117" s="922"/>
      <c r="AZ117" s="886"/>
      <c r="BA117" s="931"/>
      <c r="BB117" s="932">
        <f>(AF117-I117)/1000</f>
        <v>0.06</v>
      </c>
      <c r="BC117" s="930"/>
      <c r="BD117" s="886"/>
      <c r="BE117" s="922"/>
      <c r="BF117" s="886"/>
      <c r="BG117" s="931"/>
      <c r="BH117" s="932">
        <f>I117/1000</f>
        <v>3.5999999999999997E-2</v>
      </c>
      <c r="BI117" s="930"/>
      <c r="BJ117" s="886"/>
      <c r="BK117" s="922"/>
      <c r="BL117" s="886"/>
      <c r="BM117" s="931"/>
      <c r="BN117" s="925">
        <f>ROUND((AF117-I117)/K8,0)*N9*(1+K10)/1000</f>
        <v>0.441</v>
      </c>
      <c r="BO117" s="920"/>
      <c r="BP117" s="886"/>
      <c r="BQ117" s="921"/>
      <c r="BR117" s="922"/>
      <c r="BS117" s="920"/>
      <c r="BT117" s="925"/>
      <c r="BU117" s="920"/>
      <c r="BV117" s="1083"/>
      <c r="BW117" s="921"/>
      <c r="BX117" s="922"/>
      <c r="BY117" s="920"/>
      <c r="BZ117" s="925"/>
      <c r="CA117" s="578"/>
      <c r="CB117" s="1083"/>
      <c r="CC117" s="923"/>
      <c r="CD117" s="1762"/>
      <c r="CE117" s="638"/>
      <c r="CF117" s="494"/>
      <c r="CG117" s="613"/>
      <c r="CH117" s="613"/>
      <c r="CI117" s="613"/>
    </row>
    <row r="118" spans="1:166" ht="7.35" customHeight="1">
      <c r="A118" s="978"/>
      <c r="B118" s="1730"/>
      <c r="C118" s="2044"/>
      <c r="D118" s="2046"/>
      <c r="E118" s="2142"/>
      <c r="F118" s="2144"/>
      <c r="G118" s="2461">
        <v>88180</v>
      </c>
      <c r="H118" s="2462"/>
      <c r="I118" s="992">
        <v>108</v>
      </c>
      <c r="J118" s="993"/>
      <c r="K118" s="2437">
        <v>26</v>
      </c>
      <c r="L118" s="2438"/>
      <c r="M118" s="637"/>
      <c r="N118" s="2429">
        <f>G118-I118/2</f>
        <v>88126</v>
      </c>
      <c r="O118" s="2430"/>
      <c r="P118" s="1754"/>
      <c r="Q118" s="1737" t="s">
        <v>423</v>
      </c>
      <c r="R118" s="2582">
        <f>G118+I118/2</f>
        <v>88234</v>
      </c>
      <c r="S118" s="2582"/>
      <c r="T118" s="1023"/>
      <c r="U118" s="2597" t="s">
        <v>426</v>
      </c>
      <c r="V118" s="2598"/>
      <c r="W118" s="2429">
        <f>N118-V6</f>
        <v>88026</v>
      </c>
      <c r="X118" s="2430"/>
      <c r="Y118" s="2430"/>
      <c r="Z118" s="983" t="s">
        <v>423</v>
      </c>
      <c r="AA118" s="2430">
        <f>R118+V6</f>
        <v>88334</v>
      </c>
      <c r="AB118" s="2430"/>
      <c r="AC118" s="2430"/>
      <c r="AD118" s="2430"/>
      <c r="AE118" s="983"/>
      <c r="AF118" s="2417">
        <f>AA118-W118</f>
        <v>308</v>
      </c>
      <c r="AG118" s="2418"/>
      <c r="AH118" s="2418"/>
      <c r="AI118" s="994"/>
      <c r="AJ118" s="995">
        <f>I5</f>
        <v>4</v>
      </c>
      <c r="AK118" s="996"/>
      <c r="AL118" s="893"/>
      <c r="AM118" s="997"/>
      <c r="AN118" s="893"/>
      <c r="AO118" s="998"/>
      <c r="AP118" s="894">
        <f>(AF118-I118)*N7/10000</f>
        <v>2.8</v>
      </c>
      <c r="AQ118" s="895"/>
      <c r="AR118" s="896"/>
      <c r="AS118" s="897"/>
      <c r="AT118" s="896"/>
      <c r="AU118" s="898"/>
      <c r="AV118" s="894">
        <f>I118*N7/10000</f>
        <v>1.512</v>
      </c>
      <c r="AW118" s="895"/>
      <c r="AX118" s="896"/>
      <c r="AY118" s="897"/>
      <c r="AZ118" s="896"/>
      <c r="BA118" s="898"/>
      <c r="BB118" s="899">
        <f>(AF118-I118)/1000</f>
        <v>0.2</v>
      </c>
      <c r="BC118" s="895"/>
      <c r="BD118" s="896"/>
      <c r="BE118" s="897"/>
      <c r="BF118" s="896"/>
      <c r="BG118" s="898"/>
      <c r="BH118" s="899">
        <f>I118/1000</f>
        <v>0.108</v>
      </c>
      <c r="BI118" s="895"/>
      <c r="BJ118" s="896"/>
      <c r="BK118" s="897"/>
      <c r="BL118" s="896"/>
      <c r="BM118" s="898"/>
      <c r="BN118" s="902">
        <f>ROUND((AF118-I118)/K8,0)*N9*(1+K10)/1000</f>
        <v>1.47</v>
      </c>
      <c r="BO118" s="900"/>
      <c r="BP118" s="896"/>
      <c r="BQ118" s="901"/>
      <c r="BR118" s="897"/>
      <c r="BS118" s="900"/>
      <c r="BT118" s="902">
        <f>ROUND(I118/AR13,0)*AR14/1000</f>
        <v>0.8</v>
      </c>
      <c r="BU118" s="900"/>
      <c r="BV118" s="893"/>
      <c r="BW118" s="901"/>
      <c r="BX118" s="897"/>
      <c r="BY118" s="900"/>
      <c r="BZ118" s="902">
        <f>I118*AR15/1000</f>
        <v>0.432</v>
      </c>
      <c r="CA118" s="580"/>
      <c r="CB118" s="893"/>
      <c r="CC118" s="903"/>
      <c r="CD118" s="636"/>
      <c r="CE118" s="637"/>
      <c r="CF118" s="927"/>
      <c r="CG118" s="848"/>
      <c r="CH118" s="848"/>
      <c r="CI118" s="848"/>
      <c r="CJ118" s="848"/>
      <c r="CK118" s="848"/>
      <c r="CL118" s="848"/>
      <c r="CM118" s="848"/>
      <c r="CN118" s="848"/>
      <c r="CO118" s="848"/>
      <c r="CP118" s="848"/>
      <c r="CQ118" s="848"/>
      <c r="CR118" s="848"/>
      <c r="CS118" s="848"/>
      <c r="CT118" s="848"/>
      <c r="CU118" s="848"/>
      <c r="CV118" s="848"/>
      <c r="CW118" s="848"/>
      <c r="CX118" s="848"/>
      <c r="CY118" s="848"/>
      <c r="CZ118" s="848"/>
      <c r="DA118" s="848"/>
      <c r="DB118" s="848"/>
      <c r="DC118" s="848"/>
      <c r="DD118" s="848"/>
      <c r="DE118" s="848"/>
      <c r="DF118" s="848"/>
      <c r="DG118" s="848"/>
      <c r="DH118" s="848"/>
      <c r="DI118" s="848"/>
      <c r="DJ118" s="848"/>
      <c r="DK118" s="848"/>
      <c r="DL118" s="848"/>
      <c r="DM118" s="848"/>
      <c r="DN118" s="848"/>
      <c r="DO118" s="848"/>
      <c r="DP118" s="848"/>
      <c r="DQ118" s="848"/>
      <c r="DR118" s="848"/>
      <c r="DS118" s="848"/>
      <c r="DT118" s="848"/>
      <c r="DU118" s="848"/>
      <c r="DV118" s="848"/>
      <c r="DW118" s="848"/>
      <c r="DX118" s="848"/>
      <c r="DY118" s="848"/>
      <c r="DZ118" s="848"/>
      <c r="EA118" s="848"/>
      <c r="EB118" s="848"/>
      <c r="EC118" s="848"/>
      <c r="ED118" s="848"/>
      <c r="EE118" s="848"/>
      <c r="EF118" s="848"/>
      <c r="EG118" s="848"/>
      <c r="EH118" s="848"/>
      <c r="EI118" s="848"/>
      <c r="EJ118" s="848"/>
      <c r="EK118" s="848"/>
      <c r="EL118" s="848"/>
      <c r="EM118" s="848"/>
      <c r="EN118" s="848"/>
      <c r="EO118" s="848"/>
      <c r="EP118" s="848"/>
      <c r="EQ118" s="848"/>
      <c r="ER118" s="848"/>
      <c r="ES118" s="848"/>
      <c r="ET118" s="848"/>
      <c r="EU118" s="848"/>
      <c r="EV118" s="848"/>
      <c r="EW118" s="848"/>
      <c r="EX118" s="848"/>
      <c r="EY118" s="848"/>
      <c r="EZ118" s="848"/>
      <c r="FA118" s="848"/>
      <c r="FB118" s="848"/>
      <c r="FC118" s="848"/>
      <c r="FD118" s="848"/>
      <c r="FE118" s="848"/>
      <c r="FF118" s="848"/>
      <c r="FG118" s="848"/>
      <c r="FH118" s="848"/>
      <c r="FI118" s="848"/>
      <c r="FJ118" s="848"/>
    </row>
    <row r="119" spans="1:166" ht="7.35" customHeight="1">
      <c r="A119" s="978"/>
      <c r="B119" s="1730"/>
      <c r="C119" s="2044"/>
      <c r="D119" s="2046"/>
      <c r="E119" s="2142"/>
      <c r="F119" s="2144"/>
      <c r="G119" s="2461">
        <v>90660</v>
      </c>
      <c r="H119" s="2462"/>
      <c r="I119" s="992">
        <v>60</v>
      </c>
      <c r="J119" s="993"/>
      <c r="K119" s="2437">
        <v>26</v>
      </c>
      <c r="L119" s="2438"/>
      <c r="M119" s="637"/>
      <c r="N119" s="2429">
        <f>G119-I119/2</f>
        <v>90630</v>
      </c>
      <c r="O119" s="2430"/>
      <c r="P119" s="1754"/>
      <c r="Q119" s="1737" t="s">
        <v>423</v>
      </c>
      <c r="R119" s="2582">
        <f>G119+I119/2</f>
        <v>90690</v>
      </c>
      <c r="S119" s="2582"/>
      <c r="T119" s="1023"/>
      <c r="U119" s="2597" t="s">
        <v>427</v>
      </c>
      <c r="V119" s="2598"/>
      <c r="W119" s="2429">
        <f>N119-S6</f>
        <v>90580</v>
      </c>
      <c r="X119" s="2430"/>
      <c r="Y119" s="2430"/>
      <c r="Z119" s="983" t="s">
        <v>423</v>
      </c>
      <c r="AA119" s="2430">
        <f>R119+S6</f>
        <v>90740</v>
      </c>
      <c r="AB119" s="2430"/>
      <c r="AC119" s="2430"/>
      <c r="AD119" s="2430"/>
      <c r="AE119" s="983"/>
      <c r="AF119" s="2417">
        <f>AA119-W119</f>
        <v>160</v>
      </c>
      <c r="AG119" s="2418"/>
      <c r="AH119" s="2418"/>
      <c r="AI119" s="994"/>
      <c r="AJ119" s="995">
        <f>G5</f>
        <v>2</v>
      </c>
      <c r="AK119" s="996"/>
      <c r="AL119" s="893"/>
      <c r="AM119" s="997"/>
      <c r="AN119" s="893"/>
      <c r="AO119" s="998"/>
      <c r="AP119" s="894">
        <f>(AF119-I119)*N7/10000</f>
        <v>1.4</v>
      </c>
      <c r="AQ119" s="895"/>
      <c r="AR119" s="896"/>
      <c r="AS119" s="897"/>
      <c r="AT119" s="896"/>
      <c r="AU119" s="898"/>
      <c r="AV119" s="894">
        <f>I119*N7/10000</f>
        <v>0.84</v>
      </c>
      <c r="AW119" s="895"/>
      <c r="AX119" s="896"/>
      <c r="AY119" s="897"/>
      <c r="AZ119" s="896"/>
      <c r="BA119" s="898"/>
      <c r="BB119" s="899">
        <f>(AF119-I119)/1000</f>
        <v>0.1</v>
      </c>
      <c r="BC119" s="895"/>
      <c r="BD119" s="896"/>
      <c r="BE119" s="897"/>
      <c r="BF119" s="896"/>
      <c r="BG119" s="898"/>
      <c r="BH119" s="899">
        <f>I119/1000</f>
        <v>0.06</v>
      </c>
      <c r="BI119" s="895"/>
      <c r="BJ119" s="896"/>
      <c r="BK119" s="897"/>
      <c r="BL119" s="896"/>
      <c r="BM119" s="898"/>
      <c r="BN119" s="902">
        <f>ROUND((AF119-I119)/K8,0)*N9*(1+K10)/1000</f>
        <v>0.73499999999999999</v>
      </c>
      <c r="BO119" s="900"/>
      <c r="BP119" s="896"/>
      <c r="BQ119" s="901"/>
      <c r="BR119" s="897"/>
      <c r="BS119" s="900"/>
      <c r="BT119" s="902"/>
      <c r="BU119" s="900"/>
      <c r="BV119" s="893"/>
      <c r="BW119" s="901"/>
      <c r="BX119" s="897"/>
      <c r="BY119" s="900"/>
      <c r="BZ119" s="902"/>
      <c r="CA119" s="580"/>
      <c r="CB119" s="893"/>
      <c r="CC119" s="903"/>
      <c r="CD119" s="636"/>
      <c r="CE119" s="637"/>
      <c r="CF119" s="613"/>
      <c r="CG119" s="613"/>
      <c r="CH119" s="613"/>
      <c r="CI119" s="613"/>
    </row>
    <row r="120" spans="1:166" ht="7.35" customHeight="1">
      <c r="A120" s="978"/>
      <c r="B120" s="1730"/>
      <c r="C120" s="2044"/>
      <c r="D120" s="2046"/>
      <c r="E120" s="2142"/>
      <c r="F120" s="2144"/>
      <c r="G120" s="2508">
        <v>92658</v>
      </c>
      <c r="H120" s="2509"/>
      <c r="I120" s="999">
        <v>84</v>
      </c>
      <c r="J120" s="1000"/>
      <c r="K120" s="2562">
        <v>26</v>
      </c>
      <c r="L120" s="2563"/>
      <c r="M120" s="641"/>
      <c r="N120" s="2569">
        <f>G120-I120/2</f>
        <v>92616</v>
      </c>
      <c r="O120" s="2570"/>
      <c r="P120" s="1347"/>
      <c r="Q120" s="1758" t="s">
        <v>423</v>
      </c>
      <c r="R120" s="2603">
        <f>G120+I120/2</f>
        <v>92700</v>
      </c>
      <c r="S120" s="2603"/>
      <c r="T120" s="1348"/>
      <c r="U120" s="2612" t="s">
        <v>87</v>
      </c>
      <c r="V120" s="2613"/>
      <c r="W120" s="2569">
        <f>N120-S6</f>
        <v>92566</v>
      </c>
      <c r="X120" s="2570"/>
      <c r="Y120" s="2570"/>
      <c r="Z120" s="1350" t="s">
        <v>423</v>
      </c>
      <c r="AA120" s="2570">
        <f>R120+S6</f>
        <v>92750</v>
      </c>
      <c r="AB120" s="2570"/>
      <c r="AC120" s="2570"/>
      <c r="AD120" s="2570"/>
      <c r="AE120" s="1350"/>
      <c r="AF120" s="2445">
        <f>AA120-W120</f>
        <v>184</v>
      </c>
      <c r="AG120" s="2446"/>
      <c r="AH120" s="2446"/>
      <c r="AI120" s="1351"/>
      <c r="AJ120" s="1001">
        <f>G5</f>
        <v>2</v>
      </c>
      <c r="AK120" s="1002"/>
      <c r="AL120" s="904"/>
      <c r="AM120" s="1003"/>
      <c r="AN120" s="904"/>
      <c r="AO120" s="1004"/>
      <c r="AP120" s="936">
        <f>(AF120-I120)*N7/10000</f>
        <v>1.4</v>
      </c>
      <c r="AQ120" s="937"/>
      <c r="AR120" s="938"/>
      <c r="AS120" s="939"/>
      <c r="AT120" s="938"/>
      <c r="AU120" s="940"/>
      <c r="AV120" s="936">
        <f>I120*N7/10000</f>
        <v>1.1759999999999999</v>
      </c>
      <c r="AW120" s="937"/>
      <c r="AX120" s="938"/>
      <c r="AY120" s="939"/>
      <c r="AZ120" s="938"/>
      <c r="BA120" s="940"/>
      <c r="BB120" s="941">
        <f>(AF120-I120)/1000</f>
        <v>0.1</v>
      </c>
      <c r="BC120" s="937"/>
      <c r="BD120" s="938"/>
      <c r="BE120" s="939"/>
      <c r="BF120" s="938"/>
      <c r="BG120" s="940"/>
      <c r="BH120" s="941">
        <f>I120/1000</f>
        <v>8.4000000000000005E-2</v>
      </c>
      <c r="BI120" s="937"/>
      <c r="BJ120" s="938"/>
      <c r="BK120" s="939"/>
      <c r="BL120" s="938"/>
      <c r="BM120" s="940"/>
      <c r="BN120" s="945">
        <f>ROUND((AF120-I120)/K8,0)*N9*(1+K10)/1000</f>
        <v>0.73499999999999999</v>
      </c>
      <c r="BO120" s="943"/>
      <c r="BP120" s="938"/>
      <c r="BQ120" s="944"/>
      <c r="BR120" s="939"/>
      <c r="BS120" s="943"/>
      <c r="BT120" s="945"/>
      <c r="BU120" s="943"/>
      <c r="BV120" s="904"/>
      <c r="BW120" s="944"/>
      <c r="BX120" s="939"/>
      <c r="BY120" s="943"/>
      <c r="BZ120" s="945"/>
      <c r="CA120" s="602"/>
      <c r="CB120" s="904"/>
      <c r="CC120" s="970"/>
      <c r="CD120" s="1763"/>
      <c r="CE120" s="641"/>
      <c r="CF120" s="613"/>
      <c r="CG120" s="613"/>
      <c r="CH120" s="613"/>
      <c r="CI120" s="613"/>
    </row>
    <row r="121" spans="1:166" s="848" customFormat="1" ht="7.35" customHeight="1">
      <c r="A121" s="978"/>
      <c r="B121" s="1730"/>
      <c r="C121" s="2394"/>
      <c r="D121" s="2395"/>
      <c r="E121" s="2396"/>
      <c r="F121" s="2397"/>
      <c r="G121" s="2398" t="s">
        <v>603</v>
      </c>
      <c r="H121" s="2399"/>
      <c r="I121" s="1007">
        <f>SUM(I117:I120)</f>
        <v>288</v>
      </c>
      <c r="J121" s="910"/>
      <c r="K121" s="2535"/>
      <c r="L121" s="2536"/>
      <c r="M121" s="612"/>
      <c r="N121" s="2412"/>
      <c r="O121" s="2413"/>
      <c r="P121" s="1752"/>
      <c r="Q121" s="1743"/>
      <c r="R121" s="2440"/>
      <c r="S121" s="2440"/>
      <c r="T121" s="612"/>
      <c r="U121" s="2595"/>
      <c r="V121" s="2596"/>
      <c r="W121" s="2539"/>
      <c r="X121" s="2540"/>
      <c r="Y121" s="2540"/>
      <c r="Z121" s="1741"/>
      <c r="AA121" s="2540"/>
      <c r="AB121" s="2540"/>
      <c r="AC121" s="2540"/>
      <c r="AD121" s="2540"/>
      <c r="AE121" s="1741"/>
      <c r="AF121" s="2421">
        <f>SUM(AF117:AF120)</f>
        <v>748</v>
      </c>
      <c r="AG121" s="2422"/>
      <c r="AH121" s="2422"/>
      <c r="AI121" s="1742"/>
      <c r="AJ121" s="1010">
        <f>SUM(AJ117:AJ120)</f>
        <v>10</v>
      </c>
      <c r="AK121" s="911"/>
      <c r="AL121" s="912">
        <f>'3.1Cost by Sub-contractors'!K20</f>
        <v>0</v>
      </c>
      <c r="AM121" s="913"/>
      <c r="AN121" s="912">
        <f>AJ121*AL121</f>
        <v>0</v>
      </c>
      <c r="AO121" s="914"/>
      <c r="AP121" s="915">
        <f>SUM(AP117:AP120)</f>
        <v>6.4399999999999995</v>
      </c>
      <c r="AQ121" s="911"/>
      <c r="AR121" s="912">
        <f>'3.1Cost by Sub-contractors'!K21</f>
        <v>0</v>
      </c>
      <c r="AS121" s="913"/>
      <c r="AT121" s="912">
        <f>AP121*AR121</f>
        <v>0</v>
      </c>
      <c r="AU121" s="914"/>
      <c r="AV121" s="915">
        <f>SUM(AV117:AV120)</f>
        <v>4.032</v>
      </c>
      <c r="AW121" s="911"/>
      <c r="AX121" s="912">
        <f>'3.1Cost by Sub-contractors'!K22</f>
        <v>0</v>
      </c>
      <c r="AY121" s="913"/>
      <c r="AZ121" s="912">
        <f>AV121*AX121</f>
        <v>0</v>
      </c>
      <c r="BA121" s="914"/>
      <c r="BB121" s="916">
        <f>SUM(BB117:BB120)</f>
        <v>0.45999999999999996</v>
      </c>
      <c r="BC121" s="911"/>
      <c r="BD121" s="912">
        <f>'3.1Cost by Sub-contractors'!K23</f>
        <v>0</v>
      </c>
      <c r="BE121" s="913"/>
      <c r="BF121" s="912">
        <f>BB121*BD121</f>
        <v>0</v>
      </c>
      <c r="BG121" s="914"/>
      <c r="BH121" s="916">
        <f>SUM(BH117:BH120)</f>
        <v>0.28799999999999998</v>
      </c>
      <c r="BI121" s="911"/>
      <c r="BJ121" s="912">
        <f>'3.1Cost by Sub-contractors'!K24</f>
        <v>0</v>
      </c>
      <c r="BK121" s="913"/>
      <c r="BL121" s="912">
        <f>BH121*BJ121</f>
        <v>0</v>
      </c>
      <c r="BM121" s="914"/>
      <c r="BN121" s="917">
        <f>SUM(BN117:BN120)</f>
        <v>3.3809999999999998</v>
      </c>
      <c r="BO121" s="911"/>
      <c r="BP121" s="912">
        <f>'3.1Cost by Sub-contractors'!K25</f>
        <v>0</v>
      </c>
      <c r="BQ121" s="918"/>
      <c r="BR121" s="913">
        <f>BN121*BP121</f>
        <v>0</v>
      </c>
      <c r="BS121" s="914"/>
      <c r="BT121" s="917">
        <f>SUM(BT117:BT120)</f>
        <v>0.8</v>
      </c>
      <c r="BU121" s="911"/>
      <c r="BV121" s="912">
        <f>'3.1Cost by Sub-contractors'!K26</f>
        <v>0</v>
      </c>
      <c r="BW121" s="918"/>
      <c r="BX121" s="913">
        <f>BT121*BV121</f>
        <v>0</v>
      </c>
      <c r="BY121" s="914"/>
      <c r="BZ121" s="917">
        <f>SUM(BZ117:BZ120)</f>
        <v>0.432</v>
      </c>
      <c r="CA121" s="911"/>
      <c r="CB121" s="912">
        <f>'3.1Cost by Sub-contractors'!K27</f>
        <v>0</v>
      </c>
      <c r="CC121" s="918"/>
      <c r="CD121" s="913">
        <f>BZ121*CB121</f>
        <v>0</v>
      </c>
      <c r="CE121" s="914"/>
      <c r="CF121" s="494"/>
      <c r="CG121" s="613"/>
      <c r="CH121" s="613"/>
      <c r="CI121" s="613"/>
      <c r="CJ121" s="613"/>
      <c r="CK121" s="613"/>
      <c r="CL121" s="613"/>
      <c r="CM121" s="613"/>
      <c r="CN121" s="613"/>
      <c r="CO121" s="613"/>
      <c r="CP121" s="613"/>
      <c r="CQ121" s="613"/>
      <c r="CR121" s="613"/>
      <c r="CS121" s="613"/>
      <c r="CT121" s="613"/>
      <c r="CU121" s="613"/>
      <c r="CV121" s="613"/>
      <c r="CW121" s="613"/>
      <c r="CX121" s="613"/>
      <c r="CY121" s="613"/>
      <c r="CZ121" s="613"/>
      <c r="DA121" s="613"/>
      <c r="DB121" s="613"/>
      <c r="DC121" s="613"/>
      <c r="DD121" s="613"/>
      <c r="DE121" s="613"/>
      <c r="DF121" s="613"/>
      <c r="DG121" s="613"/>
      <c r="DH121" s="613"/>
      <c r="DI121" s="613"/>
      <c r="DJ121" s="613"/>
      <c r="DK121" s="613"/>
      <c r="DL121" s="613"/>
      <c r="DM121" s="613"/>
      <c r="DN121" s="613"/>
      <c r="DO121" s="613"/>
      <c r="DP121" s="613"/>
      <c r="DQ121" s="613"/>
      <c r="DR121" s="613"/>
      <c r="DS121" s="613"/>
      <c r="DT121" s="613"/>
      <c r="DU121" s="613"/>
      <c r="DV121" s="613"/>
      <c r="DW121" s="613"/>
      <c r="DX121" s="613"/>
      <c r="DY121" s="613"/>
      <c r="DZ121" s="613"/>
      <c r="EA121" s="613"/>
      <c r="EB121" s="613"/>
      <c r="EC121" s="613"/>
      <c r="ED121" s="613"/>
      <c r="EE121" s="613"/>
      <c r="EF121" s="613"/>
      <c r="EG121" s="613"/>
      <c r="EH121" s="613"/>
      <c r="EI121" s="613"/>
      <c r="EJ121" s="613"/>
      <c r="EK121" s="613"/>
      <c r="EL121" s="613"/>
      <c r="EM121" s="613"/>
      <c r="EN121" s="613"/>
      <c r="EO121" s="613"/>
      <c r="EP121" s="613"/>
      <c r="EQ121" s="613"/>
      <c r="ER121" s="613"/>
      <c r="ES121" s="613"/>
      <c r="ET121" s="613"/>
      <c r="EU121" s="613"/>
      <c r="EV121" s="613"/>
      <c r="EW121" s="613"/>
      <c r="EX121" s="613"/>
      <c r="EY121" s="613"/>
      <c r="EZ121" s="613"/>
      <c r="FA121" s="613"/>
      <c r="FB121" s="613"/>
      <c r="FC121" s="613"/>
      <c r="FD121" s="613"/>
      <c r="FE121" s="613"/>
      <c r="FF121" s="613"/>
      <c r="FG121" s="613"/>
      <c r="FH121" s="613"/>
      <c r="FI121" s="613"/>
      <c r="FJ121" s="613"/>
    </row>
    <row r="122" spans="1:166" ht="7.35" customHeight="1">
      <c r="A122" s="978"/>
      <c r="B122" s="1730"/>
      <c r="C122" s="2044"/>
      <c r="D122" s="2046"/>
      <c r="E122" s="2504" t="str">
        <f>'4.1Plan'!D490</f>
        <v>MLA2-3</v>
      </c>
      <c r="F122" s="2505"/>
      <c r="G122" s="2502">
        <v>94318</v>
      </c>
      <c r="H122" s="2503"/>
      <c r="I122" s="1024">
        <v>36</v>
      </c>
      <c r="J122" s="1025"/>
      <c r="K122" s="2537">
        <v>26</v>
      </c>
      <c r="L122" s="2538"/>
      <c r="M122" s="638"/>
      <c r="N122" s="2433">
        <f>G122-I122/2</f>
        <v>94300</v>
      </c>
      <c r="O122" s="2434"/>
      <c r="P122" s="1750"/>
      <c r="Q122" s="1748" t="s">
        <v>423</v>
      </c>
      <c r="R122" s="2581">
        <f>G122+I122/2</f>
        <v>94336</v>
      </c>
      <c r="S122" s="2581"/>
      <c r="T122" s="1022"/>
      <c r="U122" s="2441" t="s">
        <v>88</v>
      </c>
      <c r="V122" s="2442"/>
      <c r="W122" s="2433">
        <f>N122-O6</f>
        <v>94270</v>
      </c>
      <c r="X122" s="2434"/>
      <c r="Y122" s="2434"/>
      <c r="Z122" s="982" t="s">
        <v>423</v>
      </c>
      <c r="AA122" s="2434">
        <f>R122+O6</f>
        <v>94366</v>
      </c>
      <c r="AB122" s="2434"/>
      <c r="AC122" s="2434"/>
      <c r="AD122" s="2434"/>
      <c r="AE122" s="982"/>
      <c r="AF122" s="2425">
        <f>AA122-W122</f>
        <v>96</v>
      </c>
      <c r="AG122" s="2426"/>
      <c r="AH122" s="2426"/>
      <c r="AI122" s="1013"/>
      <c r="AJ122" s="1030">
        <f>G5</f>
        <v>2</v>
      </c>
      <c r="AK122" s="1082"/>
      <c r="AL122" s="1083"/>
      <c r="AM122" s="1084"/>
      <c r="AN122" s="1083"/>
      <c r="AO122" s="1085"/>
      <c r="AP122" s="929">
        <f>(AF122-I122)*N7/10000</f>
        <v>0.84</v>
      </c>
      <c r="AQ122" s="930"/>
      <c r="AR122" s="886"/>
      <c r="AS122" s="922"/>
      <c r="AT122" s="886"/>
      <c r="AU122" s="931"/>
      <c r="AV122" s="929">
        <f>I122*N7/10000</f>
        <v>0.504</v>
      </c>
      <c r="AW122" s="930"/>
      <c r="AX122" s="886"/>
      <c r="AY122" s="922"/>
      <c r="AZ122" s="886"/>
      <c r="BA122" s="931"/>
      <c r="BB122" s="932">
        <f>(AF122-I122)/1000</f>
        <v>0.06</v>
      </c>
      <c r="BC122" s="930"/>
      <c r="BD122" s="886"/>
      <c r="BE122" s="922"/>
      <c r="BF122" s="886"/>
      <c r="BG122" s="931"/>
      <c r="BH122" s="932">
        <f>I122/1000</f>
        <v>3.5999999999999997E-2</v>
      </c>
      <c r="BI122" s="930"/>
      <c r="BJ122" s="886"/>
      <c r="BK122" s="922"/>
      <c r="BL122" s="886"/>
      <c r="BM122" s="931"/>
      <c r="BN122" s="925">
        <f>ROUND((AF122-I122)/K8,0)*N9*(1+K10)/1000</f>
        <v>0.441</v>
      </c>
      <c r="BO122" s="920"/>
      <c r="BP122" s="886"/>
      <c r="BQ122" s="921"/>
      <c r="BR122" s="922"/>
      <c r="BS122" s="920"/>
      <c r="BT122" s="925"/>
      <c r="BU122" s="920"/>
      <c r="BV122" s="1083"/>
      <c r="BW122" s="921"/>
      <c r="BX122" s="922"/>
      <c r="BY122" s="920"/>
      <c r="BZ122" s="925"/>
      <c r="CA122" s="578"/>
      <c r="CB122" s="1083"/>
      <c r="CC122" s="923"/>
      <c r="CD122" s="1762"/>
      <c r="CE122" s="638"/>
      <c r="CF122" s="494"/>
      <c r="CG122" s="613"/>
      <c r="CH122" s="613"/>
      <c r="CI122" s="613"/>
    </row>
    <row r="123" spans="1:166" ht="7.35" customHeight="1">
      <c r="A123" s="978"/>
      <c r="B123" s="1730"/>
      <c r="C123" s="2044"/>
      <c r="D123" s="2046"/>
      <c r="E123" s="2142"/>
      <c r="F123" s="2144"/>
      <c r="G123" s="2423">
        <v>95718</v>
      </c>
      <c r="H123" s="2424"/>
      <c r="I123" s="1019">
        <v>36</v>
      </c>
      <c r="J123" s="1020"/>
      <c r="K123" s="2533">
        <v>26</v>
      </c>
      <c r="L123" s="2534"/>
      <c r="M123" s="643"/>
      <c r="N123" s="2431">
        <f>G123-I123/2</f>
        <v>95700</v>
      </c>
      <c r="O123" s="2432"/>
      <c r="P123" s="1751"/>
      <c r="Q123" s="1738" t="s">
        <v>423</v>
      </c>
      <c r="R123" s="2432">
        <f>G123+I123/2</f>
        <v>95736</v>
      </c>
      <c r="S123" s="2432"/>
      <c r="T123" s="1021"/>
      <c r="U123" s="2601" t="s">
        <v>89</v>
      </c>
      <c r="V123" s="2602"/>
      <c r="W123" s="2431">
        <f>N123-O6</f>
        <v>95670</v>
      </c>
      <c r="X123" s="2432"/>
      <c r="Y123" s="2432"/>
      <c r="Z123" s="1786" t="s">
        <v>423</v>
      </c>
      <c r="AA123" s="2432">
        <f>R123+O6</f>
        <v>95766</v>
      </c>
      <c r="AB123" s="2432"/>
      <c r="AC123" s="2432"/>
      <c r="AD123" s="2432"/>
      <c r="AE123" s="1786"/>
      <c r="AF123" s="2419">
        <f>AA123-W123</f>
        <v>96</v>
      </c>
      <c r="AG123" s="2420"/>
      <c r="AH123" s="2420"/>
      <c r="AI123" s="1046"/>
      <c r="AJ123" s="1038">
        <f>G5</f>
        <v>2</v>
      </c>
      <c r="AK123" s="1031"/>
      <c r="AL123" s="928"/>
      <c r="AM123" s="1032"/>
      <c r="AN123" s="928"/>
      <c r="AO123" s="1033"/>
      <c r="AP123" s="1787">
        <f>(AF123-I123)*N7/10000</f>
        <v>0.84</v>
      </c>
      <c r="AQ123" s="1788"/>
      <c r="AR123" s="906"/>
      <c r="AS123" s="908"/>
      <c r="AT123" s="906"/>
      <c r="AU123" s="1789"/>
      <c r="AV123" s="1787">
        <f>I123*N7/10000</f>
        <v>0.504</v>
      </c>
      <c r="AW123" s="1788"/>
      <c r="AX123" s="906"/>
      <c r="AY123" s="908"/>
      <c r="AZ123" s="906"/>
      <c r="BA123" s="1789"/>
      <c r="BB123" s="1790">
        <f>(AF123-I123)/1000</f>
        <v>0.06</v>
      </c>
      <c r="BC123" s="1788"/>
      <c r="BD123" s="906"/>
      <c r="BE123" s="908"/>
      <c r="BF123" s="906"/>
      <c r="BG123" s="1789"/>
      <c r="BH123" s="1790">
        <f>I123/1000</f>
        <v>3.5999999999999997E-2</v>
      </c>
      <c r="BI123" s="1788"/>
      <c r="BJ123" s="906"/>
      <c r="BK123" s="908"/>
      <c r="BL123" s="906"/>
      <c r="BM123" s="1789"/>
      <c r="BN123" s="924">
        <f>ROUND((AF123-I123)/K8,0)*N9*(1+K10)/1000</f>
        <v>0.441</v>
      </c>
      <c r="BO123" s="905"/>
      <c r="BP123" s="906"/>
      <c r="BQ123" s="907"/>
      <c r="BR123" s="908"/>
      <c r="BS123" s="905"/>
      <c r="BT123" s="924"/>
      <c r="BU123" s="905"/>
      <c r="BV123" s="928"/>
      <c r="BW123" s="907"/>
      <c r="BX123" s="908"/>
      <c r="BY123" s="905"/>
      <c r="BZ123" s="924"/>
      <c r="CA123" s="617"/>
      <c r="CB123" s="928"/>
      <c r="CC123" s="909"/>
      <c r="CD123" s="1761"/>
      <c r="CE123" s="643"/>
      <c r="CF123" s="613"/>
      <c r="CG123" s="613"/>
      <c r="CH123" s="613"/>
      <c r="CI123" s="613"/>
    </row>
    <row r="124" spans="1:166" s="848" customFormat="1" ht="7.35" customHeight="1">
      <c r="A124" s="1018"/>
      <c r="B124" s="1736"/>
      <c r="C124" s="2148"/>
      <c r="D124" s="2150"/>
      <c r="E124" s="2396"/>
      <c r="F124" s="2397"/>
      <c r="G124" s="2398" t="s">
        <v>603</v>
      </c>
      <c r="H124" s="2399"/>
      <c r="I124" s="1007">
        <f>SUM(I122:I123)</f>
        <v>72</v>
      </c>
      <c r="J124" s="910"/>
      <c r="K124" s="2535"/>
      <c r="L124" s="2536"/>
      <c r="M124" s="612"/>
      <c r="N124" s="2412"/>
      <c r="O124" s="2413"/>
      <c r="P124" s="1752"/>
      <c r="Q124" s="1743"/>
      <c r="R124" s="2413"/>
      <c r="S124" s="2413"/>
      <c r="T124" s="612"/>
      <c r="U124" s="2595"/>
      <c r="V124" s="2596"/>
      <c r="W124" s="2539"/>
      <c r="X124" s="2540"/>
      <c r="Y124" s="2540"/>
      <c r="Z124" s="1741"/>
      <c r="AA124" s="2540"/>
      <c r="AB124" s="2540"/>
      <c r="AC124" s="2540"/>
      <c r="AD124" s="2540"/>
      <c r="AE124" s="1741"/>
      <c r="AF124" s="2421">
        <f>SUM(AF122:AH123)</f>
        <v>192</v>
      </c>
      <c r="AG124" s="2422"/>
      <c r="AH124" s="2422"/>
      <c r="AI124" s="1742"/>
      <c r="AJ124" s="1010">
        <f>SUM(AJ122:AJ123)</f>
        <v>4</v>
      </c>
      <c r="AK124" s="911"/>
      <c r="AL124" s="912">
        <f>'3.1Cost by Sub-contractors'!K20</f>
        <v>0</v>
      </c>
      <c r="AM124" s="913"/>
      <c r="AN124" s="912">
        <f>AJ124*AL124</f>
        <v>0</v>
      </c>
      <c r="AO124" s="914"/>
      <c r="AP124" s="915">
        <f>SUM(AP122:AP123)</f>
        <v>1.68</v>
      </c>
      <c r="AQ124" s="911"/>
      <c r="AR124" s="912">
        <f>'3.1Cost by Sub-contractors'!K21</f>
        <v>0</v>
      </c>
      <c r="AS124" s="913"/>
      <c r="AT124" s="912">
        <f>AP124*AR124</f>
        <v>0</v>
      </c>
      <c r="AU124" s="914"/>
      <c r="AV124" s="915">
        <f>SUM(AV122:AV123)</f>
        <v>1.008</v>
      </c>
      <c r="AW124" s="911"/>
      <c r="AX124" s="912">
        <f>'3.1Cost by Sub-contractors'!K22</f>
        <v>0</v>
      </c>
      <c r="AY124" s="913"/>
      <c r="AZ124" s="912">
        <f>AV124*AX124</f>
        <v>0</v>
      </c>
      <c r="BA124" s="914"/>
      <c r="BB124" s="916">
        <f>SUM(BB122:BB123)</f>
        <v>0.12</v>
      </c>
      <c r="BC124" s="911"/>
      <c r="BD124" s="912">
        <f>'3.1Cost by Sub-contractors'!K23</f>
        <v>0</v>
      </c>
      <c r="BE124" s="913"/>
      <c r="BF124" s="912">
        <f>BB124*BD124</f>
        <v>0</v>
      </c>
      <c r="BG124" s="914"/>
      <c r="BH124" s="916">
        <f>SUM(BH122:BH123)</f>
        <v>7.1999999999999995E-2</v>
      </c>
      <c r="BI124" s="911"/>
      <c r="BJ124" s="912">
        <f>'3.1Cost by Sub-contractors'!K24</f>
        <v>0</v>
      </c>
      <c r="BK124" s="913"/>
      <c r="BL124" s="912">
        <f>BH124*BJ124</f>
        <v>0</v>
      </c>
      <c r="BM124" s="914"/>
      <c r="BN124" s="917">
        <f>SUM(BN122:BN123)</f>
        <v>0.88200000000000001</v>
      </c>
      <c r="BO124" s="911"/>
      <c r="BP124" s="912">
        <f>'3.1Cost by Sub-contractors'!K25</f>
        <v>0</v>
      </c>
      <c r="BQ124" s="918"/>
      <c r="BR124" s="913">
        <f>BN124*BP124</f>
        <v>0</v>
      </c>
      <c r="BS124" s="914"/>
      <c r="BT124" s="917"/>
      <c r="BU124" s="911"/>
      <c r="BV124" s="912"/>
      <c r="BW124" s="918"/>
      <c r="BX124" s="913"/>
      <c r="BY124" s="914"/>
      <c r="BZ124" s="917"/>
      <c r="CA124" s="911"/>
      <c r="CB124" s="912"/>
      <c r="CC124" s="918"/>
      <c r="CD124" s="913"/>
      <c r="CE124" s="914"/>
      <c r="CF124" s="613"/>
      <c r="CG124" s="613"/>
      <c r="CH124" s="613"/>
      <c r="CI124" s="613"/>
      <c r="CJ124" s="613"/>
      <c r="CK124" s="613"/>
      <c r="CL124" s="613"/>
      <c r="CM124" s="613"/>
      <c r="CN124" s="613"/>
      <c r="CO124" s="613"/>
      <c r="CP124" s="613"/>
      <c r="CQ124" s="613"/>
      <c r="CR124" s="613"/>
      <c r="CS124" s="613"/>
      <c r="CT124" s="613"/>
      <c r="CU124" s="613"/>
      <c r="CV124" s="613"/>
      <c r="CW124" s="613"/>
      <c r="CX124" s="613"/>
      <c r="CY124" s="613"/>
      <c r="CZ124" s="613"/>
      <c r="DA124" s="613"/>
      <c r="DB124" s="613"/>
      <c r="DC124" s="613"/>
      <c r="DD124" s="613"/>
      <c r="DE124" s="613"/>
      <c r="DF124" s="613"/>
      <c r="DG124" s="613"/>
      <c r="DH124" s="613"/>
      <c r="DI124" s="613"/>
      <c r="DJ124" s="613"/>
      <c r="DK124" s="613"/>
      <c r="DL124" s="613"/>
      <c r="DM124" s="613"/>
      <c r="DN124" s="613"/>
      <c r="DO124" s="613"/>
      <c r="DP124" s="613"/>
      <c r="DQ124" s="613"/>
      <c r="DR124" s="613"/>
      <c r="DS124" s="613"/>
      <c r="DT124" s="613"/>
      <c r="DU124" s="613"/>
      <c r="DV124" s="613"/>
      <c r="DW124" s="613"/>
      <c r="DX124" s="613"/>
      <c r="DY124" s="613"/>
      <c r="DZ124" s="613"/>
      <c r="EA124" s="613"/>
      <c r="EB124" s="613"/>
      <c r="EC124" s="613"/>
      <c r="ED124" s="613"/>
      <c r="EE124" s="613"/>
      <c r="EF124" s="613"/>
      <c r="EG124" s="613"/>
      <c r="EH124" s="613"/>
      <c r="EI124" s="613"/>
      <c r="EJ124" s="613"/>
      <c r="EK124" s="613"/>
      <c r="EL124" s="613"/>
      <c r="EM124" s="613"/>
      <c r="EN124" s="613"/>
      <c r="EO124" s="613"/>
      <c r="EP124" s="613"/>
      <c r="EQ124" s="613"/>
      <c r="ER124" s="613"/>
      <c r="ES124" s="613"/>
      <c r="ET124" s="613"/>
      <c r="EU124" s="613"/>
      <c r="EV124" s="613"/>
      <c r="EW124" s="613"/>
      <c r="EX124" s="613"/>
      <c r="EY124" s="613"/>
      <c r="EZ124" s="613"/>
      <c r="FA124" s="613"/>
      <c r="FB124" s="613"/>
      <c r="FC124" s="613"/>
      <c r="FD124" s="613"/>
      <c r="FE124" s="613"/>
      <c r="FF124" s="613"/>
      <c r="FG124" s="613"/>
      <c r="FH124" s="613"/>
      <c r="FI124" s="613"/>
      <c r="FJ124" s="613"/>
    </row>
    <row r="125" spans="1:166" ht="7.35" customHeight="1">
      <c r="A125" s="981"/>
      <c r="B125" s="1026" t="str">
        <f>'4.1Plan'!B515</f>
        <v>Quang Ngai</v>
      </c>
      <c r="C125" s="2050" t="str">
        <f>'4.1Plan'!C515</f>
        <v>PKGA3</v>
      </c>
      <c r="D125" s="2052"/>
      <c r="E125" s="2504" t="str">
        <f>'4.1Plan'!D515</f>
        <v>MLA3-1</v>
      </c>
      <c r="F125" s="2505"/>
      <c r="G125" s="2510">
        <v>100300</v>
      </c>
      <c r="H125" s="2503"/>
      <c r="I125" s="1024">
        <v>36</v>
      </c>
      <c r="J125" s="1025"/>
      <c r="K125" s="2537">
        <v>26</v>
      </c>
      <c r="L125" s="2538"/>
      <c r="M125" s="638"/>
      <c r="N125" s="2433">
        <f>G125-I125/2</f>
        <v>100282</v>
      </c>
      <c r="O125" s="2434"/>
      <c r="P125" s="1750"/>
      <c r="Q125" s="1748" t="s">
        <v>423</v>
      </c>
      <c r="R125" s="2434">
        <f>G125+I125/2</f>
        <v>100318</v>
      </c>
      <c r="S125" s="2434"/>
      <c r="T125" s="1022"/>
      <c r="U125" s="2441" t="s">
        <v>90</v>
      </c>
      <c r="V125" s="2442"/>
      <c r="W125" s="2433">
        <f>N125-O6</f>
        <v>100252</v>
      </c>
      <c r="X125" s="2434"/>
      <c r="Y125" s="2434"/>
      <c r="Z125" s="982" t="s">
        <v>423</v>
      </c>
      <c r="AA125" s="2434">
        <f>R125+O6</f>
        <v>100348</v>
      </c>
      <c r="AB125" s="2434"/>
      <c r="AC125" s="2434"/>
      <c r="AD125" s="2434"/>
      <c r="AE125" s="982"/>
      <c r="AF125" s="2425">
        <f>AA125-W125</f>
        <v>96</v>
      </c>
      <c r="AG125" s="2426"/>
      <c r="AH125" s="2426"/>
      <c r="AI125" s="1013"/>
      <c r="AJ125" s="1030">
        <f>G5</f>
        <v>2</v>
      </c>
      <c r="AK125" s="1082"/>
      <c r="AL125" s="1083"/>
      <c r="AM125" s="1084"/>
      <c r="AN125" s="1083"/>
      <c r="AO125" s="1085"/>
      <c r="AP125" s="929">
        <f>(AF125-I125)*N7/10000</f>
        <v>0.84</v>
      </c>
      <c r="AQ125" s="930"/>
      <c r="AR125" s="886"/>
      <c r="AS125" s="922"/>
      <c r="AT125" s="886"/>
      <c r="AU125" s="931"/>
      <c r="AV125" s="929">
        <f>I125*N7/10000</f>
        <v>0.504</v>
      </c>
      <c r="AW125" s="930"/>
      <c r="AX125" s="886"/>
      <c r="AY125" s="922"/>
      <c r="AZ125" s="886"/>
      <c r="BA125" s="931"/>
      <c r="BB125" s="932">
        <f>(AF125-I125)/1000</f>
        <v>0.06</v>
      </c>
      <c r="BC125" s="930"/>
      <c r="BD125" s="886"/>
      <c r="BE125" s="922"/>
      <c r="BF125" s="886"/>
      <c r="BG125" s="931"/>
      <c r="BH125" s="932">
        <f>I125/1000</f>
        <v>3.5999999999999997E-2</v>
      </c>
      <c r="BI125" s="930"/>
      <c r="BJ125" s="886"/>
      <c r="BK125" s="922"/>
      <c r="BL125" s="886"/>
      <c r="BM125" s="931"/>
      <c r="BN125" s="925">
        <f>ROUND((AF125-I125)/K8,0)*N9*(1+K10)/1000</f>
        <v>0.441</v>
      </c>
      <c r="BO125" s="920"/>
      <c r="BP125" s="886"/>
      <c r="BQ125" s="921"/>
      <c r="BR125" s="922"/>
      <c r="BS125" s="920"/>
      <c r="BT125" s="925"/>
      <c r="BU125" s="920"/>
      <c r="BV125" s="1083"/>
      <c r="BW125" s="921"/>
      <c r="BX125" s="922"/>
      <c r="BY125" s="920"/>
      <c r="BZ125" s="925"/>
      <c r="CA125" s="578"/>
      <c r="CB125" s="1083"/>
      <c r="CC125" s="923"/>
      <c r="CD125" s="1762"/>
      <c r="CE125" s="638"/>
      <c r="CF125" s="848"/>
      <c r="CG125" s="848"/>
      <c r="CH125" s="848"/>
      <c r="CI125" s="848"/>
      <c r="CJ125" s="848"/>
      <c r="CK125" s="848"/>
      <c r="CL125" s="848"/>
      <c r="CM125" s="848"/>
      <c r="CN125" s="848"/>
      <c r="CO125" s="848"/>
      <c r="CP125" s="848"/>
      <c r="CQ125" s="848"/>
      <c r="CR125" s="848"/>
      <c r="CS125" s="848"/>
      <c r="CT125" s="848"/>
      <c r="CU125" s="848"/>
      <c r="CV125" s="848"/>
      <c r="CW125" s="848"/>
      <c r="CX125" s="848"/>
      <c r="CY125" s="848"/>
      <c r="CZ125" s="848"/>
      <c r="DA125" s="848"/>
      <c r="DB125" s="848"/>
      <c r="DC125" s="848"/>
      <c r="DD125" s="848"/>
      <c r="DE125" s="848"/>
      <c r="DF125" s="848"/>
      <c r="DG125" s="848"/>
      <c r="DH125" s="848"/>
      <c r="DI125" s="848"/>
      <c r="DJ125" s="848"/>
      <c r="DK125" s="848"/>
      <c r="DL125" s="848"/>
      <c r="DM125" s="848"/>
      <c r="DN125" s="848"/>
      <c r="DO125" s="848"/>
      <c r="DP125" s="848"/>
      <c r="DQ125" s="848"/>
      <c r="DR125" s="848"/>
      <c r="DS125" s="848"/>
      <c r="DT125" s="848"/>
      <c r="DU125" s="848"/>
      <c r="DV125" s="848"/>
      <c r="DW125" s="848"/>
      <c r="DX125" s="848"/>
      <c r="DY125" s="848"/>
      <c r="DZ125" s="848"/>
      <c r="EA125" s="848"/>
      <c r="EB125" s="848"/>
      <c r="EC125" s="848"/>
      <c r="ED125" s="848"/>
      <c r="EE125" s="848"/>
      <c r="EF125" s="848"/>
      <c r="EG125" s="848"/>
      <c r="EH125" s="848"/>
      <c r="EI125" s="848"/>
      <c r="EJ125" s="848"/>
      <c r="EK125" s="848"/>
      <c r="EL125" s="848"/>
      <c r="EM125" s="848"/>
      <c r="EN125" s="848"/>
      <c r="EO125" s="848"/>
      <c r="EP125" s="848"/>
      <c r="EQ125" s="848"/>
      <c r="ER125" s="848"/>
      <c r="ES125" s="848"/>
      <c r="ET125" s="848"/>
      <c r="EU125" s="848"/>
      <c r="EV125" s="848"/>
      <c r="EW125" s="848"/>
      <c r="EX125" s="848"/>
      <c r="EY125" s="848"/>
      <c r="EZ125" s="848"/>
      <c r="FA125" s="848"/>
      <c r="FB125" s="848"/>
      <c r="FC125" s="848"/>
      <c r="FD125" s="848"/>
      <c r="FE125" s="848"/>
      <c r="FF125" s="848"/>
      <c r="FG125" s="848"/>
      <c r="FH125" s="848"/>
      <c r="FI125" s="848"/>
      <c r="FJ125" s="848"/>
    </row>
    <row r="126" spans="1:166" ht="7.35" customHeight="1">
      <c r="A126" s="978"/>
      <c r="B126" s="1730"/>
      <c r="C126" s="2044"/>
      <c r="D126" s="2046"/>
      <c r="E126" s="2142"/>
      <c r="F126" s="2144"/>
      <c r="G126" s="2511">
        <v>103254</v>
      </c>
      <c r="H126" s="2424"/>
      <c r="I126" s="1019">
        <v>66</v>
      </c>
      <c r="J126" s="1020"/>
      <c r="K126" s="2437">
        <v>26</v>
      </c>
      <c r="L126" s="2438"/>
      <c r="M126" s="643"/>
      <c r="N126" s="2431">
        <f>G126-I126/2</f>
        <v>103221</v>
      </c>
      <c r="O126" s="2432"/>
      <c r="P126" s="1751"/>
      <c r="Q126" s="1738" t="s">
        <v>423</v>
      </c>
      <c r="R126" s="2432">
        <f>G126+I126/2</f>
        <v>103287</v>
      </c>
      <c r="S126" s="2432"/>
      <c r="T126" s="1021"/>
      <c r="U126" s="2601" t="s">
        <v>55</v>
      </c>
      <c r="V126" s="2602"/>
      <c r="W126" s="2431">
        <f>N126-S6</f>
        <v>103171</v>
      </c>
      <c r="X126" s="2432"/>
      <c r="Y126" s="2432"/>
      <c r="Z126" s="983" t="s">
        <v>423</v>
      </c>
      <c r="AA126" s="2432">
        <f>R126+S6</f>
        <v>103337</v>
      </c>
      <c r="AB126" s="2432"/>
      <c r="AC126" s="2432"/>
      <c r="AD126" s="2432"/>
      <c r="AE126" s="983"/>
      <c r="AF126" s="2419">
        <f>AA126-W126</f>
        <v>166</v>
      </c>
      <c r="AG126" s="2420"/>
      <c r="AH126" s="2420"/>
      <c r="AI126" s="994"/>
      <c r="AJ126" s="1038">
        <f>G5</f>
        <v>2</v>
      </c>
      <c r="AK126" s="1031"/>
      <c r="AL126" s="928"/>
      <c r="AM126" s="1032"/>
      <c r="AN126" s="928"/>
      <c r="AO126" s="1033"/>
      <c r="AP126" s="894">
        <f>AF126*N7/10000</f>
        <v>2.3239999999999998</v>
      </c>
      <c r="AQ126" s="895"/>
      <c r="AR126" s="896"/>
      <c r="AS126" s="897"/>
      <c r="AT126" s="896"/>
      <c r="AU126" s="898"/>
      <c r="AV126" s="894"/>
      <c r="AW126" s="895"/>
      <c r="AX126" s="896"/>
      <c r="AY126" s="897"/>
      <c r="AZ126" s="896"/>
      <c r="BA126" s="898"/>
      <c r="BB126" s="899">
        <f>AF126/1000</f>
        <v>0.16600000000000001</v>
      </c>
      <c r="BC126" s="895"/>
      <c r="BD126" s="896"/>
      <c r="BE126" s="897"/>
      <c r="BF126" s="896"/>
      <c r="BG126" s="898"/>
      <c r="BH126" s="899"/>
      <c r="BI126" s="895"/>
      <c r="BJ126" s="896"/>
      <c r="BK126" s="897"/>
      <c r="BL126" s="896"/>
      <c r="BM126" s="898"/>
      <c r="BN126" s="889">
        <f>ROUND((AF126-I126)/K8,0)*N9*(1+K10)/1000</f>
        <v>0.73499999999999999</v>
      </c>
      <c r="BO126" s="905"/>
      <c r="BP126" s="906"/>
      <c r="BQ126" s="907"/>
      <c r="BR126" s="908"/>
      <c r="BS126" s="905"/>
      <c r="BT126" s="924"/>
      <c r="BU126" s="905"/>
      <c r="BV126" s="928"/>
      <c r="BW126" s="907"/>
      <c r="BX126" s="908"/>
      <c r="BY126" s="905"/>
      <c r="BZ126" s="924"/>
      <c r="CA126" s="617"/>
      <c r="CB126" s="928"/>
      <c r="CC126" s="909"/>
      <c r="CD126" s="1761"/>
      <c r="CE126" s="643"/>
      <c r="CF126" s="613"/>
      <c r="CG126" s="613"/>
      <c r="CH126" s="613"/>
      <c r="CI126" s="613"/>
    </row>
    <row r="127" spans="1:166" s="848" customFormat="1" ht="7.35" customHeight="1">
      <c r="A127" s="1005"/>
      <c r="B127" s="1759"/>
      <c r="C127" s="2394"/>
      <c r="D127" s="2395"/>
      <c r="E127" s="2396"/>
      <c r="F127" s="2397"/>
      <c r="G127" s="2398" t="s">
        <v>603</v>
      </c>
      <c r="H127" s="2399"/>
      <c r="I127" s="1007">
        <f>SUM(I125:I126)</f>
        <v>102</v>
      </c>
      <c r="J127" s="910"/>
      <c r="K127" s="2535"/>
      <c r="L127" s="2536"/>
      <c r="M127" s="612"/>
      <c r="N127" s="2539"/>
      <c r="O127" s="2540"/>
      <c r="P127" s="1752"/>
      <c r="Q127" s="1743"/>
      <c r="R127" s="2413"/>
      <c r="S127" s="2413"/>
      <c r="T127" s="612"/>
      <c r="U127" s="2595"/>
      <c r="V127" s="2596"/>
      <c r="W127" s="2539"/>
      <c r="X127" s="2540"/>
      <c r="Y127" s="2540"/>
      <c r="Z127" s="1008"/>
      <c r="AA127" s="2540"/>
      <c r="AB127" s="2540"/>
      <c r="AC127" s="2540"/>
      <c r="AD127" s="2540"/>
      <c r="AE127" s="1008"/>
      <c r="AF127" s="2421">
        <f>SUM(AF125:AF126)</f>
        <v>262</v>
      </c>
      <c r="AG127" s="2422"/>
      <c r="AH127" s="2422"/>
      <c r="AI127" s="1009"/>
      <c r="AJ127" s="1010">
        <f>SUM(AJ125:AJ126)</f>
        <v>4</v>
      </c>
      <c r="AK127" s="911"/>
      <c r="AL127" s="912">
        <f>'3.1Cost by Sub-contractors'!K20</f>
        <v>0</v>
      </c>
      <c r="AM127" s="913"/>
      <c r="AN127" s="912">
        <f>AJ127*AL127</f>
        <v>0</v>
      </c>
      <c r="AO127" s="914"/>
      <c r="AP127" s="915">
        <f>SUM(AP125:AP126)</f>
        <v>3.1639999999999997</v>
      </c>
      <c r="AQ127" s="911"/>
      <c r="AR127" s="912">
        <f>'3.1Cost by Sub-contractors'!K21</f>
        <v>0</v>
      </c>
      <c r="AS127" s="913"/>
      <c r="AT127" s="912">
        <f>AP127*AR127</f>
        <v>0</v>
      </c>
      <c r="AU127" s="914"/>
      <c r="AV127" s="915">
        <f>SUM(AV125:AV126)</f>
        <v>0.504</v>
      </c>
      <c r="AW127" s="911"/>
      <c r="AX127" s="912">
        <f>'3.1Cost by Sub-contractors'!K22</f>
        <v>0</v>
      </c>
      <c r="AY127" s="913"/>
      <c r="AZ127" s="912">
        <f>AV127*AX127</f>
        <v>0</v>
      </c>
      <c r="BA127" s="914"/>
      <c r="BB127" s="916">
        <f>SUM(BB125:BB126)</f>
        <v>0.22600000000000001</v>
      </c>
      <c r="BC127" s="911"/>
      <c r="BD127" s="912">
        <f>'3.1Cost by Sub-contractors'!K23</f>
        <v>0</v>
      </c>
      <c r="BE127" s="913"/>
      <c r="BF127" s="912">
        <f>BB127*BD127</f>
        <v>0</v>
      </c>
      <c r="BG127" s="914"/>
      <c r="BH127" s="916">
        <f>SUM(BH125:BH126)</f>
        <v>3.5999999999999997E-2</v>
      </c>
      <c r="BI127" s="911"/>
      <c r="BJ127" s="912">
        <f>'3.1Cost by Sub-contractors'!K24</f>
        <v>0</v>
      </c>
      <c r="BK127" s="913"/>
      <c r="BL127" s="912">
        <f>BH127*BJ127</f>
        <v>0</v>
      </c>
      <c r="BM127" s="914"/>
      <c r="BN127" s="917">
        <f>SUM(BN125:BN126)</f>
        <v>1.1759999999999999</v>
      </c>
      <c r="BO127" s="911"/>
      <c r="BP127" s="912">
        <f>'3.1Cost by Sub-contractors'!K25</f>
        <v>0</v>
      </c>
      <c r="BQ127" s="918"/>
      <c r="BR127" s="913">
        <f>BN127*BP127</f>
        <v>0</v>
      </c>
      <c r="BS127" s="914"/>
      <c r="BT127" s="917"/>
      <c r="BU127" s="911"/>
      <c r="BV127" s="912"/>
      <c r="BW127" s="918"/>
      <c r="BX127" s="913"/>
      <c r="BY127" s="914"/>
      <c r="BZ127" s="917"/>
      <c r="CA127" s="911"/>
      <c r="CB127" s="912"/>
      <c r="CC127" s="918"/>
      <c r="CD127" s="913"/>
      <c r="CE127" s="914"/>
    </row>
    <row r="128" spans="1:166" ht="7.35" customHeight="1">
      <c r="A128" s="978"/>
      <c r="B128" s="1730"/>
      <c r="C128" s="2044"/>
      <c r="D128" s="2046"/>
      <c r="E128" s="2142" t="str">
        <f>'4.1Plan'!D539</f>
        <v>MLA3-2</v>
      </c>
      <c r="F128" s="2144"/>
      <c r="G128" s="2510">
        <v>105328</v>
      </c>
      <c r="H128" s="2503"/>
      <c r="I128" s="1024">
        <v>36</v>
      </c>
      <c r="J128" s="1025"/>
      <c r="K128" s="2537">
        <v>26</v>
      </c>
      <c r="L128" s="2538"/>
      <c r="M128" s="638"/>
      <c r="N128" s="2433">
        <f>G128-I128/2</f>
        <v>105310</v>
      </c>
      <c r="O128" s="2434"/>
      <c r="P128" s="1750"/>
      <c r="Q128" s="1748" t="s">
        <v>423</v>
      </c>
      <c r="R128" s="2434">
        <f>G128+I128/2</f>
        <v>105346</v>
      </c>
      <c r="S128" s="2434"/>
      <c r="T128" s="1022"/>
      <c r="U128" s="2441" t="s">
        <v>428</v>
      </c>
      <c r="V128" s="2442"/>
      <c r="W128" s="2433">
        <f>N128-O6</f>
        <v>105280</v>
      </c>
      <c r="X128" s="2434"/>
      <c r="Y128" s="2434"/>
      <c r="Z128" s="982" t="s">
        <v>423</v>
      </c>
      <c r="AA128" s="2434">
        <f>R128+O6</f>
        <v>105376</v>
      </c>
      <c r="AB128" s="2434"/>
      <c r="AC128" s="2434"/>
      <c r="AD128" s="2434"/>
      <c r="AE128" s="982"/>
      <c r="AF128" s="2425">
        <f>AA128-W128</f>
        <v>96</v>
      </c>
      <c r="AG128" s="2426"/>
      <c r="AH128" s="2426"/>
      <c r="AI128" s="1013"/>
      <c r="AJ128" s="1030">
        <f>G5</f>
        <v>2</v>
      </c>
      <c r="AK128" s="1082"/>
      <c r="AL128" s="1083"/>
      <c r="AM128" s="1084"/>
      <c r="AN128" s="1083"/>
      <c r="AO128" s="1085"/>
      <c r="AP128" s="929">
        <f>AF128*N7/10000</f>
        <v>1.3440000000000001</v>
      </c>
      <c r="AQ128" s="930"/>
      <c r="AR128" s="886"/>
      <c r="AS128" s="922"/>
      <c r="AT128" s="886"/>
      <c r="AU128" s="931"/>
      <c r="AV128" s="929"/>
      <c r="AW128" s="930"/>
      <c r="AX128" s="886"/>
      <c r="AY128" s="922"/>
      <c r="AZ128" s="886"/>
      <c r="BA128" s="931"/>
      <c r="BB128" s="932">
        <f>AF128/1000</f>
        <v>9.6000000000000002E-2</v>
      </c>
      <c r="BC128" s="930"/>
      <c r="BD128" s="886"/>
      <c r="BE128" s="922"/>
      <c r="BF128" s="886"/>
      <c r="BG128" s="931"/>
      <c r="BH128" s="932"/>
      <c r="BI128" s="930"/>
      <c r="BJ128" s="886"/>
      <c r="BK128" s="922"/>
      <c r="BL128" s="886"/>
      <c r="BM128" s="931"/>
      <c r="BN128" s="925">
        <f>ROUND((AF128-I128)/K8,0)*N9*(1+K10)/1000</f>
        <v>0.441</v>
      </c>
      <c r="BO128" s="920"/>
      <c r="BP128" s="886"/>
      <c r="BQ128" s="921"/>
      <c r="BR128" s="922"/>
      <c r="BS128" s="920"/>
      <c r="BT128" s="925"/>
      <c r="BU128" s="920"/>
      <c r="BV128" s="1083"/>
      <c r="BW128" s="921"/>
      <c r="BX128" s="922"/>
      <c r="BY128" s="920"/>
      <c r="BZ128" s="925"/>
      <c r="CA128" s="578"/>
      <c r="CB128" s="1083"/>
      <c r="CC128" s="923"/>
      <c r="CD128" s="1762"/>
      <c r="CE128" s="638"/>
      <c r="CF128" s="613"/>
      <c r="CG128" s="613"/>
      <c r="CH128" s="613"/>
      <c r="CI128" s="613"/>
    </row>
    <row r="129" spans="1:166" ht="7.35" customHeight="1">
      <c r="A129" s="978"/>
      <c r="B129" s="1730"/>
      <c r="C129" s="2044"/>
      <c r="D129" s="2046"/>
      <c r="E129" s="2142"/>
      <c r="F129" s="2144"/>
      <c r="G129" s="2520">
        <v>106709</v>
      </c>
      <c r="H129" s="2462"/>
      <c r="I129" s="992">
        <v>66</v>
      </c>
      <c r="J129" s="993"/>
      <c r="K129" s="2437">
        <v>26</v>
      </c>
      <c r="L129" s="2438"/>
      <c r="M129" s="637"/>
      <c r="N129" s="2429">
        <f>G129-I129/2</f>
        <v>106676</v>
      </c>
      <c r="O129" s="2430"/>
      <c r="P129" s="1754"/>
      <c r="Q129" s="1737" t="s">
        <v>423</v>
      </c>
      <c r="R129" s="2582">
        <f>G129+I129/2</f>
        <v>106742</v>
      </c>
      <c r="S129" s="2582"/>
      <c r="T129" s="1023"/>
      <c r="U129" s="2597" t="s">
        <v>56</v>
      </c>
      <c r="V129" s="2598"/>
      <c r="W129" s="2429">
        <f>N129-S6</f>
        <v>106626</v>
      </c>
      <c r="X129" s="2430"/>
      <c r="Y129" s="2430"/>
      <c r="Z129" s="983" t="s">
        <v>423</v>
      </c>
      <c r="AA129" s="2430">
        <f>R129+S6</f>
        <v>106792</v>
      </c>
      <c r="AB129" s="2430"/>
      <c r="AC129" s="2430"/>
      <c r="AD129" s="2430"/>
      <c r="AE129" s="983"/>
      <c r="AF129" s="2417">
        <f>AA129-W129</f>
        <v>166</v>
      </c>
      <c r="AG129" s="2418"/>
      <c r="AH129" s="2418"/>
      <c r="AI129" s="994"/>
      <c r="AJ129" s="995">
        <f>G5</f>
        <v>2</v>
      </c>
      <c r="AK129" s="996"/>
      <c r="AL129" s="893"/>
      <c r="AM129" s="997"/>
      <c r="AN129" s="893"/>
      <c r="AO129" s="998"/>
      <c r="AP129" s="894">
        <f>AF129*N7/10000</f>
        <v>2.3239999999999998</v>
      </c>
      <c r="AQ129" s="895"/>
      <c r="AR129" s="896"/>
      <c r="AS129" s="897"/>
      <c r="AT129" s="896"/>
      <c r="AU129" s="898"/>
      <c r="AV129" s="894"/>
      <c r="AW129" s="895"/>
      <c r="AX129" s="896"/>
      <c r="AY129" s="897"/>
      <c r="AZ129" s="896"/>
      <c r="BA129" s="898"/>
      <c r="BB129" s="899">
        <f>AF129/1000</f>
        <v>0.16600000000000001</v>
      </c>
      <c r="BC129" s="895"/>
      <c r="BD129" s="896"/>
      <c r="BE129" s="897"/>
      <c r="BF129" s="896"/>
      <c r="BG129" s="898"/>
      <c r="BH129" s="899"/>
      <c r="BI129" s="895"/>
      <c r="BJ129" s="896"/>
      <c r="BK129" s="897"/>
      <c r="BL129" s="896"/>
      <c r="BM129" s="898"/>
      <c r="BN129" s="902">
        <f>ROUND((AF129-I129)/K8,0)*N9*(1+K10)/1000</f>
        <v>0.73499999999999999</v>
      </c>
      <c r="BO129" s="900"/>
      <c r="BP129" s="896"/>
      <c r="BQ129" s="901"/>
      <c r="BR129" s="897"/>
      <c r="BS129" s="900"/>
      <c r="BT129" s="902"/>
      <c r="BU129" s="900"/>
      <c r="BV129" s="893"/>
      <c r="BW129" s="901"/>
      <c r="BX129" s="897"/>
      <c r="BY129" s="900"/>
      <c r="BZ129" s="902"/>
      <c r="CA129" s="580"/>
      <c r="CB129" s="893"/>
      <c r="CC129" s="903"/>
      <c r="CD129" s="636"/>
      <c r="CE129" s="637"/>
      <c r="CF129" s="848"/>
      <c r="CG129" s="848"/>
      <c r="CH129" s="848"/>
      <c r="CI129" s="848"/>
      <c r="CJ129" s="848"/>
      <c r="CK129" s="848"/>
      <c r="CL129" s="848"/>
      <c r="CM129" s="848"/>
      <c r="CN129" s="848"/>
      <c r="CO129" s="848"/>
      <c r="CP129" s="848"/>
      <c r="CQ129" s="848"/>
      <c r="CR129" s="848"/>
      <c r="CS129" s="848"/>
      <c r="CT129" s="848"/>
      <c r="CU129" s="848"/>
      <c r="CV129" s="848"/>
      <c r="CW129" s="848"/>
      <c r="CX129" s="848"/>
      <c r="CY129" s="848"/>
      <c r="CZ129" s="848"/>
      <c r="DA129" s="848"/>
      <c r="DB129" s="848"/>
      <c r="DC129" s="848"/>
      <c r="DD129" s="848"/>
      <c r="DE129" s="848"/>
      <c r="DF129" s="848"/>
      <c r="DG129" s="848"/>
      <c r="DH129" s="848"/>
      <c r="DI129" s="848"/>
      <c r="DJ129" s="848"/>
      <c r="DK129" s="848"/>
      <c r="DL129" s="848"/>
      <c r="DM129" s="848"/>
      <c r="DN129" s="848"/>
      <c r="DO129" s="848"/>
      <c r="DP129" s="848"/>
      <c r="DQ129" s="848"/>
      <c r="DR129" s="848"/>
      <c r="DS129" s="848"/>
      <c r="DT129" s="848"/>
      <c r="DU129" s="848"/>
      <c r="DV129" s="848"/>
      <c r="DW129" s="848"/>
      <c r="DX129" s="848"/>
      <c r="DY129" s="848"/>
      <c r="DZ129" s="848"/>
      <c r="EA129" s="848"/>
      <c r="EB129" s="848"/>
      <c r="EC129" s="848"/>
      <c r="ED129" s="848"/>
      <c r="EE129" s="848"/>
      <c r="EF129" s="848"/>
      <c r="EG129" s="848"/>
      <c r="EH129" s="848"/>
      <c r="EI129" s="848"/>
      <c r="EJ129" s="848"/>
      <c r="EK129" s="848"/>
      <c r="EL129" s="848"/>
      <c r="EM129" s="848"/>
      <c r="EN129" s="848"/>
      <c r="EO129" s="848"/>
      <c r="EP129" s="848"/>
      <c r="EQ129" s="848"/>
      <c r="ER129" s="848"/>
      <c r="ES129" s="848"/>
      <c r="ET129" s="848"/>
      <c r="EU129" s="848"/>
      <c r="EV129" s="848"/>
      <c r="EW129" s="848"/>
      <c r="EX129" s="848"/>
      <c r="EY129" s="848"/>
      <c r="EZ129" s="848"/>
      <c r="FA129" s="848"/>
      <c r="FB129" s="848"/>
      <c r="FC129" s="848"/>
      <c r="FD129" s="848"/>
      <c r="FE129" s="848"/>
      <c r="FF129" s="848"/>
      <c r="FG129" s="848"/>
      <c r="FH129" s="848"/>
      <c r="FI129" s="848"/>
      <c r="FJ129" s="848"/>
    </row>
    <row r="130" spans="1:166" ht="7.35" customHeight="1">
      <c r="A130" s="978"/>
      <c r="B130" s="1730"/>
      <c r="C130" s="2044"/>
      <c r="D130" s="2046"/>
      <c r="E130" s="2142"/>
      <c r="F130" s="2144"/>
      <c r="G130" s="2520">
        <v>109000</v>
      </c>
      <c r="H130" s="2462"/>
      <c r="I130" s="992">
        <v>36</v>
      </c>
      <c r="J130" s="993"/>
      <c r="K130" s="2437">
        <v>26</v>
      </c>
      <c r="L130" s="2438"/>
      <c r="M130" s="637"/>
      <c r="N130" s="2429">
        <f>G130-I130/2</f>
        <v>108982</v>
      </c>
      <c r="O130" s="2430"/>
      <c r="P130" s="1754"/>
      <c r="Q130" s="1737" t="s">
        <v>423</v>
      </c>
      <c r="R130" s="2582">
        <f>G130+I130/2</f>
        <v>109018</v>
      </c>
      <c r="S130" s="2582"/>
      <c r="T130" s="1023"/>
      <c r="U130" s="2597" t="s">
        <v>429</v>
      </c>
      <c r="V130" s="2598"/>
      <c r="W130" s="2429">
        <f>N130-O6</f>
        <v>108952</v>
      </c>
      <c r="X130" s="2430"/>
      <c r="Y130" s="2430"/>
      <c r="Z130" s="983" t="s">
        <v>423</v>
      </c>
      <c r="AA130" s="2542">
        <f>(N131-R130)/2+R130</f>
        <v>109056</v>
      </c>
      <c r="AB130" s="2542"/>
      <c r="AC130" s="2542"/>
      <c r="AD130" s="2542"/>
      <c r="AE130" s="983"/>
      <c r="AF130" s="2417">
        <f>AA130-W130</f>
        <v>104</v>
      </c>
      <c r="AG130" s="2418"/>
      <c r="AH130" s="2418"/>
      <c r="AI130" s="994"/>
      <c r="AJ130" s="995">
        <f>G5</f>
        <v>2</v>
      </c>
      <c r="AK130" s="996"/>
      <c r="AL130" s="893"/>
      <c r="AM130" s="997"/>
      <c r="AN130" s="893"/>
      <c r="AO130" s="998"/>
      <c r="AP130" s="894">
        <f>(AF130-I130)*N7/10000</f>
        <v>0.95199999999999996</v>
      </c>
      <c r="AQ130" s="895"/>
      <c r="AR130" s="896"/>
      <c r="AS130" s="897"/>
      <c r="AT130" s="896"/>
      <c r="AU130" s="898"/>
      <c r="AV130" s="894">
        <f>I130*N7/10000</f>
        <v>0.504</v>
      </c>
      <c r="AW130" s="895"/>
      <c r="AX130" s="896"/>
      <c r="AY130" s="897"/>
      <c r="AZ130" s="896"/>
      <c r="BA130" s="898"/>
      <c r="BB130" s="899">
        <f>(AF130-I130)/1000</f>
        <v>6.8000000000000005E-2</v>
      </c>
      <c r="BC130" s="895"/>
      <c r="BD130" s="896"/>
      <c r="BE130" s="897"/>
      <c r="BF130" s="896"/>
      <c r="BG130" s="898"/>
      <c r="BH130" s="899">
        <f>I130/1000</f>
        <v>3.5999999999999997E-2</v>
      </c>
      <c r="BI130" s="895"/>
      <c r="BJ130" s="896"/>
      <c r="BK130" s="897"/>
      <c r="BL130" s="896"/>
      <c r="BM130" s="898"/>
      <c r="BN130" s="902">
        <f>ROUND((AF130-I130)/K8,0)*N9*(1+K10)/1000</f>
        <v>0.441</v>
      </c>
      <c r="BO130" s="900"/>
      <c r="BP130" s="896"/>
      <c r="BQ130" s="901"/>
      <c r="BR130" s="897"/>
      <c r="BS130" s="900"/>
      <c r="BT130" s="902"/>
      <c r="BU130" s="900"/>
      <c r="BV130" s="893"/>
      <c r="BW130" s="901"/>
      <c r="BX130" s="897"/>
      <c r="BY130" s="900"/>
      <c r="BZ130" s="902"/>
      <c r="CA130" s="580"/>
      <c r="CB130" s="893"/>
      <c r="CC130" s="903"/>
      <c r="CD130" s="636"/>
      <c r="CE130" s="637"/>
      <c r="CF130" s="613"/>
      <c r="CG130" s="613"/>
      <c r="CH130" s="613"/>
      <c r="CI130" s="613"/>
    </row>
    <row r="131" spans="1:166" ht="7.35" customHeight="1">
      <c r="A131" s="978"/>
      <c r="B131" s="1730"/>
      <c r="C131" s="2044"/>
      <c r="D131" s="2046"/>
      <c r="E131" s="2142"/>
      <c r="F131" s="2144"/>
      <c r="G131" s="2511">
        <v>109320</v>
      </c>
      <c r="H131" s="2424"/>
      <c r="I131" s="1019">
        <v>452</v>
      </c>
      <c r="J131" s="1020"/>
      <c r="K131" s="2533">
        <v>26</v>
      </c>
      <c r="L131" s="2534"/>
      <c r="M131" s="643"/>
      <c r="N131" s="2431">
        <f>G131-I131/2</f>
        <v>109094</v>
      </c>
      <c r="O131" s="2432"/>
      <c r="P131" s="1751"/>
      <c r="Q131" s="1738" t="s">
        <v>423</v>
      </c>
      <c r="R131" s="2439">
        <f>G131+I131/2</f>
        <v>109546</v>
      </c>
      <c r="S131" s="2439"/>
      <c r="T131" s="1021"/>
      <c r="U131" s="2601" t="s">
        <v>430</v>
      </c>
      <c r="V131" s="2602"/>
      <c r="W131" s="2625">
        <f>N131-(N131-R130)/2</f>
        <v>109056</v>
      </c>
      <c r="X131" s="2626"/>
      <c r="Y131" s="2626"/>
      <c r="Z131" s="1786" t="s">
        <v>423</v>
      </c>
      <c r="AA131" s="2432">
        <f>R131+Z6</f>
        <v>109746</v>
      </c>
      <c r="AB131" s="2432"/>
      <c r="AC131" s="2432"/>
      <c r="AD131" s="2432"/>
      <c r="AE131" s="1786"/>
      <c r="AF131" s="2419">
        <f>AA131-W131</f>
        <v>690</v>
      </c>
      <c r="AG131" s="2420"/>
      <c r="AH131" s="2420"/>
      <c r="AI131" s="1046"/>
      <c r="AJ131" s="1038">
        <f>I5</f>
        <v>4</v>
      </c>
      <c r="AK131" s="1031"/>
      <c r="AL131" s="928"/>
      <c r="AM131" s="1032"/>
      <c r="AN131" s="928"/>
      <c r="AO131" s="1033"/>
      <c r="AP131" s="1787">
        <f>(AF131-I131)*N7/10000</f>
        <v>3.3319999999999999</v>
      </c>
      <c r="AQ131" s="1788"/>
      <c r="AR131" s="906"/>
      <c r="AS131" s="908"/>
      <c r="AT131" s="906"/>
      <c r="AU131" s="1789"/>
      <c r="AV131" s="1787">
        <f>I131*N7/10000</f>
        <v>6.3280000000000003</v>
      </c>
      <c r="AW131" s="1788"/>
      <c r="AX131" s="906"/>
      <c r="AY131" s="908"/>
      <c r="AZ131" s="906"/>
      <c r="BA131" s="1789"/>
      <c r="BB131" s="1790">
        <f>(AF131-I131)/1000</f>
        <v>0.23799999999999999</v>
      </c>
      <c r="BC131" s="1788"/>
      <c r="BD131" s="906"/>
      <c r="BE131" s="908"/>
      <c r="BF131" s="906"/>
      <c r="BG131" s="1789"/>
      <c r="BH131" s="1790">
        <f>I131/1000</f>
        <v>0.45200000000000001</v>
      </c>
      <c r="BI131" s="1788"/>
      <c r="BJ131" s="906"/>
      <c r="BK131" s="908"/>
      <c r="BL131" s="906"/>
      <c r="BM131" s="1789"/>
      <c r="BN131" s="924">
        <f>ROUND((AF131-I131)/K8,0)*N9*(1+K10)/1000</f>
        <v>1.764</v>
      </c>
      <c r="BO131" s="905"/>
      <c r="BP131" s="906"/>
      <c r="BQ131" s="907"/>
      <c r="BR131" s="908"/>
      <c r="BS131" s="905"/>
      <c r="BT131" s="924">
        <f>ROUND(I131/AR13,0)*AR14/1000</f>
        <v>3</v>
      </c>
      <c r="BU131" s="905"/>
      <c r="BV131" s="928"/>
      <c r="BW131" s="907"/>
      <c r="BX131" s="908"/>
      <c r="BY131" s="905"/>
      <c r="BZ131" s="924">
        <f>I131*AR15/1000</f>
        <v>1.8080000000000001</v>
      </c>
      <c r="CA131" s="617"/>
      <c r="CB131" s="928"/>
      <c r="CC131" s="909"/>
      <c r="CD131" s="1761"/>
      <c r="CE131" s="643"/>
      <c r="CF131" s="613"/>
      <c r="CG131" s="613"/>
      <c r="CH131" s="613"/>
      <c r="CI131" s="613"/>
    </row>
    <row r="132" spans="1:166" s="848" customFormat="1" ht="7.35" customHeight="1">
      <c r="A132" s="1005"/>
      <c r="B132" s="1759"/>
      <c r="C132" s="2394"/>
      <c r="D132" s="2395"/>
      <c r="E132" s="2512"/>
      <c r="F132" s="2513"/>
      <c r="G132" s="2398" t="s">
        <v>603</v>
      </c>
      <c r="H132" s="2399"/>
      <c r="I132" s="1007">
        <f>SUM(I128:I131)</f>
        <v>590</v>
      </c>
      <c r="J132" s="910"/>
      <c r="K132" s="2535"/>
      <c r="L132" s="2536"/>
      <c r="M132" s="612"/>
      <c r="N132" s="2539"/>
      <c r="O132" s="2540"/>
      <c r="P132" s="1752"/>
      <c r="Q132" s="1743"/>
      <c r="R132" s="2440"/>
      <c r="S132" s="2440"/>
      <c r="T132" s="612"/>
      <c r="U132" s="2595"/>
      <c r="V132" s="2596"/>
      <c r="W132" s="2539"/>
      <c r="X132" s="2540"/>
      <c r="Y132" s="2540"/>
      <c r="Z132" s="1741"/>
      <c r="AA132" s="2540"/>
      <c r="AB132" s="2540"/>
      <c r="AC132" s="2540"/>
      <c r="AD132" s="2540"/>
      <c r="AE132" s="1741"/>
      <c r="AF132" s="2421">
        <f>SUM(AF128:AF131)</f>
        <v>1056</v>
      </c>
      <c r="AG132" s="2422"/>
      <c r="AH132" s="2422"/>
      <c r="AI132" s="1742"/>
      <c r="AJ132" s="1010">
        <f>SUM(AJ128:AJ131)</f>
        <v>10</v>
      </c>
      <c r="AK132" s="911"/>
      <c r="AL132" s="912">
        <f>'3.1Cost by Sub-contractors'!K20</f>
        <v>0</v>
      </c>
      <c r="AM132" s="913"/>
      <c r="AN132" s="912">
        <f>AJ132*AL132</f>
        <v>0</v>
      </c>
      <c r="AO132" s="914"/>
      <c r="AP132" s="915">
        <f>SUM(AP128:AP131)</f>
        <v>7.952</v>
      </c>
      <c r="AQ132" s="911"/>
      <c r="AR132" s="912">
        <f>'3.1Cost by Sub-contractors'!K21</f>
        <v>0</v>
      </c>
      <c r="AS132" s="913"/>
      <c r="AT132" s="912">
        <f>AP132*AR132</f>
        <v>0</v>
      </c>
      <c r="AU132" s="914"/>
      <c r="AV132" s="915">
        <f>SUM(AV128:AV131)</f>
        <v>6.8320000000000007</v>
      </c>
      <c r="AW132" s="911"/>
      <c r="AX132" s="912">
        <f>'3.1Cost by Sub-contractors'!K22</f>
        <v>0</v>
      </c>
      <c r="AY132" s="913"/>
      <c r="AZ132" s="912">
        <f>AV132*AX132</f>
        <v>0</v>
      </c>
      <c r="BA132" s="914"/>
      <c r="BB132" s="916">
        <f>SUM(BB128:BB131)</f>
        <v>0.56800000000000006</v>
      </c>
      <c r="BC132" s="911"/>
      <c r="BD132" s="912">
        <f>'3.1Cost by Sub-contractors'!K23</f>
        <v>0</v>
      </c>
      <c r="BE132" s="913"/>
      <c r="BF132" s="912">
        <f>BB132*BD132</f>
        <v>0</v>
      </c>
      <c r="BG132" s="914"/>
      <c r="BH132" s="916">
        <f>SUM(BH128:BH131)</f>
        <v>0.48799999999999999</v>
      </c>
      <c r="BI132" s="911"/>
      <c r="BJ132" s="912">
        <f>'3.1Cost by Sub-contractors'!K24</f>
        <v>0</v>
      </c>
      <c r="BK132" s="913"/>
      <c r="BL132" s="912">
        <f>BH132*BJ132</f>
        <v>0</v>
      </c>
      <c r="BM132" s="914"/>
      <c r="BN132" s="917">
        <f>SUM(BN128:BN131)</f>
        <v>3.3810000000000002</v>
      </c>
      <c r="BO132" s="911"/>
      <c r="BP132" s="912">
        <f>'3.1Cost by Sub-contractors'!K25</f>
        <v>0</v>
      </c>
      <c r="BQ132" s="918"/>
      <c r="BR132" s="913">
        <f>BN132*BP132</f>
        <v>0</v>
      </c>
      <c r="BS132" s="914"/>
      <c r="BT132" s="917">
        <f>SUM(BT128:BT131)</f>
        <v>3</v>
      </c>
      <c r="BU132" s="911"/>
      <c r="BV132" s="912">
        <f>'3.1Cost by Sub-contractors'!K26</f>
        <v>0</v>
      </c>
      <c r="BW132" s="918"/>
      <c r="BX132" s="913">
        <f>BT132*BV132</f>
        <v>0</v>
      </c>
      <c r="BY132" s="914"/>
      <c r="BZ132" s="917">
        <f>SUM(BZ128:BZ131)</f>
        <v>1.8080000000000001</v>
      </c>
      <c r="CA132" s="911"/>
      <c r="CB132" s="912">
        <f>'3.1Cost by Sub-contractors'!K27</f>
        <v>0</v>
      </c>
      <c r="CC132" s="918"/>
      <c r="CD132" s="913">
        <f>BZ132*CB132</f>
        <v>0</v>
      </c>
      <c r="CE132" s="914"/>
      <c r="CF132" s="613"/>
      <c r="CG132" s="613"/>
      <c r="CH132" s="613"/>
      <c r="CI132" s="613"/>
      <c r="CJ132" s="613"/>
      <c r="CK132" s="613"/>
      <c r="CL132" s="613"/>
      <c r="CM132" s="613"/>
      <c r="CN132" s="613"/>
      <c r="CO132" s="613"/>
      <c r="CP132" s="613"/>
      <c r="CQ132" s="613"/>
      <c r="CR132" s="613"/>
      <c r="CS132" s="613"/>
      <c r="CT132" s="613"/>
      <c r="CU132" s="613"/>
      <c r="CV132" s="613"/>
      <c r="CW132" s="613"/>
      <c r="CX132" s="613"/>
      <c r="CY132" s="613"/>
      <c r="CZ132" s="613"/>
      <c r="DA132" s="613"/>
      <c r="DB132" s="613"/>
      <c r="DC132" s="613"/>
      <c r="DD132" s="613"/>
      <c r="DE132" s="613"/>
      <c r="DF132" s="613"/>
      <c r="DG132" s="613"/>
      <c r="DH132" s="613"/>
      <c r="DI132" s="613"/>
      <c r="DJ132" s="613"/>
      <c r="DK132" s="613"/>
      <c r="DL132" s="613"/>
      <c r="DM132" s="613"/>
      <c r="DN132" s="613"/>
      <c r="DO132" s="613"/>
      <c r="DP132" s="613"/>
      <c r="DQ132" s="613"/>
      <c r="DR132" s="613"/>
      <c r="DS132" s="613"/>
      <c r="DT132" s="613"/>
      <c r="DU132" s="613"/>
      <c r="DV132" s="613"/>
      <c r="DW132" s="613"/>
      <c r="DX132" s="613"/>
      <c r="DY132" s="613"/>
      <c r="DZ132" s="613"/>
      <c r="EA132" s="613"/>
      <c r="EB132" s="613"/>
      <c r="EC132" s="613"/>
      <c r="ED132" s="613"/>
      <c r="EE132" s="613"/>
      <c r="EF132" s="613"/>
      <c r="EG132" s="613"/>
      <c r="EH132" s="613"/>
      <c r="EI132" s="613"/>
      <c r="EJ132" s="613"/>
      <c r="EK132" s="613"/>
      <c r="EL132" s="613"/>
      <c r="EM132" s="613"/>
      <c r="EN132" s="613"/>
      <c r="EO132" s="613"/>
      <c r="EP132" s="613"/>
      <c r="EQ132" s="613"/>
      <c r="ER132" s="613"/>
      <c r="ES132" s="613"/>
      <c r="ET132" s="613"/>
      <c r="EU132" s="613"/>
      <c r="EV132" s="613"/>
      <c r="EW132" s="613"/>
      <c r="EX132" s="613"/>
      <c r="EY132" s="613"/>
      <c r="EZ132" s="613"/>
      <c r="FA132" s="613"/>
      <c r="FB132" s="613"/>
      <c r="FC132" s="613"/>
      <c r="FD132" s="613"/>
      <c r="FE132" s="613"/>
      <c r="FF132" s="613"/>
      <c r="FG132" s="613"/>
      <c r="FH132" s="613"/>
      <c r="FI132" s="613"/>
      <c r="FJ132" s="613"/>
    </row>
    <row r="133" spans="1:166" ht="7.35" customHeight="1">
      <c r="A133" s="978"/>
      <c r="B133" s="1730"/>
      <c r="C133" s="2050" t="str">
        <f>'4.1Plan'!C555</f>
        <v>PKGA4</v>
      </c>
      <c r="D133" s="2052"/>
      <c r="E133" s="2504" t="str">
        <f>'4.1Plan'!D555</f>
        <v>MLA4-1</v>
      </c>
      <c r="F133" s="2505"/>
      <c r="G133" s="2510">
        <v>110128</v>
      </c>
      <c r="H133" s="2503"/>
      <c r="I133" s="1024">
        <v>66</v>
      </c>
      <c r="J133" s="1025"/>
      <c r="K133" s="2537">
        <v>26</v>
      </c>
      <c r="L133" s="2538"/>
      <c r="M133" s="638"/>
      <c r="N133" s="2433">
        <f>G133-I133/2</f>
        <v>110095</v>
      </c>
      <c r="O133" s="2434"/>
      <c r="P133" s="1750"/>
      <c r="Q133" s="1748" t="s">
        <v>423</v>
      </c>
      <c r="R133" s="2581">
        <f>G133+I133/2</f>
        <v>110161</v>
      </c>
      <c r="S133" s="2581"/>
      <c r="T133" s="1816"/>
      <c r="U133" s="2441" t="s">
        <v>57</v>
      </c>
      <c r="V133" s="2442"/>
      <c r="W133" s="2433">
        <f>N133-S6</f>
        <v>110045</v>
      </c>
      <c r="X133" s="2434"/>
      <c r="Y133" s="2434"/>
      <c r="Z133" s="982" t="s">
        <v>423</v>
      </c>
      <c r="AA133" s="2434">
        <f>R133+S6</f>
        <v>110211</v>
      </c>
      <c r="AB133" s="2434"/>
      <c r="AC133" s="2434"/>
      <c r="AD133" s="2434"/>
      <c r="AE133" s="982"/>
      <c r="AF133" s="2425">
        <f>AA133-W133</f>
        <v>166</v>
      </c>
      <c r="AG133" s="2426"/>
      <c r="AH133" s="2426"/>
      <c r="AI133" s="1013"/>
      <c r="AJ133" s="1030">
        <f>G5</f>
        <v>2</v>
      </c>
      <c r="AK133" s="1082"/>
      <c r="AL133" s="1083"/>
      <c r="AM133" s="1084"/>
      <c r="AN133" s="1083"/>
      <c r="AO133" s="1085"/>
      <c r="AP133" s="929">
        <f>AF133*N7/10000</f>
        <v>2.3239999999999998</v>
      </c>
      <c r="AQ133" s="930"/>
      <c r="AR133" s="886"/>
      <c r="AS133" s="922"/>
      <c r="AT133" s="886"/>
      <c r="AU133" s="931"/>
      <c r="AV133" s="929"/>
      <c r="AW133" s="930"/>
      <c r="AX133" s="886"/>
      <c r="AY133" s="922"/>
      <c r="AZ133" s="886"/>
      <c r="BA133" s="931"/>
      <c r="BB133" s="932">
        <f>AF133/1000</f>
        <v>0.16600000000000001</v>
      </c>
      <c r="BC133" s="930"/>
      <c r="BD133" s="886"/>
      <c r="BE133" s="922"/>
      <c r="BF133" s="886"/>
      <c r="BG133" s="931"/>
      <c r="BH133" s="932"/>
      <c r="BI133" s="930"/>
      <c r="BJ133" s="886"/>
      <c r="BK133" s="922"/>
      <c r="BL133" s="886"/>
      <c r="BM133" s="931"/>
      <c r="BN133" s="925">
        <f>ROUND((AF133-I133)/K8,0)*N9*(1+K10)/1000</f>
        <v>0.73499999999999999</v>
      </c>
      <c r="BO133" s="920"/>
      <c r="BP133" s="886"/>
      <c r="BQ133" s="921"/>
      <c r="BR133" s="922"/>
      <c r="BS133" s="920"/>
      <c r="BT133" s="925"/>
      <c r="BU133" s="920"/>
      <c r="BV133" s="1083"/>
      <c r="BW133" s="921"/>
      <c r="BX133" s="922"/>
      <c r="BY133" s="920"/>
      <c r="BZ133" s="925"/>
      <c r="CA133" s="578"/>
      <c r="CB133" s="1083"/>
      <c r="CC133" s="923"/>
      <c r="CD133" s="1762"/>
      <c r="CE133" s="638"/>
      <c r="CF133" s="848"/>
      <c r="CG133" s="848"/>
      <c r="CH133" s="848"/>
      <c r="CI133" s="848"/>
      <c r="CJ133" s="848"/>
      <c r="CK133" s="848"/>
      <c r="CL133" s="848"/>
      <c r="CM133" s="848"/>
      <c r="CN133" s="848"/>
      <c r="CO133" s="848"/>
      <c r="CP133" s="848"/>
      <c r="CQ133" s="848"/>
      <c r="CR133" s="848"/>
      <c r="CS133" s="848"/>
      <c r="CT133" s="848"/>
      <c r="CU133" s="848"/>
      <c r="CV133" s="848"/>
      <c r="CW133" s="848"/>
      <c r="CX133" s="848"/>
      <c r="CY133" s="848"/>
      <c r="CZ133" s="848"/>
      <c r="DA133" s="848"/>
      <c r="DB133" s="848"/>
      <c r="DC133" s="848"/>
      <c r="DD133" s="848"/>
      <c r="DE133" s="848"/>
      <c r="DF133" s="848"/>
      <c r="DG133" s="848"/>
      <c r="DH133" s="848"/>
      <c r="DI133" s="848"/>
      <c r="DJ133" s="848"/>
      <c r="DK133" s="848"/>
      <c r="DL133" s="848"/>
      <c r="DM133" s="848"/>
      <c r="DN133" s="848"/>
      <c r="DO133" s="848"/>
      <c r="DP133" s="848"/>
      <c r="DQ133" s="848"/>
      <c r="DR133" s="848"/>
      <c r="DS133" s="848"/>
      <c r="DT133" s="848"/>
      <c r="DU133" s="848"/>
      <c r="DV133" s="848"/>
      <c r="DW133" s="848"/>
      <c r="DX133" s="848"/>
      <c r="DY133" s="848"/>
      <c r="DZ133" s="848"/>
      <c r="EA133" s="848"/>
      <c r="EB133" s="848"/>
      <c r="EC133" s="848"/>
      <c r="ED133" s="848"/>
      <c r="EE133" s="848"/>
      <c r="EF133" s="848"/>
      <c r="EG133" s="848"/>
      <c r="EH133" s="848"/>
      <c r="EI133" s="848"/>
      <c r="EJ133" s="848"/>
      <c r="EK133" s="848"/>
      <c r="EL133" s="848"/>
      <c r="EM133" s="848"/>
      <c r="EN133" s="848"/>
      <c r="EO133" s="848"/>
      <c r="EP133" s="848"/>
      <c r="EQ133" s="848"/>
      <c r="ER133" s="848"/>
      <c r="ES133" s="848"/>
      <c r="ET133" s="848"/>
      <c r="EU133" s="848"/>
      <c r="EV133" s="848"/>
      <c r="EW133" s="848"/>
      <c r="EX133" s="848"/>
      <c r="EY133" s="848"/>
      <c r="EZ133" s="848"/>
      <c r="FA133" s="848"/>
      <c r="FB133" s="848"/>
      <c r="FC133" s="848"/>
      <c r="FD133" s="848"/>
      <c r="FE133" s="848"/>
      <c r="FF133" s="848"/>
      <c r="FG133" s="848"/>
      <c r="FH133" s="848"/>
      <c r="FI133" s="848"/>
      <c r="FJ133" s="848"/>
    </row>
    <row r="134" spans="1:166" ht="7.35" customHeight="1">
      <c r="A134" s="978"/>
      <c r="B134" s="1730"/>
      <c r="C134" s="2044"/>
      <c r="D134" s="2046"/>
      <c r="E134" s="2142"/>
      <c r="F134" s="2144"/>
      <c r="G134" s="2511">
        <v>111120</v>
      </c>
      <c r="H134" s="2424"/>
      <c r="I134" s="1019">
        <v>492</v>
      </c>
      <c r="J134" s="1020"/>
      <c r="K134" s="2533">
        <v>26</v>
      </c>
      <c r="L134" s="2534"/>
      <c r="M134" s="643"/>
      <c r="N134" s="2431">
        <f>G134-I134/2</f>
        <v>110874</v>
      </c>
      <c r="O134" s="2432"/>
      <c r="P134" s="1751"/>
      <c r="Q134" s="1738" t="s">
        <v>423</v>
      </c>
      <c r="R134" s="2439">
        <f>G134+I134/2</f>
        <v>111366</v>
      </c>
      <c r="S134" s="2439"/>
      <c r="T134" s="643"/>
      <c r="U134" s="2601" t="s">
        <v>431</v>
      </c>
      <c r="V134" s="2602"/>
      <c r="W134" s="2431">
        <f>N134-Z6</f>
        <v>110674</v>
      </c>
      <c r="X134" s="2432"/>
      <c r="Y134" s="2432"/>
      <c r="Z134" s="1786" t="s">
        <v>423</v>
      </c>
      <c r="AA134" s="2432">
        <f>R134+Z6</f>
        <v>111566</v>
      </c>
      <c r="AB134" s="2432"/>
      <c r="AC134" s="2432"/>
      <c r="AD134" s="2432"/>
      <c r="AE134" s="1786"/>
      <c r="AF134" s="2419">
        <f>AA134-W134</f>
        <v>892</v>
      </c>
      <c r="AG134" s="2420"/>
      <c r="AH134" s="2420"/>
      <c r="AI134" s="1046"/>
      <c r="AJ134" s="1038">
        <f>I5</f>
        <v>4</v>
      </c>
      <c r="AK134" s="1031"/>
      <c r="AL134" s="928"/>
      <c r="AM134" s="1032"/>
      <c r="AN134" s="928"/>
      <c r="AO134" s="1033"/>
      <c r="AP134" s="1787">
        <f>AF134*N7/10000</f>
        <v>12.488</v>
      </c>
      <c r="AQ134" s="1788"/>
      <c r="AR134" s="906"/>
      <c r="AS134" s="908"/>
      <c r="AT134" s="906"/>
      <c r="AU134" s="1789"/>
      <c r="AV134" s="1787"/>
      <c r="AW134" s="1788"/>
      <c r="AX134" s="906"/>
      <c r="AY134" s="908"/>
      <c r="AZ134" s="906"/>
      <c r="BA134" s="1789"/>
      <c r="BB134" s="1790">
        <f>AF134/1000</f>
        <v>0.89200000000000002</v>
      </c>
      <c r="BC134" s="1788"/>
      <c r="BD134" s="906"/>
      <c r="BE134" s="908"/>
      <c r="BF134" s="906"/>
      <c r="BG134" s="1789"/>
      <c r="BH134" s="1790"/>
      <c r="BI134" s="1788"/>
      <c r="BJ134" s="906"/>
      <c r="BK134" s="908"/>
      <c r="BL134" s="906"/>
      <c r="BM134" s="1789"/>
      <c r="BN134" s="924">
        <f>ROUND((AF134-I134)/K8,0)*N9*(1+K10)/1000</f>
        <v>2.94</v>
      </c>
      <c r="BO134" s="905"/>
      <c r="BP134" s="906"/>
      <c r="BQ134" s="907"/>
      <c r="BR134" s="908"/>
      <c r="BS134" s="905"/>
      <c r="BT134" s="924"/>
      <c r="BU134" s="905"/>
      <c r="BV134" s="928"/>
      <c r="BW134" s="907"/>
      <c r="BX134" s="908"/>
      <c r="BY134" s="905"/>
      <c r="BZ134" s="924"/>
      <c r="CA134" s="617"/>
      <c r="CB134" s="928"/>
      <c r="CC134" s="909"/>
      <c r="CD134" s="1761"/>
      <c r="CE134" s="643"/>
      <c r="CF134" s="613"/>
      <c r="CG134" s="613"/>
      <c r="CH134" s="613"/>
      <c r="CI134" s="613"/>
    </row>
    <row r="135" spans="1:166" s="848" customFormat="1" ht="7.35" customHeight="1">
      <c r="A135" s="1005"/>
      <c r="B135" s="1759"/>
      <c r="C135" s="2394"/>
      <c r="D135" s="2395"/>
      <c r="E135" s="2396"/>
      <c r="F135" s="2397"/>
      <c r="G135" s="2398" t="s">
        <v>603</v>
      </c>
      <c r="H135" s="2399"/>
      <c r="I135" s="1007">
        <f>SUM(I133:I134)</f>
        <v>558</v>
      </c>
      <c r="J135" s="910"/>
      <c r="K135" s="2535"/>
      <c r="L135" s="2536"/>
      <c r="M135" s="612"/>
      <c r="N135" s="2412"/>
      <c r="O135" s="2413"/>
      <c r="P135" s="1752"/>
      <c r="Q135" s="1743"/>
      <c r="R135" s="2440"/>
      <c r="S135" s="2440"/>
      <c r="T135" s="612"/>
      <c r="U135" s="2595"/>
      <c r="V135" s="2596"/>
      <c r="W135" s="2539"/>
      <c r="X135" s="2540"/>
      <c r="Y135" s="2540"/>
      <c r="Z135" s="1008"/>
      <c r="AA135" s="2540"/>
      <c r="AB135" s="2540"/>
      <c r="AC135" s="2540"/>
      <c r="AD135" s="2540"/>
      <c r="AE135" s="1008"/>
      <c r="AF135" s="2421">
        <f>SUM(AF133:AH134)</f>
        <v>1058</v>
      </c>
      <c r="AG135" s="2422"/>
      <c r="AH135" s="2422"/>
      <c r="AI135" s="1009"/>
      <c r="AJ135" s="1010">
        <f>SUM(AJ133:AJ134)</f>
        <v>6</v>
      </c>
      <c r="AK135" s="911"/>
      <c r="AL135" s="912">
        <f>'3.1Cost by Sub-contractors'!K20</f>
        <v>0</v>
      </c>
      <c r="AM135" s="913"/>
      <c r="AN135" s="912">
        <f>AJ135*AL135</f>
        <v>0</v>
      </c>
      <c r="AO135" s="914"/>
      <c r="AP135" s="915">
        <f>SUM(AP133:AP134)</f>
        <v>14.811999999999999</v>
      </c>
      <c r="AQ135" s="911"/>
      <c r="AR135" s="912">
        <f>'3.1Cost by Sub-contractors'!K21</f>
        <v>0</v>
      </c>
      <c r="AS135" s="913"/>
      <c r="AT135" s="912">
        <f>AP135*AR135</f>
        <v>0</v>
      </c>
      <c r="AU135" s="914"/>
      <c r="AV135" s="915">
        <f>SUM(AV133:AV134)</f>
        <v>0</v>
      </c>
      <c r="AW135" s="911"/>
      <c r="AX135" s="912">
        <f>'3.1Cost by Sub-contractors'!K22</f>
        <v>0</v>
      </c>
      <c r="AY135" s="913"/>
      <c r="AZ135" s="912">
        <f>AV135*AX135</f>
        <v>0</v>
      </c>
      <c r="BA135" s="914"/>
      <c r="BB135" s="916">
        <f>SUM(BB133:BB134)</f>
        <v>1.0580000000000001</v>
      </c>
      <c r="BC135" s="911"/>
      <c r="BD135" s="912">
        <f>'3.1Cost by Sub-contractors'!K23</f>
        <v>0</v>
      </c>
      <c r="BE135" s="913"/>
      <c r="BF135" s="912">
        <f>BB135*BD135</f>
        <v>0</v>
      </c>
      <c r="BG135" s="914"/>
      <c r="BH135" s="916">
        <f>SUM(BH133:BH134)</f>
        <v>0</v>
      </c>
      <c r="BI135" s="911"/>
      <c r="BJ135" s="912">
        <f>'3.1Cost by Sub-contractors'!K24</f>
        <v>0</v>
      </c>
      <c r="BK135" s="913"/>
      <c r="BL135" s="912">
        <f>BH135*BJ135</f>
        <v>0</v>
      </c>
      <c r="BM135" s="914"/>
      <c r="BN135" s="917">
        <f>SUM(BN133:BN134)</f>
        <v>3.6749999999999998</v>
      </c>
      <c r="BO135" s="911"/>
      <c r="BP135" s="912">
        <f>'3.1Cost by Sub-contractors'!K25</f>
        <v>0</v>
      </c>
      <c r="BQ135" s="918"/>
      <c r="BR135" s="913">
        <f>BN135*BP135</f>
        <v>0</v>
      </c>
      <c r="BS135" s="914"/>
      <c r="BT135" s="917">
        <f>SUM(BT133:BT134)</f>
        <v>0</v>
      </c>
      <c r="BU135" s="911"/>
      <c r="BV135" s="912">
        <f>'3.1Cost by Sub-contractors'!K26</f>
        <v>0</v>
      </c>
      <c r="BW135" s="918"/>
      <c r="BX135" s="913">
        <f>BT135*BV135</f>
        <v>0</v>
      </c>
      <c r="BY135" s="914"/>
      <c r="BZ135" s="917">
        <f>SUM(BZ133:BZ134)</f>
        <v>0</v>
      </c>
      <c r="CA135" s="911"/>
      <c r="CB135" s="912">
        <f>'3.1Cost by Sub-contractors'!K27</f>
        <v>0</v>
      </c>
      <c r="CC135" s="918"/>
      <c r="CD135" s="913">
        <f>BZ135*CB135</f>
        <v>0</v>
      </c>
      <c r="CE135" s="914"/>
      <c r="CF135" s="613"/>
      <c r="CG135" s="613"/>
      <c r="CH135" s="613"/>
      <c r="CI135" s="613"/>
      <c r="CJ135" s="613"/>
      <c r="CK135" s="613"/>
      <c r="CL135" s="613"/>
      <c r="CM135" s="613"/>
      <c r="CN135" s="613"/>
      <c r="CO135" s="613"/>
      <c r="CP135" s="613"/>
      <c r="CQ135" s="613"/>
      <c r="CR135" s="613"/>
      <c r="CS135" s="613"/>
      <c r="CT135" s="613"/>
      <c r="CU135" s="613"/>
      <c r="CV135" s="613"/>
      <c r="CW135" s="613"/>
      <c r="CX135" s="613"/>
      <c r="CY135" s="613"/>
      <c r="CZ135" s="613"/>
      <c r="DA135" s="613"/>
      <c r="DB135" s="613"/>
      <c r="DC135" s="613"/>
      <c r="DD135" s="613"/>
      <c r="DE135" s="613"/>
      <c r="DF135" s="613"/>
      <c r="DG135" s="613"/>
      <c r="DH135" s="613"/>
      <c r="DI135" s="613"/>
      <c r="DJ135" s="613"/>
      <c r="DK135" s="613"/>
      <c r="DL135" s="613"/>
      <c r="DM135" s="613"/>
      <c r="DN135" s="613"/>
      <c r="DO135" s="613"/>
      <c r="DP135" s="613"/>
      <c r="DQ135" s="613"/>
      <c r="DR135" s="613"/>
      <c r="DS135" s="613"/>
      <c r="DT135" s="613"/>
      <c r="DU135" s="613"/>
      <c r="DV135" s="613"/>
      <c r="DW135" s="613"/>
      <c r="DX135" s="613"/>
      <c r="DY135" s="613"/>
      <c r="DZ135" s="613"/>
      <c r="EA135" s="613"/>
      <c r="EB135" s="613"/>
      <c r="EC135" s="613"/>
      <c r="ED135" s="613"/>
      <c r="EE135" s="613"/>
      <c r="EF135" s="613"/>
      <c r="EG135" s="613"/>
      <c r="EH135" s="613"/>
      <c r="EI135" s="613"/>
      <c r="EJ135" s="613"/>
      <c r="EK135" s="613"/>
      <c r="EL135" s="613"/>
      <c r="EM135" s="613"/>
      <c r="EN135" s="613"/>
      <c r="EO135" s="613"/>
      <c r="EP135" s="613"/>
      <c r="EQ135" s="613"/>
      <c r="ER135" s="613"/>
      <c r="ES135" s="613"/>
      <c r="ET135" s="613"/>
      <c r="EU135" s="613"/>
      <c r="EV135" s="613"/>
      <c r="EW135" s="613"/>
      <c r="EX135" s="613"/>
      <c r="EY135" s="613"/>
      <c r="EZ135" s="613"/>
      <c r="FA135" s="613"/>
      <c r="FB135" s="613"/>
      <c r="FC135" s="613"/>
      <c r="FD135" s="613"/>
      <c r="FE135" s="613"/>
      <c r="FF135" s="613"/>
      <c r="FG135" s="613"/>
      <c r="FH135" s="613"/>
      <c r="FI135" s="613"/>
      <c r="FJ135" s="613"/>
    </row>
    <row r="136" spans="1:166" ht="7.35" customHeight="1">
      <c r="A136" s="978"/>
      <c r="B136" s="1730"/>
      <c r="C136" s="2044"/>
      <c r="D136" s="2046"/>
      <c r="E136" s="2504" t="str">
        <f>'4.1Plan'!D576</f>
        <v>MLA4-2</v>
      </c>
      <c r="F136" s="2505"/>
      <c r="G136" s="2510">
        <v>116326</v>
      </c>
      <c r="H136" s="2503"/>
      <c r="I136" s="1024">
        <v>32</v>
      </c>
      <c r="J136" s="1025"/>
      <c r="K136" s="2437">
        <v>26</v>
      </c>
      <c r="L136" s="2438"/>
      <c r="M136" s="637"/>
      <c r="N136" s="2433">
        <f>G136-I136/2</f>
        <v>116310</v>
      </c>
      <c r="O136" s="2434"/>
      <c r="P136" s="1750"/>
      <c r="Q136" s="1748" t="s">
        <v>423</v>
      </c>
      <c r="R136" s="2581">
        <f>G136+I136/2</f>
        <v>116342</v>
      </c>
      <c r="S136" s="2581"/>
      <c r="T136" s="638"/>
      <c r="U136" s="2441" t="s">
        <v>432</v>
      </c>
      <c r="V136" s="2442"/>
      <c r="W136" s="2433">
        <f>N136-O6</f>
        <v>116280</v>
      </c>
      <c r="X136" s="2434"/>
      <c r="Y136" s="2434"/>
      <c r="Z136" s="982" t="s">
        <v>423</v>
      </c>
      <c r="AA136" s="2434">
        <f>R136+O6</f>
        <v>116372</v>
      </c>
      <c r="AB136" s="2434"/>
      <c r="AC136" s="2434"/>
      <c r="AD136" s="2434"/>
      <c r="AE136" s="982"/>
      <c r="AF136" s="2425">
        <f>AA136-W136</f>
        <v>92</v>
      </c>
      <c r="AG136" s="2426"/>
      <c r="AH136" s="2426"/>
      <c r="AI136" s="1013"/>
      <c r="AJ136" s="1014">
        <f>G5</f>
        <v>2</v>
      </c>
      <c r="AK136" s="1015"/>
      <c r="AL136" s="919"/>
      <c r="AM136" s="1016"/>
      <c r="AN136" s="919"/>
      <c r="AO136" s="1017"/>
      <c r="AP136" s="894">
        <f>(AF136-I136)*N7/10000</f>
        <v>0.84</v>
      </c>
      <c r="AQ136" s="895"/>
      <c r="AR136" s="896"/>
      <c r="AS136" s="897"/>
      <c r="AT136" s="896"/>
      <c r="AU136" s="898"/>
      <c r="AV136" s="894">
        <f>I136*N7/10000</f>
        <v>0.44800000000000001</v>
      </c>
      <c r="AW136" s="895"/>
      <c r="AX136" s="896"/>
      <c r="AY136" s="897"/>
      <c r="AZ136" s="896"/>
      <c r="BA136" s="898"/>
      <c r="BB136" s="899">
        <f>(AF136-I136)/1000</f>
        <v>0.06</v>
      </c>
      <c r="BC136" s="895"/>
      <c r="BD136" s="896"/>
      <c r="BE136" s="897"/>
      <c r="BF136" s="896"/>
      <c r="BG136" s="898"/>
      <c r="BH136" s="899">
        <f>I136/1000</f>
        <v>3.2000000000000001E-2</v>
      </c>
      <c r="BI136" s="895"/>
      <c r="BJ136" s="896"/>
      <c r="BK136" s="897"/>
      <c r="BL136" s="896"/>
      <c r="BM136" s="898"/>
      <c r="BN136" s="889">
        <f>ROUND((AF136-I136)/K8,0)*N9*(1+K10)/1000</f>
        <v>0.441</v>
      </c>
      <c r="BO136" s="920"/>
      <c r="BP136" s="886"/>
      <c r="BQ136" s="921"/>
      <c r="BR136" s="922"/>
      <c r="BS136" s="920"/>
      <c r="BT136" s="925"/>
      <c r="BU136" s="920"/>
      <c r="BV136" s="919"/>
      <c r="BW136" s="921"/>
      <c r="BX136" s="922"/>
      <c r="BY136" s="920"/>
      <c r="BZ136" s="925"/>
      <c r="CA136" s="578"/>
      <c r="CB136" s="919"/>
      <c r="CC136" s="923"/>
      <c r="CD136" s="1762"/>
      <c r="CE136" s="638"/>
      <c r="CF136" s="848"/>
      <c r="CG136" s="848"/>
      <c r="CH136" s="848"/>
      <c r="CI136" s="848"/>
      <c r="CJ136" s="848"/>
      <c r="CK136" s="848"/>
      <c r="CL136" s="848"/>
      <c r="CM136" s="848"/>
      <c r="CN136" s="848"/>
      <c r="CO136" s="848"/>
      <c r="CP136" s="848"/>
      <c r="CQ136" s="848"/>
      <c r="CR136" s="848"/>
      <c r="CS136" s="848"/>
      <c r="CT136" s="848"/>
      <c r="CU136" s="848"/>
      <c r="CV136" s="848"/>
      <c r="CW136" s="848"/>
      <c r="CX136" s="848"/>
      <c r="CY136" s="848"/>
      <c r="CZ136" s="848"/>
      <c r="DA136" s="848"/>
      <c r="DB136" s="848"/>
      <c r="DC136" s="848"/>
      <c r="DD136" s="848"/>
      <c r="DE136" s="848"/>
      <c r="DF136" s="848"/>
      <c r="DG136" s="848"/>
      <c r="DH136" s="848"/>
      <c r="DI136" s="848"/>
      <c r="DJ136" s="848"/>
      <c r="DK136" s="848"/>
      <c r="DL136" s="848"/>
      <c r="DM136" s="848"/>
      <c r="DN136" s="848"/>
      <c r="DO136" s="848"/>
      <c r="DP136" s="848"/>
      <c r="DQ136" s="848"/>
      <c r="DR136" s="848"/>
      <c r="DS136" s="848"/>
      <c r="DT136" s="848"/>
      <c r="DU136" s="848"/>
      <c r="DV136" s="848"/>
      <c r="DW136" s="848"/>
      <c r="DX136" s="848"/>
      <c r="DY136" s="848"/>
      <c r="DZ136" s="848"/>
      <c r="EA136" s="848"/>
      <c r="EB136" s="848"/>
      <c r="EC136" s="848"/>
      <c r="ED136" s="848"/>
      <c r="EE136" s="848"/>
      <c r="EF136" s="848"/>
      <c r="EG136" s="848"/>
      <c r="EH136" s="848"/>
      <c r="EI136" s="848"/>
      <c r="EJ136" s="848"/>
      <c r="EK136" s="848"/>
      <c r="EL136" s="848"/>
      <c r="EM136" s="848"/>
      <c r="EN136" s="848"/>
      <c r="EO136" s="848"/>
      <c r="EP136" s="848"/>
      <c r="EQ136" s="848"/>
      <c r="ER136" s="848"/>
      <c r="ES136" s="848"/>
      <c r="ET136" s="848"/>
      <c r="EU136" s="848"/>
      <c r="EV136" s="848"/>
      <c r="EW136" s="848"/>
      <c r="EX136" s="848"/>
      <c r="EY136" s="848"/>
      <c r="EZ136" s="848"/>
      <c r="FA136" s="848"/>
      <c r="FB136" s="848"/>
      <c r="FC136" s="848"/>
      <c r="FD136" s="848"/>
      <c r="FE136" s="848"/>
      <c r="FF136" s="848"/>
      <c r="FG136" s="848"/>
      <c r="FH136" s="848"/>
      <c r="FI136" s="848"/>
      <c r="FJ136" s="848"/>
    </row>
    <row r="137" spans="1:166" ht="7.35" customHeight="1">
      <c r="A137" s="978"/>
      <c r="B137" s="1730"/>
      <c r="C137" s="2044"/>
      <c r="D137" s="2046"/>
      <c r="E137" s="2142"/>
      <c r="F137" s="2144"/>
      <c r="G137" s="2511">
        <v>118373</v>
      </c>
      <c r="H137" s="2424"/>
      <c r="I137" s="1019">
        <v>45</v>
      </c>
      <c r="J137" s="1020"/>
      <c r="K137" s="2437">
        <v>26</v>
      </c>
      <c r="L137" s="2438"/>
      <c r="M137" s="643"/>
      <c r="N137" s="2431">
        <f>G137-I137/2</f>
        <v>118350.5</v>
      </c>
      <c r="O137" s="2432"/>
      <c r="P137" s="1751"/>
      <c r="Q137" s="1738" t="s">
        <v>423</v>
      </c>
      <c r="R137" s="2439">
        <f>G137+I137/2</f>
        <v>118395.5</v>
      </c>
      <c r="S137" s="2439"/>
      <c r="T137" s="1021"/>
      <c r="U137" s="2601" t="s">
        <v>433</v>
      </c>
      <c r="V137" s="2602"/>
      <c r="W137" s="2431">
        <f>N137-O6</f>
        <v>118320.5</v>
      </c>
      <c r="X137" s="2432"/>
      <c r="Y137" s="2432"/>
      <c r="Z137" s="983" t="s">
        <v>423</v>
      </c>
      <c r="AA137" s="2432">
        <f>R137+O6</f>
        <v>118425.5</v>
      </c>
      <c r="AB137" s="2432"/>
      <c r="AC137" s="2432"/>
      <c r="AD137" s="2432"/>
      <c r="AE137" s="983"/>
      <c r="AF137" s="2419">
        <f>AA137-W137</f>
        <v>105</v>
      </c>
      <c r="AG137" s="2420"/>
      <c r="AH137" s="2420"/>
      <c r="AI137" s="994"/>
      <c r="AJ137" s="1001">
        <f>G5</f>
        <v>2</v>
      </c>
      <c r="AK137" s="1002"/>
      <c r="AL137" s="904"/>
      <c r="AM137" s="1003"/>
      <c r="AN137" s="904"/>
      <c r="AO137" s="1004"/>
      <c r="AP137" s="894">
        <f>(AF137-I137)*N7/10000</f>
        <v>0.84</v>
      </c>
      <c r="AQ137" s="895"/>
      <c r="AR137" s="896"/>
      <c r="AS137" s="897"/>
      <c r="AT137" s="896"/>
      <c r="AU137" s="898"/>
      <c r="AV137" s="894">
        <f>I137*N7/10000</f>
        <v>0.63</v>
      </c>
      <c r="AW137" s="895"/>
      <c r="AX137" s="896"/>
      <c r="AY137" s="897"/>
      <c r="AZ137" s="896"/>
      <c r="BA137" s="898"/>
      <c r="BB137" s="899">
        <f>(AF137-I137)/1000</f>
        <v>0.06</v>
      </c>
      <c r="BC137" s="895"/>
      <c r="BD137" s="896"/>
      <c r="BE137" s="897"/>
      <c r="BF137" s="896"/>
      <c r="BG137" s="898"/>
      <c r="BH137" s="899">
        <f>I137/1000</f>
        <v>4.4999999999999998E-2</v>
      </c>
      <c r="BI137" s="895"/>
      <c r="BJ137" s="896"/>
      <c r="BK137" s="897"/>
      <c r="BL137" s="896"/>
      <c r="BM137" s="898"/>
      <c r="BN137" s="889">
        <f>ROUND((AF137-I137)/K8,0)*N9*(1+K10)/1000</f>
        <v>0.441</v>
      </c>
      <c r="BO137" s="905"/>
      <c r="BP137" s="906"/>
      <c r="BQ137" s="907"/>
      <c r="BR137" s="908"/>
      <c r="BS137" s="905"/>
      <c r="BT137" s="924"/>
      <c r="BU137" s="905"/>
      <c r="BV137" s="904"/>
      <c r="BW137" s="907"/>
      <c r="BX137" s="908"/>
      <c r="BY137" s="905"/>
      <c r="BZ137" s="924"/>
      <c r="CA137" s="617"/>
      <c r="CB137" s="904"/>
      <c r="CC137" s="909"/>
      <c r="CD137" s="1761"/>
      <c r="CE137" s="643"/>
      <c r="CF137" s="613"/>
      <c r="CG137" s="613"/>
      <c r="CH137" s="613"/>
      <c r="CI137" s="613"/>
    </row>
    <row r="138" spans="1:166" s="848" customFormat="1" ht="7.35" customHeight="1">
      <c r="A138" s="1005"/>
      <c r="B138" s="1759"/>
      <c r="C138" s="2394"/>
      <c r="D138" s="2395"/>
      <c r="E138" s="2396"/>
      <c r="F138" s="2397"/>
      <c r="G138" s="2398" t="s">
        <v>603</v>
      </c>
      <c r="H138" s="2399"/>
      <c r="I138" s="1007">
        <f>SUM(I136:I137)</f>
        <v>77</v>
      </c>
      <c r="J138" s="910"/>
      <c r="K138" s="2535"/>
      <c r="L138" s="2536"/>
      <c r="M138" s="612"/>
      <c r="N138" s="2412"/>
      <c r="O138" s="2413"/>
      <c r="P138" s="1752"/>
      <c r="Q138" s="1743"/>
      <c r="R138" s="2440"/>
      <c r="S138" s="2440"/>
      <c r="T138" s="612"/>
      <c r="U138" s="2595"/>
      <c r="V138" s="2596"/>
      <c r="W138" s="2539"/>
      <c r="X138" s="2540"/>
      <c r="Y138" s="2540"/>
      <c r="Z138" s="1008"/>
      <c r="AA138" s="2540"/>
      <c r="AB138" s="2540"/>
      <c r="AC138" s="2540"/>
      <c r="AD138" s="2540"/>
      <c r="AE138" s="1008"/>
      <c r="AF138" s="2421">
        <f>SUM(AF136:AF137)</f>
        <v>197</v>
      </c>
      <c r="AG138" s="2422"/>
      <c r="AH138" s="2422"/>
      <c r="AI138" s="1009"/>
      <c r="AJ138" s="1010">
        <f>SUM(AJ136:AJ137)</f>
        <v>4</v>
      </c>
      <c r="AK138" s="911"/>
      <c r="AL138" s="912">
        <f>'3.1Cost by Sub-contractors'!K20</f>
        <v>0</v>
      </c>
      <c r="AM138" s="913"/>
      <c r="AN138" s="912">
        <f>AJ138*AL138</f>
        <v>0</v>
      </c>
      <c r="AO138" s="914"/>
      <c r="AP138" s="915">
        <f>SUM(AP136:AP137)</f>
        <v>1.68</v>
      </c>
      <c r="AQ138" s="911"/>
      <c r="AR138" s="912">
        <f>'3.1Cost by Sub-contractors'!K21</f>
        <v>0</v>
      </c>
      <c r="AS138" s="913"/>
      <c r="AT138" s="912">
        <f>AP138*AR138</f>
        <v>0</v>
      </c>
      <c r="AU138" s="914"/>
      <c r="AV138" s="915">
        <f>SUM(AV136:AV137)</f>
        <v>1.0780000000000001</v>
      </c>
      <c r="AW138" s="911"/>
      <c r="AX138" s="912">
        <f>'3.1Cost by Sub-contractors'!K22</f>
        <v>0</v>
      </c>
      <c r="AY138" s="913"/>
      <c r="AZ138" s="912">
        <f>AV138*AX138</f>
        <v>0</v>
      </c>
      <c r="BA138" s="914"/>
      <c r="BB138" s="916">
        <f>SUM(BB136:BB137)</f>
        <v>0.12</v>
      </c>
      <c r="BC138" s="911"/>
      <c r="BD138" s="912">
        <f>'3.1Cost by Sub-contractors'!K23</f>
        <v>0</v>
      </c>
      <c r="BE138" s="913"/>
      <c r="BF138" s="912">
        <f>BB138*BD138</f>
        <v>0</v>
      </c>
      <c r="BG138" s="914"/>
      <c r="BH138" s="916">
        <f>SUM(BH136:BH137)</f>
        <v>7.6999999999999999E-2</v>
      </c>
      <c r="BI138" s="911"/>
      <c r="BJ138" s="912">
        <f>'3.1Cost by Sub-contractors'!K24</f>
        <v>0</v>
      </c>
      <c r="BK138" s="913"/>
      <c r="BL138" s="912">
        <f>BH138*BJ138</f>
        <v>0</v>
      </c>
      <c r="BM138" s="914"/>
      <c r="BN138" s="917">
        <f>SUM(BN136:BN137)</f>
        <v>0.88200000000000001</v>
      </c>
      <c r="BO138" s="911"/>
      <c r="BP138" s="912">
        <f>'3.1Cost by Sub-contractors'!K25</f>
        <v>0</v>
      </c>
      <c r="BQ138" s="918"/>
      <c r="BR138" s="913">
        <f>BN138*BP138</f>
        <v>0</v>
      </c>
      <c r="BS138" s="914"/>
      <c r="BT138" s="917"/>
      <c r="BU138" s="911"/>
      <c r="BV138" s="912"/>
      <c r="BW138" s="918"/>
      <c r="BX138" s="913"/>
      <c r="BY138" s="914"/>
      <c r="BZ138" s="917"/>
      <c r="CA138" s="911"/>
      <c r="CB138" s="912"/>
      <c r="CC138" s="918"/>
      <c r="CD138" s="913"/>
      <c r="CE138" s="914"/>
      <c r="CF138" s="613"/>
      <c r="CG138" s="613"/>
      <c r="CH138" s="613"/>
      <c r="CI138" s="613"/>
      <c r="CJ138" s="613"/>
      <c r="CK138" s="613"/>
      <c r="CL138" s="613"/>
      <c r="CM138" s="613"/>
      <c r="CN138" s="613"/>
      <c r="CO138" s="613"/>
      <c r="CP138" s="613"/>
      <c r="CQ138" s="613"/>
      <c r="CR138" s="613"/>
      <c r="CS138" s="613"/>
      <c r="CT138" s="613"/>
      <c r="CU138" s="613"/>
      <c r="CV138" s="613"/>
      <c r="CW138" s="613"/>
      <c r="CX138" s="613"/>
      <c r="CY138" s="613"/>
      <c r="CZ138" s="613"/>
      <c r="DA138" s="613"/>
      <c r="DB138" s="613"/>
      <c r="DC138" s="613"/>
      <c r="DD138" s="613"/>
      <c r="DE138" s="613"/>
      <c r="DF138" s="613"/>
      <c r="DG138" s="613"/>
      <c r="DH138" s="613"/>
      <c r="DI138" s="613"/>
      <c r="DJ138" s="613"/>
      <c r="DK138" s="613"/>
      <c r="DL138" s="613"/>
      <c r="DM138" s="613"/>
      <c r="DN138" s="613"/>
      <c r="DO138" s="613"/>
      <c r="DP138" s="613"/>
      <c r="DQ138" s="613"/>
      <c r="DR138" s="613"/>
      <c r="DS138" s="613"/>
      <c r="DT138" s="613"/>
      <c r="DU138" s="613"/>
      <c r="DV138" s="613"/>
      <c r="DW138" s="613"/>
      <c r="DX138" s="613"/>
      <c r="DY138" s="613"/>
      <c r="DZ138" s="613"/>
      <c r="EA138" s="613"/>
      <c r="EB138" s="613"/>
      <c r="EC138" s="613"/>
      <c r="ED138" s="613"/>
      <c r="EE138" s="613"/>
      <c r="EF138" s="613"/>
      <c r="EG138" s="613"/>
      <c r="EH138" s="613"/>
      <c r="EI138" s="613"/>
      <c r="EJ138" s="613"/>
      <c r="EK138" s="613"/>
      <c r="EL138" s="613"/>
      <c r="EM138" s="613"/>
      <c r="EN138" s="613"/>
      <c r="EO138" s="613"/>
      <c r="EP138" s="613"/>
      <c r="EQ138" s="613"/>
      <c r="ER138" s="613"/>
      <c r="ES138" s="613"/>
      <c r="ET138" s="613"/>
      <c r="EU138" s="613"/>
      <c r="EV138" s="613"/>
      <c r="EW138" s="613"/>
      <c r="EX138" s="613"/>
      <c r="EY138" s="613"/>
      <c r="EZ138" s="613"/>
      <c r="FA138" s="613"/>
      <c r="FB138" s="613"/>
      <c r="FC138" s="613"/>
      <c r="FD138" s="613"/>
      <c r="FE138" s="613"/>
      <c r="FF138" s="613"/>
      <c r="FG138" s="613"/>
      <c r="FH138" s="613"/>
      <c r="FI138" s="613"/>
      <c r="FJ138" s="613"/>
    </row>
    <row r="139" spans="1:166" ht="7.35" customHeight="1">
      <c r="A139" s="978"/>
      <c r="B139" s="1730"/>
      <c r="C139" s="2044"/>
      <c r="D139" s="2046"/>
      <c r="E139" s="2142" t="str">
        <f>'4.1Plan'!D595</f>
        <v>MLA4-3</v>
      </c>
      <c r="F139" s="2144"/>
      <c r="G139" s="2510">
        <v>124400</v>
      </c>
      <c r="H139" s="2503"/>
      <c r="I139" s="1024">
        <v>412</v>
      </c>
      <c r="J139" s="1025"/>
      <c r="K139" s="2437">
        <v>26</v>
      </c>
      <c r="L139" s="2438"/>
      <c r="M139" s="637"/>
      <c r="N139" s="2433">
        <f>G139-I139/2</f>
        <v>124194</v>
      </c>
      <c r="O139" s="2434"/>
      <c r="P139" s="1750"/>
      <c r="Q139" s="1748" t="s">
        <v>423</v>
      </c>
      <c r="R139" s="2581">
        <f>G139+I139/2</f>
        <v>124606</v>
      </c>
      <c r="S139" s="2581"/>
      <c r="T139" s="1022"/>
      <c r="U139" s="2441" t="s">
        <v>434</v>
      </c>
      <c r="V139" s="2442"/>
      <c r="W139" s="2433">
        <f>N139-Z6</f>
        <v>123994</v>
      </c>
      <c r="X139" s="2434"/>
      <c r="Y139" s="2434"/>
      <c r="Z139" s="982" t="s">
        <v>423</v>
      </c>
      <c r="AA139" s="2434">
        <f>R139+Z6</f>
        <v>124806</v>
      </c>
      <c r="AB139" s="2434"/>
      <c r="AC139" s="2434"/>
      <c r="AD139" s="2434"/>
      <c r="AE139" s="982"/>
      <c r="AF139" s="2425">
        <f>AA139-W139</f>
        <v>812</v>
      </c>
      <c r="AG139" s="2426"/>
      <c r="AH139" s="2426"/>
      <c r="AI139" s="1013"/>
      <c r="AJ139" s="1014">
        <f>I5</f>
        <v>4</v>
      </c>
      <c r="AK139" s="1015"/>
      <c r="AL139" s="919"/>
      <c r="AM139" s="1016"/>
      <c r="AN139" s="919"/>
      <c r="AO139" s="1017"/>
      <c r="AP139" s="894">
        <f>AF139*N7/10000</f>
        <v>11.368</v>
      </c>
      <c r="AQ139" s="895"/>
      <c r="AR139" s="896"/>
      <c r="AS139" s="897"/>
      <c r="AT139" s="896"/>
      <c r="AU139" s="898"/>
      <c r="AV139" s="894"/>
      <c r="AW139" s="895"/>
      <c r="AX139" s="896"/>
      <c r="AY139" s="897"/>
      <c r="AZ139" s="896"/>
      <c r="BA139" s="898"/>
      <c r="BB139" s="899">
        <f>AF139/1000</f>
        <v>0.81200000000000006</v>
      </c>
      <c r="BC139" s="895"/>
      <c r="BD139" s="896"/>
      <c r="BE139" s="897"/>
      <c r="BF139" s="896"/>
      <c r="BG139" s="898"/>
      <c r="BH139" s="899"/>
      <c r="BI139" s="895"/>
      <c r="BJ139" s="896"/>
      <c r="BK139" s="897"/>
      <c r="BL139" s="896"/>
      <c r="BM139" s="898"/>
      <c r="BN139" s="889">
        <f>ROUND((AF139-I139)/K8,0)*N9*(1+K10)/1000</f>
        <v>2.94</v>
      </c>
      <c r="BO139" s="920"/>
      <c r="BP139" s="886"/>
      <c r="BQ139" s="921"/>
      <c r="BR139" s="922"/>
      <c r="BS139" s="920"/>
      <c r="BT139" s="925"/>
      <c r="BU139" s="920"/>
      <c r="BV139" s="919"/>
      <c r="BW139" s="921"/>
      <c r="BX139" s="922"/>
      <c r="BY139" s="920"/>
      <c r="BZ139" s="925"/>
      <c r="CA139" s="578"/>
      <c r="CB139" s="919"/>
      <c r="CC139" s="923"/>
      <c r="CD139" s="1762"/>
      <c r="CE139" s="638"/>
      <c r="CF139" s="613"/>
      <c r="CG139" s="613"/>
      <c r="CH139" s="613"/>
      <c r="CI139" s="613"/>
    </row>
    <row r="140" spans="1:166" s="848" customFormat="1" ht="7.35" customHeight="1">
      <c r="A140" s="1005"/>
      <c r="B140" s="1759"/>
      <c r="C140" s="2394"/>
      <c r="D140" s="2395"/>
      <c r="E140" s="2396"/>
      <c r="F140" s="2397"/>
      <c r="G140" s="2398" t="s">
        <v>603</v>
      </c>
      <c r="H140" s="2399"/>
      <c r="I140" s="1007">
        <f>SUM(I139:I139)</f>
        <v>412</v>
      </c>
      <c r="J140" s="910"/>
      <c r="K140" s="2535"/>
      <c r="L140" s="2536"/>
      <c r="M140" s="612"/>
      <c r="N140" s="2412"/>
      <c r="O140" s="2413"/>
      <c r="P140" s="1752"/>
      <c r="Q140" s="1743"/>
      <c r="R140" s="2440"/>
      <c r="S140" s="2440"/>
      <c r="T140" s="612"/>
      <c r="U140" s="2595"/>
      <c r="V140" s="2596"/>
      <c r="W140" s="2539"/>
      <c r="X140" s="2540"/>
      <c r="Y140" s="2540"/>
      <c r="Z140" s="1741"/>
      <c r="AA140" s="2540"/>
      <c r="AB140" s="2540"/>
      <c r="AC140" s="2540"/>
      <c r="AD140" s="2540"/>
      <c r="AE140" s="1741"/>
      <c r="AF140" s="2421">
        <f>SUM(AF139:AF139)</f>
        <v>812</v>
      </c>
      <c r="AG140" s="2422"/>
      <c r="AH140" s="2422"/>
      <c r="AI140" s="1742"/>
      <c r="AJ140" s="1010">
        <f>SUM(AJ139:AJ139)</f>
        <v>4</v>
      </c>
      <c r="AK140" s="911"/>
      <c r="AL140" s="912">
        <f>'3.1Cost by Sub-contractors'!K20</f>
        <v>0</v>
      </c>
      <c r="AM140" s="913"/>
      <c r="AN140" s="912">
        <f>AJ140*AL140</f>
        <v>0</v>
      </c>
      <c r="AO140" s="914"/>
      <c r="AP140" s="915">
        <f>SUM(AP139:AP139)</f>
        <v>11.368</v>
      </c>
      <c r="AQ140" s="911"/>
      <c r="AR140" s="912">
        <f>'3.1Cost by Sub-contractors'!K21</f>
        <v>0</v>
      </c>
      <c r="AS140" s="913"/>
      <c r="AT140" s="912">
        <f>AP140*AR140</f>
        <v>0</v>
      </c>
      <c r="AU140" s="914"/>
      <c r="AV140" s="915">
        <f>SUM(AV139:AV139)</f>
        <v>0</v>
      </c>
      <c r="AW140" s="911"/>
      <c r="AX140" s="912">
        <f>'3.1Cost by Sub-contractors'!K22</f>
        <v>0</v>
      </c>
      <c r="AY140" s="913"/>
      <c r="AZ140" s="912">
        <f>AV140*AX140</f>
        <v>0</v>
      </c>
      <c r="BA140" s="914"/>
      <c r="BB140" s="916">
        <f>SUM(BB139:BB139)</f>
        <v>0.81200000000000006</v>
      </c>
      <c r="BC140" s="911"/>
      <c r="BD140" s="912">
        <f>'3.1Cost by Sub-contractors'!K23</f>
        <v>0</v>
      </c>
      <c r="BE140" s="913"/>
      <c r="BF140" s="912">
        <f>BB140*BD140</f>
        <v>0</v>
      </c>
      <c r="BG140" s="914"/>
      <c r="BH140" s="916">
        <f>SUM(BH139:BH139)</f>
        <v>0</v>
      </c>
      <c r="BI140" s="911"/>
      <c r="BJ140" s="912">
        <f>'3.1Cost by Sub-contractors'!K24</f>
        <v>0</v>
      </c>
      <c r="BK140" s="913"/>
      <c r="BL140" s="912">
        <f>BH140*BJ140</f>
        <v>0</v>
      </c>
      <c r="BM140" s="914"/>
      <c r="BN140" s="917">
        <f>SUM(BN139:BN139)</f>
        <v>2.94</v>
      </c>
      <c r="BO140" s="911"/>
      <c r="BP140" s="912">
        <f>'3.1Cost by Sub-contractors'!K25</f>
        <v>0</v>
      </c>
      <c r="BQ140" s="918"/>
      <c r="BR140" s="913">
        <f>BN140*BP140</f>
        <v>0</v>
      </c>
      <c r="BS140" s="914"/>
      <c r="BT140" s="917">
        <f>SUM(BT139:BT139)</f>
        <v>0</v>
      </c>
      <c r="BU140" s="911"/>
      <c r="BV140" s="912">
        <f>'3.1Cost by Sub-contractors'!K26</f>
        <v>0</v>
      </c>
      <c r="BW140" s="918"/>
      <c r="BX140" s="913">
        <f>BT140*BV140</f>
        <v>0</v>
      </c>
      <c r="BY140" s="914"/>
      <c r="BZ140" s="917">
        <f>SUM(BZ139:BZ139)</f>
        <v>0</v>
      </c>
      <c r="CA140" s="911"/>
      <c r="CB140" s="912">
        <f>'3.1Cost by Sub-contractors'!K27</f>
        <v>0</v>
      </c>
      <c r="CC140" s="918"/>
      <c r="CD140" s="913">
        <f>BZ140*CB140</f>
        <v>0</v>
      </c>
      <c r="CE140" s="914"/>
    </row>
    <row r="141" spans="1:166" s="848" customFormat="1" ht="7.35" customHeight="1">
      <c r="A141" s="978"/>
      <c r="B141" s="1730"/>
      <c r="C141" s="2050" t="str">
        <f>'4.1Plan'!C619</f>
        <v>PKGA5</v>
      </c>
      <c r="D141" s="2052"/>
      <c r="E141" s="2504" t="str">
        <f>'4.1Plan'!D619</f>
        <v>MLA5-1</v>
      </c>
      <c r="F141" s="2505"/>
      <c r="G141" s="2518">
        <v>125700</v>
      </c>
      <c r="H141" s="2530"/>
      <c r="I141" s="1011">
        <v>846</v>
      </c>
      <c r="J141" s="1012"/>
      <c r="K141" s="2560">
        <v>26</v>
      </c>
      <c r="L141" s="2561"/>
      <c r="M141" s="640"/>
      <c r="N141" s="2435">
        <f>G141-I141/2</f>
        <v>125277</v>
      </c>
      <c r="O141" s="2436"/>
      <c r="P141" s="989"/>
      <c r="Q141" s="1756" t="s">
        <v>423</v>
      </c>
      <c r="R141" s="2609">
        <f>G141+I141/2</f>
        <v>126123</v>
      </c>
      <c r="S141" s="2609"/>
      <c r="T141" s="1815"/>
      <c r="U141" s="2604" t="s">
        <v>435</v>
      </c>
      <c r="V141" s="2605"/>
      <c r="W141" s="2435">
        <f>N141-Z6</f>
        <v>125077</v>
      </c>
      <c r="X141" s="2436"/>
      <c r="Y141" s="2436"/>
      <c r="Z141" s="990" t="s">
        <v>423</v>
      </c>
      <c r="AA141" s="2436">
        <f>R141+Z6</f>
        <v>126323</v>
      </c>
      <c r="AB141" s="2436"/>
      <c r="AC141" s="2436"/>
      <c r="AD141" s="2436"/>
      <c r="AE141" s="990"/>
      <c r="AF141" s="2427">
        <f>AA141-W141</f>
        <v>1246</v>
      </c>
      <c r="AG141" s="2428"/>
      <c r="AH141" s="2428"/>
      <c r="AI141" s="991"/>
      <c r="AJ141" s="1014">
        <f>I5</f>
        <v>4</v>
      </c>
      <c r="AK141" s="1015"/>
      <c r="AL141" s="919"/>
      <c r="AM141" s="1016"/>
      <c r="AN141" s="919"/>
      <c r="AO141" s="1017"/>
      <c r="AP141" s="882">
        <f>(AF141-I141)*N7/10000</f>
        <v>5.6</v>
      </c>
      <c r="AQ141" s="883"/>
      <c r="AR141" s="884"/>
      <c r="AS141" s="885"/>
      <c r="AT141" s="884"/>
      <c r="AU141" s="887"/>
      <c r="AV141" s="882">
        <f>I141*N7/10000</f>
        <v>11.843999999999999</v>
      </c>
      <c r="AW141" s="883"/>
      <c r="AX141" s="884"/>
      <c r="AY141" s="885"/>
      <c r="AZ141" s="884"/>
      <c r="BA141" s="887"/>
      <c r="BB141" s="888">
        <f>(AF141-I141)/1000</f>
        <v>0.4</v>
      </c>
      <c r="BC141" s="883"/>
      <c r="BD141" s="884"/>
      <c r="BE141" s="885"/>
      <c r="BF141" s="884"/>
      <c r="BG141" s="887"/>
      <c r="BH141" s="888">
        <f>I141/1000</f>
        <v>0.84599999999999997</v>
      </c>
      <c r="BI141" s="883"/>
      <c r="BJ141" s="884"/>
      <c r="BK141" s="885"/>
      <c r="BL141" s="884"/>
      <c r="BM141" s="887"/>
      <c r="BN141" s="889">
        <f>ROUND((AF141-I141)/K8,0)*N9*(1+K10)/1000</f>
        <v>2.94</v>
      </c>
      <c r="BO141" s="890"/>
      <c r="BP141" s="884"/>
      <c r="BQ141" s="891"/>
      <c r="BR141" s="885"/>
      <c r="BS141" s="890"/>
      <c r="BT141" s="889">
        <f>ROUND(I141/AR13,0)*AR14/1000</f>
        <v>5.6</v>
      </c>
      <c r="BU141" s="890"/>
      <c r="BV141" s="919"/>
      <c r="BW141" s="891"/>
      <c r="BX141" s="885"/>
      <c r="BY141" s="890"/>
      <c r="BZ141" s="889">
        <f>I141*AR15/1000</f>
        <v>3.3839999999999999</v>
      </c>
      <c r="CA141" s="596"/>
      <c r="CB141" s="919"/>
      <c r="CC141" s="892"/>
      <c r="CD141" s="639"/>
      <c r="CE141" s="640"/>
    </row>
    <row r="142" spans="1:166" ht="7.35" customHeight="1">
      <c r="A142" s="978"/>
      <c r="B142" s="1730"/>
      <c r="C142" s="2044"/>
      <c r="D142" s="2046"/>
      <c r="E142" s="2142"/>
      <c r="F142" s="2144"/>
      <c r="G142" s="2461">
        <v>127200</v>
      </c>
      <c r="H142" s="2462"/>
      <c r="I142" s="992">
        <v>652</v>
      </c>
      <c r="J142" s="993"/>
      <c r="K142" s="2437">
        <v>26</v>
      </c>
      <c r="L142" s="2438"/>
      <c r="M142" s="637"/>
      <c r="N142" s="2429">
        <f>G142-I142/2</f>
        <v>126874</v>
      </c>
      <c r="O142" s="2430"/>
      <c r="P142" s="1754"/>
      <c r="Q142" s="1737" t="s">
        <v>423</v>
      </c>
      <c r="R142" s="2582">
        <f>G142+I142/2</f>
        <v>127526</v>
      </c>
      <c r="S142" s="2582"/>
      <c r="T142" s="1023"/>
      <c r="U142" s="2597" t="s">
        <v>436</v>
      </c>
      <c r="V142" s="2598"/>
      <c r="W142" s="2429">
        <f>N142-Z6</f>
        <v>126674</v>
      </c>
      <c r="X142" s="2430"/>
      <c r="Y142" s="2430"/>
      <c r="Z142" s="983" t="s">
        <v>423</v>
      </c>
      <c r="AA142" s="2430">
        <f>R142+Z6</f>
        <v>127726</v>
      </c>
      <c r="AB142" s="2430"/>
      <c r="AC142" s="2430"/>
      <c r="AD142" s="2430"/>
      <c r="AE142" s="983"/>
      <c r="AF142" s="2417">
        <f>AA142-W142</f>
        <v>1052</v>
      </c>
      <c r="AG142" s="2418"/>
      <c r="AH142" s="2418"/>
      <c r="AI142" s="994"/>
      <c r="AJ142" s="995">
        <f>I5</f>
        <v>4</v>
      </c>
      <c r="AK142" s="996"/>
      <c r="AL142" s="893"/>
      <c r="AM142" s="997"/>
      <c r="AN142" s="893"/>
      <c r="AO142" s="998"/>
      <c r="AP142" s="894">
        <f>AF142*N7/10000</f>
        <v>14.728</v>
      </c>
      <c r="AQ142" s="895"/>
      <c r="AR142" s="896"/>
      <c r="AS142" s="897"/>
      <c r="AT142" s="896"/>
      <c r="AU142" s="898"/>
      <c r="AV142" s="894"/>
      <c r="AW142" s="895"/>
      <c r="AX142" s="896"/>
      <c r="AY142" s="897"/>
      <c r="AZ142" s="896"/>
      <c r="BA142" s="898"/>
      <c r="BB142" s="899">
        <f>AF142/1000</f>
        <v>1.052</v>
      </c>
      <c r="BC142" s="895"/>
      <c r="BD142" s="896"/>
      <c r="BE142" s="897"/>
      <c r="BF142" s="896"/>
      <c r="BG142" s="898"/>
      <c r="BH142" s="899"/>
      <c r="BI142" s="895"/>
      <c r="BJ142" s="896"/>
      <c r="BK142" s="897"/>
      <c r="BL142" s="896"/>
      <c r="BM142" s="898"/>
      <c r="BN142" s="902">
        <f>ROUND((AF142-I142)/K8,0)*N9*(1+K10)/1000</f>
        <v>2.94</v>
      </c>
      <c r="BO142" s="900"/>
      <c r="BP142" s="896"/>
      <c r="BQ142" s="901"/>
      <c r="BR142" s="897"/>
      <c r="BS142" s="900"/>
      <c r="BT142" s="902"/>
      <c r="BU142" s="900"/>
      <c r="BV142" s="893"/>
      <c r="BW142" s="901"/>
      <c r="BX142" s="897"/>
      <c r="BY142" s="900"/>
      <c r="BZ142" s="902"/>
      <c r="CA142" s="580"/>
      <c r="CB142" s="893"/>
      <c r="CC142" s="903"/>
      <c r="CD142" s="636"/>
      <c r="CE142" s="637"/>
      <c r="CF142" s="613"/>
      <c r="CG142" s="613"/>
      <c r="CH142" s="613"/>
      <c r="CI142" s="613"/>
    </row>
    <row r="143" spans="1:166" ht="7.35" customHeight="1">
      <c r="A143" s="978"/>
      <c r="B143" s="1730"/>
      <c r="C143" s="2044"/>
      <c r="D143" s="2046"/>
      <c r="E143" s="2142"/>
      <c r="F143" s="2144"/>
      <c r="G143" s="2423">
        <v>128180</v>
      </c>
      <c r="H143" s="2424"/>
      <c r="I143" s="1019">
        <v>292</v>
      </c>
      <c r="J143" s="1020"/>
      <c r="K143" s="2533">
        <v>26</v>
      </c>
      <c r="L143" s="2534"/>
      <c r="M143" s="643"/>
      <c r="N143" s="2431">
        <f>G143-I143/2</f>
        <v>128034</v>
      </c>
      <c r="O143" s="2432"/>
      <c r="P143" s="1751"/>
      <c r="Q143" s="1738" t="s">
        <v>423</v>
      </c>
      <c r="R143" s="2439">
        <f>G143+I143/2</f>
        <v>128326</v>
      </c>
      <c r="S143" s="2439"/>
      <c r="T143" s="1021"/>
      <c r="U143" s="2601" t="s">
        <v>437</v>
      </c>
      <c r="V143" s="2602"/>
      <c r="W143" s="2431">
        <f>N143-V6</f>
        <v>127934</v>
      </c>
      <c r="X143" s="2432"/>
      <c r="Y143" s="2432"/>
      <c r="Z143" s="1786" t="s">
        <v>423</v>
      </c>
      <c r="AA143" s="2432">
        <f>R143+V6</f>
        <v>128426</v>
      </c>
      <c r="AB143" s="2432"/>
      <c r="AC143" s="2432"/>
      <c r="AD143" s="2432"/>
      <c r="AE143" s="1786"/>
      <c r="AF143" s="2419">
        <f>AA143-W143</f>
        <v>492</v>
      </c>
      <c r="AG143" s="2420"/>
      <c r="AH143" s="2420"/>
      <c r="AI143" s="1046"/>
      <c r="AJ143" s="1038">
        <f>I5</f>
        <v>4</v>
      </c>
      <c r="AK143" s="1031"/>
      <c r="AL143" s="928"/>
      <c r="AM143" s="1032"/>
      <c r="AN143" s="928"/>
      <c r="AO143" s="1033"/>
      <c r="AP143" s="1787">
        <f>AF143*N7/10000</f>
        <v>6.8879999999999999</v>
      </c>
      <c r="AQ143" s="1788"/>
      <c r="AR143" s="906"/>
      <c r="AS143" s="908"/>
      <c r="AT143" s="906"/>
      <c r="AU143" s="1789"/>
      <c r="AV143" s="1787"/>
      <c r="AW143" s="1788"/>
      <c r="AX143" s="906"/>
      <c r="AY143" s="908"/>
      <c r="AZ143" s="906"/>
      <c r="BA143" s="1789"/>
      <c r="BB143" s="1790">
        <f>AF143/1000</f>
        <v>0.49199999999999999</v>
      </c>
      <c r="BC143" s="1788"/>
      <c r="BD143" s="906"/>
      <c r="BE143" s="908"/>
      <c r="BF143" s="906"/>
      <c r="BG143" s="1789"/>
      <c r="BH143" s="1790"/>
      <c r="BI143" s="1788"/>
      <c r="BJ143" s="906"/>
      <c r="BK143" s="908"/>
      <c r="BL143" s="906"/>
      <c r="BM143" s="1789"/>
      <c r="BN143" s="924">
        <f>ROUND((AF143-I143)/K8,0)*N9*(1+K10)/1000</f>
        <v>1.47</v>
      </c>
      <c r="BO143" s="905"/>
      <c r="BP143" s="906"/>
      <c r="BQ143" s="907"/>
      <c r="BR143" s="908"/>
      <c r="BS143" s="905"/>
      <c r="BT143" s="924"/>
      <c r="BU143" s="905"/>
      <c r="BV143" s="928"/>
      <c r="BW143" s="907"/>
      <c r="BX143" s="908"/>
      <c r="BY143" s="905"/>
      <c r="BZ143" s="924"/>
      <c r="CA143" s="617"/>
      <c r="CB143" s="928"/>
      <c r="CC143" s="909"/>
      <c r="CD143" s="1761"/>
      <c r="CE143" s="643"/>
      <c r="CF143" s="613"/>
      <c r="CG143" s="613"/>
      <c r="CH143" s="613"/>
      <c r="CI143" s="613"/>
    </row>
    <row r="144" spans="1:166" s="848" customFormat="1" ht="7.35" customHeight="1">
      <c r="A144" s="1018"/>
      <c r="B144" s="1736"/>
      <c r="C144" s="2148"/>
      <c r="D144" s="2150"/>
      <c r="E144" s="2396"/>
      <c r="F144" s="2397"/>
      <c r="G144" s="2398" t="s">
        <v>603</v>
      </c>
      <c r="H144" s="2399"/>
      <c r="I144" s="1007">
        <f>SUM(I141:I143)</f>
        <v>1790</v>
      </c>
      <c r="J144" s="910"/>
      <c r="K144" s="2535"/>
      <c r="L144" s="2536"/>
      <c r="M144" s="612"/>
      <c r="N144" s="2412"/>
      <c r="O144" s="2413"/>
      <c r="P144" s="1752"/>
      <c r="Q144" s="1743"/>
      <c r="R144" s="2413"/>
      <c r="S144" s="2413"/>
      <c r="T144" s="612"/>
      <c r="U144" s="2595"/>
      <c r="V144" s="2596"/>
      <c r="W144" s="2412"/>
      <c r="X144" s="2413"/>
      <c r="Y144" s="2413"/>
      <c r="Z144" s="1741"/>
      <c r="AA144" s="2413"/>
      <c r="AB144" s="2413"/>
      <c r="AC144" s="2413"/>
      <c r="AD144" s="2413"/>
      <c r="AE144" s="1741"/>
      <c r="AF144" s="2421">
        <f>SUM(AF141:AF143)</f>
        <v>2790</v>
      </c>
      <c r="AG144" s="2422"/>
      <c r="AH144" s="2422"/>
      <c r="AI144" s="1742"/>
      <c r="AJ144" s="1010">
        <f>SUM(AJ141:AJ143)</f>
        <v>12</v>
      </c>
      <c r="AK144" s="911"/>
      <c r="AL144" s="912">
        <f>'3.1Cost by Sub-contractors'!K20</f>
        <v>0</v>
      </c>
      <c r="AM144" s="913"/>
      <c r="AN144" s="912">
        <f>AJ144*AL144</f>
        <v>0</v>
      </c>
      <c r="AO144" s="914"/>
      <c r="AP144" s="915">
        <f>SUM(AP141:AP143)</f>
        <v>27.216000000000001</v>
      </c>
      <c r="AQ144" s="911"/>
      <c r="AR144" s="912">
        <f>'3.1Cost by Sub-contractors'!K21</f>
        <v>0</v>
      </c>
      <c r="AS144" s="913"/>
      <c r="AT144" s="912">
        <f>AP144*AR144</f>
        <v>0</v>
      </c>
      <c r="AU144" s="914"/>
      <c r="AV144" s="915">
        <f>SUM(AV141:AV143)</f>
        <v>11.843999999999999</v>
      </c>
      <c r="AW144" s="911"/>
      <c r="AX144" s="912">
        <f>'3.1Cost by Sub-contractors'!K22</f>
        <v>0</v>
      </c>
      <c r="AY144" s="913"/>
      <c r="AZ144" s="912">
        <f>AV144*AX144</f>
        <v>0</v>
      </c>
      <c r="BA144" s="914"/>
      <c r="BB144" s="916">
        <f>SUM(BB141:BB143)</f>
        <v>1.944</v>
      </c>
      <c r="BC144" s="911"/>
      <c r="BD144" s="912">
        <f>'3.1Cost by Sub-contractors'!K23</f>
        <v>0</v>
      </c>
      <c r="BE144" s="913"/>
      <c r="BF144" s="912">
        <f>BB144*BD144</f>
        <v>0</v>
      </c>
      <c r="BG144" s="914"/>
      <c r="BH144" s="916">
        <f>SUM(BH141:BH143)</f>
        <v>0.84599999999999997</v>
      </c>
      <c r="BI144" s="911"/>
      <c r="BJ144" s="912">
        <f>'3.1Cost by Sub-contractors'!K24</f>
        <v>0</v>
      </c>
      <c r="BK144" s="913"/>
      <c r="BL144" s="912">
        <f>BH144*BJ144</f>
        <v>0</v>
      </c>
      <c r="BM144" s="914"/>
      <c r="BN144" s="917">
        <f>SUM(BN141:BN143)</f>
        <v>7.35</v>
      </c>
      <c r="BO144" s="911"/>
      <c r="BP144" s="912">
        <f>'3.1Cost by Sub-contractors'!K25</f>
        <v>0</v>
      </c>
      <c r="BQ144" s="918"/>
      <c r="BR144" s="913">
        <f>BN144*BP144</f>
        <v>0</v>
      </c>
      <c r="BS144" s="914"/>
      <c r="BT144" s="917">
        <f>SUM(BT141:BT143)</f>
        <v>5.6</v>
      </c>
      <c r="BU144" s="911"/>
      <c r="BV144" s="912">
        <f>'3.1Cost by Sub-contractors'!K26</f>
        <v>0</v>
      </c>
      <c r="BW144" s="918"/>
      <c r="BX144" s="913">
        <f>BT144*BV144</f>
        <v>0</v>
      </c>
      <c r="BY144" s="914"/>
      <c r="BZ144" s="917">
        <f>SUM(BZ141:BZ143)</f>
        <v>3.3839999999999999</v>
      </c>
      <c r="CA144" s="911"/>
      <c r="CB144" s="912">
        <f>'3.1Cost by Sub-contractors'!K27</f>
        <v>0</v>
      </c>
      <c r="CC144" s="918"/>
      <c r="CD144" s="913">
        <f>BZ144*CB144</f>
        <v>0</v>
      </c>
      <c r="CE144" s="914"/>
    </row>
    <row r="145" spans="1:166" ht="7.35" customHeight="1">
      <c r="A145" s="974"/>
      <c r="B145" s="2284" t="s">
        <v>604</v>
      </c>
      <c r="C145" s="2284"/>
      <c r="D145" s="2284"/>
      <c r="E145" s="2284"/>
      <c r="F145" s="2284"/>
      <c r="G145" s="2284"/>
      <c r="H145" s="2284"/>
      <c r="I145" s="2284"/>
      <c r="J145" s="2284"/>
      <c r="K145" s="2284"/>
      <c r="L145" s="2284"/>
      <c r="M145" s="2284"/>
      <c r="N145" s="2284"/>
      <c r="O145" s="2284"/>
      <c r="P145" s="2284"/>
      <c r="Q145" s="2284"/>
      <c r="R145" s="2284"/>
      <c r="S145" s="2284"/>
      <c r="T145" s="2284"/>
      <c r="U145" s="2284"/>
      <c r="V145" s="2284"/>
      <c r="W145" s="2284"/>
      <c r="X145" s="2284"/>
      <c r="Y145" s="2284"/>
      <c r="Z145" s="2284"/>
      <c r="AA145" s="2284"/>
      <c r="AB145" s="2284"/>
      <c r="AC145" s="2284"/>
      <c r="AD145" s="2284"/>
      <c r="AE145" s="2284"/>
      <c r="AF145" s="2284"/>
      <c r="AG145" s="2284"/>
      <c r="AH145" s="2284"/>
      <c r="AI145" s="2284"/>
      <c r="AJ145" s="2284"/>
      <c r="AK145" s="2284"/>
      <c r="AL145" s="2284"/>
      <c r="AM145" s="2284"/>
      <c r="AN145" s="2284"/>
      <c r="AO145" s="2284"/>
      <c r="AP145" s="2284"/>
      <c r="AQ145" s="2284"/>
      <c r="AR145" s="2284"/>
      <c r="AS145" s="2284"/>
      <c r="AT145" s="2284"/>
      <c r="AU145" s="2284"/>
      <c r="AV145" s="2284"/>
      <c r="AW145" s="2284"/>
      <c r="AX145" s="2284"/>
      <c r="AY145" s="2284"/>
      <c r="AZ145" s="2284"/>
      <c r="BA145" s="2284"/>
      <c r="BB145" s="2284"/>
      <c r="BC145" s="2284"/>
      <c r="BD145" s="2284"/>
      <c r="BE145" s="2284"/>
      <c r="BF145" s="2284"/>
      <c r="BG145" s="2284"/>
      <c r="BH145" s="2284"/>
      <c r="BI145" s="2284"/>
      <c r="BJ145" s="2284"/>
      <c r="BK145" s="2284"/>
      <c r="BL145" s="2284"/>
      <c r="BM145" s="2284"/>
      <c r="BN145" s="2284"/>
      <c r="BO145" s="2284"/>
      <c r="BP145" s="2284"/>
      <c r="BQ145" s="2284"/>
      <c r="BR145" s="2284"/>
      <c r="BS145" s="2284"/>
      <c r="BT145" s="2284"/>
      <c r="BU145" s="2284"/>
      <c r="BV145" s="2284"/>
      <c r="BW145" s="2284"/>
      <c r="BX145" s="2284"/>
      <c r="BY145" s="2284"/>
      <c r="BZ145" s="2284"/>
      <c r="CA145" s="2284"/>
      <c r="CB145" s="2284"/>
      <c r="CC145" s="2284"/>
      <c r="CD145" s="2284"/>
      <c r="CE145" s="2285"/>
      <c r="CF145" s="613"/>
      <c r="CG145" s="613"/>
      <c r="CH145" s="613"/>
      <c r="CI145" s="613"/>
    </row>
    <row r="146" spans="1:166" ht="7.35" customHeight="1">
      <c r="A146" s="981"/>
      <c r="B146" s="651" t="str">
        <f>'4.1Plan'!B6</f>
        <v>Danang</v>
      </c>
      <c r="C146" s="2050" t="str">
        <f>'4.1Plan'!C6</f>
        <v>PKG01</v>
      </c>
      <c r="D146" s="2052"/>
      <c r="E146" s="2504" t="str">
        <f>'4.1Plan'!D6</f>
        <v>ML01-1</v>
      </c>
      <c r="F146" s="2505"/>
      <c r="G146" s="2502">
        <v>0</v>
      </c>
      <c r="H146" s="2503"/>
      <c r="I146" s="1024">
        <v>220</v>
      </c>
      <c r="J146" s="1025"/>
      <c r="K146" s="2406">
        <v>12</v>
      </c>
      <c r="L146" s="2407"/>
      <c r="M146" s="638"/>
      <c r="N146" s="2402"/>
      <c r="O146" s="2403"/>
      <c r="P146" s="1750"/>
      <c r="Q146" s="1748"/>
      <c r="R146" s="2403"/>
      <c r="S146" s="2403"/>
      <c r="T146" s="1750"/>
      <c r="U146" s="2441" t="s">
        <v>605</v>
      </c>
      <c r="V146" s="2442"/>
      <c r="W146" s="2403">
        <f>G146</f>
        <v>0</v>
      </c>
      <c r="X146" s="2403"/>
      <c r="Y146" s="2403"/>
      <c r="Z146" s="2403"/>
      <c r="AA146" s="2403"/>
      <c r="AB146" s="2403"/>
      <c r="AC146" s="2403"/>
      <c r="AD146" s="2403"/>
      <c r="AE146" s="2403"/>
      <c r="AF146" s="2376"/>
      <c r="AG146" s="2377"/>
      <c r="AH146" s="2377"/>
      <c r="AI146" s="1013"/>
      <c r="AJ146" s="1030">
        <f>I5</f>
        <v>4</v>
      </c>
      <c r="AK146" s="1082"/>
      <c r="AL146" s="1083"/>
      <c r="AM146" s="1084"/>
      <c r="AN146" s="1083"/>
      <c r="AO146" s="1085"/>
      <c r="AP146" s="929">
        <f>(I146+2*L6)*K7/10000</f>
        <v>6.2</v>
      </c>
      <c r="AQ146" s="930"/>
      <c r="AR146" s="886"/>
      <c r="AS146" s="922"/>
      <c r="AT146" s="886"/>
      <c r="AU146" s="931"/>
      <c r="AV146" s="929"/>
      <c r="AW146" s="930"/>
      <c r="AX146" s="886"/>
      <c r="AY146" s="921"/>
      <c r="AZ146" s="922"/>
      <c r="BA146" s="931"/>
      <c r="BB146" s="932">
        <f>(I146+2*L6)/1000</f>
        <v>0.62</v>
      </c>
      <c r="BC146" s="930"/>
      <c r="BD146" s="886"/>
      <c r="BE146" s="922"/>
      <c r="BF146" s="886"/>
      <c r="BG146" s="931"/>
      <c r="BH146" s="932"/>
      <c r="BI146" s="930"/>
      <c r="BJ146" s="886"/>
      <c r="BK146" s="921"/>
      <c r="BL146" s="922"/>
      <c r="BM146" s="931"/>
      <c r="BN146" s="925">
        <f>2*L6/K8*K9*(1+K10)/1000</f>
        <v>1.26</v>
      </c>
      <c r="BO146" s="920"/>
      <c r="BP146" s="886"/>
      <c r="BQ146" s="921"/>
      <c r="BR146" s="922"/>
      <c r="BS146" s="920"/>
      <c r="BT146" s="925"/>
      <c r="BU146" s="920"/>
      <c r="BV146" s="886"/>
      <c r="BW146" s="921"/>
      <c r="BX146" s="922"/>
      <c r="BY146" s="920"/>
      <c r="BZ146" s="925"/>
      <c r="CA146" s="578"/>
      <c r="CB146" s="555"/>
      <c r="CC146" s="923"/>
      <c r="CD146" s="1762"/>
      <c r="CE146" s="638"/>
      <c r="CF146" s="848"/>
      <c r="CG146" s="848"/>
      <c r="CH146" s="848"/>
      <c r="CI146" s="848"/>
      <c r="CJ146" s="848"/>
      <c r="CK146" s="848"/>
      <c r="CL146" s="848"/>
      <c r="CM146" s="848"/>
      <c r="CN146" s="848"/>
      <c r="CO146" s="848"/>
      <c r="CP146" s="848"/>
      <c r="CQ146" s="848"/>
      <c r="CR146" s="848"/>
      <c r="CS146" s="848"/>
      <c r="CT146" s="848"/>
      <c r="CU146" s="848"/>
      <c r="CV146" s="848"/>
      <c r="CW146" s="848"/>
      <c r="CX146" s="848"/>
      <c r="CY146" s="848"/>
      <c r="CZ146" s="848"/>
      <c r="DA146" s="848"/>
      <c r="DB146" s="848"/>
      <c r="DC146" s="848"/>
      <c r="DD146" s="848"/>
      <c r="DE146" s="848"/>
      <c r="DF146" s="848"/>
      <c r="DG146" s="848"/>
      <c r="DH146" s="848"/>
      <c r="DI146" s="848"/>
      <c r="DJ146" s="848"/>
      <c r="DK146" s="848"/>
      <c r="DL146" s="848"/>
      <c r="DM146" s="848"/>
      <c r="DN146" s="848"/>
      <c r="DO146" s="848"/>
      <c r="DP146" s="848"/>
      <c r="DQ146" s="848"/>
      <c r="DR146" s="848"/>
      <c r="DS146" s="848"/>
      <c r="DT146" s="848"/>
      <c r="DU146" s="848"/>
      <c r="DV146" s="848"/>
      <c r="DW146" s="848"/>
      <c r="DX146" s="848"/>
      <c r="DY146" s="848"/>
      <c r="DZ146" s="848"/>
      <c r="EA146" s="848"/>
      <c r="EB146" s="848"/>
      <c r="EC146" s="848"/>
      <c r="ED146" s="848"/>
      <c r="EE146" s="848"/>
      <c r="EF146" s="848"/>
      <c r="EG146" s="848"/>
      <c r="EH146" s="848"/>
      <c r="EI146" s="848"/>
      <c r="EJ146" s="848"/>
      <c r="EK146" s="848"/>
      <c r="EL146" s="848"/>
      <c r="EM146" s="848"/>
      <c r="EN146" s="848"/>
      <c r="EO146" s="848"/>
      <c r="EP146" s="848"/>
      <c r="EQ146" s="848"/>
      <c r="ER146" s="848"/>
      <c r="ES146" s="848"/>
      <c r="ET146" s="848"/>
      <c r="EU146" s="848"/>
      <c r="EV146" s="848"/>
      <c r="EW146" s="848"/>
      <c r="EX146" s="848"/>
      <c r="EY146" s="848"/>
      <c r="EZ146" s="848"/>
      <c r="FA146" s="848"/>
      <c r="FB146" s="848"/>
      <c r="FC146" s="848"/>
      <c r="FD146" s="848"/>
      <c r="FE146" s="848"/>
      <c r="FF146" s="848"/>
      <c r="FG146" s="848"/>
      <c r="FH146" s="848"/>
      <c r="FI146" s="848"/>
      <c r="FJ146" s="848"/>
    </row>
    <row r="147" spans="1:166" ht="7.35" customHeight="1">
      <c r="A147" s="978"/>
      <c r="B147" s="606"/>
      <c r="C147" s="2044"/>
      <c r="D147" s="2046"/>
      <c r="E147" s="2142"/>
      <c r="F147" s="2144"/>
      <c r="G147" s="2423">
        <v>590</v>
      </c>
      <c r="H147" s="2424"/>
      <c r="I147" s="1019">
        <v>45</v>
      </c>
      <c r="J147" s="1020"/>
      <c r="K147" s="2400">
        <v>9</v>
      </c>
      <c r="L147" s="2401"/>
      <c r="M147" s="643"/>
      <c r="N147" s="2202"/>
      <c r="O147" s="2203"/>
      <c r="P147" s="1751"/>
      <c r="Q147" s="1738"/>
      <c r="R147" s="2203"/>
      <c r="S147" s="2203"/>
      <c r="T147" s="1751"/>
      <c r="U147" s="2601" t="s">
        <v>69</v>
      </c>
      <c r="V147" s="2602"/>
      <c r="W147" s="2203">
        <f>G147</f>
        <v>590</v>
      </c>
      <c r="X147" s="2203"/>
      <c r="Y147" s="2203"/>
      <c r="Z147" s="2203"/>
      <c r="AA147" s="2203"/>
      <c r="AB147" s="2203"/>
      <c r="AC147" s="2203"/>
      <c r="AD147" s="2203"/>
      <c r="AE147" s="2203"/>
      <c r="AF147" s="2392"/>
      <c r="AG147" s="2393"/>
      <c r="AH147" s="2393"/>
      <c r="AI147" s="1046"/>
      <c r="AJ147" s="1038">
        <f>G5</f>
        <v>2</v>
      </c>
      <c r="AK147" s="1031"/>
      <c r="AL147" s="928"/>
      <c r="AM147" s="1032"/>
      <c r="AN147" s="928"/>
      <c r="AO147" s="1033"/>
      <c r="AP147" s="936">
        <f>(I147+2*L6)*K7/10000</f>
        <v>4.45</v>
      </c>
      <c r="AQ147" s="937"/>
      <c r="AR147" s="938"/>
      <c r="AS147" s="939"/>
      <c r="AT147" s="938"/>
      <c r="AU147" s="940"/>
      <c r="AV147" s="936"/>
      <c r="AW147" s="937"/>
      <c r="AX147" s="938"/>
      <c r="AY147" s="944"/>
      <c r="AZ147" s="939"/>
      <c r="BA147" s="940"/>
      <c r="BB147" s="899">
        <f>(I147+2*L6)/1000</f>
        <v>0.44500000000000001</v>
      </c>
      <c r="BC147" s="895"/>
      <c r="BD147" s="896"/>
      <c r="BE147" s="897"/>
      <c r="BF147" s="896"/>
      <c r="BG147" s="898"/>
      <c r="BH147" s="899"/>
      <c r="BI147" s="895"/>
      <c r="BJ147" s="896"/>
      <c r="BK147" s="901"/>
      <c r="BL147" s="897"/>
      <c r="BM147" s="898"/>
      <c r="BN147" s="889">
        <f>2*L6/K8*K9*(1+K10)/1000</f>
        <v>1.26</v>
      </c>
      <c r="BO147" s="905"/>
      <c r="BP147" s="906"/>
      <c r="BQ147" s="907"/>
      <c r="BR147" s="908"/>
      <c r="BS147" s="905"/>
      <c r="BT147" s="924"/>
      <c r="BU147" s="905"/>
      <c r="BV147" s="906"/>
      <c r="BW147" s="907"/>
      <c r="BX147" s="908"/>
      <c r="BY147" s="905"/>
      <c r="BZ147" s="924"/>
      <c r="CA147" s="617"/>
      <c r="CB147" s="567"/>
      <c r="CC147" s="909"/>
      <c r="CD147" s="1761"/>
      <c r="CE147" s="643"/>
      <c r="CF147" s="613"/>
      <c r="CG147" s="613"/>
      <c r="CH147" s="613"/>
      <c r="CI147" s="613"/>
    </row>
    <row r="148" spans="1:166" s="848" customFormat="1" ht="7.35" customHeight="1">
      <c r="A148" s="1018"/>
      <c r="B148" s="646"/>
      <c r="C148" s="2148"/>
      <c r="D148" s="2150"/>
      <c r="E148" s="2396"/>
      <c r="F148" s="2397"/>
      <c r="G148" s="2398" t="s">
        <v>603</v>
      </c>
      <c r="H148" s="2399"/>
      <c r="I148" s="1007">
        <f>SUM(I146:I147)</f>
        <v>265</v>
      </c>
      <c r="J148" s="910"/>
      <c r="K148" s="2535"/>
      <c r="L148" s="2536"/>
      <c r="M148" s="612"/>
      <c r="N148" s="2412"/>
      <c r="O148" s="2413"/>
      <c r="P148" s="1752"/>
      <c r="Q148" s="1743"/>
      <c r="R148" s="2413"/>
      <c r="S148" s="2413"/>
      <c r="T148" s="582"/>
      <c r="U148" s="2595"/>
      <c r="V148" s="2596"/>
      <c r="W148" s="2412"/>
      <c r="X148" s="2413"/>
      <c r="Y148" s="2413"/>
      <c r="Z148" s="2413"/>
      <c r="AA148" s="2413"/>
      <c r="AB148" s="2413"/>
      <c r="AC148" s="2413"/>
      <c r="AD148" s="2413"/>
      <c r="AE148" s="2414"/>
      <c r="AF148" s="2374"/>
      <c r="AG148" s="2375"/>
      <c r="AH148" s="2375"/>
      <c r="AI148" s="1742"/>
      <c r="AJ148" s="1010">
        <f>SUM(AJ146:AJ147)</f>
        <v>6</v>
      </c>
      <c r="AK148" s="911"/>
      <c r="AL148" s="912">
        <f>'3.1Cost by Sub-contractors'!K20</f>
        <v>0</v>
      </c>
      <c r="AM148" s="913"/>
      <c r="AN148" s="912">
        <f>AJ148*AL148</f>
        <v>0</v>
      </c>
      <c r="AO148" s="914"/>
      <c r="AP148" s="915">
        <f>SUM(AP146:AP147)</f>
        <v>10.65</v>
      </c>
      <c r="AQ148" s="911"/>
      <c r="AR148" s="912">
        <f>'3.1Cost by Sub-contractors'!K21</f>
        <v>0</v>
      </c>
      <c r="AS148" s="913"/>
      <c r="AT148" s="912">
        <f>AP148*AR148</f>
        <v>0</v>
      </c>
      <c r="AU148" s="926"/>
      <c r="AV148" s="947"/>
      <c r="AW148" s="948"/>
      <c r="AX148" s="949"/>
      <c r="AY148" s="950"/>
      <c r="AZ148" s="951"/>
      <c r="BA148" s="926"/>
      <c r="BB148" s="916">
        <f>SUM(BB146:BB147)</f>
        <v>1.0649999999999999</v>
      </c>
      <c r="BC148" s="911"/>
      <c r="BD148" s="912">
        <f>'3.1Cost by Sub-contractors'!K23</f>
        <v>0</v>
      </c>
      <c r="BE148" s="913"/>
      <c r="BF148" s="912">
        <f>BB148*BD148</f>
        <v>0</v>
      </c>
      <c r="BG148" s="926"/>
      <c r="BH148" s="952"/>
      <c r="BI148" s="948"/>
      <c r="BJ148" s="949"/>
      <c r="BK148" s="950"/>
      <c r="BL148" s="951"/>
      <c r="BM148" s="926"/>
      <c r="BN148" s="917">
        <f>SUM(BN146:BN147)</f>
        <v>2.52</v>
      </c>
      <c r="BO148" s="911"/>
      <c r="BP148" s="912">
        <f>'3.1Cost by Sub-contractors'!K25</f>
        <v>0</v>
      </c>
      <c r="BQ148" s="918"/>
      <c r="BR148" s="913">
        <f>BN148*BP148</f>
        <v>0</v>
      </c>
      <c r="BS148" s="953"/>
      <c r="BT148" s="954"/>
      <c r="BU148" s="953"/>
      <c r="BV148" s="949"/>
      <c r="BW148" s="950"/>
      <c r="BX148" s="951"/>
      <c r="BY148" s="953"/>
      <c r="BZ148" s="954"/>
      <c r="CA148" s="582"/>
      <c r="CB148" s="588"/>
      <c r="CC148" s="955"/>
      <c r="CD148" s="607"/>
      <c r="CE148" s="612"/>
    </row>
    <row r="149" spans="1:166" ht="7.35" customHeight="1">
      <c r="A149" s="981"/>
      <c r="B149" s="1026" t="str">
        <f>'4.1Plan'!B53</f>
        <v>Quang Nam</v>
      </c>
      <c r="C149" s="2050" t="str">
        <f>'4.1Plan'!C53</f>
        <v>PKG02</v>
      </c>
      <c r="D149" s="2052"/>
      <c r="E149" s="2504" t="str">
        <f>'4.1Plan'!D53</f>
        <v>ML02-1</v>
      </c>
      <c r="F149" s="2505"/>
      <c r="G149" s="2463">
        <v>9585</v>
      </c>
      <c r="H149" s="2464"/>
      <c r="I149" s="1024">
        <v>45</v>
      </c>
      <c r="J149" s="1025"/>
      <c r="K149" s="2564">
        <v>12</v>
      </c>
      <c r="L149" s="2565"/>
      <c r="M149" s="651"/>
      <c r="N149" s="2566"/>
      <c r="O149" s="2545"/>
      <c r="P149" s="1755"/>
      <c r="Q149" s="1749"/>
      <c r="R149" s="2413"/>
      <c r="S149" s="2413"/>
      <c r="T149" s="1755"/>
      <c r="U149" s="2614" t="s">
        <v>70</v>
      </c>
      <c r="V149" s="2615"/>
      <c r="W149" s="2627">
        <f>G149</f>
        <v>9585</v>
      </c>
      <c r="X149" s="2627"/>
      <c r="Y149" s="2627"/>
      <c r="Z149" s="2627"/>
      <c r="AA149" s="2627"/>
      <c r="AB149" s="2627"/>
      <c r="AC149" s="2627"/>
      <c r="AD149" s="2627"/>
      <c r="AE149" s="2627"/>
      <c r="AF149" s="2415"/>
      <c r="AG149" s="2416"/>
      <c r="AH149" s="2416"/>
      <c r="AI149" s="651"/>
      <c r="AJ149" s="1048">
        <f>G5</f>
        <v>2</v>
      </c>
      <c r="AK149" s="1027"/>
      <c r="AL149" s="933"/>
      <c r="AM149" s="1028"/>
      <c r="AN149" s="933"/>
      <c r="AO149" s="1029"/>
      <c r="AP149" s="882">
        <f>(I149+2*L6)*K7/10000</f>
        <v>4.45</v>
      </c>
      <c r="AQ149" s="883"/>
      <c r="AR149" s="884"/>
      <c r="AS149" s="885"/>
      <c r="AT149" s="884"/>
      <c r="AU149" s="887"/>
      <c r="AV149" s="956"/>
      <c r="AW149" s="957"/>
      <c r="AX149" s="958"/>
      <c r="AY149" s="959"/>
      <c r="AZ149" s="960"/>
      <c r="BA149" s="961"/>
      <c r="BB149" s="899">
        <f>(I149+2*L6)/1000</f>
        <v>0.44500000000000001</v>
      </c>
      <c r="BC149" s="895"/>
      <c r="BD149" s="896"/>
      <c r="BE149" s="897"/>
      <c r="BF149" s="896"/>
      <c r="BG149" s="898"/>
      <c r="BH149" s="899"/>
      <c r="BI149" s="895"/>
      <c r="BJ149" s="896"/>
      <c r="BK149" s="901"/>
      <c r="BL149" s="897"/>
      <c r="BM149" s="898"/>
      <c r="BN149" s="889">
        <f>2*L6/K8*K9*(1+K10)/1000</f>
        <v>1.26</v>
      </c>
      <c r="BO149" s="962"/>
      <c r="BP149" s="963"/>
      <c r="BQ149" s="964"/>
      <c r="BR149" s="965"/>
      <c r="BS149" s="962"/>
      <c r="BT149" s="966"/>
      <c r="BU149" s="962"/>
      <c r="BV149" s="963"/>
      <c r="BW149" s="964"/>
      <c r="BX149" s="965"/>
      <c r="BY149" s="962"/>
      <c r="BZ149" s="966"/>
      <c r="CA149" s="649"/>
      <c r="CB149" s="967"/>
      <c r="CC149" s="968"/>
      <c r="CD149" s="969"/>
      <c r="CE149" s="608"/>
      <c r="CF149" s="613"/>
      <c r="CG149" s="613"/>
      <c r="CH149" s="613"/>
      <c r="CI149" s="613"/>
    </row>
    <row r="150" spans="1:166" s="848" customFormat="1" ht="7.35" customHeight="1">
      <c r="A150" s="1005"/>
      <c r="B150" s="1047"/>
      <c r="C150" s="2148"/>
      <c r="D150" s="2150"/>
      <c r="E150" s="2396"/>
      <c r="F150" s="2397"/>
      <c r="G150" s="2398" t="s">
        <v>603</v>
      </c>
      <c r="H150" s="2399"/>
      <c r="I150" s="1007">
        <f>I149</f>
        <v>45</v>
      </c>
      <c r="J150" s="910"/>
      <c r="K150" s="2535"/>
      <c r="L150" s="2536"/>
      <c r="M150" s="612"/>
      <c r="N150" s="2412"/>
      <c r="O150" s="2413"/>
      <c r="P150" s="1752"/>
      <c r="Q150" s="1743"/>
      <c r="R150" s="2413"/>
      <c r="S150" s="2413"/>
      <c r="T150" s="582"/>
      <c r="U150" s="2595"/>
      <c r="V150" s="2596"/>
      <c r="W150" s="2412"/>
      <c r="X150" s="2413"/>
      <c r="Y150" s="2413"/>
      <c r="Z150" s="2413"/>
      <c r="AA150" s="2413"/>
      <c r="AB150" s="2413"/>
      <c r="AC150" s="2413"/>
      <c r="AD150" s="2413"/>
      <c r="AE150" s="2414"/>
      <c r="AF150" s="2415"/>
      <c r="AG150" s="2416"/>
      <c r="AH150" s="2416"/>
      <c r="AI150" s="1742"/>
      <c r="AJ150" s="1010">
        <f>AJ149</f>
        <v>2</v>
      </c>
      <c r="AK150" s="911"/>
      <c r="AL150" s="912">
        <f>'3.1Cost by Sub-contractors'!K20</f>
        <v>0</v>
      </c>
      <c r="AM150" s="913"/>
      <c r="AN150" s="912">
        <f>AJ150*AL150</f>
        <v>0</v>
      </c>
      <c r="AO150" s="914"/>
      <c r="AP150" s="915">
        <f>AP149</f>
        <v>4.45</v>
      </c>
      <c r="AQ150" s="911"/>
      <c r="AR150" s="912">
        <f>'3.1Cost by Sub-contractors'!K21</f>
        <v>0</v>
      </c>
      <c r="AS150" s="913"/>
      <c r="AT150" s="912">
        <f>AP150*AR150</f>
        <v>0</v>
      </c>
      <c r="AU150" s="914"/>
      <c r="AV150" s="947"/>
      <c r="AW150" s="948"/>
      <c r="AX150" s="949"/>
      <c r="AY150" s="950"/>
      <c r="AZ150" s="951"/>
      <c r="BA150" s="926"/>
      <c r="BB150" s="916">
        <f>BB149</f>
        <v>0.44500000000000001</v>
      </c>
      <c r="BC150" s="911"/>
      <c r="BD150" s="912">
        <f>'3.1Cost by Sub-contractors'!K23</f>
        <v>0</v>
      </c>
      <c r="BE150" s="913"/>
      <c r="BF150" s="912">
        <f>BB150*BD150</f>
        <v>0</v>
      </c>
      <c r="BG150" s="914"/>
      <c r="BH150" s="952"/>
      <c r="BI150" s="948"/>
      <c r="BJ150" s="949"/>
      <c r="BK150" s="950"/>
      <c r="BL150" s="951"/>
      <c r="BM150" s="926"/>
      <c r="BN150" s="954">
        <f>BN149</f>
        <v>1.26</v>
      </c>
      <c r="BO150" s="953"/>
      <c r="BP150" s="912">
        <f>'3.1Cost by Sub-contractors'!K25</f>
        <v>0</v>
      </c>
      <c r="BQ150" s="918"/>
      <c r="BR150" s="913">
        <f>BN150*BP150</f>
        <v>0</v>
      </c>
      <c r="BS150" s="953"/>
      <c r="BT150" s="954"/>
      <c r="BU150" s="953"/>
      <c r="BV150" s="949"/>
      <c r="BW150" s="950"/>
      <c r="BX150" s="951"/>
      <c r="BY150" s="953"/>
      <c r="BZ150" s="954"/>
      <c r="CA150" s="582"/>
      <c r="CB150" s="588"/>
      <c r="CC150" s="955"/>
      <c r="CD150" s="607"/>
      <c r="CE150" s="612"/>
      <c r="CF150" s="613"/>
      <c r="CG150" s="613"/>
      <c r="CH150" s="613"/>
      <c r="CI150" s="613"/>
      <c r="CJ150" s="613"/>
      <c r="CK150" s="613"/>
      <c r="CL150" s="613"/>
      <c r="CM150" s="613"/>
      <c r="CN150" s="613"/>
      <c r="CO150" s="613"/>
      <c r="CP150" s="613"/>
      <c r="CQ150" s="613"/>
      <c r="CR150" s="613"/>
      <c r="CS150" s="613"/>
      <c r="CT150" s="613"/>
      <c r="CU150" s="613"/>
      <c r="CV150" s="613"/>
      <c r="CW150" s="613"/>
      <c r="CX150" s="613"/>
      <c r="CY150" s="613"/>
      <c r="CZ150" s="613"/>
      <c r="DA150" s="613"/>
      <c r="DB150" s="613"/>
      <c r="DC150" s="613"/>
      <c r="DD150" s="613"/>
      <c r="DE150" s="613"/>
      <c r="DF150" s="613"/>
      <c r="DG150" s="613"/>
      <c r="DH150" s="613"/>
      <c r="DI150" s="613"/>
      <c r="DJ150" s="613"/>
      <c r="DK150" s="613"/>
      <c r="DL150" s="613"/>
      <c r="DM150" s="613"/>
      <c r="DN150" s="613"/>
      <c r="DO150" s="613"/>
      <c r="DP150" s="613"/>
      <c r="DQ150" s="613"/>
      <c r="DR150" s="613"/>
      <c r="DS150" s="613"/>
      <c r="DT150" s="613"/>
      <c r="DU150" s="613"/>
      <c r="DV150" s="613"/>
      <c r="DW150" s="613"/>
      <c r="DX150" s="613"/>
      <c r="DY150" s="613"/>
      <c r="DZ150" s="613"/>
      <c r="EA150" s="613"/>
      <c r="EB150" s="613"/>
      <c r="EC150" s="613"/>
      <c r="ED150" s="613"/>
      <c r="EE150" s="613"/>
      <c r="EF150" s="613"/>
      <c r="EG150" s="613"/>
      <c r="EH150" s="613"/>
      <c r="EI150" s="613"/>
      <c r="EJ150" s="613"/>
      <c r="EK150" s="613"/>
      <c r="EL150" s="613"/>
      <c r="EM150" s="613"/>
      <c r="EN150" s="613"/>
      <c r="EO150" s="613"/>
      <c r="EP150" s="613"/>
      <c r="EQ150" s="613"/>
      <c r="ER150" s="613"/>
      <c r="ES150" s="613"/>
      <c r="ET150" s="613"/>
      <c r="EU150" s="613"/>
      <c r="EV150" s="613"/>
      <c r="EW150" s="613"/>
      <c r="EX150" s="613"/>
      <c r="EY150" s="613"/>
      <c r="EZ150" s="613"/>
      <c r="FA150" s="613"/>
      <c r="FB150" s="613"/>
      <c r="FC150" s="613"/>
      <c r="FD150" s="613"/>
      <c r="FE150" s="613"/>
      <c r="FF150" s="613"/>
      <c r="FG150" s="613"/>
      <c r="FH150" s="613"/>
      <c r="FI150" s="613"/>
      <c r="FJ150" s="613"/>
    </row>
    <row r="151" spans="1:166" ht="7.35" customHeight="1">
      <c r="A151" s="978"/>
      <c r="B151" s="1730"/>
      <c r="C151" s="2044" t="str">
        <f>'4.1Plan'!C377</f>
        <v>PKGA1</v>
      </c>
      <c r="D151" s="2046"/>
      <c r="E151" s="2504" t="str">
        <f>'4.1Plan'!D377</f>
        <v>MLA1-1</v>
      </c>
      <c r="F151" s="2505"/>
      <c r="G151" s="2489">
        <v>66334</v>
      </c>
      <c r="H151" s="2490"/>
      <c r="I151" s="992">
        <v>185</v>
      </c>
      <c r="J151" s="993"/>
      <c r="K151" s="2564">
        <v>12</v>
      </c>
      <c r="L151" s="2565"/>
      <c r="M151" s="606"/>
      <c r="N151" s="2566"/>
      <c r="O151" s="2545"/>
      <c r="P151" s="1755"/>
      <c r="Q151" s="1749"/>
      <c r="R151" s="2413"/>
      <c r="S151" s="2413"/>
      <c r="T151" s="1755"/>
      <c r="U151" s="2614" t="s">
        <v>71</v>
      </c>
      <c r="V151" s="2615"/>
      <c r="W151" s="2342">
        <f>G151</f>
        <v>66334</v>
      </c>
      <c r="X151" s="2342"/>
      <c r="Y151" s="2342"/>
      <c r="Z151" s="2342"/>
      <c r="AA151" s="2342"/>
      <c r="AB151" s="2342"/>
      <c r="AC151" s="2342"/>
      <c r="AD151" s="2342"/>
      <c r="AE151" s="2342"/>
      <c r="AF151" s="2415"/>
      <c r="AG151" s="2416"/>
      <c r="AH151" s="2416"/>
      <c r="AI151" s="606"/>
      <c r="AJ151" s="1042">
        <f>I5</f>
        <v>4</v>
      </c>
      <c r="AK151" s="1043"/>
      <c r="AL151" s="946"/>
      <c r="AM151" s="1044"/>
      <c r="AN151" s="946"/>
      <c r="AO151" s="1045"/>
      <c r="AP151" s="894">
        <f>(I151+2*L6)*K7/10000</f>
        <v>5.85</v>
      </c>
      <c r="AQ151" s="895"/>
      <c r="AR151" s="896"/>
      <c r="AS151" s="897"/>
      <c r="AT151" s="896"/>
      <c r="AU151" s="898"/>
      <c r="AV151" s="956"/>
      <c r="AW151" s="957"/>
      <c r="AX151" s="958"/>
      <c r="AY151" s="959"/>
      <c r="AZ151" s="960"/>
      <c r="BA151" s="961"/>
      <c r="BB151" s="899">
        <f>(I151+2*L6)/1000</f>
        <v>0.58499999999999996</v>
      </c>
      <c r="BC151" s="895"/>
      <c r="BD151" s="896"/>
      <c r="BE151" s="897"/>
      <c r="BF151" s="896"/>
      <c r="BG151" s="898"/>
      <c r="BH151" s="899"/>
      <c r="BI151" s="895"/>
      <c r="BJ151" s="896"/>
      <c r="BK151" s="901"/>
      <c r="BL151" s="897"/>
      <c r="BM151" s="898"/>
      <c r="BN151" s="889">
        <f>2*L6/K8*K9*(1+K10)/1000</f>
        <v>1.26</v>
      </c>
      <c r="BO151" s="962"/>
      <c r="BP151" s="963"/>
      <c r="BQ151" s="964"/>
      <c r="BR151" s="965"/>
      <c r="BS151" s="962"/>
      <c r="BT151" s="966"/>
      <c r="BU151" s="962"/>
      <c r="BV151" s="963"/>
      <c r="BW151" s="964"/>
      <c r="BX151" s="965"/>
      <c r="BY151" s="962"/>
      <c r="BZ151" s="966"/>
      <c r="CA151" s="649"/>
      <c r="CB151" s="967"/>
      <c r="CC151" s="968"/>
      <c r="CD151" s="969"/>
      <c r="CE151" s="608"/>
      <c r="CF151" s="613"/>
      <c r="CG151" s="613"/>
      <c r="CH151" s="613"/>
      <c r="CI151" s="613"/>
    </row>
    <row r="152" spans="1:166" s="848" customFormat="1" ht="7.35" customHeight="1">
      <c r="A152" s="1005"/>
      <c r="B152" s="1759"/>
      <c r="C152" s="2394"/>
      <c r="D152" s="2395"/>
      <c r="E152" s="2396"/>
      <c r="F152" s="2397"/>
      <c r="G152" s="2398" t="s">
        <v>603</v>
      </c>
      <c r="H152" s="2399"/>
      <c r="I152" s="1007">
        <f>I151</f>
        <v>185</v>
      </c>
      <c r="J152" s="910"/>
      <c r="K152" s="2535"/>
      <c r="L152" s="2536"/>
      <c r="M152" s="612"/>
      <c r="N152" s="2412"/>
      <c r="O152" s="2413"/>
      <c r="P152" s="1752"/>
      <c r="Q152" s="1743"/>
      <c r="R152" s="2413"/>
      <c r="S152" s="2413"/>
      <c r="T152" s="582"/>
      <c r="U152" s="2595"/>
      <c r="V152" s="2596"/>
      <c r="W152" s="2412"/>
      <c r="X152" s="2413"/>
      <c r="Y152" s="2413"/>
      <c r="Z152" s="2413"/>
      <c r="AA152" s="2413"/>
      <c r="AB152" s="2413"/>
      <c r="AC152" s="2413"/>
      <c r="AD152" s="2413"/>
      <c r="AE152" s="2414"/>
      <c r="AF152" s="2415"/>
      <c r="AG152" s="2416"/>
      <c r="AH152" s="2416"/>
      <c r="AI152" s="1742"/>
      <c r="AJ152" s="1010">
        <f>AJ151</f>
        <v>4</v>
      </c>
      <c r="AK152" s="911"/>
      <c r="AL152" s="912">
        <f>'3.1Cost by Sub-contractors'!K20</f>
        <v>0</v>
      </c>
      <c r="AM152" s="913"/>
      <c r="AN152" s="912">
        <f>AJ152*AL152</f>
        <v>0</v>
      </c>
      <c r="AO152" s="914"/>
      <c r="AP152" s="915">
        <f>AP151</f>
        <v>5.85</v>
      </c>
      <c r="AQ152" s="911"/>
      <c r="AR152" s="912">
        <f>'3.1Cost by Sub-contractors'!K21</f>
        <v>0</v>
      </c>
      <c r="AS152" s="913"/>
      <c r="AT152" s="912">
        <f>AP152*AR152</f>
        <v>0</v>
      </c>
      <c r="AU152" s="914"/>
      <c r="AV152" s="947"/>
      <c r="AW152" s="948"/>
      <c r="AX152" s="949"/>
      <c r="AY152" s="950"/>
      <c r="AZ152" s="951"/>
      <c r="BA152" s="926"/>
      <c r="BB152" s="916">
        <f>BB151</f>
        <v>0.58499999999999996</v>
      </c>
      <c r="BC152" s="911"/>
      <c r="BD152" s="912">
        <f>'3.1Cost by Sub-contractors'!K23</f>
        <v>0</v>
      </c>
      <c r="BE152" s="913"/>
      <c r="BF152" s="912">
        <f>BB152*BD152</f>
        <v>0</v>
      </c>
      <c r="BG152" s="914"/>
      <c r="BH152" s="952"/>
      <c r="BI152" s="948"/>
      <c r="BJ152" s="949"/>
      <c r="BK152" s="950"/>
      <c r="BL152" s="951"/>
      <c r="BM152" s="926"/>
      <c r="BN152" s="954">
        <f>BN151</f>
        <v>1.26</v>
      </c>
      <c r="BO152" s="953"/>
      <c r="BP152" s="912">
        <f>'3.1Cost by Sub-contractors'!K25</f>
        <v>0</v>
      </c>
      <c r="BQ152" s="918"/>
      <c r="BR152" s="913">
        <f>BN152*BP152</f>
        <v>0</v>
      </c>
      <c r="BS152" s="953"/>
      <c r="BT152" s="954"/>
      <c r="BU152" s="953"/>
      <c r="BV152" s="949"/>
      <c r="BW152" s="950"/>
      <c r="BX152" s="951"/>
      <c r="BY152" s="953"/>
      <c r="BZ152" s="954"/>
      <c r="CA152" s="582"/>
      <c r="CB152" s="588"/>
      <c r="CC152" s="955"/>
      <c r="CD152" s="607"/>
      <c r="CE152" s="612"/>
    </row>
    <row r="153" spans="1:166" ht="7.35" customHeight="1">
      <c r="A153" s="978"/>
      <c r="B153" s="1730"/>
      <c r="C153" s="2044"/>
      <c r="D153" s="2046"/>
      <c r="E153" s="2142" t="str">
        <f>'4.1Plan'!D431</f>
        <v>MLA1-3</v>
      </c>
      <c r="F153" s="2144"/>
      <c r="G153" s="2502">
        <v>78481</v>
      </c>
      <c r="H153" s="2503"/>
      <c r="I153" s="1024">
        <v>187</v>
      </c>
      <c r="J153" s="1025"/>
      <c r="K153" s="2406">
        <v>7.5</v>
      </c>
      <c r="L153" s="2407"/>
      <c r="M153" s="638"/>
      <c r="N153" s="2402"/>
      <c r="O153" s="2403"/>
      <c r="P153" s="1750"/>
      <c r="Q153" s="1748"/>
      <c r="R153" s="2403"/>
      <c r="S153" s="2403"/>
      <c r="T153" s="1750"/>
      <c r="U153" s="2441" t="s">
        <v>72</v>
      </c>
      <c r="V153" s="2442"/>
      <c r="W153" s="2403">
        <f>G153</f>
        <v>78481</v>
      </c>
      <c r="X153" s="2403"/>
      <c r="Y153" s="2403"/>
      <c r="Z153" s="2403"/>
      <c r="AA153" s="2403"/>
      <c r="AB153" s="2403"/>
      <c r="AC153" s="2403"/>
      <c r="AD153" s="2403"/>
      <c r="AE153" s="2403"/>
      <c r="AF153" s="2376"/>
      <c r="AG153" s="2377"/>
      <c r="AH153" s="2377"/>
      <c r="AI153" s="638"/>
      <c r="AJ153" s="1014">
        <f>I5</f>
        <v>4</v>
      </c>
      <c r="AK153" s="1015"/>
      <c r="AL153" s="919"/>
      <c r="AM153" s="1016"/>
      <c r="AN153" s="919"/>
      <c r="AO153" s="1017"/>
      <c r="AP153" s="894">
        <f>(I153+2*L6)*K7/10000</f>
        <v>5.87</v>
      </c>
      <c r="AQ153" s="895"/>
      <c r="AR153" s="896"/>
      <c r="AS153" s="897"/>
      <c r="AT153" s="896"/>
      <c r="AU153" s="898"/>
      <c r="AV153" s="882"/>
      <c r="AW153" s="883"/>
      <c r="AX153" s="884"/>
      <c r="AY153" s="891"/>
      <c r="AZ153" s="885"/>
      <c r="BA153" s="887"/>
      <c r="BB153" s="899">
        <f>(I153+2*L6)/1000</f>
        <v>0.58699999999999997</v>
      </c>
      <c r="BC153" s="895"/>
      <c r="BD153" s="896"/>
      <c r="BE153" s="897"/>
      <c r="BF153" s="896"/>
      <c r="BG153" s="898"/>
      <c r="BH153" s="899"/>
      <c r="BI153" s="895"/>
      <c r="BJ153" s="896"/>
      <c r="BK153" s="901"/>
      <c r="BL153" s="897"/>
      <c r="BM153" s="898"/>
      <c r="BN153" s="889">
        <f>2*L6/K8*K9*(1+K10)/1000</f>
        <v>1.26</v>
      </c>
      <c r="BO153" s="920"/>
      <c r="BP153" s="886"/>
      <c r="BQ153" s="921"/>
      <c r="BR153" s="922"/>
      <c r="BS153" s="920"/>
      <c r="BT153" s="925"/>
      <c r="BU153" s="920"/>
      <c r="BV153" s="886"/>
      <c r="BW153" s="921"/>
      <c r="BX153" s="922"/>
      <c r="BY153" s="920"/>
      <c r="BZ153" s="925"/>
      <c r="CA153" s="578"/>
      <c r="CB153" s="555"/>
      <c r="CC153" s="923"/>
      <c r="CD153" s="1762"/>
      <c r="CE153" s="638"/>
      <c r="CF153" s="613"/>
      <c r="CG153" s="613"/>
      <c r="CH153" s="613"/>
      <c r="CI153" s="613"/>
    </row>
    <row r="154" spans="1:166" ht="7.35" customHeight="1">
      <c r="A154" s="978"/>
      <c r="B154" s="1730"/>
      <c r="C154" s="2044"/>
      <c r="D154" s="2046"/>
      <c r="E154" s="2142"/>
      <c r="F154" s="2144"/>
      <c r="G154" s="2423">
        <v>80071</v>
      </c>
      <c r="H154" s="2424"/>
      <c r="I154" s="1019">
        <v>117</v>
      </c>
      <c r="J154" s="1020"/>
      <c r="K154" s="2400">
        <v>7.5</v>
      </c>
      <c r="L154" s="2401"/>
      <c r="M154" s="643"/>
      <c r="N154" s="2202"/>
      <c r="O154" s="2203"/>
      <c r="P154" s="1751"/>
      <c r="Q154" s="1738"/>
      <c r="R154" s="2203"/>
      <c r="S154" s="2203"/>
      <c r="T154" s="1751"/>
      <c r="U154" s="2601" t="s">
        <v>73</v>
      </c>
      <c r="V154" s="2602"/>
      <c r="W154" s="2203">
        <f>G154</f>
        <v>80071</v>
      </c>
      <c r="X154" s="2203"/>
      <c r="Y154" s="2203"/>
      <c r="Z154" s="2203"/>
      <c r="AA154" s="2203"/>
      <c r="AB154" s="2203"/>
      <c r="AC154" s="2203"/>
      <c r="AD154" s="2203"/>
      <c r="AE154" s="2203"/>
      <c r="AF154" s="2392"/>
      <c r="AG154" s="2393"/>
      <c r="AH154" s="2393"/>
      <c r="AI154" s="643"/>
      <c r="AJ154" s="1001">
        <f>I5</f>
        <v>4</v>
      </c>
      <c r="AK154" s="1002"/>
      <c r="AL154" s="904"/>
      <c r="AM154" s="1003"/>
      <c r="AN154" s="904"/>
      <c r="AO154" s="1004"/>
      <c r="AP154" s="894">
        <f>(I154+2*L6)*K7/10000</f>
        <v>5.17</v>
      </c>
      <c r="AQ154" s="895"/>
      <c r="AR154" s="896"/>
      <c r="AS154" s="897"/>
      <c r="AT154" s="896"/>
      <c r="AU154" s="898"/>
      <c r="AV154" s="936"/>
      <c r="AW154" s="937"/>
      <c r="AX154" s="938"/>
      <c r="AY154" s="944"/>
      <c r="AZ154" s="939"/>
      <c r="BA154" s="940"/>
      <c r="BB154" s="899">
        <f>(I154+2*L6)/1000</f>
        <v>0.51700000000000002</v>
      </c>
      <c r="BC154" s="895"/>
      <c r="BD154" s="896"/>
      <c r="BE154" s="897"/>
      <c r="BF154" s="896"/>
      <c r="BG154" s="898"/>
      <c r="BH154" s="899"/>
      <c r="BI154" s="895"/>
      <c r="BJ154" s="896"/>
      <c r="BK154" s="901"/>
      <c r="BL154" s="897"/>
      <c r="BM154" s="898"/>
      <c r="BN154" s="889">
        <f>2*L6/K8*K9*(1+K10)/1000</f>
        <v>1.26</v>
      </c>
      <c r="BO154" s="905"/>
      <c r="BP154" s="906"/>
      <c r="BQ154" s="907"/>
      <c r="BR154" s="908"/>
      <c r="BS154" s="905"/>
      <c r="BT154" s="924"/>
      <c r="BU154" s="905"/>
      <c r="BV154" s="906"/>
      <c r="BW154" s="907"/>
      <c r="BX154" s="908"/>
      <c r="BY154" s="905"/>
      <c r="BZ154" s="924"/>
      <c r="CA154" s="617"/>
      <c r="CB154" s="567"/>
      <c r="CC154" s="909"/>
      <c r="CD154" s="1761"/>
      <c r="CE154" s="643"/>
      <c r="CF154" s="848"/>
      <c r="CG154" s="848"/>
      <c r="CH154" s="848"/>
      <c r="CI154" s="848"/>
      <c r="CJ154" s="848"/>
      <c r="CK154" s="848"/>
      <c r="CL154" s="848"/>
      <c r="CM154" s="848"/>
      <c r="CN154" s="848"/>
      <c r="CO154" s="848"/>
      <c r="CP154" s="848"/>
      <c r="CQ154" s="848"/>
      <c r="CR154" s="848"/>
      <c r="CS154" s="848"/>
      <c r="CT154" s="848"/>
      <c r="CU154" s="848"/>
      <c r="CV154" s="848"/>
      <c r="CW154" s="848"/>
      <c r="CX154" s="848"/>
      <c r="CY154" s="848"/>
      <c r="CZ154" s="848"/>
      <c r="DA154" s="848"/>
      <c r="DB154" s="848"/>
      <c r="DC154" s="848"/>
      <c r="DD154" s="848"/>
      <c r="DE154" s="848"/>
      <c r="DF154" s="848"/>
      <c r="DG154" s="848"/>
      <c r="DH154" s="848"/>
      <c r="DI154" s="848"/>
      <c r="DJ154" s="848"/>
      <c r="DK154" s="848"/>
      <c r="DL154" s="848"/>
      <c r="DM154" s="848"/>
      <c r="DN154" s="848"/>
      <c r="DO154" s="848"/>
      <c r="DP154" s="848"/>
      <c r="DQ154" s="848"/>
      <c r="DR154" s="848"/>
      <c r="DS154" s="848"/>
      <c r="DT154" s="848"/>
      <c r="DU154" s="848"/>
      <c r="DV154" s="848"/>
      <c r="DW154" s="848"/>
      <c r="DX154" s="848"/>
      <c r="DY154" s="848"/>
      <c r="DZ154" s="848"/>
      <c r="EA154" s="848"/>
      <c r="EB154" s="848"/>
      <c r="EC154" s="848"/>
      <c r="ED154" s="848"/>
      <c r="EE154" s="848"/>
      <c r="EF154" s="848"/>
      <c r="EG154" s="848"/>
      <c r="EH154" s="848"/>
      <c r="EI154" s="848"/>
      <c r="EJ154" s="848"/>
      <c r="EK154" s="848"/>
      <c r="EL154" s="848"/>
      <c r="EM154" s="848"/>
      <c r="EN154" s="848"/>
      <c r="EO154" s="848"/>
      <c r="EP154" s="848"/>
      <c r="EQ154" s="848"/>
      <c r="ER154" s="848"/>
      <c r="ES154" s="848"/>
      <c r="ET154" s="848"/>
      <c r="EU154" s="848"/>
      <c r="EV154" s="848"/>
      <c r="EW154" s="848"/>
      <c r="EX154" s="848"/>
      <c r="EY154" s="848"/>
      <c r="EZ154" s="848"/>
      <c r="FA154" s="848"/>
      <c r="FB154" s="848"/>
      <c r="FC154" s="848"/>
      <c r="FD154" s="848"/>
      <c r="FE154" s="848"/>
      <c r="FF154" s="848"/>
      <c r="FG154" s="848"/>
      <c r="FH154" s="848"/>
      <c r="FI154" s="848"/>
      <c r="FJ154" s="848"/>
    </row>
    <row r="155" spans="1:166" s="848" customFormat="1" ht="7.35" customHeight="1">
      <c r="A155" s="1005"/>
      <c r="B155" s="1759"/>
      <c r="C155" s="2394"/>
      <c r="D155" s="2395"/>
      <c r="E155" s="2396"/>
      <c r="F155" s="2397"/>
      <c r="G155" s="2398" t="s">
        <v>603</v>
      </c>
      <c r="H155" s="2399"/>
      <c r="I155" s="1007">
        <f>SUM(I153:I154)</f>
        <v>304</v>
      </c>
      <c r="J155" s="910"/>
      <c r="K155" s="2535"/>
      <c r="L155" s="2536"/>
      <c r="M155" s="612"/>
      <c r="N155" s="2412"/>
      <c r="O155" s="2413"/>
      <c r="P155" s="1752"/>
      <c r="Q155" s="1743"/>
      <c r="R155" s="2413"/>
      <c r="S155" s="2413"/>
      <c r="T155" s="582"/>
      <c r="U155" s="2595"/>
      <c r="V155" s="2596"/>
      <c r="W155" s="2412"/>
      <c r="X155" s="2413"/>
      <c r="Y155" s="2413"/>
      <c r="Z155" s="2413"/>
      <c r="AA155" s="2413"/>
      <c r="AB155" s="2413"/>
      <c r="AC155" s="2413"/>
      <c r="AD155" s="2413"/>
      <c r="AE155" s="2414"/>
      <c r="AF155" s="2374"/>
      <c r="AG155" s="2375"/>
      <c r="AH155" s="2375"/>
      <c r="AI155" s="1742"/>
      <c r="AJ155" s="1010">
        <f>SUM(AJ153:AJ154)</f>
        <v>8</v>
      </c>
      <c r="AK155" s="911"/>
      <c r="AL155" s="912">
        <f>'3.1Cost by Sub-contractors'!K20</f>
        <v>0</v>
      </c>
      <c r="AM155" s="913"/>
      <c r="AN155" s="912">
        <f>AJ155*AL155</f>
        <v>0</v>
      </c>
      <c r="AO155" s="914"/>
      <c r="AP155" s="915">
        <f>SUM(AP153:AP154)</f>
        <v>11.04</v>
      </c>
      <c r="AQ155" s="911"/>
      <c r="AR155" s="912">
        <f>'3.1Cost by Sub-contractors'!K21</f>
        <v>0</v>
      </c>
      <c r="AS155" s="913"/>
      <c r="AT155" s="912">
        <f>AP155*AR155</f>
        <v>0</v>
      </c>
      <c r="AU155" s="914"/>
      <c r="AV155" s="947"/>
      <c r="AW155" s="948"/>
      <c r="AX155" s="949"/>
      <c r="AY155" s="950"/>
      <c r="AZ155" s="951"/>
      <c r="BA155" s="926"/>
      <c r="BB155" s="916">
        <f>SUM(BB153:BB154)</f>
        <v>1.1040000000000001</v>
      </c>
      <c r="BC155" s="911"/>
      <c r="BD155" s="912">
        <f>'3.1Cost by Sub-contractors'!K23</f>
        <v>0</v>
      </c>
      <c r="BE155" s="913"/>
      <c r="BF155" s="912">
        <f>BB155*BD155</f>
        <v>0</v>
      </c>
      <c r="BG155" s="914"/>
      <c r="BH155" s="952"/>
      <c r="BI155" s="948"/>
      <c r="BJ155" s="949"/>
      <c r="BK155" s="950"/>
      <c r="BL155" s="951"/>
      <c r="BM155" s="926"/>
      <c r="BN155" s="954">
        <f>SUM(BN153:BN154)</f>
        <v>2.52</v>
      </c>
      <c r="BO155" s="953"/>
      <c r="BP155" s="912">
        <f>'3.1Cost by Sub-contractors'!K25</f>
        <v>0</v>
      </c>
      <c r="BQ155" s="918"/>
      <c r="BR155" s="913">
        <f>BN155*BP155</f>
        <v>0</v>
      </c>
      <c r="BS155" s="953"/>
      <c r="BT155" s="954"/>
      <c r="BU155" s="953"/>
      <c r="BV155" s="949"/>
      <c r="BW155" s="950"/>
      <c r="BX155" s="951"/>
      <c r="BY155" s="953"/>
      <c r="BZ155" s="954"/>
      <c r="CA155" s="582"/>
      <c r="CB155" s="588"/>
      <c r="CC155" s="955"/>
      <c r="CD155" s="607"/>
      <c r="CE155" s="612"/>
      <c r="CF155" s="613"/>
      <c r="CG155" s="613"/>
      <c r="CH155" s="613"/>
      <c r="CI155" s="613"/>
      <c r="CJ155" s="613"/>
      <c r="CK155" s="613"/>
      <c r="CL155" s="613"/>
      <c r="CM155" s="613"/>
      <c r="CN155" s="613"/>
      <c r="CO155" s="613"/>
      <c r="CP155" s="613"/>
      <c r="CQ155" s="613"/>
      <c r="CR155" s="613"/>
      <c r="CS155" s="613"/>
      <c r="CT155" s="613"/>
      <c r="CU155" s="613"/>
      <c r="CV155" s="613"/>
      <c r="CW155" s="613"/>
      <c r="CX155" s="613"/>
      <c r="CY155" s="613"/>
      <c r="CZ155" s="613"/>
      <c r="DA155" s="613"/>
      <c r="DB155" s="613"/>
      <c r="DC155" s="613"/>
      <c r="DD155" s="613"/>
      <c r="DE155" s="613"/>
      <c r="DF155" s="613"/>
      <c r="DG155" s="613"/>
      <c r="DH155" s="613"/>
      <c r="DI155" s="613"/>
      <c r="DJ155" s="613"/>
      <c r="DK155" s="613"/>
      <c r="DL155" s="613"/>
      <c r="DM155" s="613"/>
      <c r="DN155" s="613"/>
      <c r="DO155" s="613"/>
      <c r="DP155" s="613"/>
      <c r="DQ155" s="613"/>
      <c r="DR155" s="613"/>
      <c r="DS155" s="613"/>
      <c r="DT155" s="613"/>
      <c r="DU155" s="613"/>
      <c r="DV155" s="613"/>
      <c r="DW155" s="613"/>
      <c r="DX155" s="613"/>
      <c r="DY155" s="613"/>
      <c r="DZ155" s="613"/>
      <c r="EA155" s="613"/>
      <c r="EB155" s="613"/>
      <c r="EC155" s="613"/>
      <c r="ED155" s="613"/>
      <c r="EE155" s="613"/>
      <c r="EF155" s="613"/>
      <c r="EG155" s="613"/>
      <c r="EH155" s="613"/>
      <c r="EI155" s="613"/>
      <c r="EJ155" s="613"/>
      <c r="EK155" s="613"/>
      <c r="EL155" s="613"/>
      <c r="EM155" s="613"/>
      <c r="EN155" s="613"/>
      <c r="EO155" s="613"/>
      <c r="EP155" s="613"/>
      <c r="EQ155" s="613"/>
      <c r="ER155" s="613"/>
      <c r="ES155" s="613"/>
      <c r="ET155" s="613"/>
      <c r="EU155" s="613"/>
      <c r="EV155" s="613"/>
      <c r="EW155" s="613"/>
      <c r="EX155" s="613"/>
      <c r="EY155" s="613"/>
      <c r="EZ155" s="613"/>
      <c r="FA155" s="613"/>
      <c r="FB155" s="613"/>
      <c r="FC155" s="613"/>
      <c r="FD155" s="613"/>
      <c r="FE155" s="613"/>
      <c r="FF155" s="613"/>
      <c r="FG155" s="613"/>
      <c r="FH155" s="613"/>
      <c r="FI155" s="613"/>
      <c r="FJ155" s="613"/>
    </row>
    <row r="156" spans="1:166" ht="7.35" customHeight="1">
      <c r="A156" s="978"/>
      <c r="B156" s="1730"/>
      <c r="C156" s="2050" t="str">
        <f>'4.1Plan'!C445</f>
        <v>PKGA2</v>
      </c>
      <c r="D156" s="2052"/>
      <c r="E156" s="2504" t="str">
        <f>'4.1Plan'!D445</f>
        <v>MLA2-1</v>
      </c>
      <c r="F156" s="2505"/>
      <c r="G156" s="2489">
        <v>85940</v>
      </c>
      <c r="H156" s="2490"/>
      <c r="I156" s="992">
        <v>117</v>
      </c>
      <c r="J156" s="993"/>
      <c r="K156" s="2564">
        <v>7.5</v>
      </c>
      <c r="L156" s="2565"/>
      <c r="M156" s="606"/>
      <c r="N156" s="2566"/>
      <c r="O156" s="2545"/>
      <c r="P156" s="1755"/>
      <c r="Q156" s="1749"/>
      <c r="R156" s="2413"/>
      <c r="S156" s="2413"/>
      <c r="T156" s="1755"/>
      <c r="U156" s="2614" t="s">
        <v>74</v>
      </c>
      <c r="V156" s="2615"/>
      <c r="W156" s="2342">
        <f>G156</f>
        <v>85940</v>
      </c>
      <c r="X156" s="2342"/>
      <c r="Y156" s="2342"/>
      <c r="Z156" s="2342"/>
      <c r="AA156" s="2342"/>
      <c r="AB156" s="2342"/>
      <c r="AC156" s="2342"/>
      <c r="AD156" s="2342"/>
      <c r="AE156" s="2342"/>
      <c r="AF156" s="2374"/>
      <c r="AG156" s="2375"/>
      <c r="AH156" s="2375"/>
      <c r="AI156" s="606"/>
      <c r="AJ156" s="1048">
        <f>I5</f>
        <v>4</v>
      </c>
      <c r="AK156" s="1027"/>
      <c r="AL156" s="933"/>
      <c r="AM156" s="1028"/>
      <c r="AN156" s="933"/>
      <c r="AO156" s="1029"/>
      <c r="AP156" s="894">
        <f>(I156+2*L6)*K7/10000</f>
        <v>5.17</v>
      </c>
      <c r="AQ156" s="895"/>
      <c r="AR156" s="896"/>
      <c r="AS156" s="897"/>
      <c r="AT156" s="896"/>
      <c r="AU156" s="898"/>
      <c r="AV156" s="956"/>
      <c r="AW156" s="957"/>
      <c r="AX156" s="958"/>
      <c r="AY156" s="959"/>
      <c r="AZ156" s="960"/>
      <c r="BA156" s="961"/>
      <c r="BB156" s="899">
        <f>(I156+2*L6)/1000</f>
        <v>0.51700000000000002</v>
      </c>
      <c r="BC156" s="895"/>
      <c r="BD156" s="896"/>
      <c r="BE156" s="897"/>
      <c r="BF156" s="896"/>
      <c r="BG156" s="898"/>
      <c r="BH156" s="899"/>
      <c r="BI156" s="895"/>
      <c r="BJ156" s="896"/>
      <c r="BK156" s="901"/>
      <c r="BL156" s="897"/>
      <c r="BM156" s="898"/>
      <c r="BN156" s="889">
        <f>2*L6/K8*K9*(1+K10)/1000</f>
        <v>1.26</v>
      </c>
      <c r="BO156" s="962"/>
      <c r="BP156" s="963"/>
      <c r="BQ156" s="964"/>
      <c r="BR156" s="965"/>
      <c r="BS156" s="962"/>
      <c r="BT156" s="966"/>
      <c r="BU156" s="962"/>
      <c r="BV156" s="963"/>
      <c r="BW156" s="964"/>
      <c r="BX156" s="965"/>
      <c r="BY156" s="962"/>
      <c r="BZ156" s="966"/>
      <c r="CA156" s="649"/>
      <c r="CB156" s="967"/>
      <c r="CC156" s="968"/>
      <c r="CD156" s="969"/>
      <c r="CE156" s="608"/>
      <c r="CF156" s="848"/>
      <c r="CG156" s="848"/>
      <c r="CH156" s="848"/>
      <c r="CI156" s="848"/>
      <c r="CJ156" s="848"/>
      <c r="CK156" s="848"/>
      <c r="CL156" s="848"/>
      <c r="CM156" s="848"/>
      <c r="CN156" s="848"/>
      <c r="CO156" s="848"/>
      <c r="CP156" s="848"/>
      <c r="CQ156" s="848"/>
      <c r="CR156" s="848"/>
      <c r="CS156" s="848"/>
      <c r="CT156" s="848"/>
      <c r="CU156" s="848"/>
      <c r="CV156" s="848"/>
      <c r="CW156" s="848"/>
      <c r="CX156" s="848"/>
      <c r="CY156" s="848"/>
      <c r="CZ156" s="848"/>
      <c r="DA156" s="848"/>
      <c r="DB156" s="848"/>
      <c r="DC156" s="848"/>
      <c r="DD156" s="848"/>
      <c r="DE156" s="848"/>
      <c r="DF156" s="848"/>
      <c r="DG156" s="848"/>
      <c r="DH156" s="848"/>
      <c r="DI156" s="848"/>
      <c r="DJ156" s="848"/>
      <c r="DK156" s="848"/>
      <c r="DL156" s="848"/>
      <c r="DM156" s="848"/>
      <c r="DN156" s="848"/>
      <c r="DO156" s="848"/>
      <c r="DP156" s="848"/>
      <c r="DQ156" s="848"/>
      <c r="DR156" s="848"/>
      <c r="DS156" s="848"/>
      <c r="DT156" s="848"/>
      <c r="DU156" s="848"/>
      <c r="DV156" s="848"/>
      <c r="DW156" s="848"/>
      <c r="DX156" s="848"/>
      <c r="DY156" s="848"/>
      <c r="DZ156" s="848"/>
      <c r="EA156" s="848"/>
      <c r="EB156" s="848"/>
      <c r="EC156" s="848"/>
      <c r="ED156" s="848"/>
      <c r="EE156" s="848"/>
      <c r="EF156" s="848"/>
      <c r="EG156" s="848"/>
      <c r="EH156" s="848"/>
      <c r="EI156" s="848"/>
      <c r="EJ156" s="848"/>
      <c r="EK156" s="848"/>
      <c r="EL156" s="848"/>
      <c r="EM156" s="848"/>
      <c r="EN156" s="848"/>
      <c r="EO156" s="848"/>
      <c r="EP156" s="848"/>
      <c r="EQ156" s="848"/>
      <c r="ER156" s="848"/>
      <c r="ES156" s="848"/>
      <c r="ET156" s="848"/>
      <c r="EU156" s="848"/>
      <c r="EV156" s="848"/>
      <c r="EW156" s="848"/>
      <c r="EX156" s="848"/>
      <c r="EY156" s="848"/>
      <c r="EZ156" s="848"/>
      <c r="FA156" s="848"/>
      <c r="FB156" s="848"/>
      <c r="FC156" s="848"/>
      <c r="FD156" s="848"/>
      <c r="FE156" s="848"/>
      <c r="FF156" s="848"/>
      <c r="FG156" s="848"/>
      <c r="FH156" s="848"/>
      <c r="FI156" s="848"/>
      <c r="FJ156" s="848"/>
    </row>
    <row r="157" spans="1:166" s="848" customFormat="1" ht="7.35" customHeight="1">
      <c r="A157" s="1005"/>
      <c r="B157" s="1759"/>
      <c r="C157" s="2394"/>
      <c r="D157" s="2395"/>
      <c r="E157" s="2396"/>
      <c r="F157" s="2397"/>
      <c r="G157" s="2398" t="s">
        <v>603</v>
      </c>
      <c r="H157" s="2399"/>
      <c r="I157" s="1007">
        <f>I156</f>
        <v>117</v>
      </c>
      <c r="J157" s="910"/>
      <c r="K157" s="2535"/>
      <c r="L157" s="2536"/>
      <c r="M157" s="612"/>
      <c r="N157" s="2412"/>
      <c r="O157" s="2413"/>
      <c r="P157" s="1752"/>
      <c r="Q157" s="1743"/>
      <c r="R157" s="2413"/>
      <c r="S157" s="2413"/>
      <c r="T157" s="582"/>
      <c r="U157" s="2595"/>
      <c r="V157" s="2596"/>
      <c r="W157" s="2412"/>
      <c r="X157" s="2413"/>
      <c r="Y157" s="2413"/>
      <c r="Z157" s="2413"/>
      <c r="AA157" s="2413"/>
      <c r="AB157" s="2413"/>
      <c r="AC157" s="2413"/>
      <c r="AD157" s="2413"/>
      <c r="AE157" s="2414"/>
      <c r="AF157" s="2374"/>
      <c r="AG157" s="2375"/>
      <c r="AH157" s="2375"/>
      <c r="AI157" s="1742"/>
      <c r="AJ157" s="1010">
        <f>AJ156</f>
        <v>4</v>
      </c>
      <c r="AK157" s="911"/>
      <c r="AL157" s="912">
        <f>'3.1Cost by Sub-contractors'!K20</f>
        <v>0</v>
      </c>
      <c r="AM157" s="913"/>
      <c r="AN157" s="912">
        <f>AJ157*AL157</f>
        <v>0</v>
      </c>
      <c r="AO157" s="914"/>
      <c r="AP157" s="915">
        <f>AP156</f>
        <v>5.17</v>
      </c>
      <c r="AQ157" s="911"/>
      <c r="AR157" s="912">
        <f>'3.1Cost by Sub-contractors'!K21</f>
        <v>0</v>
      </c>
      <c r="AS157" s="913"/>
      <c r="AT157" s="912">
        <f>AP157*AR157</f>
        <v>0</v>
      </c>
      <c r="AU157" s="914"/>
      <c r="AV157" s="947"/>
      <c r="AW157" s="948"/>
      <c r="AX157" s="949"/>
      <c r="AY157" s="950"/>
      <c r="AZ157" s="951"/>
      <c r="BA157" s="926"/>
      <c r="BB157" s="916">
        <f>BB156</f>
        <v>0.51700000000000002</v>
      </c>
      <c r="BC157" s="911"/>
      <c r="BD157" s="912">
        <f>'3.1Cost by Sub-contractors'!K23</f>
        <v>0</v>
      </c>
      <c r="BE157" s="913"/>
      <c r="BF157" s="912">
        <f>BB157*BD157</f>
        <v>0</v>
      </c>
      <c r="BG157" s="914"/>
      <c r="BH157" s="952"/>
      <c r="BI157" s="948"/>
      <c r="BJ157" s="949"/>
      <c r="BK157" s="950"/>
      <c r="BL157" s="951"/>
      <c r="BM157" s="926"/>
      <c r="BN157" s="954">
        <f>BN156</f>
        <v>1.26</v>
      </c>
      <c r="BO157" s="953"/>
      <c r="BP157" s="912">
        <f>'3.1Cost by Sub-contractors'!K25</f>
        <v>0</v>
      </c>
      <c r="BQ157" s="918"/>
      <c r="BR157" s="913">
        <f>BN157*BP157</f>
        <v>0</v>
      </c>
      <c r="BS157" s="953"/>
      <c r="BT157" s="954"/>
      <c r="BU157" s="953"/>
      <c r="BV157" s="949"/>
      <c r="BW157" s="950"/>
      <c r="BX157" s="951"/>
      <c r="BY157" s="953"/>
      <c r="BZ157" s="954"/>
      <c r="CA157" s="582"/>
      <c r="CB157" s="588"/>
      <c r="CC157" s="955"/>
      <c r="CD157" s="607"/>
      <c r="CE157" s="612"/>
      <c r="CF157" s="613"/>
      <c r="CG157" s="613"/>
      <c r="CH157" s="613"/>
      <c r="CI157" s="613"/>
      <c r="CJ157" s="613"/>
      <c r="CK157" s="613"/>
      <c r="CL157" s="613"/>
      <c r="CM157" s="613"/>
      <c r="CN157" s="613"/>
      <c r="CO157" s="613"/>
      <c r="CP157" s="613"/>
      <c r="CQ157" s="613"/>
      <c r="CR157" s="613"/>
      <c r="CS157" s="613"/>
      <c r="CT157" s="613"/>
      <c r="CU157" s="613"/>
      <c r="CV157" s="613"/>
      <c r="CW157" s="613"/>
      <c r="CX157" s="613"/>
      <c r="CY157" s="613"/>
      <c r="CZ157" s="613"/>
      <c r="DA157" s="613"/>
      <c r="DB157" s="613"/>
      <c r="DC157" s="613"/>
      <c r="DD157" s="613"/>
      <c r="DE157" s="613"/>
      <c r="DF157" s="613"/>
      <c r="DG157" s="613"/>
      <c r="DH157" s="613"/>
      <c r="DI157" s="613"/>
      <c r="DJ157" s="613"/>
      <c r="DK157" s="613"/>
      <c r="DL157" s="613"/>
      <c r="DM157" s="613"/>
      <c r="DN157" s="613"/>
      <c r="DO157" s="613"/>
      <c r="DP157" s="613"/>
      <c r="DQ157" s="613"/>
      <c r="DR157" s="613"/>
      <c r="DS157" s="613"/>
      <c r="DT157" s="613"/>
      <c r="DU157" s="613"/>
      <c r="DV157" s="613"/>
      <c r="DW157" s="613"/>
      <c r="DX157" s="613"/>
      <c r="DY157" s="613"/>
      <c r="DZ157" s="613"/>
      <c r="EA157" s="613"/>
      <c r="EB157" s="613"/>
      <c r="EC157" s="613"/>
      <c r="ED157" s="613"/>
      <c r="EE157" s="613"/>
      <c r="EF157" s="613"/>
      <c r="EG157" s="613"/>
      <c r="EH157" s="613"/>
      <c r="EI157" s="613"/>
      <c r="EJ157" s="613"/>
      <c r="EK157" s="613"/>
      <c r="EL157" s="613"/>
      <c r="EM157" s="613"/>
      <c r="EN157" s="613"/>
      <c r="EO157" s="613"/>
      <c r="EP157" s="613"/>
      <c r="EQ157" s="613"/>
      <c r="ER157" s="613"/>
      <c r="ES157" s="613"/>
      <c r="ET157" s="613"/>
      <c r="EU157" s="613"/>
      <c r="EV157" s="613"/>
      <c r="EW157" s="613"/>
      <c r="EX157" s="613"/>
      <c r="EY157" s="613"/>
      <c r="EZ157" s="613"/>
      <c r="FA157" s="613"/>
      <c r="FB157" s="613"/>
      <c r="FC157" s="613"/>
      <c r="FD157" s="613"/>
      <c r="FE157" s="613"/>
      <c r="FF157" s="613"/>
      <c r="FG157" s="613"/>
      <c r="FH157" s="613"/>
      <c r="FI157" s="613"/>
      <c r="FJ157" s="613"/>
    </row>
    <row r="158" spans="1:166" ht="7.35" customHeight="1">
      <c r="A158" s="978"/>
      <c r="B158" s="1730"/>
      <c r="C158" s="2044"/>
      <c r="D158" s="2046"/>
      <c r="E158" s="2504" t="str">
        <f>'4.1Plan'!D468</f>
        <v>MLA2-2</v>
      </c>
      <c r="F158" s="2505"/>
      <c r="G158" s="2489">
        <v>89335</v>
      </c>
      <c r="H158" s="2490"/>
      <c r="I158" s="992">
        <v>47</v>
      </c>
      <c r="J158" s="993"/>
      <c r="K158" s="2564">
        <v>7.5</v>
      </c>
      <c r="L158" s="2565"/>
      <c r="M158" s="606"/>
      <c r="N158" s="2566"/>
      <c r="O158" s="2545"/>
      <c r="P158" s="1755"/>
      <c r="Q158" s="1749"/>
      <c r="R158" s="2413"/>
      <c r="S158" s="2413"/>
      <c r="T158" s="1755"/>
      <c r="U158" s="2614" t="s">
        <v>75</v>
      </c>
      <c r="V158" s="2615"/>
      <c r="W158" s="2342">
        <f>G158</f>
        <v>89335</v>
      </c>
      <c r="X158" s="2342"/>
      <c r="Y158" s="2342"/>
      <c r="Z158" s="2342"/>
      <c r="AA158" s="2342"/>
      <c r="AB158" s="2342"/>
      <c r="AC158" s="2342"/>
      <c r="AD158" s="2342"/>
      <c r="AE158" s="2342"/>
      <c r="AF158" s="2374"/>
      <c r="AG158" s="2375"/>
      <c r="AH158" s="2375"/>
      <c r="AI158" s="606"/>
      <c r="AJ158" s="1048">
        <f>G5</f>
        <v>2</v>
      </c>
      <c r="AK158" s="1027"/>
      <c r="AL158" s="933"/>
      <c r="AM158" s="1028"/>
      <c r="AN158" s="933"/>
      <c r="AO158" s="1029"/>
      <c r="AP158" s="894">
        <f>(I158+2*L6)*K7/10000</f>
        <v>4.47</v>
      </c>
      <c r="AQ158" s="895"/>
      <c r="AR158" s="896"/>
      <c r="AS158" s="897"/>
      <c r="AT158" s="896"/>
      <c r="AU158" s="898"/>
      <c r="AV158" s="956"/>
      <c r="AW158" s="957"/>
      <c r="AX158" s="958"/>
      <c r="AY158" s="959"/>
      <c r="AZ158" s="960"/>
      <c r="BA158" s="961"/>
      <c r="BB158" s="899">
        <f>(I158+2*L6)/1000</f>
        <v>0.44700000000000001</v>
      </c>
      <c r="BC158" s="895"/>
      <c r="BD158" s="896"/>
      <c r="BE158" s="897"/>
      <c r="BF158" s="896"/>
      <c r="BG158" s="898"/>
      <c r="BH158" s="899"/>
      <c r="BI158" s="895"/>
      <c r="BJ158" s="896"/>
      <c r="BK158" s="901"/>
      <c r="BL158" s="897"/>
      <c r="BM158" s="898"/>
      <c r="BN158" s="889">
        <f>2*L6/K8*K9*(1+K10)/1000</f>
        <v>1.26</v>
      </c>
      <c r="BO158" s="962"/>
      <c r="BP158" s="963"/>
      <c r="BQ158" s="964"/>
      <c r="BR158" s="965"/>
      <c r="BS158" s="962"/>
      <c r="BT158" s="966"/>
      <c r="BU158" s="962"/>
      <c r="BV158" s="963"/>
      <c r="BW158" s="964"/>
      <c r="BX158" s="965"/>
      <c r="BY158" s="962"/>
      <c r="BZ158" s="966"/>
      <c r="CA158" s="649"/>
      <c r="CB158" s="967"/>
      <c r="CC158" s="968"/>
      <c r="CD158" s="969"/>
      <c r="CE158" s="608"/>
      <c r="CF158" s="848"/>
      <c r="CG158" s="848"/>
      <c r="CH158" s="848"/>
      <c r="CI158" s="848"/>
      <c r="CJ158" s="848"/>
      <c r="CK158" s="848"/>
      <c r="CL158" s="848"/>
      <c r="CM158" s="848"/>
      <c r="CN158" s="848"/>
      <c r="CO158" s="848"/>
      <c r="CP158" s="848"/>
      <c r="CQ158" s="848"/>
      <c r="CR158" s="848"/>
      <c r="CS158" s="848"/>
      <c r="CT158" s="848"/>
      <c r="CU158" s="848"/>
      <c r="CV158" s="848"/>
      <c r="CW158" s="848"/>
      <c r="CX158" s="848"/>
      <c r="CY158" s="848"/>
      <c r="CZ158" s="848"/>
      <c r="DA158" s="848"/>
      <c r="DB158" s="848"/>
      <c r="DC158" s="848"/>
      <c r="DD158" s="848"/>
      <c r="DE158" s="848"/>
      <c r="DF158" s="848"/>
      <c r="DG158" s="848"/>
      <c r="DH158" s="848"/>
      <c r="DI158" s="848"/>
      <c r="DJ158" s="848"/>
      <c r="DK158" s="848"/>
      <c r="DL158" s="848"/>
      <c r="DM158" s="848"/>
      <c r="DN158" s="848"/>
      <c r="DO158" s="848"/>
      <c r="DP158" s="848"/>
      <c r="DQ158" s="848"/>
      <c r="DR158" s="848"/>
      <c r="DS158" s="848"/>
      <c r="DT158" s="848"/>
      <c r="DU158" s="848"/>
      <c r="DV158" s="848"/>
      <c r="DW158" s="848"/>
      <c r="DX158" s="848"/>
      <c r="DY158" s="848"/>
      <c r="DZ158" s="848"/>
      <c r="EA158" s="848"/>
      <c r="EB158" s="848"/>
      <c r="EC158" s="848"/>
      <c r="ED158" s="848"/>
      <c r="EE158" s="848"/>
      <c r="EF158" s="848"/>
      <c r="EG158" s="848"/>
      <c r="EH158" s="848"/>
      <c r="EI158" s="848"/>
      <c r="EJ158" s="848"/>
      <c r="EK158" s="848"/>
      <c r="EL158" s="848"/>
      <c r="EM158" s="848"/>
      <c r="EN158" s="848"/>
      <c r="EO158" s="848"/>
      <c r="EP158" s="848"/>
      <c r="EQ158" s="848"/>
      <c r="ER158" s="848"/>
      <c r="ES158" s="848"/>
      <c r="ET158" s="848"/>
      <c r="EU158" s="848"/>
      <c r="EV158" s="848"/>
      <c r="EW158" s="848"/>
      <c r="EX158" s="848"/>
      <c r="EY158" s="848"/>
      <c r="EZ158" s="848"/>
      <c r="FA158" s="848"/>
      <c r="FB158" s="848"/>
      <c r="FC158" s="848"/>
      <c r="FD158" s="848"/>
      <c r="FE158" s="848"/>
      <c r="FF158" s="848"/>
      <c r="FG158" s="848"/>
      <c r="FH158" s="848"/>
      <c r="FI158" s="848"/>
      <c r="FJ158" s="848"/>
    </row>
    <row r="159" spans="1:166" s="848" customFormat="1" ht="7.35" customHeight="1">
      <c r="A159" s="1005"/>
      <c r="B159" s="1759"/>
      <c r="C159" s="2394"/>
      <c r="D159" s="2395"/>
      <c r="E159" s="2396"/>
      <c r="F159" s="2397"/>
      <c r="G159" s="2398" t="s">
        <v>603</v>
      </c>
      <c r="H159" s="2399"/>
      <c r="I159" s="1007">
        <f>I158</f>
        <v>47</v>
      </c>
      <c r="J159" s="910"/>
      <c r="K159" s="2535"/>
      <c r="L159" s="2536"/>
      <c r="M159" s="612"/>
      <c r="N159" s="2412"/>
      <c r="O159" s="2413"/>
      <c r="P159" s="1752"/>
      <c r="Q159" s="1743"/>
      <c r="R159" s="2413"/>
      <c r="S159" s="2413"/>
      <c r="T159" s="582"/>
      <c r="U159" s="2595"/>
      <c r="V159" s="2596"/>
      <c r="W159" s="2412"/>
      <c r="X159" s="2413"/>
      <c r="Y159" s="2413"/>
      <c r="Z159" s="2413"/>
      <c r="AA159" s="2413"/>
      <c r="AB159" s="2413"/>
      <c r="AC159" s="2413"/>
      <c r="AD159" s="2413"/>
      <c r="AE159" s="2414"/>
      <c r="AF159" s="2374"/>
      <c r="AG159" s="2375"/>
      <c r="AH159" s="2375"/>
      <c r="AI159" s="1742"/>
      <c r="AJ159" s="1010">
        <f>AJ158</f>
        <v>2</v>
      </c>
      <c r="AK159" s="911"/>
      <c r="AL159" s="912">
        <f>'3.1Cost by Sub-contractors'!K20</f>
        <v>0</v>
      </c>
      <c r="AM159" s="913"/>
      <c r="AN159" s="912">
        <f>AJ159*AL159</f>
        <v>0</v>
      </c>
      <c r="AO159" s="914"/>
      <c r="AP159" s="915">
        <f>AP158</f>
        <v>4.47</v>
      </c>
      <c r="AQ159" s="911"/>
      <c r="AR159" s="912">
        <f>'3.1Cost by Sub-contractors'!K21</f>
        <v>0</v>
      </c>
      <c r="AS159" s="913"/>
      <c r="AT159" s="912">
        <f>AP159*AR159</f>
        <v>0</v>
      </c>
      <c r="AU159" s="914"/>
      <c r="AV159" s="947"/>
      <c r="AW159" s="948"/>
      <c r="AX159" s="949"/>
      <c r="AY159" s="950"/>
      <c r="AZ159" s="951"/>
      <c r="BA159" s="926"/>
      <c r="BB159" s="916">
        <f>BB158</f>
        <v>0.44700000000000001</v>
      </c>
      <c r="BC159" s="911"/>
      <c r="BD159" s="912">
        <f>'3.1Cost by Sub-contractors'!K23</f>
        <v>0</v>
      </c>
      <c r="BE159" s="913"/>
      <c r="BF159" s="912">
        <f>BB159*BD159</f>
        <v>0</v>
      </c>
      <c r="BG159" s="914"/>
      <c r="BH159" s="952"/>
      <c r="BI159" s="948"/>
      <c r="BJ159" s="949"/>
      <c r="BK159" s="950"/>
      <c r="BL159" s="951"/>
      <c r="BM159" s="926"/>
      <c r="BN159" s="954">
        <f>BN158</f>
        <v>1.26</v>
      </c>
      <c r="BO159" s="953"/>
      <c r="BP159" s="912">
        <f>'3.1Cost by Sub-contractors'!K25</f>
        <v>0</v>
      </c>
      <c r="BQ159" s="918"/>
      <c r="BR159" s="913">
        <f>BN159*BP159</f>
        <v>0</v>
      </c>
      <c r="BS159" s="953"/>
      <c r="BT159" s="954"/>
      <c r="BU159" s="953"/>
      <c r="BV159" s="949"/>
      <c r="BW159" s="950"/>
      <c r="BX159" s="951"/>
      <c r="BY159" s="953"/>
      <c r="BZ159" s="954"/>
      <c r="CA159" s="582"/>
      <c r="CB159" s="588"/>
      <c r="CC159" s="955"/>
      <c r="CD159" s="607"/>
      <c r="CE159" s="612"/>
      <c r="CF159" s="613"/>
      <c r="CG159" s="613"/>
      <c r="CH159" s="613"/>
      <c r="CI159" s="613"/>
      <c r="CJ159" s="613"/>
      <c r="CK159" s="613"/>
      <c r="CL159" s="613"/>
      <c r="CM159" s="613"/>
      <c r="CN159" s="613"/>
      <c r="CO159" s="613"/>
      <c r="CP159" s="613"/>
      <c r="CQ159" s="613"/>
      <c r="CR159" s="613"/>
      <c r="CS159" s="613"/>
      <c r="CT159" s="613"/>
      <c r="CU159" s="613"/>
      <c r="CV159" s="613"/>
      <c r="CW159" s="613"/>
      <c r="CX159" s="613"/>
      <c r="CY159" s="613"/>
      <c r="CZ159" s="613"/>
      <c r="DA159" s="613"/>
      <c r="DB159" s="613"/>
      <c r="DC159" s="613"/>
      <c r="DD159" s="613"/>
      <c r="DE159" s="613"/>
      <c r="DF159" s="613"/>
      <c r="DG159" s="613"/>
      <c r="DH159" s="613"/>
      <c r="DI159" s="613"/>
      <c r="DJ159" s="613"/>
      <c r="DK159" s="613"/>
      <c r="DL159" s="613"/>
      <c r="DM159" s="613"/>
      <c r="DN159" s="613"/>
      <c r="DO159" s="613"/>
      <c r="DP159" s="613"/>
      <c r="DQ159" s="613"/>
      <c r="DR159" s="613"/>
      <c r="DS159" s="613"/>
      <c r="DT159" s="613"/>
      <c r="DU159" s="613"/>
      <c r="DV159" s="613"/>
      <c r="DW159" s="613"/>
      <c r="DX159" s="613"/>
      <c r="DY159" s="613"/>
      <c r="DZ159" s="613"/>
      <c r="EA159" s="613"/>
      <c r="EB159" s="613"/>
      <c r="EC159" s="613"/>
      <c r="ED159" s="613"/>
      <c r="EE159" s="613"/>
      <c r="EF159" s="613"/>
      <c r="EG159" s="613"/>
      <c r="EH159" s="613"/>
      <c r="EI159" s="613"/>
      <c r="EJ159" s="613"/>
      <c r="EK159" s="613"/>
      <c r="EL159" s="613"/>
      <c r="EM159" s="613"/>
      <c r="EN159" s="613"/>
      <c r="EO159" s="613"/>
      <c r="EP159" s="613"/>
      <c r="EQ159" s="613"/>
      <c r="ER159" s="613"/>
      <c r="ES159" s="613"/>
      <c r="ET159" s="613"/>
      <c r="EU159" s="613"/>
      <c r="EV159" s="613"/>
      <c r="EW159" s="613"/>
      <c r="EX159" s="613"/>
      <c r="EY159" s="613"/>
      <c r="EZ159" s="613"/>
      <c r="FA159" s="613"/>
      <c r="FB159" s="613"/>
      <c r="FC159" s="613"/>
      <c r="FD159" s="613"/>
      <c r="FE159" s="613"/>
      <c r="FF159" s="613"/>
      <c r="FG159" s="613"/>
      <c r="FH159" s="613"/>
      <c r="FI159" s="613"/>
      <c r="FJ159" s="613"/>
    </row>
    <row r="160" spans="1:166" ht="7.35" customHeight="1">
      <c r="A160" s="978"/>
      <c r="B160" s="480"/>
      <c r="C160" s="2044"/>
      <c r="D160" s="2046"/>
      <c r="E160" s="2504" t="str">
        <f>'4.1Plan'!D490</f>
        <v>MLA2-3</v>
      </c>
      <c r="F160" s="2505"/>
      <c r="G160" s="2489">
        <v>99710</v>
      </c>
      <c r="H160" s="2490"/>
      <c r="I160" s="1011">
        <v>47</v>
      </c>
      <c r="J160" s="1012"/>
      <c r="K160" s="2564">
        <v>9</v>
      </c>
      <c r="L160" s="2565"/>
      <c r="M160" s="606"/>
      <c r="N160" s="2566"/>
      <c r="O160" s="2545"/>
      <c r="P160" s="1755"/>
      <c r="Q160" s="1749"/>
      <c r="R160" s="2413"/>
      <c r="S160" s="2413"/>
      <c r="T160" s="1755"/>
      <c r="U160" s="2614" t="s">
        <v>76</v>
      </c>
      <c r="V160" s="2615"/>
      <c r="W160" s="2342">
        <f>G160</f>
        <v>99710</v>
      </c>
      <c r="X160" s="2342"/>
      <c r="Y160" s="2342"/>
      <c r="Z160" s="2342"/>
      <c r="AA160" s="2342"/>
      <c r="AB160" s="2342"/>
      <c r="AC160" s="2342"/>
      <c r="AD160" s="2342"/>
      <c r="AE160" s="2342"/>
      <c r="AF160" s="2374"/>
      <c r="AG160" s="2375"/>
      <c r="AH160" s="2375"/>
      <c r="AI160" s="606"/>
      <c r="AJ160" s="1048">
        <f>G5</f>
        <v>2</v>
      </c>
      <c r="AK160" s="1027"/>
      <c r="AL160" s="933"/>
      <c r="AM160" s="1028"/>
      <c r="AN160" s="933"/>
      <c r="AO160" s="1029"/>
      <c r="AP160" s="894">
        <f>(I160+2*L6)*K7/10000</f>
        <v>4.47</v>
      </c>
      <c r="AQ160" s="895"/>
      <c r="AR160" s="896"/>
      <c r="AS160" s="897"/>
      <c r="AT160" s="896"/>
      <c r="AU160" s="898"/>
      <c r="AV160" s="956"/>
      <c r="AW160" s="957"/>
      <c r="AX160" s="958"/>
      <c r="AY160" s="959"/>
      <c r="AZ160" s="960"/>
      <c r="BA160" s="961"/>
      <c r="BB160" s="899">
        <f>(I160+2*L6)/1000</f>
        <v>0.44700000000000001</v>
      </c>
      <c r="BC160" s="895"/>
      <c r="BD160" s="896"/>
      <c r="BE160" s="897"/>
      <c r="BF160" s="896"/>
      <c r="BG160" s="898"/>
      <c r="BH160" s="899"/>
      <c r="BI160" s="895"/>
      <c r="BJ160" s="896"/>
      <c r="BK160" s="901"/>
      <c r="BL160" s="897"/>
      <c r="BM160" s="898"/>
      <c r="BN160" s="889">
        <f>2*L6/K8*K9*(1+K10)/1000</f>
        <v>1.26</v>
      </c>
      <c r="BO160" s="962"/>
      <c r="BP160" s="963"/>
      <c r="BQ160" s="964"/>
      <c r="BR160" s="965"/>
      <c r="BS160" s="962"/>
      <c r="BT160" s="966"/>
      <c r="BU160" s="962"/>
      <c r="BV160" s="963"/>
      <c r="BW160" s="964"/>
      <c r="BX160" s="965"/>
      <c r="BY160" s="962"/>
      <c r="BZ160" s="966"/>
      <c r="CA160" s="649"/>
      <c r="CB160" s="967"/>
      <c r="CC160" s="968"/>
      <c r="CD160" s="969"/>
      <c r="CE160" s="608"/>
      <c r="CF160" s="848"/>
      <c r="CG160" s="848"/>
      <c r="CH160" s="848"/>
      <c r="CI160" s="848"/>
      <c r="CJ160" s="848"/>
      <c r="CK160" s="848"/>
      <c r="CL160" s="848"/>
      <c r="CM160" s="848"/>
      <c r="CN160" s="848"/>
      <c r="CO160" s="848"/>
      <c r="CP160" s="848"/>
      <c r="CQ160" s="848"/>
      <c r="CR160" s="848"/>
      <c r="CS160" s="848"/>
      <c r="CT160" s="848"/>
      <c r="CU160" s="848"/>
      <c r="CV160" s="848"/>
      <c r="CW160" s="848"/>
      <c r="CX160" s="848"/>
      <c r="CY160" s="848"/>
      <c r="CZ160" s="848"/>
      <c r="DA160" s="848"/>
      <c r="DB160" s="848"/>
      <c r="DC160" s="848"/>
      <c r="DD160" s="848"/>
      <c r="DE160" s="848"/>
      <c r="DF160" s="848"/>
      <c r="DG160" s="848"/>
      <c r="DH160" s="848"/>
      <c r="DI160" s="848"/>
      <c r="DJ160" s="848"/>
      <c r="DK160" s="848"/>
      <c r="DL160" s="848"/>
      <c r="DM160" s="848"/>
      <c r="DN160" s="848"/>
      <c r="DO160" s="848"/>
      <c r="DP160" s="848"/>
      <c r="DQ160" s="848"/>
      <c r="DR160" s="848"/>
      <c r="DS160" s="848"/>
      <c r="DT160" s="848"/>
      <c r="DU160" s="848"/>
      <c r="DV160" s="848"/>
      <c r="DW160" s="848"/>
      <c r="DX160" s="848"/>
      <c r="DY160" s="848"/>
      <c r="DZ160" s="848"/>
      <c r="EA160" s="848"/>
      <c r="EB160" s="848"/>
      <c r="EC160" s="848"/>
      <c r="ED160" s="848"/>
      <c r="EE160" s="848"/>
      <c r="EF160" s="848"/>
      <c r="EG160" s="848"/>
      <c r="EH160" s="848"/>
      <c r="EI160" s="848"/>
      <c r="EJ160" s="848"/>
      <c r="EK160" s="848"/>
      <c r="EL160" s="848"/>
      <c r="EM160" s="848"/>
      <c r="EN160" s="848"/>
      <c r="EO160" s="848"/>
      <c r="EP160" s="848"/>
      <c r="EQ160" s="848"/>
      <c r="ER160" s="848"/>
      <c r="ES160" s="848"/>
      <c r="ET160" s="848"/>
      <c r="EU160" s="848"/>
      <c r="EV160" s="848"/>
      <c r="EW160" s="848"/>
      <c r="EX160" s="848"/>
      <c r="EY160" s="848"/>
      <c r="EZ160" s="848"/>
      <c r="FA160" s="848"/>
      <c r="FB160" s="848"/>
      <c r="FC160" s="848"/>
      <c r="FD160" s="848"/>
      <c r="FE160" s="848"/>
      <c r="FF160" s="848"/>
      <c r="FG160" s="848"/>
      <c r="FH160" s="848"/>
      <c r="FI160" s="848"/>
      <c r="FJ160" s="848"/>
    </row>
    <row r="161" spans="1:166" s="848" customFormat="1" ht="7.35" customHeight="1">
      <c r="A161" s="1005"/>
      <c r="B161" s="1047"/>
      <c r="C161" s="2394"/>
      <c r="D161" s="2395"/>
      <c r="E161" s="2396"/>
      <c r="F161" s="2397"/>
      <c r="G161" s="2398" t="s">
        <v>603</v>
      </c>
      <c r="H161" s="2399"/>
      <c r="I161" s="1007">
        <f>I160</f>
        <v>47</v>
      </c>
      <c r="J161" s="910"/>
      <c r="K161" s="2535"/>
      <c r="L161" s="2536"/>
      <c r="M161" s="612"/>
      <c r="N161" s="2412"/>
      <c r="O161" s="2413"/>
      <c r="P161" s="1752"/>
      <c r="Q161" s="1743"/>
      <c r="R161" s="2413"/>
      <c r="S161" s="2413"/>
      <c r="T161" s="582"/>
      <c r="U161" s="2595"/>
      <c r="V161" s="2596"/>
      <c r="W161" s="2412"/>
      <c r="X161" s="2413"/>
      <c r="Y161" s="2413"/>
      <c r="Z161" s="2413"/>
      <c r="AA161" s="2413"/>
      <c r="AB161" s="2413"/>
      <c r="AC161" s="2413"/>
      <c r="AD161" s="2413"/>
      <c r="AE161" s="2414"/>
      <c r="AF161" s="2374"/>
      <c r="AG161" s="2375"/>
      <c r="AH161" s="2375"/>
      <c r="AI161" s="612"/>
      <c r="AJ161" s="1010">
        <f>AJ160</f>
        <v>2</v>
      </c>
      <c r="AK161" s="911"/>
      <c r="AL161" s="912">
        <f>'3.1Cost by Sub-contractors'!K20</f>
        <v>0</v>
      </c>
      <c r="AM161" s="913"/>
      <c r="AN161" s="912">
        <f>AJ161*AL161</f>
        <v>0</v>
      </c>
      <c r="AO161" s="914"/>
      <c r="AP161" s="915">
        <f>AP160</f>
        <v>4.47</v>
      </c>
      <c r="AQ161" s="911"/>
      <c r="AR161" s="912">
        <f>'3.1Cost by Sub-contractors'!K21</f>
        <v>0</v>
      </c>
      <c r="AS161" s="913"/>
      <c r="AT161" s="912">
        <f>AP161*AR161</f>
        <v>0</v>
      </c>
      <c r="AU161" s="914"/>
      <c r="AV161" s="947"/>
      <c r="AW161" s="948"/>
      <c r="AX161" s="949"/>
      <c r="AY161" s="950"/>
      <c r="AZ161" s="951"/>
      <c r="BA161" s="926"/>
      <c r="BB161" s="916">
        <f>BB160</f>
        <v>0.44700000000000001</v>
      </c>
      <c r="BC161" s="911"/>
      <c r="BD161" s="912">
        <f>'3.1Cost by Sub-contractors'!K23</f>
        <v>0</v>
      </c>
      <c r="BE161" s="913"/>
      <c r="BF161" s="912">
        <f>BB161*BD161</f>
        <v>0</v>
      </c>
      <c r="BG161" s="914"/>
      <c r="BH161" s="952"/>
      <c r="BI161" s="948"/>
      <c r="BJ161" s="949"/>
      <c r="BK161" s="950"/>
      <c r="BL161" s="951"/>
      <c r="BM161" s="926"/>
      <c r="BN161" s="954">
        <f>BN160</f>
        <v>1.26</v>
      </c>
      <c r="BO161" s="953"/>
      <c r="BP161" s="912">
        <f>'3.1Cost by Sub-contractors'!K25</f>
        <v>0</v>
      </c>
      <c r="BQ161" s="918"/>
      <c r="BR161" s="913">
        <f>BN161*BP161</f>
        <v>0</v>
      </c>
      <c r="BS161" s="953"/>
      <c r="BT161" s="954"/>
      <c r="BU161" s="953"/>
      <c r="BV161" s="949"/>
      <c r="BW161" s="950"/>
      <c r="BX161" s="951"/>
      <c r="BY161" s="953"/>
      <c r="BZ161" s="954"/>
      <c r="CA161" s="582"/>
      <c r="CB161" s="588"/>
      <c r="CC161" s="955"/>
      <c r="CD161" s="607"/>
      <c r="CE161" s="612"/>
      <c r="CF161" s="613"/>
      <c r="CG161" s="613"/>
      <c r="CH161" s="613"/>
      <c r="CI161" s="613"/>
      <c r="CJ161" s="613"/>
      <c r="CK161" s="613"/>
      <c r="CL161" s="613"/>
      <c r="CM161" s="613"/>
      <c r="CN161" s="613"/>
      <c r="CO161" s="613"/>
      <c r="CP161" s="613"/>
      <c r="CQ161" s="613"/>
      <c r="CR161" s="613"/>
      <c r="CS161" s="613"/>
      <c r="CT161" s="613"/>
      <c r="CU161" s="613"/>
      <c r="CV161" s="613"/>
      <c r="CW161" s="613"/>
      <c r="CX161" s="613"/>
      <c r="CY161" s="613"/>
      <c r="CZ161" s="613"/>
      <c r="DA161" s="613"/>
      <c r="DB161" s="613"/>
      <c r="DC161" s="613"/>
      <c r="DD161" s="613"/>
      <c r="DE161" s="613"/>
      <c r="DF161" s="613"/>
      <c r="DG161" s="613"/>
      <c r="DH161" s="613"/>
      <c r="DI161" s="613"/>
      <c r="DJ161" s="613"/>
      <c r="DK161" s="613"/>
      <c r="DL161" s="613"/>
      <c r="DM161" s="613"/>
      <c r="DN161" s="613"/>
      <c r="DO161" s="613"/>
      <c r="DP161" s="613"/>
      <c r="DQ161" s="613"/>
      <c r="DR161" s="613"/>
      <c r="DS161" s="613"/>
      <c r="DT161" s="613"/>
      <c r="DU161" s="613"/>
      <c r="DV161" s="613"/>
      <c r="DW161" s="613"/>
      <c r="DX161" s="613"/>
      <c r="DY161" s="613"/>
      <c r="DZ161" s="613"/>
      <c r="EA161" s="613"/>
      <c r="EB161" s="613"/>
      <c r="EC161" s="613"/>
      <c r="ED161" s="613"/>
      <c r="EE161" s="613"/>
      <c r="EF161" s="613"/>
      <c r="EG161" s="613"/>
      <c r="EH161" s="613"/>
      <c r="EI161" s="613"/>
      <c r="EJ161" s="613"/>
      <c r="EK161" s="613"/>
      <c r="EL161" s="613"/>
      <c r="EM161" s="613"/>
      <c r="EN161" s="613"/>
      <c r="EO161" s="613"/>
      <c r="EP161" s="613"/>
      <c r="EQ161" s="613"/>
      <c r="ER161" s="613"/>
      <c r="ES161" s="613"/>
      <c r="ET161" s="613"/>
      <c r="EU161" s="613"/>
      <c r="EV161" s="613"/>
      <c r="EW161" s="613"/>
      <c r="EX161" s="613"/>
      <c r="EY161" s="613"/>
      <c r="EZ161" s="613"/>
      <c r="FA161" s="613"/>
      <c r="FB161" s="613"/>
      <c r="FC161" s="613"/>
      <c r="FD161" s="613"/>
      <c r="FE161" s="613"/>
      <c r="FF161" s="613"/>
      <c r="FG161" s="613"/>
      <c r="FH161" s="613"/>
      <c r="FI161" s="613"/>
      <c r="FJ161" s="613"/>
    </row>
    <row r="162" spans="1:166" ht="7.35" customHeight="1">
      <c r="A162" s="981"/>
      <c r="B162" s="1732" t="str">
        <f>'4.1Plan'!B515</f>
        <v>Quang Ngai</v>
      </c>
      <c r="C162" s="2050" t="str">
        <f>'4.1Plan'!C515</f>
        <v>PKGA3</v>
      </c>
      <c r="D162" s="2052"/>
      <c r="E162" s="2504" t="str">
        <f>'4.1Plan'!D539</f>
        <v>MLA3-2</v>
      </c>
      <c r="F162" s="2505"/>
      <c r="G162" s="2489">
        <v>108478</v>
      </c>
      <c r="H162" s="2490"/>
      <c r="I162" s="992">
        <v>117</v>
      </c>
      <c r="J162" s="993"/>
      <c r="K162" s="2564">
        <v>12</v>
      </c>
      <c r="L162" s="2565"/>
      <c r="M162" s="606"/>
      <c r="N162" s="2566"/>
      <c r="O162" s="2545"/>
      <c r="P162" s="1755"/>
      <c r="Q162" s="1749"/>
      <c r="R162" s="2413"/>
      <c r="S162" s="2413"/>
      <c r="T162" s="1755"/>
      <c r="U162" s="2614" t="s">
        <v>77</v>
      </c>
      <c r="V162" s="2615"/>
      <c r="W162" s="2342">
        <f>G162</f>
        <v>108478</v>
      </c>
      <c r="X162" s="2342"/>
      <c r="Y162" s="2342"/>
      <c r="Z162" s="2342"/>
      <c r="AA162" s="2342"/>
      <c r="AB162" s="2342"/>
      <c r="AC162" s="2342"/>
      <c r="AD162" s="2342"/>
      <c r="AE162" s="2342"/>
      <c r="AF162" s="2374"/>
      <c r="AG162" s="2375"/>
      <c r="AH162" s="2375"/>
      <c r="AI162" s="606"/>
      <c r="AJ162" s="1048">
        <f>I5</f>
        <v>4</v>
      </c>
      <c r="AK162" s="1027"/>
      <c r="AL162" s="933"/>
      <c r="AM162" s="1028"/>
      <c r="AN162" s="933"/>
      <c r="AO162" s="1029"/>
      <c r="AP162" s="894">
        <f>(I162+2*L6)*K7/10000</f>
        <v>5.17</v>
      </c>
      <c r="AQ162" s="895"/>
      <c r="AR162" s="896"/>
      <c r="AS162" s="897"/>
      <c r="AT162" s="896"/>
      <c r="AU162" s="898"/>
      <c r="AV162" s="956"/>
      <c r="AW162" s="957"/>
      <c r="AX162" s="958"/>
      <c r="AY162" s="959"/>
      <c r="AZ162" s="960"/>
      <c r="BA162" s="961"/>
      <c r="BB162" s="899">
        <f>(I162+2*L6)/1000</f>
        <v>0.51700000000000002</v>
      </c>
      <c r="BC162" s="895"/>
      <c r="BD162" s="896"/>
      <c r="BE162" s="897"/>
      <c r="BF162" s="896"/>
      <c r="BG162" s="898"/>
      <c r="BH162" s="899"/>
      <c r="BI162" s="895"/>
      <c r="BJ162" s="896"/>
      <c r="BK162" s="901"/>
      <c r="BL162" s="897"/>
      <c r="BM162" s="898"/>
      <c r="BN162" s="889">
        <f>2*L6/K8*K9*(1+K10)/1000</f>
        <v>1.26</v>
      </c>
      <c r="BO162" s="962"/>
      <c r="BP162" s="963"/>
      <c r="BQ162" s="964"/>
      <c r="BR162" s="965"/>
      <c r="BS162" s="962"/>
      <c r="BT162" s="966"/>
      <c r="BU162" s="962"/>
      <c r="BV162" s="963"/>
      <c r="BW162" s="964"/>
      <c r="BX162" s="965"/>
      <c r="BY162" s="962"/>
      <c r="BZ162" s="966"/>
      <c r="CA162" s="649"/>
      <c r="CB162" s="967"/>
      <c r="CC162" s="968"/>
      <c r="CD162" s="969"/>
      <c r="CE162" s="608"/>
      <c r="CF162" s="613"/>
      <c r="CG162" s="613"/>
      <c r="CH162" s="613"/>
      <c r="CI162" s="613"/>
    </row>
    <row r="163" spans="1:166" s="848" customFormat="1" ht="7.35" customHeight="1">
      <c r="A163" s="1005"/>
      <c r="B163" s="1759"/>
      <c r="C163" s="2394"/>
      <c r="D163" s="2395"/>
      <c r="E163" s="2396"/>
      <c r="F163" s="2397"/>
      <c r="G163" s="2398" t="s">
        <v>603</v>
      </c>
      <c r="H163" s="2399"/>
      <c r="I163" s="1007">
        <f>I162</f>
        <v>117</v>
      </c>
      <c r="J163" s="910"/>
      <c r="K163" s="2535"/>
      <c r="L163" s="2536"/>
      <c r="M163" s="612"/>
      <c r="N163" s="2412"/>
      <c r="O163" s="2413"/>
      <c r="P163" s="1752"/>
      <c r="Q163" s="1743"/>
      <c r="R163" s="2413"/>
      <c r="S163" s="2413"/>
      <c r="T163" s="582"/>
      <c r="U163" s="2595"/>
      <c r="V163" s="2596"/>
      <c r="W163" s="2412"/>
      <c r="X163" s="2413"/>
      <c r="Y163" s="2413"/>
      <c r="Z163" s="2413"/>
      <c r="AA163" s="2413"/>
      <c r="AB163" s="2413"/>
      <c r="AC163" s="2413"/>
      <c r="AD163" s="2413"/>
      <c r="AE163" s="2414"/>
      <c r="AF163" s="2374"/>
      <c r="AG163" s="2375"/>
      <c r="AH163" s="2375"/>
      <c r="AI163" s="612"/>
      <c r="AJ163" s="1010">
        <f>AJ162</f>
        <v>4</v>
      </c>
      <c r="AK163" s="911"/>
      <c r="AL163" s="912">
        <f>'3.1Cost by Sub-contractors'!K20</f>
        <v>0</v>
      </c>
      <c r="AM163" s="913"/>
      <c r="AN163" s="912">
        <f>AJ163*AL163</f>
        <v>0</v>
      </c>
      <c r="AO163" s="914"/>
      <c r="AP163" s="915">
        <f>AP162</f>
        <v>5.17</v>
      </c>
      <c r="AQ163" s="911"/>
      <c r="AR163" s="912">
        <f>'3.1Cost by Sub-contractors'!K21</f>
        <v>0</v>
      </c>
      <c r="AS163" s="913"/>
      <c r="AT163" s="912">
        <f>AP163*AR163</f>
        <v>0</v>
      </c>
      <c r="AU163" s="914"/>
      <c r="AV163" s="947"/>
      <c r="AW163" s="948"/>
      <c r="AX163" s="949"/>
      <c r="AY163" s="950"/>
      <c r="AZ163" s="951"/>
      <c r="BA163" s="926"/>
      <c r="BB163" s="916">
        <f>BB162</f>
        <v>0.51700000000000002</v>
      </c>
      <c r="BC163" s="911"/>
      <c r="BD163" s="912">
        <f>'3.1Cost by Sub-contractors'!K23</f>
        <v>0</v>
      </c>
      <c r="BE163" s="913"/>
      <c r="BF163" s="912">
        <f>BB163*BD163</f>
        <v>0</v>
      </c>
      <c r="BG163" s="914"/>
      <c r="BH163" s="952"/>
      <c r="BI163" s="948"/>
      <c r="BJ163" s="949"/>
      <c r="BK163" s="950"/>
      <c r="BL163" s="951"/>
      <c r="BM163" s="926"/>
      <c r="BN163" s="954">
        <f>BN162</f>
        <v>1.26</v>
      </c>
      <c r="BO163" s="953"/>
      <c r="BP163" s="912">
        <f>'3.1Cost by Sub-contractors'!K25</f>
        <v>0</v>
      </c>
      <c r="BQ163" s="918"/>
      <c r="BR163" s="913">
        <f>BN163*BP163</f>
        <v>0</v>
      </c>
      <c r="BS163" s="953"/>
      <c r="BT163" s="954"/>
      <c r="BU163" s="953"/>
      <c r="BV163" s="949"/>
      <c r="BW163" s="950"/>
      <c r="BX163" s="951"/>
      <c r="BY163" s="953"/>
      <c r="BZ163" s="954"/>
      <c r="CA163" s="582"/>
      <c r="CB163" s="588"/>
      <c r="CC163" s="955"/>
      <c r="CD163" s="607"/>
      <c r="CE163" s="612"/>
      <c r="CF163" s="613"/>
      <c r="CG163" s="613"/>
      <c r="CH163" s="613"/>
      <c r="CI163" s="613"/>
      <c r="CJ163" s="613"/>
      <c r="CK163" s="613"/>
      <c r="CL163" s="613"/>
      <c r="CM163" s="613"/>
      <c r="CN163" s="613"/>
      <c r="CO163" s="613"/>
      <c r="CP163" s="613"/>
      <c r="CQ163" s="613"/>
      <c r="CR163" s="613"/>
      <c r="CS163" s="613"/>
      <c r="CT163" s="613"/>
      <c r="CU163" s="613"/>
      <c r="CV163" s="613"/>
      <c r="CW163" s="613"/>
      <c r="CX163" s="613"/>
      <c r="CY163" s="613"/>
      <c r="CZ163" s="613"/>
      <c r="DA163" s="613"/>
      <c r="DB163" s="613"/>
      <c r="DC163" s="613"/>
      <c r="DD163" s="613"/>
      <c r="DE163" s="613"/>
      <c r="DF163" s="613"/>
      <c r="DG163" s="613"/>
      <c r="DH163" s="613"/>
      <c r="DI163" s="613"/>
      <c r="DJ163" s="613"/>
      <c r="DK163" s="613"/>
      <c r="DL163" s="613"/>
      <c r="DM163" s="613"/>
      <c r="DN163" s="613"/>
      <c r="DO163" s="613"/>
      <c r="DP163" s="613"/>
      <c r="DQ163" s="613"/>
      <c r="DR163" s="613"/>
      <c r="DS163" s="613"/>
      <c r="DT163" s="613"/>
      <c r="DU163" s="613"/>
      <c r="DV163" s="613"/>
      <c r="DW163" s="613"/>
      <c r="DX163" s="613"/>
      <c r="DY163" s="613"/>
      <c r="DZ163" s="613"/>
      <c r="EA163" s="613"/>
      <c r="EB163" s="613"/>
      <c r="EC163" s="613"/>
      <c r="ED163" s="613"/>
      <c r="EE163" s="613"/>
      <c r="EF163" s="613"/>
      <c r="EG163" s="613"/>
      <c r="EH163" s="613"/>
      <c r="EI163" s="613"/>
      <c r="EJ163" s="613"/>
      <c r="EK163" s="613"/>
      <c r="EL163" s="613"/>
      <c r="EM163" s="613"/>
      <c r="EN163" s="613"/>
      <c r="EO163" s="613"/>
      <c r="EP163" s="613"/>
      <c r="EQ163" s="613"/>
      <c r="ER163" s="613"/>
      <c r="ES163" s="613"/>
      <c r="ET163" s="613"/>
      <c r="EU163" s="613"/>
      <c r="EV163" s="613"/>
      <c r="EW163" s="613"/>
      <c r="EX163" s="613"/>
      <c r="EY163" s="613"/>
      <c r="EZ163" s="613"/>
      <c r="FA163" s="613"/>
      <c r="FB163" s="613"/>
      <c r="FC163" s="613"/>
      <c r="FD163" s="613"/>
      <c r="FE163" s="613"/>
      <c r="FF163" s="613"/>
      <c r="FG163" s="613"/>
      <c r="FH163" s="613"/>
      <c r="FI163" s="613"/>
      <c r="FJ163" s="613"/>
    </row>
    <row r="164" spans="1:166" ht="7.35" customHeight="1">
      <c r="A164" s="978"/>
      <c r="B164" s="1730"/>
      <c r="C164" s="2050" t="str">
        <f>'4.1Plan'!C555</f>
        <v>PKGA4</v>
      </c>
      <c r="D164" s="2052"/>
      <c r="E164" s="2504" t="str">
        <f>'4.1Plan'!D555</f>
        <v>MLA4-1</v>
      </c>
      <c r="F164" s="2505"/>
      <c r="G164" s="2502">
        <v>112411</v>
      </c>
      <c r="H164" s="2503"/>
      <c r="I164" s="1024">
        <v>49</v>
      </c>
      <c r="J164" s="1025"/>
      <c r="K164" s="2406">
        <v>12</v>
      </c>
      <c r="L164" s="2407"/>
      <c r="M164" s="638"/>
      <c r="N164" s="2402"/>
      <c r="O164" s="2403"/>
      <c r="P164" s="1750"/>
      <c r="Q164" s="1748"/>
      <c r="R164" s="2606"/>
      <c r="S164" s="2606"/>
      <c r="T164" s="1750"/>
      <c r="U164" s="2441" t="s">
        <v>78</v>
      </c>
      <c r="V164" s="2442"/>
      <c r="W164" s="2403">
        <f>G164</f>
        <v>112411</v>
      </c>
      <c r="X164" s="2403"/>
      <c r="Y164" s="2403"/>
      <c r="Z164" s="2403"/>
      <c r="AA164" s="2403"/>
      <c r="AB164" s="2403"/>
      <c r="AC164" s="2403"/>
      <c r="AD164" s="2403"/>
      <c r="AE164" s="2403"/>
      <c r="AF164" s="2410"/>
      <c r="AG164" s="2411"/>
      <c r="AH164" s="2411"/>
      <c r="AI164" s="638"/>
      <c r="AJ164" s="1030">
        <f>G5</f>
        <v>2</v>
      </c>
      <c r="AK164" s="1082"/>
      <c r="AL164" s="1083"/>
      <c r="AM164" s="1084"/>
      <c r="AN164" s="1083"/>
      <c r="AO164" s="1085"/>
      <c r="AP164" s="929">
        <f>(I164+2*L6)*K7/10000</f>
        <v>4.49</v>
      </c>
      <c r="AQ164" s="930"/>
      <c r="AR164" s="886"/>
      <c r="AS164" s="922"/>
      <c r="AT164" s="886"/>
      <c r="AU164" s="931"/>
      <c r="AV164" s="929"/>
      <c r="AW164" s="930"/>
      <c r="AX164" s="886"/>
      <c r="AY164" s="921"/>
      <c r="AZ164" s="922"/>
      <c r="BA164" s="931"/>
      <c r="BB164" s="932">
        <f>(I164+2*L6)/1000</f>
        <v>0.44900000000000001</v>
      </c>
      <c r="BC164" s="930"/>
      <c r="BD164" s="886"/>
      <c r="BE164" s="922"/>
      <c r="BF164" s="886"/>
      <c r="BG164" s="931"/>
      <c r="BH164" s="932"/>
      <c r="BI164" s="930"/>
      <c r="BJ164" s="886"/>
      <c r="BK164" s="921"/>
      <c r="BL164" s="922"/>
      <c r="BM164" s="931"/>
      <c r="BN164" s="925">
        <f>2*L6/K8*K9*(1+K10)/1000</f>
        <v>1.26</v>
      </c>
      <c r="BO164" s="920"/>
      <c r="BP164" s="886"/>
      <c r="BQ164" s="921"/>
      <c r="BR164" s="922"/>
      <c r="BS164" s="920"/>
      <c r="BT164" s="925"/>
      <c r="BU164" s="920"/>
      <c r="BV164" s="886"/>
      <c r="BW164" s="921"/>
      <c r="BX164" s="922"/>
      <c r="BY164" s="920"/>
      <c r="BZ164" s="925"/>
      <c r="CA164" s="578"/>
      <c r="CB164" s="555"/>
      <c r="CC164" s="923"/>
      <c r="CD164" s="1762"/>
      <c r="CE164" s="638"/>
      <c r="CF164" s="613"/>
      <c r="CG164" s="613"/>
      <c r="CH164" s="613"/>
      <c r="CI164" s="613"/>
    </row>
    <row r="165" spans="1:166" ht="7.35" customHeight="1">
      <c r="A165" s="978"/>
      <c r="B165" s="1730"/>
      <c r="C165" s="2044"/>
      <c r="D165" s="2046"/>
      <c r="E165" s="586"/>
      <c r="F165" s="586"/>
      <c r="G165" s="2423">
        <v>114755</v>
      </c>
      <c r="H165" s="2424"/>
      <c r="I165" s="1019">
        <v>117</v>
      </c>
      <c r="J165" s="1020"/>
      <c r="K165" s="2400">
        <v>7.5</v>
      </c>
      <c r="L165" s="2401"/>
      <c r="M165" s="643"/>
      <c r="N165" s="2202"/>
      <c r="O165" s="2203"/>
      <c r="P165" s="1751"/>
      <c r="Q165" s="1738"/>
      <c r="R165" s="2203"/>
      <c r="S165" s="2203"/>
      <c r="T165" s="1817"/>
      <c r="U165" s="2601" t="s">
        <v>79</v>
      </c>
      <c r="V165" s="2602"/>
      <c r="W165" s="2203">
        <f>G165</f>
        <v>114755</v>
      </c>
      <c r="X165" s="2203"/>
      <c r="Y165" s="2203"/>
      <c r="Z165" s="2203"/>
      <c r="AA165" s="2203"/>
      <c r="AB165" s="2203"/>
      <c r="AC165" s="2203"/>
      <c r="AD165" s="2203"/>
      <c r="AE165" s="2203"/>
      <c r="AF165" s="2392"/>
      <c r="AG165" s="2393"/>
      <c r="AH165" s="2393"/>
      <c r="AI165" s="643"/>
      <c r="AJ165" s="1038">
        <f>I5</f>
        <v>4</v>
      </c>
      <c r="AK165" s="1031"/>
      <c r="AL165" s="928"/>
      <c r="AM165" s="1032"/>
      <c r="AN165" s="928"/>
      <c r="AO165" s="1033"/>
      <c r="AP165" s="1787">
        <f>(I165+2*L6)*K7/10000</f>
        <v>5.17</v>
      </c>
      <c r="AQ165" s="1788"/>
      <c r="AR165" s="906"/>
      <c r="AS165" s="908"/>
      <c r="AT165" s="906"/>
      <c r="AU165" s="1789"/>
      <c r="AV165" s="1787"/>
      <c r="AW165" s="1788"/>
      <c r="AX165" s="906"/>
      <c r="AY165" s="907"/>
      <c r="AZ165" s="908"/>
      <c r="BA165" s="1789"/>
      <c r="BB165" s="1790">
        <f>(I165+2*L6)/1000</f>
        <v>0.51700000000000002</v>
      </c>
      <c r="BC165" s="1788"/>
      <c r="BD165" s="906"/>
      <c r="BE165" s="908"/>
      <c r="BF165" s="906"/>
      <c r="BG165" s="1789"/>
      <c r="BH165" s="1790"/>
      <c r="BI165" s="1788"/>
      <c r="BJ165" s="906"/>
      <c r="BK165" s="907"/>
      <c r="BL165" s="908"/>
      <c r="BM165" s="1789"/>
      <c r="BN165" s="924">
        <f>2*L6/K8*K9*(1+K10)/1000</f>
        <v>1.26</v>
      </c>
      <c r="BO165" s="905"/>
      <c r="BP165" s="906"/>
      <c r="BQ165" s="907"/>
      <c r="BR165" s="908"/>
      <c r="BS165" s="905"/>
      <c r="BT165" s="924"/>
      <c r="BU165" s="905"/>
      <c r="BV165" s="906"/>
      <c r="BW165" s="907"/>
      <c r="BX165" s="908"/>
      <c r="BY165" s="905"/>
      <c r="BZ165" s="924"/>
      <c r="CA165" s="617"/>
      <c r="CB165" s="567"/>
      <c r="CC165" s="909"/>
      <c r="CD165" s="1761"/>
      <c r="CE165" s="643"/>
      <c r="CF165" s="613"/>
      <c r="CG165" s="613"/>
      <c r="CH165" s="613"/>
      <c r="CI165" s="613"/>
    </row>
    <row r="166" spans="1:166" s="848" customFormat="1" ht="7.35" customHeight="1">
      <c r="A166" s="1005"/>
      <c r="B166" s="1759"/>
      <c r="C166" s="2394"/>
      <c r="D166" s="2395"/>
      <c r="E166" s="2396"/>
      <c r="F166" s="2397"/>
      <c r="G166" s="2398" t="s">
        <v>603</v>
      </c>
      <c r="H166" s="2399"/>
      <c r="I166" s="1007">
        <f>SUM(I164:I165)</f>
        <v>166</v>
      </c>
      <c r="J166" s="910"/>
      <c r="K166" s="2535"/>
      <c r="L166" s="2536"/>
      <c r="M166" s="612"/>
      <c r="N166" s="2412"/>
      <c r="O166" s="2413"/>
      <c r="P166" s="1752"/>
      <c r="Q166" s="1743"/>
      <c r="R166" s="2413"/>
      <c r="S166" s="2413"/>
      <c r="T166" s="582"/>
      <c r="U166" s="2595"/>
      <c r="V166" s="2596"/>
      <c r="W166" s="2412"/>
      <c r="X166" s="2413"/>
      <c r="Y166" s="2413"/>
      <c r="Z166" s="2413"/>
      <c r="AA166" s="2413"/>
      <c r="AB166" s="2413"/>
      <c r="AC166" s="2413"/>
      <c r="AD166" s="2413"/>
      <c r="AE166" s="2414"/>
      <c r="AF166" s="2374"/>
      <c r="AG166" s="2375"/>
      <c r="AH166" s="2375"/>
      <c r="AI166" s="612"/>
      <c r="AJ166" s="1010">
        <f>SUM(AJ164:AJ165)</f>
        <v>6</v>
      </c>
      <c r="AK166" s="911"/>
      <c r="AL166" s="912">
        <f>'3.1Cost by Sub-contractors'!K20</f>
        <v>0</v>
      </c>
      <c r="AM166" s="913"/>
      <c r="AN166" s="912">
        <f>AJ166*AL166</f>
        <v>0</v>
      </c>
      <c r="AO166" s="914"/>
      <c r="AP166" s="915">
        <f>SUM(AP164:AP165)</f>
        <v>9.66</v>
      </c>
      <c r="AQ166" s="911"/>
      <c r="AR166" s="912">
        <f>'3.1Cost by Sub-contractors'!K21</f>
        <v>0</v>
      </c>
      <c r="AS166" s="913"/>
      <c r="AT166" s="912">
        <f>AP166*AR166</f>
        <v>0</v>
      </c>
      <c r="AU166" s="914"/>
      <c r="AV166" s="947"/>
      <c r="AW166" s="948"/>
      <c r="AX166" s="949"/>
      <c r="AY166" s="950"/>
      <c r="AZ166" s="951"/>
      <c r="BA166" s="926"/>
      <c r="BB166" s="916">
        <f>SUM(BB164:BB165)</f>
        <v>0.96599999999999997</v>
      </c>
      <c r="BC166" s="911"/>
      <c r="BD166" s="912">
        <f>'3.1Cost by Sub-contractors'!K23</f>
        <v>0</v>
      </c>
      <c r="BE166" s="913"/>
      <c r="BF166" s="912">
        <f>BB166*BD166</f>
        <v>0</v>
      </c>
      <c r="BG166" s="914"/>
      <c r="BH166" s="952"/>
      <c r="BI166" s="948"/>
      <c r="BJ166" s="949"/>
      <c r="BK166" s="950"/>
      <c r="BL166" s="951"/>
      <c r="BM166" s="926"/>
      <c r="BN166" s="954">
        <f>SUM(BN164:BN165)</f>
        <v>2.52</v>
      </c>
      <c r="BO166" s="953"/>
      <c r="BP166" s="912">
        <f>'3.1Cost by Sub-contractors'!K25</f>
        <v>0</v>
      </c>
      <c r="BQ166" s="918"/>
      <c r="BR166" s="913">
        <f>BN166*BP166</f>
        <v>0</v>
      </c>
      <c r="BS166" s="953"/>
      <c r="BT166" s="954"/>
      <c r="BU166" s="953"/>
      <c r="BV166" s="949"/>
      <c r="BW166" s="950"/>
      <c r="BX166" s="951"/>
      <c r="BY166" s="953"/>
      <c r="BZ166" s="954"/>
      <c r="CA166" s="582"/>
      <c r="CB166" s="588"/>
      <c r="CC166" s="955"/>
      <c r="CD166" s="607"/>
      <c r="CE166" s="612"/>
    </row>
    <row r="167" spans="1:166" ht="7.35" customHeight="1">
      <c r="A167" s="978"/>
      <c r="B167" s="1730"/>
      <c r="C167" s="2044"/>
      <c r="D167" s="2046"/>
      <c r="E167" s="2504" t="str">
        <f>'4.1Plan'!D576</f>
        <v>MLA4-2</v>
      </c>
      <c r="F167" s="2505"/>
      <c r="G167" s="2502">
        <v>115242</v>
      </c>
      <c r="H167" s="2503"/>
      <c r="I167" s="1024">
        <v>117</v>
      </c>
      <c r="J167" s="1025"/>
      <c r="K167" s="2406">
        <v>7.5</v>
      </c>
      <c r="L167" s="2407"/>
      <c r="M167" s="638"/>
      <c r="N167" s="2402"/>
      <c r="O167" s="2403"/>
      <c r="P167" s="1750"/>
      <c r="Q167" s="1748"/>
      <c r="R167" s="2403"/>
      <c r="S167" s="2403"/>
      <c r="T167" s="1750"/>
      <c r="U167" s="2441" t="s">
        <v>80</v>
      </c>
      <c r="V167" s="2442"/>
      <c r="W167" s="2403">
        <f>G167</f>
        <v>115242</v>
      </c>
      <c r="X167" s="2403"/>
      <c r="Y167" s="2403"/>
      <c r="Z167" s="2403"/>
      <c r="AA167" s="2403"/>
      <c r="AB167" s="2403"/>
      <c r="AC167" s="2403"/>
      <c r="AD167" s="2403"/>
      <c r="AE167" s="2403"/>
      <c r="AF167" s="2376"/>
      <c r="AG167" s="2377"/>
      <c r="AH167" s="2377"/>
      <c r="AI167" s="638"/>
      <c r="AJ167" s="1030">
        <f>I5</f>
        <v>4</v>
      </c>
      <c r="AK167" s="1082"/>
      <c r="AL167" s="1083"/>
      <c r="AM167" s="1084"/>
      <c r="AN167" s="1083"/>
      <c r="AO167" s="1085"/>
      <c r="AP167" s="929">
        <f>(I167+2*L6)*K7/10000</f>
        <v>5.17</v>
      </c>
      <c r="AQ167" s="930"/>
      <c r="AR167" s="886"/>
      <c r="AS167" s="922"/>
      <c r="AT167" s="886"/>
      <c r="AU167" s="931"/>
      <c r="AV167" s="929"/>
      <c r="AW167" s="930"/>
      <c r="AX167" s="886"/>
      <c r="AY167" s="921"/>
      <c r="AZ167" s="922"/>
      <c r="BA167" s="931"/>
      <c r="BB167" s="932">
        <f>(I167+2*L6)/1000</f>
        <v>0.51700000000000002</v>
      </c>
      <c r="BC167" s="930"/>
      <c r="BD167" s="886"/>
      <c r="BE167" s="922"/>
      <c r="BF167" s="886"/>
      <c r="BG167" s="931"/>
      <c r="BH167" s="932"/>
      <c r="BI167" s="930"/>
      <c r="BJ167" s="886"/>
      <c r="BK167" s="921"/>
      <c r="BL167" s="922"/>
      <c r="BM167" s="931"/>
      <c r="BN167" s="925">
        <f>2*L6/K8*K9*(1+K10)/1000</f>
        <v>1.26</v>
      </c>
      <c r="BO167" s="920"/>
      <c r="BP167" s="886"/>
      <c r="BQ167" s="921"/>
      <c r="BR167" s="922"/>
      <c r="BS167" s="920"/>
      <c r="BT167" s="925"/>
      <c r="BU167" s="920"/>
      <c r="BV167" s="886"/>
      <c r="BW167" s="921"/>
      <c r="BX167" s="922"/>
      <c r="BY167" s="920"/>
      <c r="BZ167" s="925"/>
      <c r="CA167" s="578"/>
      <c r="CB167" s="555"/>
      <c r="CC167" s="923"/>
      <c r="CD167" s="1762"/>
      <c r="CE167" s="638"/>
      <c r="CF167" s="1005"/>
      <c r="CG167" s="1061"/>
      <c r="CH167" s="1061"/>
      <c r="CI167" s="1061"/>
      <c r="CJ167" s="1061"/>
      <c r="CK167" s="848"/>
      <c r="CL167" s="848"/>
      <c r="CM167" s="848"/>
      <c r="CN167" s="848"/>
      <c r="CO167" s="848"/>
      <c r="CP167" s="848"/>
      <c r="CQ167" s="848"/>
      <c r="CR167" s="848"/>
      <c r="CS167" s="848"/>
      <c r="CT167" s="848"/>
      <c r="CU167" s="848"/>
      <c r="CV167" s="848"/>
      <c r="CW167" s="848"/>
      <c r="CX167" s="848"/>
      <c r="CY167" s="848"/>
      <c r="CZ167" s="848"/>
      <c r="DA167" s="848"/>
      <c r="DB167" s="848"/>
      <c r="DC167" s="848"/>
      <c r="DD167" s="848"/>
      <c r="DE167" s="848"/>
      <c r="DF167" s="848"/>
      <c r="DG167" s="848"/>
      <c r="DH167" s="848"/>
      <c r="DI167" s="848"/>
      <c r="DJ167" s="848"/>
      <c r="DK167" s="848"/>
      <c r="DL167" s="848"/>
      <c r="DM167" s="848"/>
      <c r="DN167" s="848"/>
      <c r="DO167" s="848"/>
      <c r="DP167" s="848"/>
      <c r="DQ167" s="848"/>
      <c r="DR167" s="848"/>
      <c r="DS167" s="848"/>
      <c r="DT167" s="848"/>
      <c r="DU167" s="848"/>
      <c r="DV167" s="848"/>
      <c r="DW167" s="848"/>
      <c r="DX167" s="848"/>
      <c r="DY167" s="848"/>
      <c r="DZ167" s="848"/>
      <c r="EA167" s="848"/>
      <c r="EB167" s="848"/>
      <c r="EC167" s="848"/>
      <c r="ED167" s="848"/>
      <c r="EE167" s="848"/>
      <c r="EF167" s="848"/>
      <c r="EG167" s="848"/>
      <c r="EH167" s="848"/>
      <c r="EI167" s="848"/>
      <c r="EJ167" s="848"/>
      <c r="EK167" s="848"/>
      <c r="EL167" s="848"/>
      <c r="EM167" s="848"/>
      <c r="EN167" s="848"/>
      <c r="EO167" s="848"/>
      <c r="EP167" s="848"/>
      <c r="EQ167" s="848"/>
      <c r="ER167" s="848"/>
      <c r="ES167" s="848"/>
      <c r="ET167" s="848"/>
      <c r="EU167" s="848"/>
      <c r="EV167" s="848"/>
      <c r="EW167" s="848"/>
      <c r="EX167" s="848"/>
      <c r="EY167" s="848"/>
      <c r="EZ167" s="848"/>
      <c r="FA167" s="848"/>
      <c r="FB167" s="848"/>
      <c r="FC167" s="848"/>
      <c r="FD167" s="848"/>
      <c r="FE167" s="848"/>
      <c r="FF167" s="848"/>
      <c r="FG167" s="848"/>
      <c r="FH167" s="848"/>
      <c r="FI167" s="848"/>
      <c r="FJ167" s="848"/>
    </row>
    <row r="168" spans="1:166" ht="7.35" customHeight="1">
      <c r="A168" s="978"/>
      <c r="B168" s="1730"/>
      <c r="C168" s="2044"/>
      <c r="D168" s="2046"/>
      <c r="E168" s="2142"/>
      <c r="F168" s="2144"/>
      <c r="G168" s="2461">
        <v>116888</v>
      </c>
      <c r="H168" s="2462"/>
      <c r="I168" s="992">
        <v>117</v>
      </c>
      <c r="J168" s="993"/>
      <c r="K168" s="2408">
        <v>7.5</v>
      </c>
      <c r="L168" s="2409"/>
      <c r="M168" s="637"/>
      <c r="N168" s="2199"/>
      <c r="O168" s="2200"/>
      <c r="P168" s="1754"/>
      <c r="Q168" s="1737"/>
      <c r="R168" s="2200"/>
      <c r="S168" s="2200"/>
      <c r="T168" s="1754"/>
      <c r="U168" s="2597" t="s">
        <v>81</v>
      </c>
      <c r="V168" s="2598"/>
      <c r="W168" s="2200">
        <f>G168</f>
        <v>116888</v>
      </c>
      <c r="X168" s="2200"/>
      <c r="Y168" s="2200"/>
      <c r="Z168" s="2200"/>
      <c r="AA168" s="2200"/>
      <c r="AB168" s="2200"/>
      <c r="AC168" s="2200"/>
      <c r="AD168" s="2200"/>
      <c r="AE168" s="2200"/>
      <c r="AF168" s="2378"/>
      <c r="AG168" s="2379"/>
      <c r="AH168" s="2379"/>
      <c r="AI168" s="637"/>
      <c r="AJ168" s="995">
        <f>I5</f>
        <v>4</v>
      </c>
      <c r="AK168" s="996"/>
      <c r="AL168" s="893"/>
      <c r="AM168" s="997"/>
      <c r="AN168" s="893"/>
      <c r="AO168" s="998"/>
      <c r="AP168" s="894">
        <f>(I168+2*L6)*K7/10000</f>
        <v>5.17</v>
      </c>
      <c r="AQ168" s="895"/>
      <c r="AR168" s="896"/>
      <c r="AS168" s="897"/>
      <c r="AT168" s="896"/>
      <c r="AU168" s="898"/>
      <c r="AV168" s="894"/>
      <c r="AW168" s="895"/>
      <c r="AX168" s="896"/>
      <c r="AY168" s="901"/>
      <c r="AZ168" s="897"/>
      <c r="BA168" s="898"/>
      <c r="BB168" s="899">
        <f>(I168+2*L6)/1000</f>
        <v>0.51700000000000002</v>
      </c>
      <c r="BC168" s="895"/>
      <c r="BD168" s="896"/>
      <c r="BE168" s="897"/>
      <c r="BF168" s="896"/>
      <c r="BG168" s="898"/>
      <c r="BH168" s="899"/>
      <c r="BI168" s="895"/>
      <c r="BJ168" s="896"/>
      <c r="BK168" s="901"/>
      <c r="BL168" s="897"/>
      <c r="BM168" s="898"/>
      <c r="BN168" s="902">
        <f>2*L6/K8*K9*(1+K10)/1000</f>
        <v>1.26</v>
      </c>
      <c r="BO168" s="900"/>
      <c r="BP168" s="896"/>
      <c r="BQ168" s="901"/>
      <c r="BR168" s="897"/>
      <c r="BS168" s="900"/>
      <c r="BT168" s="902"/>
      <c r="BU168" s="900"/>
      <c r="BV168" s="896"/>
      <c r="BW168" s="901"/>
      <c r="BX168" s="897"/>
      <c r="BY168" s="900"/>
      <c r="BZ168" s="902"/>
      <c r="CA168" s="580"/>
      <c r="CB168" s="561"/>
      <c r="CC168" s="903"/>
      <c r="CD168" s="636"/>
      <c r="CE168" s="637"/>
      <c r="CF168" s="1061"/>
      <c r="CG168" s="1061"/>
      <c r="CH168" s="1061"/>
      <c r="CI168" s="1061"/>
      <c r="CJ168" s="1061"/>
      <c r="CK168" s="848"/>
      <c r="CL168" s="848"/>
      <c r="CM168" s="848"/>
      <c r="CN168" s="848"/>
      <c r="CO168" s="848"/>
      <c r="CP168" s="848"/>
      <c r="CQ168" s="848"/>
      <c r="CR168" s="848"/>
      <c r="CS168" s="848"/>
      <c r="CT168" s="848"/>
      <c r="CU168" s="848"/>
      <c r="CV168" s="848"/>
      <c r="CW168" s="848"/>
      <c r="CX168" s="848"/>
      <c r="CY168" s="848"/>
      <c r="CZ168" s="848"/>
      <c r="DA168" s="848"/>
      <c r="DB168" s="848"/>
      <c r="DC168" s="848"/>
      <c r="DD168" s="848"/>
      <c r="DE168" s="848"/>
      <c r="DF168" s="848"/>
      <c r="DG168" s="848"/>
      <c r="DH168" s="848"/>
      <c r="DI168" s="848"/>
      <c r="DJ168" s="848"/>
      <c r="DK168" s="848"/>
      <c r="DL168" s="848"/>
      <c r="DM168" s="848"/>
      <c r="DN168" s="848"/>
      <c r="DO168" s="848"/>
      <c r="DP168" s="848"/>
      <c r="DQ168" s="848"/>
      <c r="DR168" s="848"/>
      <c r="DS168" s="848"/>
      <c r="DT168" s="848"/>
      <c r="DU168" s="848"/>
      <c r="DV168" s="848"/>
      <c r="DW168" s="848"/>
      <c r="DX168" s="848"/>
      <c r="DY168" s="848"/>
      <c r="DZ168" s="848"/>
      <c r="EA168" s="848"/>
      <c r="EB168" s="848"/>
      <c r="EC168" s="848"/>
      <c r="ED168" s="848"/>
      <c r="EE168" s="848"/>
      <c r="EF168" s="848"/>
      <c r="EG168" s="848"/>
      <c r="EH168" s="848"/>
      <c r="EI168" s="848"/>
      <c r="EJ168" s="848"/>
      <c r="EK168" s="848"/>
      <c r="EL168" s="848"/>
      <c r="EM168" s="848"/>
      <c r="EN168" s="848"/>
      <c r="EO168" s="848"/>
      <c r="EP168" s="848"/>
      <c r="EQ168" s="848"/>
      <c r="ER168" s="848"/>
      <c r="ES168" s="848"/>
      <c r="ET168" s="848"/>
      <c r="EU168" s="848"/>
      <c r="EV168" s="848"/>
      <c r="EW168" s="848"/>
      <c r="EX168" s="848"/>
      <c r="EY168" s="848"/>
      <c r="EZ168" s="848"/>
      <c r="FA168" s="848"/>
      <c r="FB168" s="848"/>
      <c r="FC168" s="848"/>
      <c r="FD168" s="848"/>
      <c r="FE168" s="848"/>
      <c r="FF168" s="848"/>
      <c r="FG168" s="848"/>
      <c r="FH168" s="848"/>
      <c r="FI168" s="848"/>
      <c r="FJ168" s="848"/>
    </row>
    <row r="169" spans="1:166" ht="7.35" customHeight="1">
      <c r="A169" s="978"/>
      <c r="B169" s="1730"/>
      <c r="C169" s="2044"/>
      <c r="D169" s="2046"/>
      <c r="E169" s="2142"/>
      <c r="F169" s="2144"/>
      <c r="G169" s="2461">
        <v>118065</v>
      </c>
      <c r="H169" s="2462"/>
      <c r="I169" s="992">
        <v>117</v>
      </c>
      <c r="J169" s="993"/>
      <c r="K169" s="2408">
        <v>7.5</v>
      </c>
      <c r="L169" s="2409"/>
      <c r="M169" s="637"/>
      <c r="N169" s="2199"/>
      <c r="O169" s="2200"/>
      <c r="P169" s="1754"/>
      <c r="Q169" s="1737"/>
      <c r="R169" s="2200"/>
      <c r="S169" s="2200"/>
      <c r="T169" s="1754"/>
      <c r="U169" s="2597" t="s">
        <v>82</v>
      </c>
      <c r="V169" s="2598"/>
      <c r="W169" s="2200">
        <f>G169</f>
        <v>118065</v>
      </c>
      <c r="X169" s="2200"/>
      <c r="Y169" s="2200"/>
      <c r="Z169" s="2200"/>
      <c r="AA169" s="2200"/>
      <c r="AB169" s="2200"/>
      <c r="AC169" s="2200"/>
      <c r="AD169" s="2200"/>
      <c r="AE169" s="2200"/>
      <c r="AF169" s="2378"/>
      <c r="AG169" s="2379"/>
      <c r="AH169" s="2379"/>
      <c r="AI169" s="637"/>
      <c r="AJ169" s="995">
        <f>I5</f>
        <v>4</v>
      </c>
      <c r="AK169" s="996"/>
      <c r="AL169" s="893"/>
      <c r="AM169" s="997"/>
      <c r="AN169" s="893"/>
      <c r="AO169" s="998"/>
      <c r="AP169" s="894">
        <f>(I169+2*L6)*K7/10000</f>
        <v>5.17</v>
      </c>
      <c r="AQ169" s="895"/>
      <c r="AR169" s="896"/>
      <c r="AS169" s="897"/>
      <c r="AT169" s="896"/>
      <c r="AU169" s="898"/>
      <c r="AV169" s="894"/>
      <c r="AW169" s="895"/>
      <c r="AX169" s="896"/>
      <c r="AY169" s="901"/>
      <c r="AZ169" s="897"/>
      <c r="BA169" s="898"/>
      <c r="BB169" s="899">
        <f>(I169+2*L6)/1000</f>
        <v>0.51700000000000002</v>
      </c>
      <c r="BC169" s="895"/>
      <c r="BD169" s="896"/>
      <c r="BE169" s="897"/>
      <c r="BF169" s="896"/>
      <c r="BG169" s="898"/>
      <c r="BH169" s="899"/>
      <c r="BI169" s="895"/>
      <c r="BJ169" s="896"/>
      <c r="BK169" s="901"/>
      <c r="BL169" s="897"/>
      <c r="BM169" s="898"/>
      <c r="BN169" s="902">
        <f>2*L6/K8*K9*(1+K10)/1000</f>
        <v>1.26</v>
      </c>
      <c r="BO169" s="900"/>
      <c r="BP169" s="896"/>
      <c r="BQ169" s="901"/>
      <c r="BR169" s="897"/>
      <c r="BS169" s="900"/>
      <c r="BT169" s="902"/>
      <c r="BU169" s="900"/>
      <c r="BV169" s="896"/>
      <c r="BW169" s="901"/>
      <c r="BX169" s="897"/>
      <c r="BY169" s="900"/>
      <c r="BZ169" s="902"/>
      <c r="CA169" s="580"/>
      <c r="CB169" s="561"/>
      <c r="CC169" s="903"/>
      <c r="CD169" s="636"/>
      <c r="CE169" s="637"/>
      <c r="CF169" s="1086"/>
      <c r="CG169" s="1086"/>
      <c r="CH169" s="1086"/>
      <c r="CI169" s="1086"/>
      <c r="CJ169" s="1061"/>
      <c r="CK169" s="1061"/>
      <c r="CL169" s="1061"/>
      <c r="CM169" s="1061"/>
      <c r="CN169" s="1061"/>
      <c r="CO169" s="1061"/>
      <c r="CP169" s="1061"/>
      <c r="CQ169" s="1061"/>
      <c r="CR169" s="1061"/>
      <c r="CS169" s="1061"/>
      <c r="CT169" s="1061"/>
      <c r="CU169" s="1061"/>
      <c r="CV169" s="1061"/>
      <c r="CW169" s="1061"/>
      <c r="CX169" s="1061"/>
      <c r="CY169" s="1061"/>
      <c r="CZ169" s="1061"/>
      <c r="DA169" s="1061"/>
      <c r="DB169" s="1061"/>
      <c r="DC169" s="1061"/>
      <c r="DD169" s="1061"/>
      <c r="DE169" s="1061"/>
      <c r="DF169" s="1061"/>
      <c r="DG169" s="1061"/>
      <c r="DH169" s="1061"/>
      <c r="DI169" s="1061"/>
      <c r="DJ169" s="1061"/>
      <c r="DK169" s="1061"/>
      <c r="DL169" s="1061"/>
      <c r="DM169" s="1061"/>
      <c r="DN169" s="1061"/>
      <c r="DO169" s="1061"/>
      <c r="DP169" s="1061"/>
      <c r="DQ169" s="1061"/>
      <c r="DR169" s="1061"/>
      <c r="DS169" s="1061"/>
      <c r="DT169" s="1061"/>
      <c r="DU169" s="1061"/>
      <c r="DV169" s="1061"/>
      <c r="DW169" s="1061"/>
      <c r="DX169" s="1061"/>
      <c r="DY169" s="1061"/>
      <c r="DZ169" s="1061"/>
      <c r="EA169" s="1061"/>
      <c r="EB169" s="1061"/>
      <c r="EC169" s="1061"/>
      <c r="ED169" s="1061"/>
      <c r="EE169" s="1061"/>
      <c r="EF169" s="1061"/>
      <c r="EG169" s="1061"/>
      <c r="EH169" s="1061"/>
      <c r="EI169" s="1061"/>
      <c r="EJ169" s="1061"/>
      <c r="EK169" s="1061"/>
      <c r="EL169" s="1061"/>
      <c r="EM169" s="1061"/>
      <c r="EN169" s="1061"/>
      <c r="EO169" s="1061"/>
      <c r="EP169" s="1061"/>
      <c r="EQ169" s="1061"/>
      <c r="ER169" s="1061"/>
      <c r="ES169" s="1061"/>
      <c r="ET169" s="1061"/>
      <c r="EU169" s="1061"/>
      <c r="EV169" s="1061"/>
      <c r="EW169" s="1061"/>
      <c r="EX169" s="1061"/>
      <c r="EY169" s="1061"/>
      <c r="EZ169" s="1061"/>
      <c r="FA169" s="1061"/>
      <c r="FB169" s="1061"/>
      <c r="FC169" s="1061"/>
      <c r="FD169" s="1061"/>
      <c r="FE169" s="1061"/>
      <c r="FF169" s="1061"/>
      <c r="FG169" s="1061"/>
      <c r="FH169" s="1061"/>
      <c r="FI169" s="1061"/>
      <c r="FJ169" s="1061"/>
    </row>
    <row r="170" spans="1:166" ht="7.35" customHeight="1">
      <c r="A170" s="978"/>
      <c r="B170" s="1730"/>
      <c r="C170" s="2044"/>
      <c r="D170" s="2046"/>
      <c r="E170" s="586"/>
      <c r="F170" s="586"/>
      <c r="G170" s="2423">
        <v>119508</v>
      </c>
      <c r="H170" s="2424"/>
      <c r="I170" s="1019">
        <v>187</v>
      </c>
      <c r="J170" s="1020"/>
      <c r="K170" s="2400">
        <v>12</v>
      </c>
      <c r="L170" s="2401"/>
      <c r="M170" s="643"/>
      <c r="N170" s="2202"/>
      <c r="O170" s="2203"/>
      <c r="P170" s="1751"/>
      <c r="Q170" s="1738"/>
      <c r="R170" s="2203"/>
      <c r="S170" s="2203"/>
      <c r="T170" s="1751"/>
      <c r="U170" s="2601" t="s">
        <v>83</v>
      </c>
      <c r="V170" s="2602"/>
      <c r="W170" s="2203">
        <f>G170</f>
        <v>119508</v>
      </c>
      <c r="X170" s="2203"/>
      <c r="Y170" s="2203"/>
      <c r="Z170" s="2203"/>
      <c r="AA170" s="2203"/>
      <c r="AB170" s="2203"/>
      <c r="AC170" s="2203"/>
      <c r="AD170" s="2203"/>
      <c r="AE170" s="2203"/>
      <c r="AF170" s="2392"/>
      <c r="AG170" s="2393"/>
      <c r="AH170" s="2393"/>
      <c r="AI170" s="643"/>
      <c r="AJ170" s="1038">
        <f>I5</f>
        <v>4</v>
      </c>
      <c r="AK170" s="1031"/>
      <c r="AL170" s="928"/>
      <c r="AM170" s="1032"/>
      <c r="AN170" s="928"/>
      <c r="AO170" s="1033"/>
      <c r="AP170" s="1787">
        <f>(I170+2*L6)*K7/10000</f>
        <v>5.87</v>
      </c>
      <c r="AQ170" s="1788"/>
      <c r="AR170" s="906"/>
      <c r="AS170" s="908"/>
      <c r="AT170" s="906"/>
      <c r="AU170" s="1789"/>
      <c r="AV170" s="1787"/>
      <c r="AW170" s="1788"/>
      <c r="AX170" s="906"/>
      <c r="AY170" s="907"/>
      <c r="AZ170" s="908"/>
      <c r="BA170" s="1789"/>
      <c r="BB170" s="1790">
        <f>(I170+2*L6)/1000</f>
        <v>0.58699999999999997</v>
      </c>
      <c r="BC170" s="1788"/>
      <c r="BD170" s="906"/>
      <c r="BE170" s="908"/>
      <c r="BF170" s="906"/>
      <c r="BG170" s="1789"/>
      <c r="BH170" s="1790"/>
      <c r="BI170" s="1788"/>
      <c r="BJ170" s="906"/>
      <c r="BK170" s="907"/>
      <c r="BL170" s="908"/>
      <c r="BM170" s="1789"/>
      <c r="BN170" s="924">
        <f>2*L6/K8*K9*(1+K10)/1000</f>
        <v>1.26</v>
      </c>
      <c r="BO170" s="905"/>
      <c r="BP170" s="906"/>
      <c r="BQ170" s="907"/>
      <c r="BR170" s="908"/>
      <c r="BS170" s="905"/>
      <c r="BT170" s="924"/>
      <c r="BU170" s="905"/>
      <c r="BV170" s="906"/>
      <c r="BW170" s="907"/>
      <c r="BX170" s="908"/>
      <c r="BY170" s="905"/>
      <c r="BZ170" s="924"/>
      <c r="CA170" s="617"/>
      <c r="CB170" s="567"/>
      <c r="CC170" s="909"/>
      <c r="CD170" s="1761"/>
      <c r="CE170" s="643"/>
      <c r="CF170" s="613"/>
      <c r="CG170" s="613"/>
      <c r="CH170" s="613"/>
      <c r="CI170" s="613"/>
    </row>
    <row r="171" spans="1:166" s="848" customFormat="1" ht="7.35" customHeight="1">
      <c r="A171" s="1005"/>
      <c r="B171" s="1759"/>
      <c r="C171" s="2394"/>
      <c r="D171" s="2395"/>
      <c r="E171" s="2396"/>
      <c r="F171" s="2397"/>
      <c r="G171" s="2398" t="s">
        <v>603</v>
      </c>
      <c r="H171" s="2399"/>
      <c r="I171" s="1007">
        <f>SUM(I167:I170)</f>
        <v>538</v>
      </c>
      <c r="J171" s="910"/>
      <c r="K171" s="2535"/>
      <c r="L171" s="2536"/>
      <c r="M171" s="612"/>
      <c r="N171" s="2412"/>
      <c r="O171" s="2413"/>
      <c r="P171" s="1752"/>
      <c r="Q171" s="1743"/>
      <c r="R171" s="2413"/>
      <c r="S171" s="2413"/>
      <c r="T171" s="582"/>
      <c r="U171" s="2595"/>
      <c r="V171" s="2596"/>
      <c r="W171" s="2412"/>
      <c r="X171" s="2413"/>
      <c r="Y171" s="2413"/>
      <c r="Z171" s="2413"/>
      <c r="AA171" s="2413"/>
      <c r="AB171" s="2413"/>
      <c r="AC171" s="2413"/>
      <c r="AD171" s="2413"/>
      <c r="AE171" s="2414"/>
      <c r="AF171" s="2374"/>
      <c r="AG171" s="2375"/>
      <c r="AH171" s="2375"/>
      <c r="AI171" s="612"/>
      <c r="AJ171" s="1010">
        <f>SUM(AJ167:AJ170)</f>
        <v>16</v>
      </c>
      <c r="AK171" s="911"/>
      <c r="AL171" s="912">
        <f>'3.1Cost by Sub-contractors'!K20</f>
        <v>0</v>
      </c>
      <c r="AM171" s="913"/>
      <c r="AN171" s="912">
        <f>AJ171*AL171</f>
        <v>0</v>
      </c>
      <c r="AO171" s="914"/>
      <c r="AP171" s="915">
        <f>SUM(AP167:AP170)</f>
        <v>21.38</v>
      </c>
      <c r="AQ171" s="911"/>
      <c r="AR171" s="912">
        <f>'3.1Cost by Sub-contractors'!K21</f>
        <v>0</v>
      </c>
      <c r="AS171" s="913"/>
      <c r="AT171" s="912">
        <f>AP171*AR171</f>
        <v>0</v>
      </c>
      <c r="AU171" s="914"/>
      <c r="AV171" s="947"/>
      <c r="AW171" s="948"/>
      <c r="AX171" s="949"/>
      <c r="AY171" s="950"/>
      <c r="AZ171" s="951"/>
      <c r="BA171" s="926"/>
      <c r="BB171" s="916">
        <f>SUM(BB167:BB170)</f>
        <v>2.1379999999999999</v>
      </c>
      <c r="BC171" s="911"/>
      <c r="BD171" s="912">
        <f>'3.1Cost by Sub-contractors'!K23</f>
        <v>0</v>
      </c>
      <c r="BE171" s="913"/>
      <c r="BF171" s="912">
        <f>BB171*BD171</f>
        <v>0</v>
      </c>
      <c r="BG171" s="914"/>
      <c r="BH171" s="952"/>
      <c r="BI171" s="948"/>
      <c r="BJ171" s="949"/>
      <c r="BK171" s="950"/>
      <c r="BL171" s="951"/>
      <c r="BM171" s="926"/>
      <c r="BN171" s="954">
        <f>SUM(BN167:BN170)</f>
        <v>5.04</v>
      </c>
      <c r="BO171" s="953"/>
      <c r="BP171" s="912">
        <f>'3.1Cost by Sub-contractors'!K25</f>
        <v>0</v>
      </c>
      <c r="BQ171" s="918"/>
      <c r="BR171" s="913">
        <f>BN171*BP171</f>
        <v>0</v>
      </c>
      <c r="BS171" s="953"/>
      <c r="BT171" s="954"/>
      <c r="BU171" s="953"/>
      <c r="BV171" s="949"/>
      <c r="BW171" s="950"/>
      <c r="BX171" s="951"/>
      <c r="BY171" s="953"/>
      <c r="BZ171" s="954"/>
      <c r="CA171" s="582"/>
      <c r="CB171" s="588"/>
      <c r="CC171" s="955"/>
      <c r="CD171" s="607"/>
      <c r="CE171" s="612"/>
      <c r="CF171" s="613"/>
      <c r="CG171" s="613"/>
      <c r="CH171" s="613"/>
      <c r="CI171" s="613"/>
      <c r="CJ171" s="613"/>
      <c r="CK171" s="613"/>
      <c r="CL171" s="613"/>
      <c r="CM171" s="613"/>
      <c r="CN171" s="613"/>
      <c r="CO171" s="613"/>
      <c r="CP171" s="613"/>
      <c r="CQ171" s="613"/>
      <c r="CR171" s="613"/>
      <c r="CS171" s="613"/>
      <c r="CT171" s="613"/>
      <c r="CU171" s="613"/>
      <c r="CV171" s="613"/>
      <c r="CW171" s="613"/>
      <c r="CX171" s="613"/>
      <c r="CY171" s="613"/>
      <c r="CZ171" s="613"/>
      <c r="DA171" s="613"/>
      <c r="DB171" s="613"/>
      <c r="DC171" s="613"/>
      <c r="DD171" s="613"/>
      <c r="DE171" s="613"/>
      <c r="DF171" s="613"/>
      <c r="DG171" s="613"/>
      <c r="DH171" s="613"/>
      <c r="DI171" s="613"/>
      <c r="DJ171" s="613"/>
      <c r="DK171" s="613"/>
      <c r="DL171" s="613"/>
      <c r="DM171" s="613"/>
      <c r="DN171" s="613"/>
      <c r="DO171" s="613"/>
      <c r="DP171" s="613"/>
      <c r="DQ171" s="613"/>
      <c r="DR171" s="613"/>
      <c r="DS171" s="613"/>
      <c r="DT171" s="613"/>
      <c r="DU171" s="613"/>
      <c r="DV171" s="613"/>
      <c r="DW171" s="613"/>
      <c r="DX171" s="613"/>
      <c r="DY171" s="613"/>
      <c r="DZ171" s="613"/>
      <c r="EA171" s="613"/>
      <c r="EB171" s="613"/>
      <c r="EC171" s="613"/>
      <c r="ED171" s="613"/>
      <c r="EE171" s="613"/>
      <c r="EF171" s="613"/>
      <c r="EG171" s="613"/>
      <c r="EH171" s="613"/>
      <c r="EI171" s="613"/>
      <c r="EJ171" s="613"/>
      <c r="EK171" s="613"/>
      <c r="EL171" s="613"/>
      <c r="EM171" s="613"/>
      <c r="EN171" s="613"/>
      <c r="EO171" s="613"/>
      <c r="EP171" s="613"/>
      <c r="EQ171" s="613"/>
      <c r="ER171" s="613"/>
      <c r="ES171" s="613"/>
      <c r="ET171" s="613"/>
      <c r="EU171" s="613"/>
      <c r="EV171" s="613"/>
      <c r="EW171" s="613"/>
      <c r="EX171" s="613"/>
      <c r="EY171" s="613"/>
      <c r="EZ171" s="613"/>
      <c r="FA171" s="613"/>
      <c r="FB171" s="613"/>
      <c r="FC171" s="613"/>
      <c r="FD171" s="613"/>
      <c r="FE171" s="613"/>
      <c r="FF171" s="613"/>
      <c r="FG171" s="613"/>
      <c r="FH171" s="613"/>
      <c r="FI171" s="613"/>
      <c r="FJ171" s="613"/>
    </row>
    <row r="172" spans="1:166" ht="7.35" customHeight="1">
      <c r="A172" s="978"/>
      <c r="B172" s="1730"/>
      <c r="C172" s="2044"/>
      <c r="D172" s="2046"/>
      <c r="E172" s="2504" t="str">
        <f>'4.1Plan'!D595</f>
        <v>MLA4-3</v>
      </c>
      <c r="F172" s="2505"/>
      <c r="G172" s="2502">
        <v>120316</v>
      </c>
      <c r="H172" s="2503"/>
      <c r="I172" s="1024">
        <v>117</v>
      </c>
      <c r="J172" s="1025"/>
      <c r="K172" s="2406">
        <v>7.5</v>
      </c>
      <c r="L172" s="2407"/>
      <c r="M172" s="638"/>
      <c r="N172" s="2402"/>
      <c r="O172" s="2403"/>
      <c r="P172" s="1750"/>
      <c r="Q172" s="1748"/>
      <c r="R172" s="2403"/>
      <c r="S172" s="2403"/>
      <c r="T172" s="1750"/>
      <c r="U172" s="2441" t="s">
        <v>84</v>
      </c>
      <c r="V172" s="2442"/>
      <c r="W172" s="2403">
        <f>G172</f>
        <v>120316</v>
      </c>
      <c r="X172" s="2403"/>
      <c r="Y172" s="2403"/>
      <c r="Z172" s="2403"/>
      <c r="AA172" s="2403"/>
      <c r="AB172" s="2403"/>
      <c r="AC172" s="2403"/>
      <c r="AD172" s="2403"/>
      <c r="AE172" s="2403"/>
      <c r="AF172" s="2376"/>
      <c r="AG172" s="2377"/>
      <c r="AH172" s="2377"/>
      <c r="AI172" s="638"/>
      <c r="AJ172" s="1030">
        <f>I5</f>
        <v>4</v>
      </c>
      <c r="AK172" s="1082"/>
      <c r="AL172" s="1083"/>
      <c r="AM172" s="1084"/>
      <c r="AN172" s="1083"/>
      <c r="AO172" s="1085"/>
      <c r="AP172" s="929">
        <f>(I172+2*L6)*K7/10000</f>
        <v>5.17</v>
      </c>
      <c r="AQ172" s="930"/>
      <c r="AR172" s="886"/>
      <c r="AS172" s="922"/>
      <c r="AT172" s="886"/>
      <c r="AU172" s="931"/>
      <c r="AV172" s="929"/>
      <c r="AW172" s="930"/>
      <c r="AX172" s="886"/>
      <c r="AY172" s="921"/>
      <c r="AZ172" s="922"/>
      <c r="BA172" s="931"/>
      <c r="BB172" s="932">
        <f>(I172+2*L6)/1000</f>
        <v>0.51700000000000002</v>
      </c>
      <c r="BC172" s="930"/>
      <c r="BD172" s="886"/>
      <c r="BE172" s="922"/>
      <c r="BF172" s="886"/>
      <c r="BG172" s="931"/>
      <c r="BH172" s="932"/>
      <c r="BI172" s="930"/>
      <c r="BJ172" s="886"/>
      <c r="BK172" s="921"/>
      <c r="BL172" s="922"/>
      <c r="BM172" s="931"/>
      <c r="BN172" s="925">
        <f>2*L6/K8*K9*(1+K10)/1000</f>
        <v>1.26</v>
      </c>
      <c r="BO172" s="920"/>
      <c r="BP172" s="886"/>
      <c r="BQ172" s="921"/>
      <c r="BR172" s="922"/>
      <c r="BS172" s="920"/>
      <c r="BT172" s="925"/>
      <c r="BU172" s="920"/>
      <c r="BV172" s="886"/>
      <c r="BW172" s="921"/>
      <c r="BX172" s="922"/>
      <c r="BY172" s="920"/>
      <c r="BZ172" s="925"/>
      <c r="CA172" s="578"/>
      <c r="CB172" s="555"/>
      <c r="CC172" s="923"/>
      <c r="CD172" s="1762"/>
      <c r="CE172" s="638"/>
      <c r="CF172" s="613"/>
      <c r="CG172" s="613"/>
      <c r="CH172" s="613"/>
      <c r="CI172" s="613"/>
    </row>
    <row r="173" spans="1:166" ht="7.35" customHeight="1">
      <c r="A173" s="978"/>
      <c r="B173" s="1730"/>
      <c r="C173" s="2044"/>
      <c r="D173" s="2046"/>
      <c r="E173" s="2142"/>
      <c r="F173" s="2144"/>
      <c r="G173" s="2511">
        <v>122568</v>
      </c>
      <c r="H173" s="2424"/>
      <c r="I173" s="1019">
        <v>117</v>
      </c>
      <c r="J173" s="1020"/>
      <c r="K173" s="2400">
        <v>7.5</v>
      </c>
      <c r="L173" s="2401"/>
      <c r="M173" s="643"/>
      <c r="N173" s="2202"/>
      <c r="O173" s="2203"/>
      <c r="P173" s="1751"/>
      <c r="Q173" s="1738"/>
      <c r="R173" s="2203"/>
      <c r="S173" s="2203"/>
      <c r="T173" s="1751"/>
      <c r="U173" s="2601" t="s">
        <v>85</v>
      </c>
      <c r="V173" s="2602"/>
      <c r="W173" s="2203">
        <f>G173</f>
        <v>122568</v>
      </c>
      <c r="X173" s="2203"/>
      <c r="Y173" s="2203"/>
      <c r="Z173" s="2203"/>
      <c r="AA173" s="2203"/>
      <c r="AB173" s="2203"/>
      <c r="AC173" s="2203"/>
      <c r="AD173" s="2203"/>
      <c r="AE173" s="2203"/>
      <c r="AF173" s="2404"/>
      <c r="AG173" s="2405"/>
      <c r="AH173" s="2405"/>
      <c r="AI173" s="643"/>
      <c r="AJ173" s="1038">
        <f>I5</f>
        <v>4</v>
      </c>
      <c r="AK173" s="1031"/>
      <c r="AL173" s="928"/>
      <c r="AM173" s="1032"/>
      <c r="AN173" s="928"/>
      <c r="AO173" s="1033"/>
      <c r="AP173" s="1787">
        <f>(I173+2*L6)*K7/10000</f>
        <v>5.17</v>
      </c>
      <c r="AQ173" s="1788"/>
      <c r="AR173" s="906"/>
      <c r="AS173" s="908"/>
      <c r="AT173" s="906"/>
      <c r="AU173" s="1789"/>
      <c r="AV173" s="1787"/>
      <c r="AW173" s="1788"/>
      <c r="AX173" s="906"/>
      <c r="AY173" s="907"/>
      <c r="AZ173" s="908"/>
      <c r="BA173" s="1789"/>
      <c r="BB173" s="1790">
        <f>(I173+2*L6)/1000</f>
        <v>0.51700000000000002</v>
      </c>
      <c r="BC173" s="1788"/>
      <c r="BD173" s="906"/>
      <c r="BE173" s="908"/>
      <c r="BF173" s="906"/>
      <c r="BG173" s="1789"/>
      <c r="BH173" s="1790"/>
      <c r="BI173" s="1788"/>
      <c r="BJ173" s="906"/>
      <c r="BK173" s="907"/>
      <c r="BL173" s="908"/>
      <c r="BM173" s="1789"/>
      <c r="BN173" s="924">
        <f>2*L6/K8*K9*(1+K10)/1000</f>
        <v>1.26</v>
      </c>
      <c r="BO173" s="905"/>
      <c r="BP173" s="906"/>
      <c r="BQ173" s="907"/>
      <c r="BR173" s="908"/>
      <c r="BS173" s="905"/>
      <c r="BT173" s="924"/>
      <c r="BU173" s="905"/>
      <c r="BV173" s="906"/>
      <c r="BW173" s="907"/>
      <c r="BX173" s="908"/>
      <c r="BY173" s="905"/>
      <c r="BZ173" s="924"/>
      <c r="CA173" s="617"/>
      <c r="CB173" s="567"/>
      <c r="CC173" s="909"/>
      <c r="CD173" s="1761"/>
      <c r="CE173" s="643"/>
      <c r="CF173" s="613"/>
      <c r="CG173" s="613"/>
      <c r="CH173" s="613"/>
      <c r="CI173" s="613"/>
    </row>
    <row r="174" spans="1:166" s="848" customFormat="1" ht="7.35" customHeight="1">
      <c r="A174" s="1005"/>
      <c r="B174" s="1759"/>
      <c r="C174" s="2394"/>
      <c r="D174" s="2395"/>
      <c r="E174" s="2396"/>
      <c r="F174" s="2397"/>
      <c r="G174" s="2398" t="s">
        <v>603</v>
      </c>
      <c r="H174" s="2399"/>
      <c r="I174" s="1007">
        <f>SUM(I172:I173)</f>
        <v>234</v>
      </c>
      <c r="J174" s="910"/>
      <c r="K174" s="2535"/>
      <c r="L174" s="2536"/>
      <c r="M174" s="612"/>
      <c r="N174" s="2412"/>
      <c r="O174" s="2413"/>
      <c r="P174" s="1752"/>
      <c r="Q174" s="1743"/>
      <c r="R174" s="2413"/>
      <c r="S174" s="2413"/>
      <c r="T174" s="582"/>
      <c r="U174" s="2595"/>
      <c r="V174" s="2596"/>
      <c r="W174" s="2412"/>
      <c r="X174" s="2413"/>
      <c r="Y174" s="2413"/>
      <c r="Z174" s="2413"/>
      <c r="AA174" s="2413"/>
      <c r="AB174" s="2413"/>
      <c r="AC174" s="2413"/>
      <c r="AD174" s="2413"/>
      <c r="AE174" s="2414"/>
      <c r="AF174" s="2374"/>
      <c r="AG174" s="2375"/>
      <c r="AH174" s="2375"/>
      <c r="AI174" s="612"/>
      <c r="AJ174" s="1010">
        <f>SUM(AJ172:AJ173)</f>
        <v>8</v>
      </c>
      <c r="AK174" s="911"/>
      <c r="AL174" s="912">
        <f>'3.1Cost by Sub-contractors'!K20</f>
        <v>0</v>
      </c>
      <c r="AM174" s="913"/>
      <c r="AN174" s="912">
        <f>AJ174*AL174</f>
        <v>0</v>
      </c>
      <c r="AO174" s="914"/>
      <c r="AP174" s="915">
        <f>SUM(AP172:AP173)</f>
        <v>10.34</v>
      </c>
      <c r="AQ174" s="911"/>
      <c r="AR174" s="912">
        <f>'3.1Cost by Sub-contractors'!K21</f>
        <v>0</v>
      </c>
      <c r="AS174" s="913"/>
      <c r="AT174" s="912">
        <f>AP174*AR174</f>
        <v>0</v>
      </c>
      <c r="AU174" s="914"/>
      <c r="AV174" s="947"/>
      <c r="AW174" s="948"/>
      <c r="AX174" s="949"/>
      <c r="AY174" s="950"/>
      <c r="AZ174" s="951"/>
      <c r="BA174" s="926"/>
      <c r="BB174" s="916">
        <f>SUM(BB172:BB173)</f>
        <v>1.034</v>
      </c>
      <c r="BC174" s="911"/>
      <c r="BD174" s="912">
        <f>'3.1Cost by Sub-contractors'!K23</f>
        <v>0</v>
      </c>
      <c r="BE174" s="913"/>
      <c r="BF174" s="912">
        <f>BB174*BD174</f>
        <v>0</v>
      </c>
      <c r="BG174" s="914"/>
      <c r="BH174" s="952"/>
      <c r="BI174" s="948"/>
      <c r="BJ174" s="949"/>
      <c r="BK174" s="950"/>
      <c r="BL174" s="951"/>
      <c r="BM174" s="926"/>
      <c r="BN174" s="954">
        <f>SUM(BN172:BN173)</f>
        <v>2.52</v>
      </c>
      <c r="BO174" s="953"/>
      <c r="BP174" s="912">
        <f>'3.1Cost by Sub-contractors'!K25</f>
        <v>0</v>
      </c>
      <c r="BQ174" s="918"/>
      <c r="BR174" s="913">
        <f>BN174*BP174</f>
        <v>0</v>
      </c>
      <c r="BS174" s="953"/>
      <c r="BT174" s="954"/>
      <c r="BU174" s="953"/>
      <c r="BV174" s="949"/>
      <c r="BW174" s="950"/>
      <c r="BX174" s="951"/>
      <c r="BY174" s="953"/>
      <c r="BZ174" s="954"/>
      <c r="CA174" s="582"/>
      <c r="CB174" s="588"/>
      <c r="CC174" s="955"/>
      <c r="CD174" s="607"/>
      <c r="CE174" s="612"/>
      <c r="CF174" s="613"/>
      <c r="CG174" s="613"/>
      <c r="CH174" s="613"/>
      <c r="CI174" s="613"/>
      <c r="CJ174" s="613"/>
      <c r="CK174" s="613"/>
      <c r="CL174" s="613"/>
      <c r="CM174" s="613"/>
      <c r="CN174" s="613"/>
      <c r="CO174" s="613"/>
      <c r="CP174" s="613"/>
      <c r="CQ174" s="613"/>
      <c r="CR174" s="613"/>
      <c r="CS174" s="613"/>
      <c r="CT174" s="613"/>
      <c r="CU174" s="613"/>
      <c r="CV174" s="613"/>
      <c r="CW174" s="613"/>
      <c r="CX174" s="613"/>
      <c r="CY174" s="613"/>
      <c r="CZ174" s="613"/>
      <c r="DA174" s="613"/>
      <c r="DB174" s="613"/>
      <c r="DC174" s="613"/>
      <c r="DD174" s="613"/>
      <c r="DE174" s="613"/>
      <c r="DF174" s="613"/>
      <c r="DG174" s="613"/>
      <c r="DH174" s="613"/>
      <c r="DI174" s="613"/>
      <c r="DJ174" s="613"/>
      <c r="DK174" s="613"/>
      <c r="DL174" s="613"/>
      <c r="DM174" s="613"/>
      <c r="DN174" s="613"/>
      <c r="DO174" s="613"/>
      <c r="DP174" s="613"/>
      <c r="DQ174" s="613"/>
      <c r="DR174" s="613"/>
      <c r="DS174" s="613"/>
      <c r="DT174" s="613"/>
      <c r="DU174" s="613"/>
      <c r="DV174" s="613"/>
      <c r="DW174" s="613"/>
      <c r="DX174" s="613"/>
      <c r="DY174" s="613"/>
      <c r="DZ174" s="613"/>
      <c r="EA174" s="613"/>
      <c r="EB174" s="613"/>
      <c r="EC174" s="613"/>
      <c r="ED174" s="613"/>
      <c r="EE174" s="613"/>
      <c r="EF174" s="613"/>
      <c r="EG174" s="613"/>
      <c r="EH174" s="613"/>
      <c r="EI174" s="613"/>
      <c r="EJ174" s="613"/>
      <c r="EK174" s="613"/>
      <c r="EL174" s="613"/>
      <c r="EM174" s="613"/>
      <c r="EN174" s="613"/>
      <c r="EO174" s="613"/>
      <c r="EP174" s="613"/>
      <c r="EQ174" s="613"/>
      <c r="ER174" s="613"/>
      <c r="ES174" s="613"/>
      <c r="ET174" s="613"/>
      <c r="EU174" s="613"/>
      <c r="EV174" s="613"/>
      <c r="EW174" s="613"/>
      <c r="EX174" s="613"/>
      <c r="EY174" s="613"/>
      <c r="EZ174" s="613"/>
      <c r="FA174" s="613"/>
      <c r="FB174" s="613"/>
      <c r="FC174" s="613"/>
      <c r="FD174" s="613"/>
      <c r="FE174" s="613"/>
      <c r="FF174" s="613"/>
      <c r="FG174" s="613"/>
      <c r="FH174" s="613"/>
      <c r="FI174" s="613"/>
      <c r="FJ174" s="613"/>
    </row>
    <row r="175" spans="1:166" ht="7.35" customHeight="1">
      <c r="A175" s="978"/>
      <c r="B175" s="1730"/>
      <c r="C175" s="2050" t="str">
        <f>'4.1Plan'!C619</f>
        <v>PKGA5</v>
      </c>
      <c r="D175" s="2052"/>
      <c r="E175" s="2504" t="str">
        <f>'4.1Plan'!D619</f>
        <v>MLA5-1</v>
      </c>
      <c r="F175" s="2505"/>
      <c r="G175" s="2489">
        <v>128948</v>
      </c>
      <c r="H175" s="2490"/>
      <c r="I175" s="999">
        <v>187</v>
      </c>
      <c r="J175" s="1000"/>
      <c r="K175" s="2564">
        <v>12</v>
      </c>
      <c r="L175" s="2565"/>
      <c r="M175" s="606"/>
      <c r="N175" s="2566"/>
      <c r="O175" s="2545"/>
      <c r="P175" s="1755"/>
      <c r="Q175" s="1749"/>
      <c r="R175" s="2545"/>
      <c r="S175" s="2545"/>
      <c r="T175" s="1755"/>
      <c r="U175" s="2614" t="s">
        <v>86</v>
      </c>
      <c r="V175" s="2615"/>
      <c r="W175" s="2342">
        <f>G175</f>
        <v>128948</v>
      </c>
      <c r="X175" s="2342"/>
      <c r="Y175" s="2342"/>
      <c r="Z175" s="2342"/>
      <c r="AA175" s="2342"/>
      <c r="AB175" s="2342"/>
      <c r="AC175" s="2342"/>
      <c r="AD175" s="2342"/>
      <c r="AE175" s="2342"/>
      <c r="AF175" s="2374"/>
      <c r="AG175" s="2375"/>
      <c r="AH175" s="2375"/>
      <c r="AI175" s="606"/>
      <c r="AJ175" s="1048">
        <f>I5</f>
        <v>4</v>
      </c>
      <c r="AK175" s="1027"/>
      <c r="AL175" s="933"/>
      <c r="AM175" s="1028"/>
      <c r="AN175" s="933"/>
      <c r="AO175" s="1029"/>
      <c r="AP175" s="894">
        <f>(I175+2*L6)*K7/10000</f>
        <v>5.87</v>
      </c>
      <c r="AQ175" s="937"/>
      <c r="AR175" s="938"/>
      <c r="AS175" s="939"/>
      <c r="AT175" s="938"/>
      <c r="AU175" s="940"/>
      <c r="AV175" s="956"/>
      <c r="AW175" s="957"/>
      <c r="AX175" s="958"/>
      <c r="AY175" s="959"/>
      <c r="AZ175" s="960"/>
      <c r="BA175" s="961"/>
      <c r="BB175" s="899">
        <f>(I175+2*L6)/1000</f>
        <v>0.58699999999999997</v>
      </c>
      <c r="BC175" s="937"/>
      <c r="BD175" s="938"/>
      <c r="BE175" s="939"/>
      <c r="BF175" s="938"/>
      <c r="BG175" s="940"/>
      <c r="BH175" s="899"/>
      <c r="BI175" s="937"/>
      <c r="BJ175" s="938"/>
      <c r="BK175" s="944"/>
      <c r="BL175" s="939"/>
      <c r="BM175" s="940"/>
      <c r="BN175" s="889">
        <f>2*L6/K8*K9*(1+K10)/1000</f>
        <v>1.26</v>
      </c>
      <c r="BO175" s="962"/>
      <c r="BP175" s="963"/>
      <c r="BQ175" s="964"/>
      <c r="BR175" s="965"/>
      <c r="BS175" s="962"/>
      <c r="BT175" s="966"/>
      <c r="BU175" s="962"/>
      <c r="BV175" s="963"/>
      <c r="BW175" s="964"/>
      <c r="BX175" s="965"/>
      <c r="BY175" s="962"/>
      <c r="BZ175" s="966"/>
      <c r="CA175" s="649"/>
      <c r="CB175" s="967"/>
      <c r="CC175" s="968"/>
      <c r="CD175" s="969"/>
      <c r="CE175" s="608"/>
      <c r="CF175" s="848"/>
      <c r="CG175" s="848"/>
      <c r="CH175" s="848"/>
      <c r="CI175" s="848"/>
      <c r="CJ175" s="848"/>
      <c r="CK175" s="848"/>
      <c r="CL175" s="848"/>
      <c r="CM175" s="848"/>
      <c r="CN175" s="848"/>
      <c r="CO175" s="848"/>
      <c r="CP175" s="848"/>
      <c r="CQ175" s="848"/>
      <c r="CR175" s="848"/>
      <c r="CS175" s="848"/>
      <c r="CT175" s="848"/>
      <c r="CU175" s="848"/>
      <c r="CV175" s="848"/>
      <c r="CW175" s="848"/>
      <c r="CX175" s="848"/>
      <c r="CY175" s="848"/>
      <c r="CZ175" s="848"/>
      <c r="DA175" s="848"/>
      <c r="DB175" s="848"/>
      <c r="DC175" s="848"/>
      <c r="DD175" s="848"/>
      <c r="DE175" s="848"/>
      <c r="DF175" s="848"/>
      <c r="DG175" s="848"/>
      <c r="DH175" s="848"/>
      <c r="DI175" s="848"/>
      <c r="DJ175" s="848"/>
      <c r="DK175" s="848"/>
      <c r="DL175" s="848"/>
      <c r="DM175" s="848"/>
      <c r="DN175" s="848"/>
      <c r="DO175" s="848"/>
      <c r="DP175" s="848"/>
      <c r="DQ175" s="848"/>
      <c r="DR175" s="848"/>
      <c r="DS175" s="848"/>
      <c r="DT175" s="848"/>
      <c r="DU175" s="848"/>
      <c r="DV175" s="848"/>
      <c r="DW175" s="848"/>
      <c r="DX175" s="848"/>
      <c r="DY175" s="848"/>
      <c r="DZ175" s="848"/>
      <c r="EA175" s="848"/>
      <c r="EB175" s="848"/>
      <c r="EC175" s="848"/>
      <c r="ED175" s="848"/>
      <c r="EE175" s="848"/>
      <c r="EF175" s="848"/>
      <c r="EG175" s="848"/>
      <c r="EH175" s="848"/>
      <c r="EI175" s="848"/>
      <c r="EJ175" s="848"/>
      <c r="EK175" s="848"/>
      <c r="EL175" s="848"/>
      <c r="EM175" s="848"/>
      <c r="EN175" s="848"/>
      <c r="EO175" s="848"/>
      <c r="EP175" s="848"/>
      <c r="EQ175" s="848"/>
      <c r="ER175" s="848"/>
      <c r="ES175" s="848"/>
      <c r="ET175" s="848"/>
      <c r="EU175" s="848"/>
      <c r="EV175" s="848"/>
      <c r="EW175" s="848"/>
      <c r="EX175" s="848"/>
      <c r="EY175" s="848"/>
      <c r="EZ175" s="848"/>
      <c r="FA175" s="848"/>
      <c r="FB175" s="848"/>
      <c r="FC175" s="848"/>
      <c r="FD175" s="848"/>
      <c r="FE175" s="848"/>
      <c r="FF175" s="848"/>
      <c r="FG175" s="848"/>
      <c r="FH175" s="848"/>
      <c r="FI175" s="848"/>
      <c r="FJ175" s="848"/>
    </row>
    <row r="176" spans="1:166" s="848" customFormat="1" ht="7.35" customHeight="1">
      <c r="A176" s="1018"/>
      <c r="B176" s="1736"/>
      <c r="C176" s="2148"/>
      <c r="D176" s="2150"/>
      <c r="E176" s="2396"/>
      <c r="F176" s="2397"/>
      <c r="G176" s="2398" t="s">
        <v>603</v>
      </c>
      <c r="H176" s="2399"/>
      <c r="I176" s="1007">
        <f>I175</f>
        <v>187</v>
      </c>
      <c r="J176" s="910"/>
      <c r="K176" s="2535"/>
      <c r="L176" s="2536"/>
      <c r="M176" s="612"/>
      <c r="N176" s="2412"/>
      <c r="O176" s="2413"/>
      <c r="P176" s="1752"/>
      <c r="Q176" s="1743"/>
      <c r="R176" s="2413"/>
      <c r="S176" s="2413"/>
      <c r="T176" s="582"/>
      <c r="U176" s="2595"/>
      <c r="V176" s="2596"/>
      <c r="W176" s="2412"/>
      <c r="X176" s="2413"/>
      <c r="Y176" s="2413"/>
      <c r="Z176" s="2413"/>
      <c r="AA176" s="2413"/>
      <c r="AB176" s="2413"/>
      <c r="AC176" s="2413"/>
      <c r="AD176" s="2413"/>
      <c r="AE176" s="2414"/>
      <c r="AF176" s="2374"/>
      <c r="AG176" s="2375"/>
      <c r="AH176" s="2375"/>
      <c r="AI176" s="612"/>
      <c r="AJ176" s="1010">
        <f>AJ175</f>
        <v>4</v>
      </c>
      <c r="AK176" s="911"/>
      <c r="AL176" s="912">
        <f>'3.1Cost by Sub-contractors'!K20</f>
        <v>0</v>
      </c>
      <c r="AM176" s="913"/>
      <c r="AN176" s="912">
        <f>AJ176*AL176</f>
        <v>0</v>
      </c>
      <c r="AO176" s="914"/>
      <c r="AP176" s="915">
        <f>AP175</f>
        <v>5.87</v>
      </c>
      <c r="AQ176" s="911"/>
      <c r="AR176" s="912">
        <f>'3.1Cost by Sub-contractors'!K21</f>
        <v>0</v>
      </c>
      <c r="AS176" s="913"/>
      <c r="AT176" s="912">
        <f>AP176*AR176</f>
        <v>0</v>
      </c>
      <c r="AU176" s="914"/>
      <c r="AV176" s="947"/>
      <c r="AW176" s="948"/>
      <c r="AX176" s="949"/>
      <c r="AY176" s="950"/>
      <c r="AZ176" s="951"/>
      <c r="BA176" s="926"/>
      <c r="BB176" s="916">
        <f>BB175</f>
        <v>0.58699999999999997</v>
      </c>
      <c r="BC176" s="911"/>
      <c r="BD176" s="912">
        <f>'3.1Cost by Sub-contractors'!K23</f>
        <v>0</v>
      </c>
      <c r="BE176" s="913"/>
      <c r="BF176" s="912">
        <f>BB176*BD176</f>
        <v>0</v>
      </c>
      <c r="BG176" s="914"/>
      <c r="BH176" s="952"/>
      <c r="BI176" s="948"/>
      <c r="BJ176" s="949"/>
      <c r="BK176" s="950"/>
      <c r="BL176" s="951"/>
      <c r="BM176" s="926"/>
      <c r="BN176" s="954">
        <f>BN175</f>
        <v>1.26</v>
      </c>
      <c r="BO176" s="953"/>
      <c r="BP176" s="912">
        <f>'3.1Cost by Sub-contractors'!K25</f>
        <v>0</v>
      </c>
      <c r="BQ176" s="918"/>
      <c r="BR176" s="913">
        <f>BN176*BP176</f>
        <v>0</v>
      </c>
      <c r="BS176" s="953"/>
      <c r="BT176" s="954"/>
      <c r="BU176" s="953"/>
      <c r="BV176" s="949"/>
      <c r="BW176" s="950"/>
      <c r="BX176" s="951"/>
      <c r="BY176" s="953"/>
      <c r="BZ176" s="954"/>
      <c r="CA176" s="582"/>
      <c r="CB176" s="588"/>
      <c r="CC176" s="955"/>
      <c r="CD176" s="607"/>
      <c r="CE176" s="612"/>
      <c r="CF176" s="613"/>
      <c r="CG176" s="613"/>
      <c r="CH176" s="613"/>
      <c r="CI176" s="613"/>
      <c r="CJ176" s="613"/>
      <c r="CK176" s="613"/>
      <c r="CL176" s="613"/>
      <c r="CM176" s="613"/>
      <c r="CN176" s="613"/>
      <c r="CO176" s="613"/>
      <c r="CP176" s="613"/>
      <c r="CQ176" s="613"/>
      <c r="CR176" s="613"/>
      <c r="CS176" s="613"/>
      <c r="CT176" s="613"/>
      <c r="CU176" s="613"/>
      <c r="CV176" s="613"/>
      <c r="CW176" s="613"/>
      <c r="CX176" s="613"/>
      <c r="CY176" s="613"/>
      <c r="CZ176" s="613"/>
      <c r="DA176" s="613"/>
      <c r="DB176" s="613"/>
      <c r="DC176" s="613"/>
      <c r="DD176" s="613"/>
      <c r="DE176" s="613"/>
      <c r="DF176" s="613"/>
      <c r="DG176" s="613"/>
      <c r="DH176" s="613"/>
      <c r="DI176" s="613"/>
      <c r="DJ176" s="613"/>
      <c r="DK176" s="613"/>
      <c r="DL176" s="613"/>
      <c r="DM176" s="613"/>
      <c r="DN176" s="613"/>
      <c r="DO176" s="613"/>
      <c r="DP176" s="613"/>
      <c r="DQ176" s="613"/>
      <c r="DR176" s="613"/>
      <c r="DS176" s="613"/>
      <c r="DT176" s="613"/>
      <c r="DU176" s="613"/>
      <c r="DV176" s="613"/>
      <c r="DW176" s="613"/>
      <c r="DX176" s="613"/>
      <c r="DY176" s="613"/>
      <c r="DZ176" s="613"/>
      <c r="EA176" s="613"/>
      <c r="EB176" s="613"/>
      <c r="EC176" s="613"/>
      <c r="ED176" s="613"/>
      <c r="EE176" s="613"/>
      <c r="EF176" s="613"/>
      <c r="EG176" s="613"/>
      <c r="EH176" s="613"/>
      <c r="EI176" s="613"/>
      <c r="EJ176" s="613"/>
      <c r="EK176" s="613"/>
      <c r="EL176" s="613"/>
      <c r="EM176" s="613"/>
      <c r="EN176" s="613"/>
      <c r="EO176" s="613"/>
      <c r="EP176" s="613"/>
      <c r="EQ176" s="613"/>
      <c r="ER176" s="613"/>
      <c r="ES176" s="613"/>
      <c r="ET176" s="613"/>
      <c r="EU176" s="613"/>
      <c r="EV176" s="613"/>
      <c r="EW176" s="613"/>
      <c r="EX176" s="613"/>
      <c r="EY176" s="613"/>
      <c r="EZ176" s="613"/>
      <c r="FA176" s="613"/>
      <c r="FB176" s="613"/>
      <c r="FC176" s="613"/>
      <c r="FD176" s="613"/>
      <c r="FE176" s="613"/>
      <c r="FF176" s="613"/>
      <c r="FG176" s="613"/>
      <c r="FH176" s="613"/>
      <c r="FI176" s="613"/>
      <c r="FJ176" s="613"/>
    </row>
    <row r="177" spans="1:166" ht="7.35" customHeight="1">
      <c r="A177" s="1735"/>
      <c r="B177" s="2284" t="s">
        <v>689</v>
      </c>
      <c r="C177" s="2284"/>
      <c r="D177" s="2284"/>
      <c r="E177" s="2284"/>
      <c r="F177" s="2284"/>
      <c r="G177" s="2284"/>
      <c r="H177" s="2284"/>
      <c r="I177" s="2284"/>
      <c r="J177" s="2284"/>
      <c r="K177" s="2284"/>
      <c r="L177" s="2284"/>
      <c r="M177" s="2284"/>
      <c r="N177" s="2284"/>
      <c r="O177" s="2284"/>
      <c r="P177" s="2284"/>
      <c r="Q177" s="2284"/>
      <c r="R177" s="2284"/>
      <c r="S177" s="2284"/>
      <c r="T177" s="2284"/>
      <c r="U177" s="2284"/>
      <c r="V177" s="2284"/>
      <c r="W177" s="2284"/>
      <c r="X177" s="2284"/>
      <c r="Y177" s="2284"/>
      <c r="Z177" s="2284"/>
      <c r="AA177" s="2284"/>
      <c r="AB177" s="2284"/>
      <c r="AC177" s="2284"/>
      <c r="AD177" s="2284"/>
      <c r="AE177" s="2284"/>
      <c r="AF177" s="2284"/>
      <c r="AG177" s="2284"/>
      <c r="AH177" s="2284"/>
      <c r="AI177" s="2284"/>
      <c r="AJ177" s="2284"/>
      <c r="AK177" s="2284"/>
      <c r="AL177" s="2284"/>
      <c r="AM177" s="2284"/>
      <c r="AN177" s="2284"/>
      <c r="AO177" s="2284"/>
      <c r="AP177" s="2284"/>
      <c r="AQ177" s="2284"/>
      <c r="AR177" s="2284"/>
      <c r="AS177" s="2284"/>
      <c r="AT177" s="2284"/>
      <c r="AU177" s="2284"/>
      <c r="AV177" s="2284"/>
      <c r="AW177" s="2284"/>
      <c r="AX177" s="2284"/>
      <c r="AY177" s="2284"/>
      <c r="AZ177" s="2284"/>
      <c r="BA177" s="2284"/>
      <c r="BB177" s="2284"/>
      <c r="BC177" s="2284"/>
      <c r="BD177" s="2284"/>
      <c r="BE177" s="2284"/>
      <c r="BF177" s="2284"/>
      <c r="BG177" s="2284"/>
      <c r="BH177" s="2284"/>
      <c r="BI177" s="2284"/>
      <c r="BJ177" s="2284"/>
      <c r="BK177" s="2284"/>
      <c r="BL177" s="2284"/>
      <c r="BM177" s="2284"/>
      <c r="BN177" s="2284"/>
      <c r="BO177" s="2284"/>
      <c r="BP177" s="2284"/>
      <c r="BQ177" s="2284"/>
      <c r="BR177" s="2284"/>
      <c r="BS177" s="2284"/>
      <c r="BT177" s="2284"/>
      <c r="BU177" s="2284"/>
      <c r="BV177" s="2284"/>
      <c r="BW177" s="2284"/>
      <c r="BX177" s="2284"/>
      <c r="BY177" s="2284"/>
      <c r="BZ177" s="2284"/>
      <c r="CA177" s="2284"/>
      <c r="CB177" s="2284"/>
      <c r="CC177" s="2284"/>
      <c r="CD177" s="2284"/>
      <c r="CE177" s="2285"/>
      <c r="CF177" s="613"/>
      <c r="CG177" s="613"/>
      <c r="CH177" s="613"/>
      <c r="CI177" s="613"/>
    </row>
    <row r="178" spans="1:166" ht="7.35" customHeight="1">
      <c r="A178" s="981"/>
      <c r="B178" s="1026" t="str">
        <f>'4.1Plan'!B6</f>
        <v>Danang</v>
      </c>
      <c r="C178" s="2050" t="str">
        <f>'4.1Plan'!C6</f>
        <v>PKG01</v>
      </c>
      <c r="D178" s="2052"/>
      <c r="E178" s="2504" t="str">
        <f>'4.1Plan'!D6</f>
        <v>ML01-1</v>
      </c>
      <c r="F178" s="2505"/>
      <c r="G178" s="2502">
        <v>0</v>
      </c>
      <c r="H178" s="2503"/>
      <c r="I178" s="1024">
        <v>66.150000000000006</v>
      </c>
      <c r="J178" s="1025"/>
      <c r="K178" s="2406">
        <v>10.5</v>
      </c>
      <c r="L178" s="2407"/>
      <c r="M178" s="638"/>
      <c r="N178" s="2402"/>
      <c r="O178" s="2403"/>
      <c r="P178" s="1750"/>
      <c r="Q178" s="1748"/>
      <c r="R178" s="2403"/>
      <c r="S178" s="2403"/>
      <c r="T178" s="1750"/>
      <c r="U178" s="2441" t="s">
        <v>690</v>
      </c>
      <c r="V178" s="2442"/>
      <c r="W178" s="2403">
        <f>G178</f>
        <v>0</v>
      </c>
      <c r="X178" s="2403"/>
      <c r="Y178" s="2403"/>
      <c r="Z178" s="2403"/>
      <c r="AA178" s="2403"/>
      <c r="AB178" s="2403"/>
      <c r="AC178" s="2403"/>
      <c r="AD178" s="2403"/>
      <c r="AE178" s="2403"/>
      <c r="AF178" s="2376"/>
      <c r="AG178" s="2377"/>
      <c r="AH178" s="2377"/>
      <c r="AI178" s="638"/>
      <c r="AJ178" s="2480" t="s">
        <v>733</v>
      </c>
      <c r="AK178" s="2481"/>
      <c r="AL178" s="2481"/>
      <c r="AM178" s="2481"/>
      <c r="AN178" s="2481"/>
      <c r="AO178" s="2481"/>
      <c r="AP178" s="2481"/>
      <c r="AQ178" s="2481"/>
      <c r="AR178" s="2481"/>
      <c r="AS178" s="2481"/>
      <c r="AT178" s="2481"/>
      <c r="AU178" s="2481"/>
      <c r="AV178" s="2481"/>
      <c r="AW178" s="2481"/>
      <c r="AX178" s="2481"/>
      <c r="AY178" s="2481"/>
      <c r="AZ178" s="2481"/>
      <c r="BA178" s="2481"/>
      <c r="BB178" s="2481"/>
      <c r="BC178" s="2481"/>
      <c r="BD178" s="2481"/>
      <c r="BE178" s="2481"/>
      <c r="BF178" s="2481"/>
      <c r="BG178" s="2481"/>
      <c r="BH178" s="2481"/>
      <c r="BI178" s="2481"/>
      <c r="BJ178" s="2481"/>
      <c r="BK178" s="2481"/>
      <c r="BL178" s="2481"/>
      <c r="BM178" s="2481"/>
      <c r="BN178" s="2481"/>
      <c r="BO178" s="2481"/>
      <c r="BP178" s="2481"/>
      <c r="BQ178" s="2481"/>
      <c r="BR178" s="2481"/>
      <c r="BS178" s="2481"/>
      <c r="BT178" s="2481"/>
      <c r="BU178" s="2481"/>
      <c r="BV178" s="2481"/>
      <c r="BW178" s="2481"/>
      <c r="BX178" s="2481"/>
      <c r="BY178" s="2481"/>
      <c r="BZ178" s="2481"/>
      <c r="CA178" s="2481"/>
      <c r="CB178" s="2481"/>
      <c r="CC178" s="2481"/>
      <c r="CD178" s="2481"/>
      <c r="CE178" s="2482"/>
      <c r="CF178" s="613"/>
      <c r="CG178" s="613"/>
      <c r="CH178" s="613"/>
      <c r="CI178" s="613"/>
    </row>
    <row r="179" spans="1:166" ht="7.35" customHeight="1">
      <c r="A179" s="978"/>
      <c r="B179" s="480"/>
      <c r="C179" s="2044"/>
      <c r="D179" s="2046"/>
      <c r="E179" s="2142"/>
      <c r="F179" s="2144"/>
      <c r="G179" s="2423">
        <v>0</v>
      </c>
      <c r="H179" s="2424"/>
      <c r="I179" s="1019">
        <v>40.15</v>
      </c>
      <c r="J179" s="1020"/>
      <c r="K179" s="2400">
        <v>10.5</v>
      </c>
      <c r="L179" s="2401"/>
      <c r="M179" s="643"/>
      <c r="N179" s="2202"/>
      <c r="O179" s="2203"/>
      <c r="P179" s="1751"/>
      <c r="Q179" s="1738"/>
      <c r="R179" s="2203"/>
      <c r="S179" s="2203"/>
      <c r="T179" s="1751"/>
      <c r="U179" s="2601" t="s">
        <v>58</v>
      </c>
      <c r="V179" s="2602"/>
      <c r="W179" s="2203">
        <f>G179</f>
        <v>0</v>
      </c>
      <c r="X179" s="2203"/>
      <c r="Y179" s="2203"/>
      <c r="Z179" s="2203"/>
      <c r="AA179" s="2203"/>
      <c r="AB179" s="2203"/>
      <c r="AC179" s="2203"/>
      <c r="AD179" s="2203"/>
      <c r="AE179" s="2203"/>
      <c r="AF179" s="2392"/>
      <c r="AG179" s="2393"/>
      <c r="AH179" s="2393"/>
      <c r="AI179" s="643"/>
      <c r="AJ179" s="2483"/>
      <c r="AK179" s="2484"/>
      <c r="AL179" s="2484"/>
      <c r="AM179" s="2484"/>
      <c r="AN179" s="2484"/>
      <c r="AO179" s="2484"/>
      <c r="AP179" s="2484"/>
      <c r="AQ179" s="2484"/>
      <c r="AR179" s="2484"/>
      <c r="AS179" s="2484"/>
      <c r="AT179" s="2484"/>
      <c r="AU179" s="2484"/>
      <c r="AV179" s="2484"/>
      <c r="AW179" s="2484"/>
      <c r="AX179" s="2484"/>
      <c r="AY179" s="2484"/>
      <c r="AZ179" s="2484"/>
      <c r="BA179" s="2484"/>
      <c r="BB179" s="2484"/>
      <c r="BC179" s="2484"/>
      <c r="BD179" s="2484"/>
      <c r="BE179" s="2484"/>
      <c r="BF179" s="2484"/>
      <c r="BG179" s="2484"/>
      <c r="BH179" s="2484"/>
      <c r="BI179" s="2484"/>
      <c r="BJ179" s="2484"/>
      <c r="BK179" s="2484"/>
      <c r="BL179" s="2484"/>
      <c r="BM179" s="2484"/>
      <c r="BN179" s="2484"/>
      <c r="BO179" s="2484"/>
      <c r="BP179" s="2484"/>
      <c r="BQ179" s="2484"/>
      <c r="BR179" s="2484"/>
      <c r="BS179" s="2484"/>
      <c r="BT179" s="2484"/>
      <c r="BU179" s="2484"/>
      <c r="BV179" s="2484"/>
      <c r="BW179" s="2484"/>
      <c r="BX179" s="2484"/>
      <c r="BY179" s="2484"/>
      <c r="BZ179" s="2484"/>
      <c r="CA179" s="2484"/>
      <c r="CB179" s="2484"/>
      <c r="CC179" s="2484"/>
      <c r="CD179" s="2484"/>
      <c r="CE179" s="2485"/>
      <c r="CF179" s="613"/>
      <c r="CG179" s="613"/>
      <c r="CH179" s="613"/>
      <c r="CI179" s="613"/>
    </row>
    <row r="180" spans="1:166" s="848" customFormat="1" ht="7.35" customHeight="1">
      <c r="A180" s="1018"/>
      <c r="B180" s="1049"/>
      <c r="C180" s="2394"/>
      <c r="D180" s="2395"/>
      <c r="E180" s="2396"/>
      <c r="F180" s="2397"/>
      <c r="G180" s="2398" t="s">
        <v>603</v>
      </c>
      <c r="H180" s="2399"/>
      <c r="I180" s="1007">
        <f>SUM(I178:I179)</f>
        <v>106.30000000000001</v>
      </c>
      <c r="J180" s="910"/>
      <c r="K180" s="2535"/>
      <c r="L180" s="2536"/>
      <c r="M180" s="612"/>
      <c r="N180" s="2412"/>
      <c r="O180" s="2413"/>
      <c r="P180" s="1752"/>
      <c r="Q180" s="1743"/>
      <c r="R180" s="2413"/>
      <c r="S180" s="2413"/>
      <c r="T180" s="582"/>
      <c r="U180" s="2595"/>
      <c r="V180" s="2596"/>
      <c r="W180" s="2412"/>
      <c r="X180" s="2413"/>
      <c r="Y180" s="2413"/>
      <c r="Z180" s="2413"/>
      <c r="AA180" s="2413"/>
      <c r="AB180" s="2413"/>
      <c r="AC180" s="2413"/>
      <c r="AD180" s="2413"/>
      <c r="AE180" s="2414"/>
      <c r="AF180" s="2374"/>
      <c r="AG180" s="2375"/>
      <c r="AH180" s="2375"/>
      <c r="AI180" s="612"/>
      <c r="AJ180" s="2483"/>
      <c r="AK180" s="2484"/>
      <c r="AL180" s="2484"/>
      <c r="AM180" s="2484"/>
      <c r="AN180" s="2484"/>
      <c r="AO180" s="2484"/>
      <c r="AP180" s="2484"/>
      <c r="AQ180" s="2484"/>
      <c r="AR180" s="2484"/>
      <c r="AS180" s="2484"/>
      <c r="AT180" s="2484"/>
      <c r="AU180" s="2484"/>
      <c r="AV180" s="2484"/>
      <c r="AW180" s="2484"/>
      <c r="AX180" s="2484"/>
      <c r="AY180" s="2484"/>
      <c r="AZ180" s="2484"/>
      <c r="BA180" s="2484"/>
      <c r="BB180" s="2484"/>
      <c r="BC180" s="2484"/>
      <c r="BD180" s="2484"/>
      <c r="BE180" s="2484"/>
      <c r="BF180" s="2484"/>
      <c r="BG180" s="2484"/>
      <c r="BH180" s="2484"/>
      <c r="BI180" s="2484"/>
      <c r="BJ180" s="2484"/>
      <c r="BK180" s="2484"/>
      <c r="BL180" s="2484"/>
      <c r="BM180" s="2484"/>
      <c r="BN180" s="2484"/>
      <c r="BO180" s="2484"/>
      <c r="BP180" s="2484"/>
      <c r="BQ180" s="2484"/>
      <c r="BR180" s="2484"/>
      <c r="BS180" s="2484"/>
      <c r="BT180" s="2484"/>
      <c r="BU180" s="2484"/>
      <c r="BV180" s="2484"/>
      <c r="BW180" s="2484"/>
      <c r="BX180" s="2484"/>
      <c r="BY180" s="2484"/>
      <c r="BZ180" s="2484"/>
      <c r="CA180" s="2484"/>
      <c r="CB180" s="2484"/>
      <c r="CC180" s="2484"/>
      <c r="CD180" s="2484"/>
      <c r="CE180" s="2485"/>
      <c r="CF180" s="613"/>
      <c r="CG180" s="613"/>
      <c r="CH180" s="613"/>
      <c r="CI180" s="613"/>
      <c r="CJ180" s="613"/>
      <c r="CK180" s="613"/>
      <c r="CL180" s="613"/>
      <c r="CM180" s="613"/>
      <c r="CN180" s="613"/>
      <c r="CO180" s="613"/>
      <c r="CP180" s="613"/>
      <c r="CQ180" s="613"/>
      <c r="CR180" s="613"/>
      <c r="CS180" s="613"/>
      <c r="CT180" s="613"/>
      <c r="CU180" s="613"/>
      <c r="CV180" s="613"/>
      <c r="CW180" s="613"/>
      <c r="CX180" s="613"/>
      <c r="CY180" s="613"/>
      <c r="CZ180" s="613"/>
      <c r="DA180" s="613"/>
      <c r="DB180" s="613"/>
      <c r="DC180" s="613"/>
      <c r="DD180" s="613"/>
      <c r="DE180" s="613"/>
      <c r="DF180" s="613"/>
      <c r="DG180" s="613"/>
      <c r="DH180" s="613"/>
      <c r="DI180" s="613"/>
      <c r="DJ180" s="613"/>
      <c r="DK180" s="613"/>
      <c r="DL180" s="613"/>
      <c r="DM180" s="613"/>
      <c r="DN180" s="613"/>
      <c r="DO180" s="613"/>
      <c r="DP180" s="613"/>
      <c r="DQ180" s="613"/>
      <c r="DR180" s="613"/>
      <c r="DS180" s="613"/>
      <c r="DT180" s="613"/>
      <c r="DU180" s="613"/>
      <c r="DV180" s="613"/>
      <c r="DW180" s="613"/>
      <c r="DX180" s="613"/>
      <c r="DY180" s="613"/>
      <c r="DZ180" s="613"/>
      <c r="EA180" s="613"/>
      <c r="EB180" s="613"/>
      <c r="EC180" s="613"/>
      <c r="ED180" s="613"/>
      <c r="EE180" s="613"/>
      <c r="EF180" s="613"/>
      <c r="EG180" s="613"/>
      <c r="EH180" s="613"/>
      <c r="EI180" s="613"/>
      <c r="EJ180" s="613"/>
      <c r="EK180" s="613"/>
      <c r="EL180" s="613"/>
      <c r="EM180" s="613"/>
      <c r="EN180" s="613"/>
      <c r="EO180" s="613"/>
      <c r="EP180" s="613"/>
      <c r="EQ180" s="613"/>
      <c r="ER180" s="613"/>
      <c r="ES180" s="613"/>
      <c r="ET180" s="613"/>
      <c r="EU180" s="613"/>
      <c r="EV180" s="613"/>
      <c r="EW180" s="613"/>
      <c r="EX180" s="613"/>
      <c r="EY180" s="613"/>
      <c r="EZ180" s="613"/>
      <c r="FA180" s="613"/>
      <c r="FB180" s="613"/>
      <c r="FC180" s="613"/>
      <c r="FD180" s="613"/>
      <c r="FE180" s="613"/>
      <c r="FF180" s="613"/>
      <c r="FG180" s="613"/>
      <c r="FH180" s="613"/>
      <c r="FI180" s="613"/>
      <c r="FJ180" s="613"/>
    </row>
    <row r="181" spans="1:166" ht="7.35" customHeight="1">
      <c r="A181" s="978"/>
      <c r="B181" s="480" t="str">
        <f>'4.1Plan'!B53</f>
        <v>Quang Nam</v>
      </c>
      <c r="C181" s="2050" t="str">
        <f>'4.1Plan'!C120</f>
        <v>PKG03</v>
      </c>
      <c r="D181" s="2052"/>
      <c r="E181" s="2504" t="str">
        <f>'4.1Plan'!D120</f>
        <v>ML03-1</v>
      </c>
      <c r="F181" s="2505"/>
      <c r="G181" s="2489">
        <v>20805</v>
      </c>
      <c r="H181" s="2490"/>
      <c r="I181" s="992">
        <v>255</v>
      </c>
      <c r="J181" s="993"/>
      <c r="K181" s="2564">
        <v>12</v>
      </c>
      <c r="L181" s="2565"/>
      <c r="M181" s="606"/>
      <c r="N181" s="2566"/>
      <c r="O181" s="2545"/>
      <c r="P181" s="1755"/>
      <c r="Q181" s="1749"/>
      <c r="R181" s="2545"/>
      <c r="S181" s="2545"/>
      <c r="T181" s="1755"/>
      <c r="U181" s="2614" t="s">
        <v>59</v>
      </c>
      <c r="V181" s="2615"/>
      <c r="W181" s="2342">
        <f>G181</f>
        <v>20805</v>
      </c>
      <c r="X181" s="2342"/>
      <c r="Y181" s="2342"/>
      <c r="Z181" s="2342"/>
      <c r="AA181" s="2342"/>
      <c r="AB181" s="2342"/>
      <c r="AC181" s="2342"/>
      <c r="AD181" s="2342"/>
      <c r="AE181" s="2342"/>
      <c r="AF181" s="2374"/>
      <c r="AG181" s="2375"/>
      <c r="AH181" s="2375"/>
      <c r="AI181" s="606"/>
      <c r="AJ181" s="2483"/>
      <c r="AK181" s="2484"/>
      <c r="AL181" s="2484"/>
      <c r="AM181" s="2484"/>
      <c r="AN181" s="2484"/>
      <c r="AO181" s="2484"/>
      <c r="AP181" s="2484"/>
      <c r="AQ181" s="2484"/>
      <c r="AR181" s="2484"/>
      <c r="AS181" s="2484"/>
      <c r="AT181" s="2484"/>
      <c r="AU181" s="2484"/>
      <c r="AV181" s="2484"/>
      <c r="AW181" s="2484"/>
      <c r="AX181" s="2484"/>
      <c r="AY181" s="2484"/>
      <c r="AZ181" s="2484"/>
      <c r="BA181" s="2484"/>
      <c r="BB181" s="2484"/>
      <c r="BC181" s="2484"/>
      <c r="BD181" s="2484"/>
      <c r="BE181" s="2484"/>
      <c r="BF181" s="2484"/>
      <c r="BG181" s="2484"/>
      <c r="BH181" s="2484"/>
      <c r="BI181" s="2484"/>
      <c r="BJ181" s="2484"/>
      <c r="BK181" s="2484"/>
      <c r="BL181" s="2484"/>
      <c r="BM181" s="2484"/>
      <c r="BN181" s="2484"/>
      <c r="BO181" s="2484"/>
      <c r="BP181" s="2484"/>
      <c r="BQ181" s="2484"/>
      <c r="BR181" s="2484"/>
      <c r="BS181" s="2484"/>
      <c r="BT181" s="2484"/>
      <c r="BU181" s="2484"/>
      <c r="BV181" s="2484"/>
      <c r="BW181" s="2484"/>
      <c r="BX181" s="2484"/>
      <c r="BY181" s="2484"/>
      <c r="BZ181" s="2484"/>
      <c r="CA181" s="2484"/>
      <c r="CB181" s="2484"/>
      <c r="CC181" s="2484"/>
      <c r="CD181" s="2484"/>
      <c r="CE181" s="2485"/>
      <c r="CF181" s="613"/>
      <c r="CG181" s="613"/>
      <c r="CH181" s="613"/>
      <c r="CI181" s="613"/>
    </row>
    <row r="182" spans="1:166" s="848" customFormat="1" ht="7.35" customHeight="1">
      <c r="A182" s="1005"/>
      <c r="B182" s="1047"/>
      <c r="C182" s="2394"/>
      <c r="D182" s="2395"/>
      <c r="E182" s="2396"/>
      <c r="F182" s="2397"/>
      <c r="G182" s="2398" t="s">
        <v>603</v>
      </c>
      <c r="H182" s="2399"/>
      <c r="I182" s="1007">
        <f>I181</f>
        <v>255</v>
      </c>
      <c r="J182" s="910"/>
      <c r="K182" s="2535"/>
      <c r="L182" s="2536"/>
      <c r="M182" s="612"/>
      <c r="N182" s="2412"/>
      <c r="O182" s="2413"/>
      <c r="P182" s="1752"/>
      <c r="Q182" s="1743"/>
      <c r="R182" s="2413"/>
      <c r="S182" s="2413"/>
      <c r="T182" s="582"/>
      <c r="U182" s="2595"/>
      <c r="V182" s="2596"/>
      <c r="W182" s="2412"/>
      <c r="X182" s="2413"/>
      <c r="Y182" s="2413"/>
      <c r="Z182" s="2413"/>
      <c r="AA182" s="2413"/>
      <c r="AB182" s="2413"/>
      <c r="AC182" s="2413"/>
      <c r="AD182" s="2413"/>
      <c r="AE182" s="2414"/>
      <c r="AF182" s="2374"/>
      <c r="AG182" s="2375"/>
      <c r="AH182" s="2375"/>
      <c r="AI182" s="612"/>
      <c r="AJ182" s="2483"/>
      <c r="AK182" s="2484"/>
      <c r="AL182" s="2484"/>
      <c r="AM182" s="2484"/>
      <c r="AN182" s="2484"/>
      <c r="AO182" s="2484"/>
      <c r="AP182" s="2484"/>
      <c r="AQ182" s="2484"/>
      <c r="AR182" s="2484"/>
      <c r="AS182" s="2484"/>
      <c r="AT182" s="2484"/>
      <c r="AU182" s="2484"/>
      <c r="AV182" s="2484"/>
      <c r="AW182" s="2484"/>
      <c r="AX182" s="2484"/>
      <c r="AY182" s="2484"/>
      <c r="AZ182" s="2484"/>
      <c r="BA182" s="2484"/>
      <c r="BB182" s="2484"/>
      <c r="BC182" s="2484"/>
      <c r="BD182" s="2484"/>
      <c r="BE182" s="2484"/>
      <c r="BF182" s="2484"/>
      <c r="BG182" s="2484"/>
      <c r="BH182" s="2484"/>
      <c r="BI182" s="2484"/>
      <c r="BJ182" s="2484"/>
      <c r="BK182" s="2484"/>
      <c r="BL182" s="2484"/>
      <c r="BM182" s="2484"/>
      <c r="BN182" s="2484"/>
      <c r="BO182" s="2484"/>
      <c r="BP182" s="2484"/>
      <c r="BQ182" s="2484"/>
      <c r="BR182" s="2484"/>
      <c r="BS182" s="2484"/>
      <c r="BT182" s="2484"/>
      <c r="BU182" s="2484"/>
      <c r="BV182" s="2484"/>
      <c r="BW182" s="2484"/>
      <c r="BX182" s="2484"/>
      <c r="BY182" s="2484"/>
      <c r="BZ182" s="2484"/>
      <c r="CA182" s="2484"/>
      <c r="CB182" s="2484"/>
      <c r="CC182" s="2484"/>
      <c r="CD182" s="2484"/>
      <c r="CE182" s="2485"/>
      <c r="CF182" s="613"/>
      <c r="CG182" s="613"/>
      <c r="CH182" s="613"/>
      <c r="CI182" s="613"/>
      <c r="CJ182" s="613"/>
      <c r="CK182" s="613"/>
      <c r="CL182" s="613"/>
      <c r="CM182" s="613"/>
      <c r="CN182" s="613"/>
      <c r="CO182" s="613"/>
      <c r="CP182" s="613"/>
      <c r="CQ182" s="613"/>
      <c r="CR182" s="613"/>
      <c r="CS182" s="613"/>
      <c r="CT182" s="613"/>
      <c r="CU182" s="613"/>
      <c r="CV182" s="613"/>
      <c r="CW182" s="613"/>
      <c r="CX182" s="613"/>
      <c r="CY182" s="613"/>
      <c r="CZ182" s="613"/>
      <c r="DA182" s="613"/>
      <c r="DB182" s="613"/>
      <c r="DC182" s="613"/>
      <c r="DD182" s="613"/>
      <c r="DE182" s="613"/>
      <c r="DF182" s="613"/>
      <c r="DG182" s="613"/>
      <c r="DH182" s="613"/>
      <c r="DI182" s="613"/>
      <c r="DJ182" s="613"/>
      <c r="DK182" s="613"/>
      <c r="DL182" s="613"/>
      <c r="DM182" s="613"/>
      <c r="DN182" s="613"/>
      <c r="DO182" s="613"/>
      <c r="DP182" s="613"/>
      <c r="DQ182" s="613"/>
      <c r="DR182" s="613"/>
      <c r="DS182" s="613"/>
      <c r="DT182" s="613"/>
      <c r="DU182" s="613"/>
      <c r="DV182" s="613"/>
      <c r="DW182" s="613"/>
      <c r="DX182" s="613"/>
      <c r="DY182" s="613"/>
      <c r="DZ182" s="613"/>
      <c r="EA182" s="613"/>
      <c r="EB182" s="613"/>
      <c r="EC182" s="613"/>
      <c r="ED182" s="613"/>
      <c r="EE182" s="613"/>
      <c r="EF182" s="613"/>
      <c r="EG182" s="613"/>
      <c r="EH182" s="613"/>
      <c r="EI182" s="613"/>
      <c r="EJ182" s="613"/>
      <c r="EK182" s="613"/>
      <c r="EL182" s="613"/>
      <c r="EM182" s="613"/>
      <c r="EN182" s="613"/>
      <c r="EO182" s="613"/>
      <c r="EP182" s="613"/>
      <c r="EQ182" s="613"/>
      <c r="ER182" s="613"/>
      <c r="ES182" s="613"/>
      <c r="ET182" s="613"/>
      <c r="EU182" s="613"/>
      <c r="EV182" s="613"/>
      <c r="EW182" s="613"/>
      <c r="EX182" s="613"/>
      <c r="EY182" s="613"/>
      <c r="EZ182" s="613"/>
      <c r="FA182" s="613"/>
      <c r="FB182" s="613"/>
      <c r="FC182" s="613"/>
      <c r="FD182" s="613"/>
      <c r="FE182" s="613"/>
      <c r="FF182" s="613"/>
      <c r="FG182" s="613"/>
      <c r="FH182" s="613"/>
      <c r="FI182" s="613"/>
      <c r="FJ182" s="613"/>
    </row>
    <row r="183" spans="1:166" ht="7.35" customHeight="1">
      <c r="A183" s="978"/>
      <c r="B183" s="1730"/>
      <c r="C183" s="2050" t="str">
        <f>'4.1Plan'!C203</f>
        <v>PKG05</v>
      </c>
      <c r="D183" s="2052"/>
      <c r="E183" s="2142" t="str">
        <f>'4.1Plan'!D216</f>
        <v>ML05-2</v>
      </c>
      <c r="F183" s="2144"/>
      <c r="G183" s="2489">
        <v>40776</v>
      </c>
      <c r="H183" s="2490"/>
      <c r="I183" s="992">
        <v>38</v>
      </c>
      <c r="J183" s="993"/>
      <c r="K183" s="2564">
        <v>12</v>
      </c>
      <c r="L183" s="2565"/>
      <c r="M183" s="606"/>
      <c r="N183" s="2566"/>
      <c r="O183" s="2545"/>
      <c r="P183" s="1755"/>
      <c r="Q183" s="1749"/>
      <c r="R183" s="2545"/>
      <c r="S183" s="2545"/>
      <c r="T183" s="1755"/>
      <c r="U183" s="2614" t="s">
        <v>60</v>
      </c>
      <c r="V183" s="2615"/>
      <c r="W183" s="2342">
        <f>G183</f>
        <v>40776</v>
      </c>
      <c r="X183" s="2342"/>
      <c r="Y183" s="2342"/>
      <c r="Z183" s="2342"/>
      <c r="AA183" s="2342"/>
      <c r="AB183" s="2342"/>
      <c r="AC183" s="2342"/>
      <c r="AD183" s="2342"/>
      <c r="AE183" s="2342"/>
      <c r="AF183" s="2374"/>
      <c r="AG183" s="2375"/>
      <c r="AH183" s="2375"/>
      <c r="AI183" s="606"/>
      <c r="AJ183" s="2483"/>
      <c r="AK183" s="2484"/>
      <c r="AL183" s="2484"/>
      <c r="AM183" s="2484"/>
      <c r="AN183" s="2484"/>
      <c r="AO183" s="2484"/>
      <c r="AP183" s="2484"/>
      <c r="AQ183" s="2484"/>
      <c r="AR183" s="2484"/>
      <c r="AS183" s="2484"/>
      <c r="AT183" s="2484"/>
      <c r="AU183" s="2484"/>
      <c r="AV183" s="2484"/>
      <c r="AW183" s="2484"/>
      <c r="AX183" s="2484"/>
      <c r="AY183" s="2484"/>
      <c r="AZ183" s="2484"/>
      <c r="BA183" s="2484"/>
      <c r="BB183" s="2484"/>
      <c r="BC183" s="2484"/>
      <c r="BD183" s="2484"/>
      <c r="BE183" s="2484"/>
      <c r="BF183" s="2484"/>
      <c r="BG183" s="2484"/>
      <c r="BH183" s="2484"/>
      <c r="BI183" s="2484"/>
      <c r="BJ183" s="2484"/>
      <c r="BK183" s="2484"/>
      <c r="BL183" s="2484"/>
      <c r="BM183" s="2484"/>
      <c r="BN183" s="2484"/>
      <c r="BO183" s="2484"/>
      <c r="BP183" s="2484"/>
      <c r="BQ183" s="2484"/>
      <c r="BR183" s="2484"/>
      <c r="BS183" s="2484"/>
      <c r="BT183" s="2484"/>
      <c r="BU183" s="2484"/>
      <c r="BV183" s="2484"/>
      <c r="BW183" s="2484"/>
      <c r="BX183" s="2484"/>
      <c r="BY183" s="2484"/>
      <c r="BZ183" s="2484"/>
      <c r="CA183" s="2484"/>
      <c r="CB183" s="2484"/>
      <c r="CC183" s="2484"/>
      <c r="CD183" s="2484"/>
      <c r="CE183" s="2485"/>
      <c r="CF183" s="613"/>
      <c r="CG183" s="613"/>
      <c r="CH183" s="613"/>
      <c r="CI183" s="613"/>
    </row>
    <row r="184" spans="1:166" s="848" customFormat="1" ht="7.35" customHeight="1">
      <c r="A184" s="1005"/>
      <c r="B184" s="1759"/>
      <c r="C184" s="2148"/>
      <c r="D184" s="2150"/>
      <c r="E184" s="2396"/>
      <c r="F184" s="2397"/>
      <c r="G184" s="2398" t="s">
        <v>603</v>
      </c>
      <c r="H184" s="2399"/>
      <c r="I184" s="1007">
        <f>I183</f>
        <v>38</v>
      </c>
      <c r="J184" s="910"/>
      <c r="K184" s="2535"/>
      <c r="L184" s="2536"/>
      <c r="M184" s="612"/>
      <c r="N184" s="2412"/>
      <c r="O184" s="2413"/>
      <c r="P184" s="1752"/>
      <c r="Q184" s="1743"/>
      <c r="R184" s="2545"/>
      <c r="S184" s="2545"/>
      <c r="T184" s="582"/>
      <c r="U184" s="2595"/>
      <c r="V184" s="2596"/>
      <c r="W184" s="2412"/>
      <c r="X184" s="2413"/>
      <c r="Y184" s="2413"/>
      <c r="Z184" s="2413"/>
      <c r="AA184" s="2413"/>
      <c r="AB184" s="2413"/>
      <c r="AC184" s="2413"/>
      <c r="AD184" s="2413"/>
      <c r="AE184" s="2414"/>
      <c r="AF184" s="2374"/>
      <c r="AG184" s="2375"/>
      <c r="AH184" s="2375"/>
      <c r="AI184" s="612"/>
      <c r="AJ184" s="2483"/>
      <c r="AK184" s="2484"/>
      <c r="AL184" s="2484"/>
      <c r="AM184" s="2484"/>
      <c r="AN184" s="2484"/>
      <c r="AO184" s="2484"/>
      <c r="AP184" s="2484"/>
      <c r="AQ184" s="2484"/>
      <c r="AR184" s="2484"/>
      <c r="AS184" s="2484"/>
      <c r="AT184" s="2484"/>
      <c r="AU184" s="2484"/>
      <c r="AV184" s="2484"/>
      <c r="AW184" s="2484"/>
      <c r="AX184" s="2484"/>
      <c r="AY184" s="2484"/>
      <c r="AZ184" s="2484"/>
      <c r="BA184" s="2484"/>
      <c r="BB184" s="2484"/>
      <c r="BC184" s="2484"/>
      <c r="BD184" s="2484"/>
      <c r="BE184" s="2484"/>
      <c r="BF184" s="2484"/>
      <c r="BG184" s="2484"/>
      <c r="BH184" s="2484"/>
      <c r="BI184" s="2484"/>
      <c r="BJ184" s="2484"/>
      <c r="BK184" s="2484"/>
      <c r="BL184" s="2484"/>
      <c r="BM184" s="2484"/>
      <c r="BN184" s="2484"/>
      <c r="BO184" s="2484"/>
      <c r="BP184" s="2484"/>
      <c r="BQ184" s="2484"/>
      <c r="BR184" s="2484"/>
      <c r="BS184" s="2484"/>
      <c r="BT184" s="2484"/>
      <c r="BU184" s="2484"/>
      <c r="BV184" s="2484"/>
      <c r="BW184" s="2484"/>
      <c r="BX184" s="2484"/>
      <c r="BY184" s="2484"/>
      <c r="BZ184" s="2484"/>
      <c r="CA184" s="2484"/>
      <c r="CB184" s="2484"/>
      <c r="CC184" s="2484"/>
      <c r="CD184" s="2484"/>
      <c r="CE184" s="2485"/>
      <c r="CF184" s="613"/>
      <c r="CG184" s="613"/>
      <c r="CH184" s="613"/>
      <c r="CI184" s="613"/>
      <c r="CJ184" s="613"/>
      <c r="CK184" s="613"/>
      <c r="CL184" s="613"/>
      <c r="CM184" s="613"/>
      <c r="CN184" s="613"/>
      <c r="CO184" s="613"/>
      <c r="CP184" s="613"/>
      <c r="CQ184" s="613"/>
      <c r="CR184" s="613"/>
      <c r="CS184" s="613"/>
      <c r="CT184" s="613"/>
      <c r="CU184" s="613"/>
      <c r="CV184" s="613"/>
      <c r="CW184" s="613"/>
      <c r="CX184" s="613"/>
      <c r="CY184" s="613"/>
      <c r="CZ184" s="613"/>
      <c r="DA184" s="613"/>
      <c r="DB184" s="613"/>
      <c r="DC184" s="613"/>
      <c r="DD184" s="613"/>
      <c r="DE184" s="613"/>
      <c r="DF184" s="613"/>
      <c r="DG184" s="613"/>
      <c r="DH184" s="613"/>
      <c r="DI184" s="613"/>
      <c r="DJ184" s="613"/>
      <c r="DK184" s="613"/>
      <c r="DL184" s="613"/>
      <c r="DM184" s="613"/>
      <c r="DN184" s="613"/>
      <c r="DO184" s="613"/>
      <c r="DP184" s="613"/>
      <c r="DQ184" s="613"/>
      <c r="DR184" s="613"/>
      <c r="DS184" s="613"/>
      <c r="DT184" s="613"/>
      <c r="DU184" s="613"/>
      <c r="DV184" s="613"/>
      <c r="DW184" s="613"/>
      <c r="DX184" s="613"/>
      <c r="DY184" s="613"/>
      <c r="DZ184" s="613"/>
      <c r="EA184" s="613"/>
      <c r="EB184" s="613"/>
      <c r="EC184" s="613"/>
      <c r="ED184" s="613"/>
      <c r="EE184" s="613"/>
      <c r="EF184" s="613"/>
      <c r="EG184" s="613"/>
      <c r="EH184" s="613"/>
      <c r="EI184" s="613"/>
      <c r="EJ184" s="613"/>
      <c r="EK184" s="613"/>
      <c r="EL184" s="613"/>
      <c r="EM184" s="613"/>
      <c r="EN184" s="613"/>
      <c r="EO184" s="613"/>
      <c r="EP184" s="613"/>
      <c r="EQ184" s="613"/>
      <c r="ER184" s="613"/>
      <c r="ES184" s="613"/>
      <c r="ET184" s="613"/>
      <c r="EU184" s="613"/>
      <c r="EV184" s="613"/>
      <c r="EW184" s="613"/>
      <c r="EX184" s="613"/>
      <c r="EY184" s="613"/>
      <c r="EZ184" s="613"/>
      <c r="FA184" s="613"/>
      <c r="FB184" s="613"/>
      <c r="FC184" s="613"/>
      <c r="FD184" s="613"/>
      <c r="FE184" s="613"/>
      <c r="FF184" s="613"/>
      <c r="FG184" s="613"/>
      <c r="FH184" s="613"/>
      <c r="FI184" s="613"/>
      <c r="FJ184" s="613"/>
    </row>
    <row r="185" spans="1:166" ht="7.35" customHeight="1">
      <c r="A185" s="978"/>
      <c r="B185" s="1730"/>
      <c r="C185" s="2050" t="str">
        <f>'4.1Plan'!C309</f>
        <v>PKG07</v>
      </c>
      <c r="D185" s="2052"/>
      <c r="E185" s="2504" t="str">
        <f>'4.1Plan'!D355</f>
        <v>ML07-3</v>
      </c>
      <c r="F185" s="2505"/>
      <c r="G185" s="2489">
        <v>64200</v>
      </c>
      <c r="H185" s="2490"/>
      <c r="I185" s="992">
        <v>290</v>
      </c>
      <c r="J185" s="993"/>
      <c r="K185" s="2564">
        <v>12</v>
      </c>
      <c r="L185" s="2565"/>
      <c r="M185" s="606"/>
      <c r="N185" s="2566"/>
      <c r="O185" s="2545"/>
      <c r="P185" s="1755"/>
      <c r="Q185" s="1749"/>
      <c r="R185" s="2545"/>
      <c r="S185" s="2545"/>
      <c r="T185" s="1050"/>
      <c r="U185" s="2614" t="s">
        <v>61</v>
      </c>
      <c r="V185" s="2615"/>
      <c r="W185" s="2342">
        <f>G185</f>
        <v>64200</v>
      </c>
      <c r="X185" s="2342"/>
      <c r="Y185" s="2342"/>
      <c r="Z185" s="2342"/>
      <c r="AA185" s="2342"/>
      <c r="AB185" s="2342"/>
      <c r="AC185" s="2342"/>
      <c r="AD185" s="2342"/>
      <c r="AE185" s="2342"/>
      <c r="AF185" s="2374"/>
      <c r="AG185" s="2375"/>
      <c r="AH185" s="2375"/>
      <c r="AI185" s="606"/>
      <c r="AJ185" s="2483"/>
      <c r="AK185" s="2484"/>
      <c r="AL185" s="2484"/>
      <c r="AM185" s="2484"/>
      <c r="AN185" s="2484"/>
      <c r="AO185" s="2484"/>
      <c r="AP185" s="2484"/>
      <c r="AQ185" s="2484"/>
      <c r="AR185" s="2484"/>
      <c r="AS185" s="2484"/>
      <c r="AT185" s="2484"/>
      <c r="AU185" s="2484"/>
      <c r="AV185" s="2484"/>
      <c r="AW185" s="2484"/>
      <c r="AX185" s="2484"/>
      <c r="AY185" s="2484"/>
      <c r="AZ185" s="2484"/>
      <c r="BA185" s="2484"/>
      <c r="BB185" s="2484"/>
      <c r="BC185" s="2484"/>
      <c r="BD185" s="2484"/>
      <c r="BE185" s="2484"/>
      <c r="BF185" s="2484"/>
      <c r="BG185" s="2484"/>
      <c r="BH185" s="2484"/>
      <c r="BI185" s="2484"/>
      <c r="BJ185" s="2484"/>
      <c r="BK185" s="2484"/>
      <c r="BL185" s="2484"/>
      <c r="BM185" s="2484"/>
      <c r="BN185" s="2484"/>
      <c r="BO185" s="2484"/>
      <c r="BP185" s="2484"/>
      <c r="BQ185" s="2484"/>
      <c r="BR185" s="2484"/>
      <c r="BS185" s="2484"/>
      <c r="BT185" s="2484"/>
      <c r="BU185" s="2484"/>
      <c r="BV185" s="2484"/>
      <c r="BW185" s="2484"/>
      <c r="BX185" s="2484"/>
      <c r="BY185" s="2484"/>
      <c r="BZ185" s="2484"/>
      <c r="CA185" s="2484"/>
      <c r="CB185" s="2484"/>
      <c r="CC185" s="2484"/>
      <c r="CD185" s="2484"/>
      <c r="CE185" s="2485"/>
      <c r="CF185" s="613"/>
      <c r="CG185" s="613"/>
      <c r="CH185" s="613"/>
      <c r="CI185" s="613"/>
    </row>
    <row r="186" spans="1:166" s="848" customFormat="1" ht="7.35" customHeight="1">
      <c r="A186" s="1005"/>
      <c r="B186" s="1759"/>
      <c r="C186" s="2394"/>
      <c r="D186" s="2395"/>
      <c r="E186" s="2396"/>
      <c r="F186" s="2397"/>
      <c r="G186" s="2398" t="s">
        <v>603</v>
      </c>
      <c r="H186" s="2399"/>
      <c r="I186" s="1007">
        <f>I185</f>
        <v>290</v>
      </c>
      <c r="J186" s="910"/>
      <c r="K186" s="2535"/>
      <c r="L186" s="2536"/>
      <c r="M186" s="612"/>
      <c r="N186" s="2412"/>
      <c r="O186" s="2413"/>
      <c r="P186" s="1752"/>
      <c r="Q186" s="1743"/>
      <c r="R186" s="2545"/>
      <c r="S186" s="2545"/>
      <c r="T186" s="582"/>
      <c r="U186" s="2595"/>
      <c r="V186" s="2596"/>
      <c r="W186" s="2412"/>
      <c r="X186" s="2413"/>
      <c r="Y186" s="2413"/>
      <c r="Z186" s="2413"/>
      <c r="AA186" s="2413"/>
      <c r="AB186" s="2413"/>
      <c r="AC186" s="2413"/>
      <c r="AD186" s="2413"/>
      <c r="AE186" s="2414"/>
      <c r="AF186" s="2374"/>
      <c r="AG186" s="2375"/>
      <c r="AH186" s="2375"/>
      <c r="AI186" s="612"/>
      <c r="AJ186" s="2483"/>
      <c r="AK186" s="2484"/>
      <c r="AL186" s="2484"/>
      <c r="AM186" s="2484"/>
      <c r="AN186" s="2484"/>
      <c r="AO186" s="2484"/>
      <c r="AP186" s="2484"/>
      <c r="AQ186" s="2484"/>
      <c r="AR186" s="2484"/>
      <c r="AS186" s="2484"/>
      <c r="AT186" s="2484"/>
      <c r="AU186" s="2484"/>
      <c r="AV186" s="2484"/>
      <c r="AW186" s="2484"/>
      <c r="AX186" s="2484"/>
      <c r="AY186" s="2484"/>
      <c r="AZ186" s="2484"/>
      <c r="BA186" s="2484"/>
      <c r="BB186" s="2484"/>
      <c r="BC186" s="2484"/>
      <c r="BD186" s="2484"/>
      <c r="BE186" s="2484"/>
      <c r="BF186" s="2484"/>
      <c r="BG186" s="2484"/>
      <c r="BH186" s="2484"/>
      <c r="BI186" s="2484"/>
      <c r="BJ186" s="2484"/>
      <c r="BK186" s="2484"/>
      <c r="BL186" s="2484"/>
      <c r="BM186" s="2484"/>
      <c r="BN186" s="2484"/>
      <c r="BO186" s="2484"/>
      <c r="BP186" s="2484"/>
      <c r="BQ186" s="2484"/>
      <c r="BR186" s="2484"/>
      <c r="BS186" s="2484"/>
      <c r="BT186" s="2484"/>
      <c r="BU186" s="2484"/>
      <c r="BV186" s="2484"/>
      <c r="BW186" s="2484"/>
      <c r="BX186" s="2484"/>
      <c r="BY186" s="2484"/>
      <c r="BZ186" s="2484"/>
      <c r="CA186" s="2484"/>
      <c r="CB186" s="2484"/>
      <c r="CC186" s="2484"/>
      <c r="CD186" s="2484"/>
      <c r="CE186" s="2485"/>
      <c r="CF186" s="613"/>
      <c r="CG186" s="613"/>
      <c r="CH186" s="613"/>
      <c r="CI186" s="613"/>
      <c r="CJ186" s="613"/>
      <c r="CK186" s="613"/>
      <c r="CL186" s="613"/>
      <c r="CM186" s="613"/>
      <c r="CN186" s="613"/>
      <c r="CO186" s="613"/>
      <c r="CP186" s="613"/>
      <c r="CQ186" s="613"/>
      <c r="CR186" s="613"/>
      <c r="CS186" s="613"/>
      <c r="CT186" s="613"/>
      <c r="CU186" s="613"/>
      <c r="CV186" s="613"/>
      <c r="CW186" s="613"/>
      <c r="CX186" s="613"/>
      <c r="CY186" s="613"/>
      <c r="CZ186" s="613"/>
      <c r="DA186" s="613"/>
      <c r="DB186" s="613"/>
      <c r="DC186" s="613"/>
      <c r="DD186" s="613"/>
      <c r="DE186" s="613"/>
      <c r="DF186" s="613"/>
      <c r="DG186" s="613"/>
      <c r="DH186" s="613"/>
      <c r="DI186" s="613"/>
      <c r="DJ186" s="613"/>
      <c r="DK186" s="613"/>
      <c r="DL186" s="613"/>
      <c r="DM186" s="613"/>
      <c r="DN186" s="613"/>
      <c r="DO186" s="613"/>
      <c r="DP186" s="613"/>
      <c r="DQ186" s="613"/>
      <c r="DR186" s="613"/>
      <c r="DS186" s="613"/>
      <c r="DT186" s="613"/>
      <c r="DU186" s="613"/>
      <c r="DV186" s="613"/>
      <c r="DW186" s="613"/>
      <c r="DX186" s="613"/>
      <c r="DY186" s="613"/>
      <c r="DZ186" s="613"/>
      <c r="EA186" s="613"/>
      <c r="EB186" s="613"/>
      <c r="EC186" s="613"/>
      <c r="ED186" s="613"/>
      <c r="EE186" s="613"/>
      <c r="EF186" s="613"/>
      <c r="EG186" s="613"/>
      <c r="EH186" s="613"/>
      <c r="EI186" s="613"/>
      <c r="EJ186" s="613"/>
      <c r="EK186" s="613"/>
      <c r="EL186" s="613"/>
      <c r="EM186" s="613"/>
      <c r="EN186" s="613"/>
      <c r="EO186" s="613"/>
      <c r="EP186" s="613"/>
      <c r="EQ186" s="613"/>
      <c r="ER186" s="613"/>
      <c r="ES186" s="613"/>
      <c r="ET186" s="613"/>
      <c r="EU186" s="613"/>
      <c r="EV186" s="613"/>
      <c r="EW186" s="613"/>
      <c r="EX186" s="613"/>
      <c r="EY186" s="613"/>
      <c r="EZ186" s="613"/>
      <c r="FA186" s="613"/>
      <c r="FB186" s="613"/>
      <c r="FC186" s="613"/>
      <c r="FD186" s="613"/>
      <c r="FE186" s="613"/>
      <c r="FF186" s="613"/>
      <c r="FG186" s="613"/>
      <c r="FH186" s="613"/>
      <c r="FI186" s="613"/>
      <c r="FJ186" s="613"/>
    </row>
    <row r="187" spans="1:166" ht="7.35" customHeight="1">
      <c r="A187" s="978"/>
      <c r="B187" s="1730"/>
      <c r="C187" s="2050" t="str">
        <f>'4.1Plan'!C445</f>
        <v>PKGA2</v>
      </c>
      <c r="D187" s="2052"/>
      <c r="E187" s="2504" t="str">
        <f>'4.1Plan'!D445</f>
        <v>MLA2-1</v>
      </c>
      <c r="F187" s="2505"/>
      <c r="G187" s="2489">
        <v>83800</v>
      </c>
      <c r="H187" s="2490"/>
      <c r="I187" s="992">
        <v>119</v>
      </c>
      <c r="J187" s="993"/>
      <c r="K187" s="2564">
        <v>17.5</v>
      </c>
      <c r="L187" s="2565"/>
      <c r="M187" s="606"/>
      <c r="N187" s="2566"/>
      <c r="O187" s="2545"/>
      <c r="P187" s="1755"/>
      <c r="Q187" s="1749"/>
      <c r="R187" s="2545"/>
      <c r="S187" s="2545"/>
      <c r="T187" s="1755"/>
      <c r="U187" s="2614" t="s">
        <v>62</v>
      </c>
      <c r="V187" s="2615"/>
      <c r="W187" s="2342">
        <f>G187</f>
        <v>83800</v>
      </c>
      <c r="X187" s="2342"/>
      <c r="Y187" s="2342"/>
      <c r="Z187" s="2342"/>
      <c r="AA187" s="2342"/>
      <c r="AB187" s="2342"/>
      <c r="AC187" s="2342"/>
      <c r="AD187" s="2342"/>
      <c r="AE187" s="2342"/>
      <c r="AF187" s="2374"/>
      <c r="AG187" s="2375"/>
      <c r="AH187" s="2375"/>
      <c r="AI187" s="606"/>
      <c r="AJ187" s="2483"/>
      <c r="AK187" s="2484"/>
      <c r="AL187" s="2484"/>
      <c r="AM187" s="2484"/>
      <c r="AN187" s="2484"/>
      <c r="AO187" s="2484"/>
      <c r="AP187" s="2484"/>
      <c r="AQ187" s="2484"/>
      <c r="AR187" s="2484"/>
      <c r="AS187" s="2484"/>
      <c r="AT187" s="2484"/>
      <c r="AU187" s="2484"/>
      <c r="AV187" s="2484"/>
      <c r="AW187" s="2484"/>
      <c r="AX187" s="2484"/>
      <c r="AY187" s="2484"/>
      <c r="AZ187" s="2484"/>
      <c r="BA187" s="2484"/>
      <c r="BB187" s="2484"/>
      <c r="BC187" s="2484"/>
      <c r="BD187" s="2484"/>
      <c r="BE187" s="2484"/>
      <c r="BF187" s="2484"/>
      <c r="BG187" s="2484"/>
      <c r="BH187" s="2484"/>
      <c r="BI187" s="2484"/>
      <c r="BJ187" s="2484"/>
      <c r="BK187" s="2484"/>
      <c r="BL187" s="2484"/>
      <c r="BM187" s="2484"/>
      <c r="BN187" s="2484"/>
      <c r="BO187" s="2484"/>
      <c r="BP187" s="2484"/>
      <c r="BQ187" s="2484"/>
      <c r="BR187" s="2484"/>
      <c r="BS187" s="2484"/>
      <c r="BT187" s="2484"/>
      <c r="BU187" s="2484"/>
      <c r="BV187" s="2484"/>
      <c r="BW187" s="2484"/>
      <c r="BX187" s="2484"/>
      <c r="BY187" s="2484"/>
      <c r="BZ187" s="2484"/>
      <c r="CA187" s="2484"/>
      <c r="CB187" s="2484"/>
      <c r="CC187" s="2484"/>
      <c r="CD187" s="2484"/>
      <c r="CE187" s="2485"/>
      <c r="CF187" s="613"/>
      <c r="CG187" s="613"/>
      <c r="CH187" s="613"/>
      <c r="CI187" s="613"/>
    </row>
    <row r="188" spans="1:166" s="848" customFormat="1" ht="7.35" customHeight="1">
      <c r="A188" s="1005"/>
      <c r="B188" s="1759"/>
      <c r="C188" s="2148"/>
      <c r="D188" s="2150"/>
      <c r="E188" s="2396"/>
      <c r="F188" s="2397"/>
      <c r="G188" s="2398" t="s">
        <v>603</v>
      </c>
      <c r="H188" s="2399"/>
      <c r="I188" s="1007">
        <f>I187</f>
        <v>119</v>
      </c>
      <c r="J188" s="910"/>
      <c r="K188" s="2535"/>
      <c r="L188" s="2536"/>
      <c r="M188" s="612"/>
      <c r="N188" s="2412"/>
      <c r="O188" s="2413"/>
      <c r="P188" s="1752"/>
      <c r="Q188" s="1743"/>
      <c r="R188" s="2545"/>
      <c r="S188" s="2545"/>
      <c r="T188" s="582"/>
      <c r="U188" s="2595"/>
      <c r="V188" s="2596"/>
      <c r="W188" s="2412"/>
      <c r="X188" s="2413"/>
      <c r="Y188" s="2413"/>
      <c r="Z188" s="2413"/>
      <c r="AA188" s="2413"/>
      <c r="AB188" s="2413"/>
      <c r="AC188" s="2413"/>
      <c r="AD188" s="2413"/>
      <c r="AE188" s="2414"/>
      <c r="AF188" s="2374"/>
      <c r="AG188" s="2375"/>
      <c r="AH188" s="2375"/>
      <c r="AI188" s="612"/>
      <c r="AJ188" s="2483"/>
      <c r="AK188" s="2484"/>
      <c r="AL188" s="2484"/>
      <c r="AM188" s="2484"/>
      <c r="AN188" s="2484"/>
      <c r="AO188" s="2484"/>
      <c r="AP188" s="2484"/>
      <c r="AQ188" s="2484"/>
      <c r="AR188" s="2484"/>
      <c r="AS188" s="2484"/>
      <c r="AT188" s="2484"/>
      <c r="AU188" s="2484"/>
      <c r="AV188" s="2484"/>
      <c r="AW188" s="2484"/>
      <c r="AX188" s="2484"/>
      <c r="AY188" s="2484"/>
      <c r="AZ188" s="2484"/>
      <c r="BA188" s="2484"/>
      <c r="BB188" s="2484"/>
      <c r="BC188" s="2484"/>
      <c r="BD188" s="2484"/>
      <c r="BE188" s="2484"/>
      <c r="BF188" s="2484"/>
      <c r="BG188" s="2484"/>
      <c r="BH188" s="2484"/>
      <c r="BI188" s="2484"/>
      <c r="BJ188" s="2484"/>
      <c r="BK188" s="2484"/>
      <c r="BL188" s="2484"/>
      <c r="BM188" s="2484"/>
      <c r="BN188" s="2484"/>
      <c r="BO188" s="2484"/>
      <c r="BP188" s="2484"/>
      <c r="BQ188" s="2484"/>
      <c r="BR188" s="2484"/>
      <c r="BS188" s="2484"/>
      <c r="BT188" s="2484"/>
      <c r="BU188" s="2484"/>
      <c r="BV188" s="2484"/>
      <c r="BW188" s="2484"/>
      <c r="BX188" s="2484"/>
      <c r="BY188" s="2484"/>
      <c r="BZ188" s="2484"/>
      <c r="CA188" s="2484"/>
      <c r="CB188" s="2484"/>
      <c r="CC188" s="2484"/>
      <c r="CD188" s="2484"/>
      <c r="CE188" s="2485"/>
      <c r="CF188" s="613"/>
      <c r="CG188" s="613"/>
      <c r="CH188" s="613"/>
      <c r="CI188" s="613"/>
      <c r="CJ188" s="613"/>
      <c r="CK188" s="613"/>
      <c r="CL188" s="613"/>
      <c r="CM188" s="613"/>
      <c r="CN188" s="613"/>
      <c r="CO188" s="613"/>
      <c r="CP188" s="613"/>
      <c r="CQ188" s="613"/>
      <c r="CR188" s="613"/>
      <c r="CS188" s="613"/>
      <c r="CT188" s="613"/>
      <c r="CU188" s="613"/>
      <c r="CV188" s="613"/>
      <c r="CW188" s="613"/>
      <c r="CX188" s="613"/>
      <c r="CY188" s="613"/>
      <c r="CZ188" s="613"/>
      <c r="DA188" s="613"/>
      <c r="DB188" s="613"/>
      <c r="DC188" s="613"/>
      <c r="DD188" s="613"/>
      <c r="DE188" s="613"/>
      <c r="DF188" s="613"/>
      <c r="DG188" s="613"/>
      <c r="DH188" s="613"/>
      <c r="DI188" s="613"/>
      <c r="DJ188" s="613"/>
      <c r="DK188" s="613"/>
      <c r="DL188" s="613"/>
      <c r="DM188" s="613"/>
      <c r="DN188" s="613"/>
      <c r="DO188" s="613"/>
      <c r="DP188" s="613"/>
      <c r="DQ188" s="613"/>
      <c r="DR188" s="613"/>
      <c r="DS188" s="613"/>
      <c r="DT188" s="613"/>
      <c r="DU188" s="613"/>
      <c r="DV188" s="613"/>
      <c r="DW188" s="613"/>
      <c r="DX188" s="613"/>
      <c r="DY188" s="613"/>
      <c r="DZ188" s="613"/>
      <c r="EA188" s="613"/>
      <c r="EB188" s="613"/>
      <c r="EC188" s="613"/>
      <c r="ED188" s="613"/>
      <c r="EE188" s="613"/>
      <c r="EF188" s="613"/>
      <c r="EG188" s="613"/>
      <c r="EH188" s="613"/>
      <c r="EI188" s="613"/>
      <c r="EJ188" s="613"/>
      <c r="EK188" s="613"/>
      <c r="EL188" s="613"/>
      <c r="EM188" s="613"/>
      <c r="EN188" s="613"/>
      <c r="EO188" s="613"/>
      <c r="EP188" s="613"/>
      <c r="EQ188" s="613"/>
      <c r="ER188" s="613"/>
      <c r="ES188" s="613"/>
      <c r="ET188" s="613"/>
      <c r="EU188" s="613"/>
      <c r="EV188" s="613"/>
      <c r="EW188" s="613"/>
      <c r="EX188" s="613"/>
      <c r="EY188" s="613"/>
      <c r="EZ188" s="613"/>
      <c r="FA188" s="613"/>
      <c r="FB188" s="613"/>
      <c r="FC188" s="613"/>
      <c r="FD188" s="613"/>
      <c r="FE188" s="613"/>
      <c r="FF188" s="613"/>
      <c r="FG188" s="613"/>
      <c r="FH188" s="613"/>
      <c r="FI188" s="613"/>
      <c r="FJ188" s="613"/>
    </row>
    <row r="189" spans="1:166" ht="7.35" customHeight="1">
      <c r="A189" s="981"/>
      <c r="B189" s="1026" t="str">
        <f>'4.1Plan'!B515</f>
        <v>Quang Ngai</v>
      </c>
      <c r="C189" s="2050" t="str">
        <f>'4.1Plan'!C515</f>
        <v>PKGA3</v>
      </c>
      <c r="D189" s="2052"/>
      <c r="E189" s="2504" t="str">
        <f>'4.1Plan'!D515</f>
        <v>MLA3-1</v>
      </c>
      <c r="F189" s="2505"/>
      <c r="G189" s="2502">
        <v>102255</v>
      </c>
      <c r="H189" s="2503"/>
      <c r="I189" s="1024">
        <v>154</v>
      </c>
      <c r="J189" s="1025"/>
      <c r="K189" s="2406">
        <v>22.5</v>
      </c>
      <c r="L189" s="2407"/>
      <c r="M189" s="638"/>
      <c r="N189" s="2402"/>
      <c r="O189" s="2403"/>
      <c r="P189" s="1750"/>
      <c r="Q189" s="1748"/>
      <c r="R189" s="2403"/>
      <c r="S189" s="2403"/>
      <c r="T189" s="1750"/>
      <c r="U189" s="2441" t="s">
        <v>63</v>
      </c>
      <c r="V189" s="2442"/>
      <c r="W189" s="2403">
        <f>G189</f>
        <v>102255</v>
      </c>
      <c r="X189" s="2403"/>
      <c r="Y189" s="2403"/>
      <c r="Z189" s="2403"/>
      <c r="AA189" s="2403"/>
      <c r="AB189" s="2403"/>
      <c r="AC189" s="2403"/>
      <c r="AD189" s="2403"/>
      <c r="AE189" s="2403"/>
      <c r="AF189" s="2376"/>
      <c r="AG189" s="2377"/>
      <c r="AH189" s="2377"/>
      <c r="AI189" s="638"/>
      <c r="AJ189" s="2483"/>
      <c r="AK189" s="2484"/>
      <c r="AL189" s="2484"/>
      <c r="AM189" s="2484"/>
      <c r="AN189" s="2484"/>
      <c r="AO189" s="2484"/>
      <c r="AP189" s="2484"/>
      <c r="AQ189" s="2484"/>
      <c r="AR189" s="2484"/>
      <c r="AS189" s="2484"/>
      <c r="AT189" s="2484"/>
      <c r="AU189" s="2484"/>
      <c r="AV189" s="2484"/>
      <c r="AW189" s="2484"/>
      <c r="AX189" s="2484"/>
      <c r="AY189" s="2484"/>
      <c r="AZ189" s="2484"/>
      <c r="BA189" s="2484"/>
      <c r="BB189" s="2484"/>
      <c r="BC189" s="2484"/>
      <c r="BD189" s="2484"/>
      <c r="BE189" s="2484"/>
      <c r="BF189" s="2484"/>
      <c r="BG189" s="2484"/>
      <c r="BH189" s="2484"/>
      <c r="BI189" s="2484"/>
      <c r="BJ189" s="2484"/>
      <c r="BK189" s="2484"/>
      <c r="BL189" s="2484"/>
      <c r="BM189" s="2484"/>
      <c r="BN189" s="2484"/>
      <c r="BO189" s="2484"/>
      <c r="BP189" s="2484"/>
      <c r="BQ189" s="2484"/>
      <c r="BR189" s="2484"/>
      <c r="BS189" s="2484"/>
      <c r="BT189" s="2484"/>
      <c r="BU189" s="2484"/>
      <c r="BV189" s="2484"/>
      <c r="BW189" s="2484"/>
      <c r="BX189" s="2484"/>
      <c r="BY189" s="2484"/>
      <c r="BZ189" s="2484"/>
      <c r="CA189" s="2484"/>
      <c r="CB189" s="2484"/>
      <c r="CC189" s="2484"/>
      <c r="CD189" s="2484"/>
      <c r="CE189" s="2485"/>
      <c r="CF189" s="613"/>
      <c r="CG189" s="613"/>
      <c r="CH189" s="613"/>
      <c r="CI189" s="613"/>
    </row>
    <row r="190" spans="1:166" ht="7.35" customHeight="1">
      <c r="A190" s="978"/>
      <c r="B190" s="1730"/>
      <c r="C190" s="2044"/>
      <c r="D190" s="2046"/>
      <c r="E190" s="2142"/>
      <c r="F190" s="2144"/>
      <c r="G190" s="2461">
        <v>102255</v>
      </c>
      <c r="H190" s="2462"/>
      <c r="I190" s="992">
        <v>224</v>
      </c>
      <c r="J190" s="993"/>
      <c r="K190" s="2408">
        <v>17.5</v>
      </c>
      <c r="L190" s="2409"/>
      <c r="M190" s="637"/>
      <c r="N190" s="2199"/>
      <c r="O190" s="2200"/>
      <c r="P190" s="1754"/>
      <c r="Q190" s="1737"/>
      <c r="R190" s="2200"/>
      <c r="S190" s="2200"/>
      <c r="T190" s="1754"/>
      <c r="U190" s="2597" t="s">
        <v>64</v>
      </c>
      <c r="V190" s="2598"/>
      <c r="W190" s="2200">
        <f>G190</f>
        <v>102255</v>
      </c>
      <c r="X190" s="2200"/>
      <c r="Y190" s="2200"/>
      <c r="Z190" s="2200"/>
      <c r="AA190" s="2200"/>
      <c r="AB190" s="2200"/>
      <c r="AC190" s="2200"/>
      <c r="AD190" s="2200"/>
      <c r="AE190" s="2200"/>
      <c r="AF190" s="2378"/>
      <c r="AG190" s="2379"/>
      <c r="AH190" s="2379"/>
      <c r="AI190" s="637"/>
      <c r="AJ190" s="2483"/>
      <c r="AK190" s="2484"/>
      <c r="AL190" s="2484"/>
      <c r="AM190" s="2484"/>
      <c r="AN190" s="2484"/>
      <c r="AO190" s="2484"/>
      <c r="AP190" s="2484"/>
      <c r="AQ190" s="2484"/>
      <c r="AR190" s="2484"/>
      <c r="AS190" s="2484"/>
      <c r="AT190" s="2484"/>
      <c r="AU190" s="2484"/>
      <c r="AV190" s="2484"/>
      <c r="AW190" s="2484"/>
      <c r="AX190" s="2484"/>
      <c r="AY190" s="2484"/>
      <c r="AZ190" s="2484"/>
      <c r="BA190" s="2484"/>
      <c r="BB190" s="2484"/>
      <c r="BC190" s="2484"/>
      <c r="BD190" s="2484"/>
      <c r="BE190" s="2484"/>
      <c r="BF190" s="2484"/>
      <c r="BG190" s="2484"/>
      <c r="BH190" s="2484"/>
      <c r="BI190" s="2484"/>
      <c r="BJ190" s="2484"/>
      <c r="BK190" s="2484"/>
      <c r="BL190" s="2484"/>
      <c r="BM190" s="2484"/>
      <c r="BN190" s="2484"/>
      <c r="BO190" s="2484"/>
      <c r="BP190" s="2484"/>
      <c r="BQ190" s="2484"/>
      <c r="BR190" s="2484"/>
      <c r="BS190" s="2484"/>
      <c r="BT190" s="2484"/>
      <c r="BU190" s="2484"/>
      <c r="BV190" s="2484"/>
      <c r="BW190" s="2484"/>
      <c r="BX190" s="2484"/>
      <c r="BY190" s="2484"/>
      <c r="BZ190" s="2484"/>
      <c r="CA190" s="2484"/>
      <c r="CB190" s="2484"/>
      <c r="CC190" s="2484"/>
      <c r="CD190" s="2484"/>
      <c r="CE190" s="2485"/>
      <c r="CF190" s="613"/>
      <c r="CG190" s="613"/>
      <c r="CH190" s="613"/>
      <c r="CI190" s="613"/>
    </row>
    <row r="191" spans="1:166" ht="7.35" customHeight="1">
      <c r="A191" s="978"/>
      <c r="B191" s="1730"/>
      <c r="C191" s="2044"/>
      <c r="D191" s="2046"/>
      <c r="E191" s="2142"/>
      <c r="F191" s="2144"/>
      <c r="G191" s="2461">
        <v>102255</v>
      </c>
      <c r="H191" s="2462"/>
      <c r="I191" s="992">
        <v>119</v>
      </c>
      <c r="J191" s="993"/>
      <c r="K191" s="2408">
        <v>7.5</v>
      </c>
      <c r="L191" s="2409"/>
      <c r="M191" s="637"/>
      <c r="N191" s="2199"/>
      <c r="O191" s="2200"/>
      <c r="P191" s="1754"/>
      <c r="Q191" s="1737"/>
      <c r="R191" s="2200"/>
      <c r="S191" s="2200"/>
      <c r="T191" s="1754"/>
      <c r="U191" s="2597" t="s">
        <v>65</v>
      </c>
      <c r="V191" s="2598"/>
      <c r="W191" s="2200">
        <f>G191</f>
        <v>102255</v>
      </c>
      <c r="X191" s="2200"/>
      <c r="Y191" s="2200"/>
      <c r="Z191" s="2200"/>
      <c r="AA191" s="2200"/>
      <c r="AB191" s="2200"/>
      <c r="AC191" s="2200"/>
      <c r="AD191" s="2200"/>
      <c r="AE191" s="2200"/>
      <c r="AF191" s="2378"/>
      <c r="AG191" s="2379"/>
      <c r="AH191" s="2379"/>
      <c r="AI191" s="637"/>
      <c r="AJ191" s="2483"/>
      <c r="AK191" s="2484"/>
      <c r="AL191" s="2484"/>
      <c r="AM191" s="2484"/>
      <c r="AN191" s="2484"/>
      <c r="AO191" s="2484"/>
      <c r="AP191" s="2484"/>
      <c r="AQ191" s="2484"/>
      <c r="AR191" s="2484"/>
      <c r="AS191" s="2484"/>
      <c r="AT191" s="2484"/>
      <c r="AU191" s="2484"/>
      <c r="AV191" s="2484"/>
      <c r="AW191" s="2484"/>
      <c r="AX191" s="2484"/>
      <c r="AY191" s="2484"/>
      <c r="AZ191" s="2484"/>
      <c r="BA191" s="2484"/>
      <c r="BB191" s="2484"/>
      <c r="BC191" s="2484"/>
      <c r="BD191" s="2484"/>
      <c r="BE191" s="2484"/>
      <c r="BF191" s="2484"/>
      <c r="BG191" s="2484"/>
      <c r="BH191" s="2484"/>
      <c r="BI191" s="2484"/>
      <c r="BJ191" s="2484"/>
      <c r="BK191" s="2484"/>
      <c r="BL191" s="2484"/>
      <c r="BM191" s="2484"/>
      <c r="BN191" s="2484"/>
      <c r="BO191" s="2484"/>
      <c r="BP191" s="2484"/>
      <c r="BQ191" s="2484"/>
      <c r="BR191" s="2484"/>
      <c r="BS191" s="2484"/>
      <c r="BT191" s="2484"/>
      <c r="BU191" s="2484"/>
      <c r="BV191" s="2484"/>
      <c r="BW191" s="2484"/>
      <c r="BX191" s="2484"/>
      <c r="BY191" s="2484"/>
      <c r="BZ191" s="2484"/>
      <c r="CA191" s="2484"/>
      <c r="CB191" s="2484"/>
      <c r="CC191" s="2484"/>
      <c r="CD191" s="2484"/>
      <c r="CE191" s="2485"/>
      <c r="CF191" s="613"/>
      <c r="CG191" s="613"/>
      <c r="CH191" s="613"/>
      <c r="CI191" s="613"/>
    </row>
    <row r="192" spans="1:166" ht="7.35" customHeight="1">
      <c r="A192" s="978"/>
      <c r="B192" s="1730"/>
      <c r="C192" s="2044"/>
      <c r="D192" s="2046"/>
      <c r="E192" s="2142"/>
      <c r="F192" s="2144"/>
      <c r="G192" s="2423">
        <v>102255</v>
      </c>
      <c r="H192" s="2424"/>
      <c r="I192" s="1019">
        <v>119</v>
      </c>
      <c r="J192" s="1020"/>
      <c r="K192" s="2400">
        <v>7.5</v>
      </c>
      <c r="L192" s="2401"/>
      <c r="M192" s="643"/>
      <c r="N192" s="2202"/>
      <c r="O192" s="2203"/>
      <c r="P192" s="1751"/>
      <c r="Q192" s="1738"/>
      <c r="R192" s="2200"/>
      <c r="S192" s="2200"/>
      <c r="T192" s="1751"/>
      <c r="U192" s="2601" t="s">
        <v>66</v>
      </c>
      <c r="V192" s="2602"/>
      <c r="W192" s="2203">
        <f>G192</f>
        <v>102255</v>
      </c>
      <c r="X192" s="2203"/>
      <c r="Y192" s="2203"/>
      <c r="Z192" s="2203"/>
      <c r="AA192" s="2203"/>
      <c r="AB192" s="2203"/>
      <c r="AC192" s="2203"/>
      <c r="AD192" s="2203"/>
      <c r="AE192" s="2203"/>
      <c r="AF192" s="2378"/>
      <c r="AG192" s="2379"/>
      <c r="AH192" s="2379"/>
      <c r="AI192" s="643"/>
      <c r="AJ192" s="2483"/>
      <c r="AK192" s="2484"/>
      <c r="AL192" s="2484"/>
      <c r="AM192" s="2484"/>
      <c r="AN192" s="2484"/>
      <c r="AO192" s="2484"/>
      <c r="AP192" s="2484"/>
      <c r="AQ192" s="2484"/>
      <c r="AR192" s="2484"/>
      <c r="AS192" s="2484"/>
      <c r="AT192" s="2484"/>
      <c r="AU192" s="2484"/>
      <c r="AV192" s="2484"/>
      <c r="AW192" s="2484"/>
      <c r="AX192" s="2484"/>
      <c r="AY192" s="2484"/>
      <c r="AZ192" s="2484"/>
      <c r="BA192" s="2484"/>
      <c r="BB192" s="2484"/>
      <c r="BC192" s="2484"/>
      <c r="BD192" s="2484"/>
      <c r="BE192" s="2484"/>
      <c r="BF192" s="2484"/>
      <c r="BG192" s="2484"/>
      <c r="BH192" s="2484"/>
      <c r="BI192" s="2484"/>
      <c r="BJ192" s="2484"/>
      <c r="BK192" s="2484"/>
      <c r="BL192" s="2484"/>
      <c r="BM192" s="2484"/>
      <c r="BN192" s="2484"/>
      <c r="BO192" s="2484"/>
      <c r="BP192" s="2484"/>
      <c r="BQ192" s="2484"/>
      <c r="BR192" s="2484"/>
      <c r="BS192" s="2484"/>
      <c r="BT192" s="2484"/>
      <c r="BU192" s="2484"/>
      <c r="BV192" s="2484"/>
      <c r="BW192" s="2484"/>
      <c r="BX192" s="2484"/>
      <c r="BY192" s="2484"/>
      <c r="BZ192" s="2484"/>
      <c r="CA192" s="2484"/>
      <c r="CB192" s="2484"/>
      <c r="CC192" s="2484"/>
      <c r="CD192" s="2484"/>
      <c r="CE192" s="2485"/>
      <c r="CF192" s="613"/>
      <c r="CG192" s="613"/>
      <c r="CH192" s="613"/>
      <c r="CI192" s="613"/>
    </row>
    <row r="193" spans="1:166" s="848" customFormat="1" ht="7.35" customHeight="1">
      <c r="A193" s="1005"/>
      <c r="B193" s="1759"/>
      <c r="C193" s="2148"/>
      <c r="D193" s="2150"/>
      <c r="E193" s="2396"/>
      <c r="F193" s="2397"/>
      <c r="G193" s="2398" t="s">
        <v>603</v>
      </c>
      <c r="H193" s="2399"/>
      <c r="I193" s="1007">
        <f>SUM(I189:I192)</f>
        <v>616</v>
      </c>
      <c r="J193" s="910"/>
      <c r="K193" s="2535"/>
      <c r="L193" s="2536"/>
      <c r="M193" s="612"/>
      <c r="N193" s="2412"/>
      <c r="O193" s="2413"/>
      <c r="P193" s="1752"/>
      <c r="Q193" s="1743"/>
      <c r="R193" s="2413"/>
      <c r="S193" s="2413"/>
      <c r="T193" s="582"/>
      <c r="U193" s="2595"/>
      <c r="V193" s="2596"/>
      <c r="W193" s="2412"/>
      <c r="X193" s="2413"/>
      <c r="Y193" s="2413"/>
      <c r="Z193" s="2413"/>
      <c r="AA193" s="2413"/>
      <c r="AB193" s="2413"/>
      <c r="AC193" s="2413"/>
      <c r="AD193" s="2413"/>
      <c r="AE193" s="2414"/>
      <c r="AF193" s="2374"/>
      <c r="AG193" s="2375"/>
      <c r="AH193" s="2375"/>
      <c r="AI193" s="612"/>
      <c r="AJ193" s="2483"/>
      <c r="AK193" s="2484"/>
      <c r="AL193" s="2484"/>
      <c r="AM193" s="2484"/>
      <c r="AN193" s="2484"/>
      <c r="AO193" s="2484"/>
      <c r="AP193" s="2484"/>
      <c r="AQ193" s="2484"/>
      <c r="AR193" s="2484"/>
      <c r="AS193" s="2484"/>
      <c r="AT193" s="2484"/>
      <c r="AU193" s="2484"/>
      <c r="AV193" s="2484"/>
      <c r="AW193" s="2484"/>
      <c r="AX193" s="2484"/>
      <c r="AY193" s="2484"/>
      <c r="AZ193" s="2484"/>
      <c r="BA193" s="2484"/>
      <c r="BB193" s="2484"/>
      <c r="BC193" s="2484"/>
      <c r="BD193" s="2484"/>
      <c r="BE193" s="2484"/>
      <c r="BF193" s="2484"/>
      <c r="BG193" s="2484"/>
      <c r="BH193" s="2484"/>
      <c r="BI193" s="2484"/>
      <c r="BJ193" s="2484"/>
      <c r="BK193" s="2484"/>
      <c r="BL193" s="2484"/>
      <c r="BM193" s="2484"/>
      <c r="BN193" s="2484"/>
      <c r="BO193" s="2484"/>
      <c r="BP193" s="2484"/>
      <c r="BQ193" s="2484"/>
      <c r="BR193" s="2484"/>
      <c r="BS193" s="2484"/>
      <c r="BT193" s="2484"/>
      <c r="BU193" s="2484"/>
      <c r="BV193" s="2484"/>
      <c r="BW193" s="2484"/>
      <c r="BX193" s="2484"/>
      <c r="BY193" s="2484"/>
      <c r="BZ193" s="2484"/>
      <c r="CA193" s="2484"/>
      <c r="CB193" s="2484"/>
      <c r="CC193" s="2484"/>
      <c r="CD193" s="2484"/>
      <c r="CE193" s="2485"/>
      <c r="CF193" s="613"/>
      <c r="CG193" s="613"/>
      <c r="CH193" s="613"/>
      <c r="CI193" s="613"/>
      <c r="CJ193" s="613"/>
      <c r="CK193" s="613"/>
      <c r="CL193" s="613"/>
      <c r="CM193" s="613"/>
      <c r="CN193" s="613"/>
      <c r="CO193" s="613"/>
      <c r="CP193" s="613"/>
      <c r="CQ193" s="613"/>
      <c r="CR193" s="613"/>
      <c r="CS193" s="613"/>
      <c r="CT193" s="613"/>
      <c r="CU193" s="613"/>
      <c r="CV193" s="613"/>
      <c r="CW193" s="613"/>
      <c r="CX193" s="613"/>
      <c r="CY193" s="613"/>
      <c r="CZ193" s="613"/>
      <c r="DA193" s="613"/>
      <c r="DB193" s="613"/>
      <c r="DC193" s="613"/>
      <c r="DD193" s="613"/>
      <c r="DE193" s="613"/>
      <c r="DF193" s="613"/>
      <c r="DG193" s="613"/>
      <c r="DH193" s="613"/>
      <c r="DI193" s="613"/>
      <c r="DJ193" s="613"/>
      <c r="DK193" s="613"/>
      <c r="DL193" s="613"/>
      <c r="DM193" s="613"/>
      <c r="DN193" s="613"/>
      <c r="DO193" s="613"/>
      <c r="DP193" s="613"/>
      <c r="DQ193" s="613"/>
      <c r="DR193" s="613"/>
      <c r="DS193" s="613"/>
      <c r="DT193" s="613"/>
      <c r="DU193" s="613"/>
      <c r="DV193" s="613"/>
      <c r="DW193" s="613"/>
      <c r="DX193" s="613"/>
      <c r="DY193" s="613"/>
      <c r="DZ193" s="613"/>
      <c r="EA193" s="613"/>
      <c r="EB193" s="613"/>
      <c r="EC193" s="613"/>
      <c r="ED193" s="613"/>
      <c r="EE193" s="613"/>
      <c r="EF193" s="613"/>
      <c r="EG193" s="613"/>
      <c r="EH193" s="613"/>
      <c r="EI193" s="613"/>
      <c r="EJ193" s="613"/>
      <c r="EK193" s="613"/>
      <c r="EL193" s="613"/>
      <c r="EM193" s="613"/>
      <c r="EN193" s="613"/>
      <c r="EO193" s="613"/>
      <c r="EP193" s="613"/>
      <c r="EQ193" s="613"/>
      <c r="ER193" s="613"/>
      <c r="ES193" s="613"/>
      <c r="ET193" s="613"/>
      <c r="EU193" s="613"/>
      <c r="EV193" s="613"/>
      <c r="EW193" s="613"/>
      <c r="EX193" s="613"/>
      <c r="EY193" s="613"/>
      <c r="EZ193" s="613"/>
      <c r="FA193" s="613"/>
      <c r="FB193" s="613"/>
      <c r="FC193" s="613"/>
      <c r="FD193" s="613"/>
      <c r="FE193" s="613"/>
      <c r="FF193" s="613"/>
      <c r="FG193" s="613"/>
      <c r="FH193" s="613"/>
      <c r="FI193" s="613"/>
      <c r="FJ193" s="613"/>
    </row>
    <row r="194" spans="1:166" ht="7.35" customHeight="1">
      <c r="A194" s="978"/>
      <c r="B194" s="1730"/>
      <c r="C194" s="2044" t="str">
        <f>'4.1Plan'!C555</f>
        <v>PKGA4</v>
      </c>
      <c r="D194" s="2046"/>
      <c r="E194" s="2142" t="str">
        <f>'4.1Plan'!D555</f>
        <v>MLA4-1</v>
      </c>
      <c r="F194" s="2144"/>
      <c r="G194" s="2524">
        <v>112615</v>
      </c>
      <c r="H194" s="2525"/>
      <c r="I194" s="1051">
        <v>49</v>
      </c>
      <c r="J194" s="1052"/>
      <c r="K194" s="2564">
        <v>13.5</v>
      </c>
      <c r="L194" s="2565"/>
      <c r="M194" s="608"/>
      <c r="N194" s="2566"/>
      <c r="O194" s="2545"/>
      <c r="P194" s="1755"/>
      <c r="Q194" s="1749"/>
      <c r="R194" s="2545"/>
      <c r="S194" s="2545"/>
      <c r="T194" s="1755"/>
      <c r="U194" s="2614" t="s">
        <v>67</v>
      </c>
      <c r="V194" s="2615"/>
      <c r="W194" s="2545">
        <f>G194</f>
        <v>112615</v>
      </c>
      <c r="X194" s="2545"/>
      <c r="Y194" s="2545"/>
      <c r="Z194" s="2545"/>
      <c r="AA194" s="2545"/>
      <c r="AB194" s="2545"/>
      <c r="AC194" s="2545"/>
      <c r="AD194" s="2545"/>
      <c r="AE194" s="2545"/>
      <c r="AF194" s="2374"/>
      <c r="AG194" s="2375"/>
      <c r="AH194" s="2375"/>
      <c r="AI194" s="608"/>
      <c r="AJ194" s="2483"/>
      <c r="AK194" s="2484"/>
      <c r="AL194" s="2484"/>
      <c r="AM194" s="2484"/>
      <c r="AN194" s="2484"/>
      <c r="AO194" s="2484"/>
      <c r="AP194" s="2484"/>
      <c r="AQ194" s="2484"/>
      <c r="AR194" s="2484"/>
      <c r="AS194" s="2484"/>
      <c r="AT194" s="2484"/>
      <c r="AU194" s="2484"/>
      <c r="AV194" s="2484"/>
      <c r="AW194" s="2484"/>
      <c r="AX194" s="2484"/>
      <c r="AY194" s="2484"/>
      <c r="AZ194" s="2484"/>
      <c r="BA194" s="2484"/>
      <c r="BB194" s="2484"/>
      <c r="BC194" s="2484"/>
      <c r="BD194" s="2484"/>
      <c r="BE194" s="2484"/>
      <c r="BF194" s="2484"/>
      <c r="BG194" s="2484"/>
      <c r="BH194" s="2484"/>
      <c r="BI194" s="2484"/>
      <c r="BJ194" s="2484"/>
      <c r="BK194" s="2484"/>
      <c r="BL194" s="2484"/>
      <c r="BM194" s="2484"/>
      <c r="BN194" s="2484"/>
      <c r="BO194" s="2484"/>
      <c r="BP194" s="2484"/>
      <c r="BQ194" s="2484"/>
      <c r="BR194" s="2484"/>
      <c r="BS194" s="2484"/>
      <c r="BT194" s="2484"/>
      <c r="BU194" s="2484"/>
      <c r="BV194" s="2484"/>
      <c r="BW194" s="2484"/>
      <c r="BX194" s="2484"/>
      <c r="BY194" s="2484"/>
      <c r="BZ194" s="2484"/>
      <c r="CA194" s="2484"/>
      <c r="CB194" s="2484"/>
      <c r="CC194" s="2484"/>
      <c r="CD194" s="2484"/>
      <c r="CE194" s="2485"/>
      <c r="CF194" s="613"/>
      <c r="CG194" s="613"/>
      <c r="CH194" s="613"/>
      <c r="CI194" s="613"/>
    </row>
    <row r="195" spans="1:166" s="848" customFormat="1" ht="7.35" customHeight="1">
      <c r="A195" s="1005"/>
      <c r="B195" s="1759"/>
      <c r="C195" s="2148"/>
      <c r="D195" s="2150"/>
      <c r="E195" s="2396"/>
      <c r="F195" s="2397"/>
      <c r="G195" s="2528" t="s">
        <v>603</v>
      </c>
      <c r="H195" s="2529"/>
      <c r="I195" s="1053">
        <f>I194</f>
        <v>49</v>
      </c>
      <c r="J195" s="1054"/>
      <c r="K195" s="2535"/>
      <c r="L195" s="2536"/>
      <c r="M195" s="646"/>
      <c r="N195" s="2412"/>
      <c r="O195" s="2413"/>
      <c r="P195" s="1055"/>
      <c r="Q195" s="1753"/>
      <c r="R195" s="2545"/>
      <c r="S195" s="2545"/>
      <c r="T195" s="1057"/>
      <c r="U195" s="2595"/>
      <c r="V195" s="2596"/>
      <c r="W195" s="2412"/>
      <c r="X195" s="2413"/>
      <c r="Y195" s="2413"/>
      <c r="Z195" s="2413"/>
      <c r="AA195" s="2413"/>
      <c r="AB195" s="2413"/>
      <c r="AC195" s="2413"/>
      <c r="AD195" s="2413"/>
      <c r="AE195" s="2414"/>
      <c r="AF195" s="2374"/>
      <c r="AG195" s="2375"/>
      <c r="AH195" s="2375"/>
      <c r="AI195" s="646"/>
      <c r="AJ195" s="2483"/>
      <c r="AK195" s="2484"/>
      <c r="AL195" s="2484"/>
      <c r="AM195" s="2484"/>
      <c r="AN195" s="2484"/>
      <c r="AO195" s="2484"/>
      <c r="AP195" s="2484"/>
      <c r="AQ195" s="2484"/>
      <c r="AR195" s="2484"/>
      <c r="AS195" s="2484"/>
      <c r="AT195" s="2484"/>
      <c r="AU195" s="2484"/>
      <c r="AV195" s="2484"/>
      <c r="AW195" s="2484"/>
      <c r="AX195" s="2484"/>
      <c r="AY195" s="2484"/>
      <c r="AZ195" s="2484"/>
      <c r="BA195" s="2484"/>
      <c r="BB195" s="2484"/>
      <c r="BC195" s="2484"/>
      <c r="BD195" s="2484"/>
      <c r="BE195" s="2484"/>
      <c r="BF195" s="2484"/>
      <c r="BG195" s="2484"/>
      <c r="BH195" s="2484"/>
      <c r="BI195" s="2484"/>
      <c r="BJ195" s="2484"/>
      <c r="BK195" s="2484"/>
      <c r="BL195" s="2484"/>
      <c r="BM195" s="2484"/>
      <c r="BN195" s="2484"/>
      <c r="BO195" s="2484"/>
      <c r="BP195" s="2484"/>
      <c r="BQ195" s="2484"/>
      <c r="BR195" s="2484"/>
      <c r="BS195" s="2484"/>
      <c r="BT195" s="2484"/>
      <c r="BU195" s="2484"/>
      <c r="BV195" s="2484"/>
      <c r="BW195" s="2484"/>
      <c r="BX195" s="2484"/>
      <c r="BY195" s="2484"/>
      <c r="BZ195" s="2484"/>
      <c r="CA195" s="2484"/>
      <c r="CB195" s="2484"/>
      <c r="CC195" s="2484"/>
      <c r="CD195" s="2484"/>
      <c r="CE195" s="2485"/>
      <c r="CF195" s="613"/>
      <c r="CG195" s="613"/>
      <c r="CH195" s="613"/>
      <c r="CI195" s="613"/>
      <c r="CJ195" s="613"/>
      <c r="CK195" s="613"/>
      <c r="CL195" s="613"/>
      <c r="CM195" s="613"/>
      <c r="CN195" s="613"/>
      <c r="CO195" s="613"/>
      <c r="CP195" s="613"/>
      <c r="CQ195" s="613"/>
      <c r="CR195" s="613"/>
      <c r="CS195" s="613"/>
      <c r="CT195" s="613"/>
      <c r="CU195" s="613"/>
      <c r="CV195" s="613"/>
      <c r="CW195" s="613"/>
      <c r="CX195" s="613"/>
      <c r="CY195" s="613"/>
      <c r="CZ195" s="613"/>
      <c r="DA195" s="613"/>
      <c r="DB195" s="613"/>
      <c r="DC195" s="613"/>
      <c r="DD195" s="613"/>
      <c r="DE195" s="613"/>
      <c r="DF195" s="613"/>
      <c r="DG195" s="613"/>
      <c r="DH195" s="613"/>
      <c r="DI195" s="613"/>
      <c r="DJ195" s="613"/>
      <c r="DK195" s="613"/>
      <c r="DL195" s="613"/>
      <c r="DM195" s="613"/>
      <c r="DN195" s="613"/>
      <c r="DO195" s="613"/>
      <c r="DP195" s="613"/>
      <c r="DQ195" s="613"/>
      <c r="DR195" s="613"/>
      <c r="DS195" s="613"/>
      <c r="DT195" s="613"/>
      <c r="DU195" s="613"/>
      <c r="DV195" s="613"/>
      <c r="DW195" s="613"/>
      <c r="DX195" s="613"/>
      <c r="DY195" s="613"/>
      <c r="DZ195" s="613"/>
      <c r="EA195" s="613"/>
      <c r="EB195" s="613"/>
      <c r="EC195" s="613"/>
      <c r="ED195" s="613"/>
      <c r="EE195" s="613"/>
      <c r="EF195" s="613"/>
      <c r="EG195" s="613"/>
      <c r="EH195" s="613"/>
      <c r="EI195" s="613"/>
      <c r="EJ195" s="613"/>
      <c r="EK195" s="613"/>
      <c r="EL195" s="613"/>
      <c r="EM195" s="613"/>
      <c r="EN195" s="613"/>
      <c r="EO195" s="613"/>
      <c r="EP195" s="613"/>
      <c r="EQ195" s="613"/>
      <c r="ER195" s="613"/>
      <c r="ES195" s="613"/>
      <c r="ET195" s="613"/>
      <c r="EU195" s="613"/>
      <c r="EV195" s="613"/>
      <c r="EW195" s="613"/>
      <c r="EX195" s="613"/>
      <c r="EY195" s="613"/>
      <c r="EZ195" s="613"/>
      <c r="FA195" s="613"/>
      <c r="FB195" s="613"/>
      <c r="FC195" s="613"/>
      <c r="FD195" s="613"/>
      <c r="FE195" s="613"/>
      <c r="FF195" s="613"/>
      <c r="FG195" s="613"/>
      <c r="FH195" s="613"/>
      <c r="FI195" s="613"/>
      <c r="FJ195" s="613"/>
    </row>
    <row r="196" spans="1:166" ht="7.35" customHeight="1">
      <c r="A196" s="978"/>
      <c r="B196" s="1730"/>
      <c r="C196" s="2050"/>
      <c r="D196" s="2052"/>
      <c r="E196" s="2504" t="str">
        <f>'4.1Plan'!D595</f>
        <v>MLA4-3</v>
      </c>
      <c r="F196" s="2505"/>
      <c r="G196" s="2526">
        <v>123915</v>
      </c>
      <c r="H196" s="2527"/>
      <c r="I196" s="1058">
        <v>189</v>
      </c>
      <c r="J196" s="1059"/>
      <c r="K196" s="2564">
        <v>13.5</v>
      </c>
      <c r="L196" s="2565"/>
      <c r="M196" s="644"/>
      <c r="N196" s="2566"/>
      <c r="O196" s="2545"/>
      <c r="P196" s="1060"/>
      <c r="Q196" s="1746"/>
      <c r="R196" s="2545"/>
      <c r="S196" s="2545"/>
      <c r="T196" s="1060"/>
      <c r="U196" s="2614" t="s">
        <v>68</v>
      </c>
      <c r="V196" s="2615"/>
      <c r="W196" s="2340">
        <f>G196</f>
        <v>123915</v>
      </c>
      <c r="X196" s="2340"/>
      <c r="Y196" s="2340"/>
      <c r="Z196" s="2340"/>
      <c r="AA196" s="2340"/>
      <c r="AB196" s="2340"/>
      <c r="AC196" s="2340"/>
      <c r="AD196" s="2340"/>
      <c r="AE196" s="2340"/>
      <c r="AF196" s="2374"/>
      <c r="AG196" s="2375"/>
      <c r="AH196" s="2375"/>
      <c r="AI196" s="644"/>
      <c r="AJ196" s="2483"/>
      <c r="AK196" s="2484"/>
      <c r="AL196" s="2484"/>
      <c r="AM196" s="2484"/>
      <c r="AN196" s="2484"/>
      <c r="AO196" s="2484"/>
      <c r="AP196" s="2484"/>
      <c r="AQ196" s="2484"/>
      <c r="AR196" s="2484"/>
      <c r="AS196" s="2484"/>
      <c r="AT196" s="2484"/>
      <c r="AU196" s="2484"/>
      <c r="AV196" s="2484"/>
      <c r="AW196" s="2484"/>
      <c r="AX196" s="2484"/>
      <c r="AY196" s="2484"/>
      <c r="AZ196" s="2484"/>
      <c r="BA196" s="2484"/>
      <c r="BB196" s="2484"/>
      <c r="BC196" s="2484"/>
      <c r="BD196" s="2484"/>
      <c r="BE196" s="2484"/>
      <c r="BF196" s="2484"/>
      <c r="BG196" s="2484"/>
      <c r="BH196" s="2484"/>
      <c r="BI196" s="2484"/>
      <c r="BJ196" s="2484"/>
      <c r="BK196" s="2484"/>
      <c r="BL196" s="2484"/>
      <c r="BM196" s="2484"/>
      <c r="BN196" s="2484"/>
      <c r="BO196" s="2484"/>
      <c r="BP196" s="2484"/>
      <c r="BQ196" s="2484"/>
      <c r="BR196" s="2484"/>
      <c r="BS196" s="2484"/>
      <c r="BT196" s="2484"/>
      <c r="BU196" s="2484"/>
      <c r="BV196" s="2484"/>
      <c r="BW196" s="2484"/>
      <c r="BX196" s="2484"/>
      <c r="BY196" s="2484"/>
      <c r="BZ196" s="2484"/>
      <c r="CA196" s="2484"/>
      <c r="CB196" s="2484"/>
      <c r="CC196" s="2484"/>
      <c r="CD196" s="2484"/>
      <c r="CE196" s="2485"/>
      <c r="CF196" s="613"/>
      <c r="CG196" s="613"/>
      <c r="CH196" s="613"/>
      <c r="CI196" s="613"/>
    </row>
    <row r="197" spans="1:166" s="848" customFormat="1" ht="7.35" customHeight="1">
      <c r="A197" s="1018"/>
      <c r="B197" s="1736"/>
      <c r="C197" s="2148"/>
      <c r="D197" s="2150"/>
      <c r="E197" s="2396"/>
      <c r="F197" s="2397"/>
      <c r="G197" s="2398" t="s">
        <v>691</v>
      </c>
      <c r="H197" s="2399"/>
      <c r="I197" s="1007">
        <f>I196</f>
        <v>189</v>
      </c>
      <c r="J197" s="910"/>
      <c r="K197" s="2535"/>
      <c r="L197" s="2536"/>
      <c r="M197" s="612"/>
      <c r="N197" s="2412"/>
      <c r="O197" s="2413"/>
      <c r="P197" s="1752"/>
      <c r="Q197" s="1743"/>
      <c r="R197" s="2545"/>
      <c r="S197" s="2545"/>
      <c r="T197" s="582"/>
      <c r="U197" s="2595"/>
      <c r="V197" s="2596"/>
      <c r="W197" s="2412"/>
      <c r="X197" s="2413"/>
      <c r="Y197" s="2413"/>
      <c r="Z197" s="2413"/>
      <c r="AA197" s="2413"/>
      <c r="AB197" s="2413"/>
      <c r="AC197" s="2413"/>
      <c r="AD197" s="2413"/>
      <c r="AE197" s="2414"/>
      <c r="AF197" s="2374"/>
      <c r="AG197" s="2375"/>
      <c r="AH197" s="2375"/>
      <c r="AI197" s="612"/>
      <c r="AJ197" s="2486"/>
      <c r="AK197" s="2487"/>
      <c r="AL197" s="2487"/>
      <c r="AM197" s="2487"/>
      <c r="AN197" s="2487"/>
      <c r="AO197" s="2487"/>
      <c r="AP197" s="2487"/>
      <c r="AQ197" s="2487"/>
      <c r="AR197" s="2487"/>
      <c r="AS197" s="2487"/>
      <c r="AT197" s="2487"/>
      <c r="AU197" s="2487"/>
      <c r="AV197" s="2487"/>
      <c r="AW197" s="2487"/>
      <c r="AX197" s="2487"/>
      <c r="AY197" s="2487"/>
      <c r="AZ197" s="2487"/>
      <c r="BA197" s="2487"/>
      <c r="BB197" s="2487"/>
      <c r="BC197" s="2487"/>
      <c r="BD197" s="2487"/>
      <c r="BE197" s="2487"/>
      <c r="BF197" s="2487"/>
      <c r="BG197" s="2487"/>
      <c r="BH197" s="2487"/>
      <c r="BI197" s="2487"/>
      <c r="BJ197" s="2487"/>
      <c r="BK197" s="2487"/>
      <c r="BL197" s="2487"/>
      <c r="BM197" s="2487"/>
      <c r="BN197" s="2487"/>
      <c r="BO197" s="2487"/>
      <c r="BP197" s="2487"/>
      <c r="BQ197" s="2487"/>
      <c r="BR197" s="2487"/>
      <c r="BS197" s="2487"/>
      <c r="BT197" s="2487"/>
      <c r="BU197" s="2487"/>
      <c r="BV197" s="2487"/>
      <c r="BW197" s="2487"/>
      <c r="BX197" s="2487"/>
      <c r="BY197" s="2487"/>
      <c r="BZ197" s="2487"/>
      <c r="CA197" s="2487"/>
      <c r="CB197" s="2487"/>
      <c r="CC197" s="2487"/>
      <c r="CD197" s="2487"/>
      <c r="CE197" s="2488"/>
      <c r="CF197" s="613"/>
      <c r="CG197" s="613"/>
      <c r="CH197" s="613"/>
      <c r="CI197" s="613"/>
      <c r="CJ197" s="613"/>
      <c r="CK197" s="613"/>
      <c r="CL197" s="613"/>
      <c r="CM197" s="613"/>
      <c r="CN197" s="613"/>
      <c r="CO197" s="613"/>
      <c r="CP197" s="613"/>
      <c r="CQ197" s="613"/>
      <c r="CR197" s="613"/>
      <c r="CS197" s="613"/>
      <c r="CT197" s="613"/>
      <c r="CU197" s="613"/>
      <c r="CV197" s="613"/>
      <c r="CW197" s="613"/>
      <c r="CX197" s="613"/>
      <c r="CY197" s="613"/>
      <c r="CZ197" s="613"/>
      <c r="DA197" s="613"/>
      <c r="DB197" s="613"/>
      <c r="DC197" s="613"/>
      <c r="DD197" s="613"/>
      <c r="DE197" s="613"/>
      <c r="DF197" s="613"/>
      <c r="DG197" s="613"/>
      <c r="DH197" s="613"/>
      <c r="DI197" s="613"/>
      <c r="DJ197" s="613"/>
      <c r="DK197" s="613"/>
      <c r="DL197" s="613"/>
      <c r="DM197" s="613"/>
      <c r="DN197" s="613"/>
      <c r="DO197" s="613"/>
      <c r="DP197" s="613"/>
      <c r="DQ197" s="613"/>
      <c r="DR197" s="613"/>
      <c r="DS197" s="613"/>
      <c r="DT197" s="613"/>
      <c r="DU197" s="613"/>
      <c r="DV197" s="613"/>
      <c r="DW197" s="613"/>
      <c r="DX197" s="613"/>
      <c r="DY197" s="613"/>
      <c r="DZ197" s="613"/>
      <c r="EA197" s="613"/>
      <c r="EB197" s="613"/>
      <c r="EC197" s="613"/>
      <c r="ED197" s="613"/>
      <c r="EE197" s="613"/>
      <c r="EF197" s="613"/>
      <c r="EG197" s="613"/>
      <c r="EH197" s="613"/>
      <c r="EI197" s="613"/>
      <c r="EJ197" s="613"/>
      <c r="EK197" s="613"/>
      <c r="EL197" s="613"/>
      <c r="EM197" s="613"/>
      <c r="EN197" s="613"/>
      <c r="EO197" s="613"/>
      <c r="EP197" s="613"/>
      <c r="EQ197" s="613"/>
      <c r="ER197" s="613"/>
      <c r="ES197" s="613"/>
      <c r="ET197" s="613"/>
      <c r="EU197" s="613"/>
      <c r="EV197" s="613"/>
      <c r="EW197" s="613"/>
      <c r="EX197" s="613"/>
      <c r="EY197" s="613"/>
      <c r="EZ197" s="613"/>
      <c r="FA197" s="613"/>
      <c r="FB197" s="613"/>
      <c r="FC197" s="613"/>
      <c r="FD197" s="613"/>
      <c r="FE197" s="613"/>
      <c r="FF197" s="613"/>
      <c r="FG197" s="613"/>
      <c r="FH197" s="613"/>
      <c r="FI197" s="613"/>
      <c r="FJ197" s="613"/>
    </row>
    <row r="198" spans="1:166" s="848" customFormat="1" ht="7.35" customHeight="1">
      <c r="A198" s="605"/>
      <c r="B198" s="1494"/>
      <c r="C198" s="1494"/>
      <c r="D198" s="1494"/>
      <c r="E198" s="1561"/>
      <c r="F198" s="1561"/>
      <c r="G198" s="1562"/>
      <c r="H198" s="1562"/>
      <c r="I198" s="1563"/>
      <c r="J198" s="1563"/>
      <c r="K198" s="1564"/>
      <c r="L198" s="1564"/>
      <c r="M198" s="605"/>
      <c r="N198" s="1565"/>
      <c r="O198" s="1565"/>
      <c r="P198" s="1566"/>
      <c r="Q198" s="1565"/>
      <c r="R198" s="1040"/>
      <c r="S198" s="1040"/>
      <c r="T198" s="605"/>
      <c r="U198" s="1567"/>
      <c r="V198" s="1567"/>
      <c r="W198" s="1565"/>
      <c r="X198" s="1565"/>
      <c r="Y198" s="1565"/>
      <c r="Z198" s="1565"/>
      <c r="AA198" s="1565"/>
      <c r="AB198" s="1565"/>
      <c r="AC198" s="1565"/>
      <c r="AD198" s="1565"/>
      <c r="AE198" s="1565"/>
      <c r="AF198" s="1568"/>
      <c r="AG198" s="1568"/>
      <c r="AH198" s="1568"/>
      <c r="AI198" s="605"/>
      <c r="AJ198" s="1497"/>
      <c r="AK198" s="1497"/>
      <c r="AL198" s="1497"/>
      <c r="AM198" s="1497"/>
      <c r="AN198" s="1497"/>
      <c r="AO198" s="1497"/>
      <c r="AP198" s="1497"/>
      <c r="AQ198" s="1497"/>
      <c r="AR198" s="1497"/>
      <c r="AS198" s="1497"/>
      <c r="AT198" s="1497"/>
      <c r="AU198" s="1497"/>
      <c r="AV198" s="1497"/>
      <c r="AW198" s="1497"/>
      <c r="AX198" s="1497"/>
      <c r="AY198" s="1497"/>
      <c r="AZ198" s="1497"/>
      <c r="BA198" s="1497"/>
      <c r="BB198" s="1497"/>
      <c r="BC198" s="1497"/>
      <c r="BD198" s="1497"/>
      <c r="BE198" s="1497"/>
      <c r="BF198" s="1497"/>
      <c r="BG198" s="1497"/>
      <c r="BH198" s="1497"/>
      <c r="BI198" s="1497"/>
      <c r="BJ198" s="1497"/>
      <c r="BK198" s="1497"/>
      <c r="BL198" s="1497"/>
      <c r="BM198" s="1497"/>
      <c r="BN198" s="1497"/>
      <c r="BO198" s="1497"/>
      <c r="BP198" s="1497"/>
      <c r="BQ198" s="1497"/>
      <c r="BR198" s="1497"/>
      <c r="BS198" s="1497"/>
      <c r="BT198" s="1497"/>
      <c r="BU198" s="1497"/>
      <c r="BV198" s="1497"/>
      <c r="BW198" s="1497"/>
      <c r="BX198" s="1497"/>
      <c r="BY198" s="1497"/>
      <c r="BZ198" s="1497"/>
      <c r="CA198" s="1497"/>
      <c r="CB198" s="1497"/>
      <c r="CC198" s="1497"/>
      <c r="CD198" s="1497"/>
      <c r="CE198" s="1497"/>
      <c r="CF198" s="613"/>
      <c r="CG198" s="613"/>
      <c r="CH198" s="613"/>
      <c r="CI198" s="613"/>
      <c r="CJ198" s="613"/>
      <c r="CK198" s="613"/>
      <c r="CL198" s="613"/>
      <c r="CM198" s="613"/>
      <c r="CN198" s="613"/>
      <c r="CO198" s="613"/>
      <c r="CP198" s="613"/>
      <c r="CQ198" s="613"/>
      <c r="CR198" s="613"/>
      <c r="CS198" s="613"/>
      <c r="CT198" s="613"/>
      <c r="CU198" s="613"/>
      <c r="CV198" s="613"/>
      <c r="CW198" s="613"/>
      <c r="CX198" s="613"/>
      <c r="CY198" s="613"/>
      <c r="CZ198" s="613"/>
      <c r="DA198" s="613"/>
      <c r="DB198" s="613"/>
      <c r="DC198" s="613"/>
      <c r="DD198" s="613"/>
      <c r="DE198" s="613"/>
      <c r="DF198" s="613"/>
      <c r="DG198" s="613"/>
      <c r="DH198" s="613"/>
      <c r="DI198" s="613"/>
      <c r="DJ198" s="613"/>
      <c r="DK198" s="613"/>
      <c r="DL198" s="613"/>
      <c r="DM198" s="613"/>
      <c r="DN198" s="613"/>
      <c r="DO198" s="613"/>
      <c r="DP198" s="613"/>
      <c r="DQ198" s="613"/>
      <c r="DR198" s="613"/>
      <c r="DS198" s="613"/>
      <c r="DT198" s="613"/>
      <c r="DU198" s="613"/>
      <c r="DV198" s="613"/>
      <c r="DW198" s="613"/>
      <c r="DX198" s="613"/>
      <c r="DY198" s="613"/>
      <c r="DZ198" s="613"/>
      <c r="EA198" s="613"/>
      <c r="EB198" s="613"/>
      <c r="EC198" s="613"/>
      <c r="ED198" s="613"/>
      <c r="EE198" s="613"/>
      <c r="EF198" s="613"/>
      <c r="EG198" s="613"/>
      <c r="EH198" s="613"/>
      <c r="EI198" s="613"/>
      <c r="EJ198" s="613"/>
      <c r="EK198" s="613"/>
      <c r="EL198" s="613"/>
      <c r="EM198" s="613"/>
      <c r="EN198" s="613"/>
      <c r="EO198" s="613"/>
      <c r="EP198" s="613"/>
      <c r="EQ198" s="613"/>
      <c r="ER198" s="613"/>
      <c r="ES198" s="613"/>
      <c r="ET198" s="613"/>
      <c r="EU198" s="613"/>
      <c r="EV198" s="613"/>
      <c r="EW198" s="613"/>
      <c r="EX198" s="613"/>
      <c r="EY198" s="613"/>
      <c r="EZ198" s="613"/>
      <c r="FA198" s="613"/>
      <c r="FB198" s="613"/>
      <c r="FC198" s="613"/>
      <c r="FD198" s="613"/>
      <c r="FE198" s="613"/>
      <c r="FF198" s="613"/>
      <c r="FG198" s="613"/>
      <c r="FH198" s="613"/>
      <c r="FI198" s="613"/>
      <c r="FJ198" s="613"/>
    </row>
    <row r="199" spans="1:166" s="1061" customFormat="1" ht="7.35" customHeight="1">
      <c r="A199" s="1057"/>
      <c r="B199" s="1495"/>
      <c r="C199" s="1495"/>
      <c r="D199" s="1495"/>
      <c r="E199" s="1560"/>
      <c r="F199" s="1560"/>
      <c r="G199" s="1569"/>
      <c r="H199" s="1569"/>
      <c r="I199" s="1054"/>
      <c r="J199" s="1054"/>
      <c r="K199" s="2593"/>
      <c r="L199" s="2593"/>
      <c r="M199" s="1057"/>
      <c r="N199" s="2594"/>
      <c r="O199" s="2594"/>
      <c r="P199" s="1055"/>
      <c r="Q199" s="1056"/>
      <c r="R199" s="2594"/>
      <c r="S199" s="2594"/>
      <c r="T199" s="1057"/>
      <c r="U199" s="2618"/>
      <c r="V199" s="2618"/>
      <c r="W199" s="2383"/>
      <c r="X199" s="2383"/>
      <c r="Y199" s="2383"/>
      <c r="Z199" s="2383"/>
      <c r="AA199" s="2383"/>
      <c r="AB199" s="2383"/>
      <c r="AC199" s="2383"/>
      <c r="AD199" s="2383"/>
      <c r="AE199" s="2383"/>
      <c r="AF199" s="2149"/>
      <c r="AG199" s="2149"/>
      <c r="AH199" s="2149"/>
      <c r="AI199" s="1495"/>
      <c r="AJ199" s="1570"/>
      <c r="AK199" s="1495"/>
      <c r="AL199" s="755"/>
      <c r="AM199" s="1057"/>
      <c r="AN199" s="1571"/>
      <c r="AO199" s="1571"/>
      <c r="AP199" s="1571"/>
      <c r="AQ199" s="1571"/>
      <c r="AR199" s="1571"/>
      <c r="AS199" s="1571"/>
      <c r="AT199" s="1571"/>
      <c r="AU199" s="1571"/>
      <c r="AV199" s="1571"/>
      <c r="AW199" s="1571"/>
      <c r="AX199" s="1571"/>
      <c r="AY199" s="1571"/>
      <c r="AZ199" s="1571"/>
      <c r="BA199" s="1571"/>
      <c r="BB199" s="1571"/>
      <c r="BC199" s="1571"/>
      <c r="BD199" s="1571"/>
      <c r="BE199" s="1571"/>
      <c r="BF199" s="1571"/>
      <c r="BG199" s="1571"/>
      <c r="BH199" s="1571"/>
      <c r="BI199" s="1571"/>
      <c r="BJ199" s="1571"/>
      <c r="BK199" s="1571"/>
      <c r="BL199" s="1571"/>
      <c r="BM199" s="1571"/>
      <c r="BN199" s="1571"/>
      <c r="BO199" s="1571"/>
      <c r="BP199" s="1571"/>
      <c r="BQ199" s="1571"/>
      <c r="BR199" s="1571"/>
      <c r="BS199" s="1571"/>
      <c r="BT199" s="1571"/>
      <c r="BU199" s="1571"/>
      <c r="BV199" s="1571"/>
      <c r="BW199" s="1571"/>
      <c r="BX199" s="1571"/>
      <c r="BY199" s="1571"/>
      <c r="BZ199" s="1571"/>
      <c r="CA199" s="1571"/>
      <c r="CB199" s="1571"/>
      <c r="CC199" s="1571"/>
      <c r="CD199" s="1571"/>
      <c r="CE199" s="1571"/>
      <c r="CF199" s="613"/>
      <c r="CG199" s="613"/>
      <c r="CH199" s="613"/>
      <c r="CI199" s="613"/>
      <c r="CJ199" s="613"/>
      <c r="CK199" s="613"/>
      <c r="CL199" s="613"/>
      <c r="CM199" s="613"/>
      <c r="CN199" s="613"/>
      <c r="CO199" s="613"/>
      <c r="CP199" s="613"/>
      <c r="CQ199" s="613"/>
      <c r="CR199" s="613"/>
      <c r="CS199" s="613"/>
      <c r="CT199" s="613"/>
      <c r="CU199" s="613"/>
      <c r="CV199" s="613"/>
      <c r="CW199" s="613"/>
      <c r="CX199" s="613"/>
      <c r="CY199" s="613"/>
      <c r="CZ199" s="613"/>
      <c r="DA199" s="613"/>
      <c r="DB199" s="613"/>
      <c r="DC199" s="613"/>
      <c r="DD199" s="613"/>
      <c r="DE199" s="613"/>
      <c r="DF199" s="613"/>
      <c r="DG199" s="613"/>
      <c r="DH199" s="613"/>
      <c r="DI199" s="613"/>
      <c r="DJ199" s="613"/>
      <c r="DK199" s="613"/>
      <c r="DL199" s="613"/>
      <c r="DM199" s="613"/>
      <c r="DN199" s="613"/>
      <c r="DO199" s="613"/>
      <c r="DP199" s="613"/>
      <c r="DQ199" s="613"/>
      <c r="DR199" s="613"/>
      <c r="DS199" s="613"/>
      <c r="DT199" s="613"/>
      <c r="DU199" s="613"/>
      <c r="DV199" s="613"/>
      <c r="DW199" s="613"/>
      <c r="DX199" s="613"/>
      <c r="DY199" s="613"/>
      <c r="DZ199" s="613"/>
      <c r="EA199" s="613"/>
      <c r="EB199" s="613"/>
      <c r="EC199" s="613"/>
      <c r="ED199" s="613"/>
      <c r="EE199" s="613"/>
      <c r="EF199" s="613"/>
      <c r="EG199" s="613"/>
      <c r="EH199" s="613"/>
      <c r="EI199" s="613"/>
      <c r="EJ199" s="613"/>
      <c r="EK199" s="613"/>
      <c r="EL199" s="613"/>
      <c r="EM199" s="613"/>
      <c r="EN199" s="613"/>
      <c r="EO199" s="613"/>
      <c r="EP199" s="613"/>
      <c r="EQ199" s="613"/>
      <c r="ER199" s="613"/>
      <c r="ES199" s="613"/>
      <c r="ET199" s="613"/>
      <c r="EU199" s="613"/>
      <c r="EV199" s="613"/>
      <c r="EW199" s="613"/>
      <c r="EX199" s="613"/>
      <c r="EY199" s="613"/>
      <c r="EZ199" s="613"/>
      <c r="FA199" s="613"/>
      <c r="FB199" s="613"/>
      <c r="FC199" s="613"/>
      <c r="FD199" s="613"/>
      <c r="FE199" s="613"/>
      <c r="FF199" s="613"/>
      <c r="FG199" s="613"/>
      <c r="FH199" s="613"/>
      <c r="FI199" s="613"/>
      <c r="FJ199" s="613"/>
    </row>
    <row r="200" spans="1:166" ht="7.35" customHeight="1">
      <c r="A200" s="2050" t="s">
        <v>570</v>
      </c>
      <c r="B200" s="2052"/>
      <c r="C200" s="2050" t="s">
        <v>692</v>
      </c>
      <c r="D200" s="2052"/>
      <c r="E200" s="2386" t="s">
        <v>693</v>
      </c>
      <c r="F200" s="2387"/>
      <c r="G200" s="2264" t="s">
        <v>611</v>
      </c>
      <c r="H200" s="2294"/>
      <c r="I200" s="2294"/>
      <c r="J200" s="2294"/>
      <c r="K200" s="2294"/>
      <c r="L200" s="2294"/>
      <c r="M200" s="2294"/>
      <c r="N200" s="2294"/>
      <c r="O200" s="2294"/>
      <c r="P200" s="2294"/>
      <c r="Q200" s="2294"/>
      <c r="R200" s="2294"/>
      <c r="S200" s="2294"/>
      <c r="T200" s="2265"/>
      <c r="U200" s="2094" t="s">
        <v>612</v>
      </c>
      <c r="V200" s="2095"/>
      <c r="W200" s="2095"/>
      <c r="X200" s="2095"/>
      <c r="Y200" s="2095"/>
      <c r="Z200" s="2095"/>
      <c r="AA200" s="2095"/>
      <c r="AB200" s="2095"/>
      <c r="AC200" s="2095"/>
      <c r="AD200" s="2095"/>
      <c r="AE200" s="2095"/>
      <c r="AF200" s="2095"/>
      <c r="AG200" s="2095"/>
      <c r="AH200" s="2095"/>
      <c r="AI200" s="2096"/>
      <c r="AJ200" s="2477" t="s">
        <v>694</v>
      </c>
      <c r="AK200" s="2478"/>
      <c r="AL200" s="2478"/>
      <c r="AM200" s="2478"/>
      <c r="AN200" s="2478"/>
      <c r="AO200" s="2478"/>
      <c r="AP200" s="2478"/>
      <c r="AQ200" s="2478"/>
      <c r="AR200" s="2478"/>
      <c r="AS200" s="2478"/>
      <c r="AT200" s="2478"/>
      <c r="AU200" s="2478"/>
      <c r="AV200" s="2478"/>
      <c r="AW200" s="2478"/>
      <c r="AX200" s="2478"/>
      <c r="AY200" s="2478"/>
      <c r="AZ200" s="2478"/>
      <c r="BA200" s="2478"/>
      <c r="BB200" s="2478"/>
      <c r="BC200" s="2478"/>
      <c r="BD200" s="2478"/>
      <c r="BE200" s="2478"/>
      <c r="BF200" s="2478"/>
      <c r="BG200" s="2478"/>
      <c r="BH200" s="2478"/>
      <c r="BI200" s="2478"/>
      <c r="BJ200" s="2478"/>
      <c r="BK200" s="2478"/>
      <c r="BL200" s="2478"/>
      <c r="BM200" s="2478"/>
      <c r="BN200" s="2478"/>
      <c r="BO200" s="2478"/>
      <c r="BP200" s="2478"/>
      <c r="BQ200" s="2478"/>
      <c r="BR200" s="2478"/>
      <c r="BS200" s="2478"/>
      <c r="BT200" s="2478"/>
      <c r="BU200" s="2478"/>
      <c r="BV200" s="2478"/>
      <c r="BW200" s="2478"/>
      <c r="BX200" s="2478"/>
      <c r="BY200" s="2478"/>
      <c r="BZ200" s="2478"/>
      <c r="CA200" s="2478"/>
      <c r="CB200" s="2478"/>
      <c r="CC200" s="2478"/>
      <c r="CD200" s="2478"/>
      <c r="CE200" s="2479"/>
      <c r="CF200" s="613"/>
      <c r="CG200" s="613"/>
      <c r="CH200" s="613"/>
      <c r="CI200" s="613"/>
    </row>
    <row r="201" spans="1:166" ht="7.35" customHeight="1">
      <c r="A201" s="2044"/>
      <c r="B201" s="2046"/>
      <c r="C201" s="2044" t="s">
        <v>695</v>
      </c>
      <c r="D201" s="2046"/>
      <c r="E201" s="2452" t="s">
        <v>696</v>
      </c>
      <c r="F201" s="2454"/>
      <c r="G201" s="2386" t="s">
        <v>616</v>
      </c>
      <c r="H201" s="2387"/>
      <c r="I201" s="2384" t="s">
        <v>602</v>
      </c>
      <c r="J201" s="2385"/>
      <c r="K201" s="2384" t="s">
        <v>617</v>
      </c>
      <c r="L201" s="2499"/>
      <c r="M201" s="2385"/>
      <c r="N201" s="2386" t="s">
        <v>618</v>
      </c>
      <c r="O201" s="2548"/>
      <c r="P201" s="2548"/>
      <c r="Q201" s="2548"/>
      <c r="R201" s="2548"/>
      <c r="S201" s="2548"/>
      <c r="T201" s="2387"/>
      <c r="U201" s="2044" t="s">
        <v>618</v>
      </c>
      <c r="V201" s="2045"/>
      <c r="W201" s="2045"/>
      <c r="X201" s="2045"/>
      <c r="Y201" s="2045"/>
      <c r="Z201" s="2045"/>
      <c r="AA201" s="2045"/>
      <c r="AB201" s="2045"/>
      <c r="AC201" s="2045"/>
      <c r="AD201" s="2045"/>
      <c r="AE201" s="2046"/>
      <c r="AF201" s="2450" t="s">
        <v>602</v>
      </c>
      <c r="AG201" s="2455"/>
      <c r="AH201" s="2455"/>
      <c r="AI201" s="2451"/>
      <c r="AJ201" s="2456" t="s">
        <v>951</v>
      </c>
      <c r="AK201" s="2457"/>
      <c r="AL201" s="2457"/>
      <c r="AM201" s="2457"/>
      <c r="AN201" s="2457"/>
      <c r="AO201" s="2458"/>
      <c r="AP201" s="2447" t="s">
        <v>697</v>
      </c>
      <c r="AQ201" s="2448"/>
      <c r="AR201" s="2448"/>
      <c r="AS201" s="2448"/>
      <c r="AT201" s="2448"/>
      <c r="AU201" s="2448"/>
      <c r="AV201" s="2448"/>
      <c r="AW201" s="2448"/>
      <c r="AX201" s="2448"/>
      <c r="AY201" s="2448"/>
      <c r="AZ201" s="2448"/>
      <c r="BA201" s="2449"/>
      <c r="BB201" s="2447" t="s">
        <v>698</v>
      </c>
      <c r="BC201" s="2448"/>
      <c r="BD201" s="2448"/>
      <c r="BE201" s="2448"/>
      <c r="BF201" s="2448"/>
      <c r="BG201" s="2448"/>
      <c r="BH201" s="2448"/>
      <c r="BI201" s="2448"/>
      <c r="BJ201" s="2448"/>
      <c r="BK201" s="2448"/>
      <c r="BL201" s="2448"/>
      <c r="BM201" s="2449"/>
      <c r="BN201" s="2456" t="s">
        <v>953</v>
      </c>
      <c r="BO201" s="2457"/>
      <c r="BP201" s="2457"/>
      <c r="BQ201" s="2457"/>
      <c r="BR201" s="2457"/>
      <c r="BS201" s="2458"/>
      <c r="BT201" s="2456" t="s">
        <v>954</v>
      </c>
      <c r="BU201" s="2457"/>
      <c r="BV201" s="2457"/>
      <c r="BW201" s="2457"/>
      <c r="BX201" s="2457"/>
      <c r="BY201" s="2457"/>
      <c r="BZ201" s="2456" t="s">
        <v>955</v>
      </c>
      <c r="CA201" s="2457"/>
      <c r="CB201" s="2457"/>
      <c r="CC201" s="2457"/>
      <c r="CD201" s="2457"/>
      <c r="CE201" s="2458"/>
      <c r="CF201" s="613"/>
      <c r="CG201" s="613"/>
      <c r="CH201" s="613"/>
      <c r="CI201" s="613"/>
    </row>
    <row r="202" spans="1:166" ht="6.75" customHeight="1">
      <c r="A202" s="2044"/>
      <c r="B202" s="2046"/>
      <c r="C202" s="2044"/>
      <c r="D202" s="2046"/>
      <c r="E202" s="2452"/>
      <c r="F202" s="2454"/>
      <c r="G202" s="2452"/>
      <c r="H202" s="2454"/>
      <c r="I202" s="2450" t="s">
        <v>422</v>
      </c>
      <c r="J202" s="2451"/>
      <c r="K202" s="2450" t="s">
        <v>422</v>
      </c>
      <c r="L202" s="2455"/>
      <c r="M202" s="2451"/>
      <c r="N202" s="2452"/>
      <c r="O202" s="2453"/>
      <c r="P202" s="2453"/>
      <c r="Q202" s="2453"/>
      <c r="R202" s="2453"/>
      <c r="S202" s="2453"/>
      <c r="T202" s="2454"/>
      <c r="U202" s="2045" t="s">
        <v>422</v>
      </c>
      <c r="V202" s="2045"/>
      <c r="W202" s="2045"/>
      <c r="X202" s="2045"/>
      <c r="Y202" s="2045"/>
      <c r="Z202" s="2045"/>
      <c r="AA202" s="2045"/>
      <c r="AB202" s="2045"/>
      <c r="AC202" s="2045"/>
      <c r="AD202" s="2045"/>
      <c r="AE202" s="2045"/>
      <c r="AF202" s="2450" t="s">
        <v>422</v>
      </c>
      <c r="AG202" s="2455"/>
      <c r="AH202" s="2455"/>
      <c r="AI202" s="2451"/>
      <c r="AJ202" s="2466"/>
      <c r="AK202" s="2467"/>
      <c r="AL202" s="2467"/>
      <c r="AM202" s="2467"/>
      <c r="AN202" s="2467"/>
      <c r="AO202" s="2468"/>
      <c r="AP202" s="2447" t="s">
        <v>950</v>
      </c>
      <c r="AQ202" s="2448"/>
      <c r="AR202" s="2448"/>
      <c r="AS202" s="2448"/>
      <c r="AT202" s="2448"/>
      <c r="AU202" s="2449"/>
      <c r="AV202" s="2447" t="s">
        <v>948</v>
      </c>
      <c r="AW202" s="2448"/>
      <c r="AX202" s="2448"/>
      <c r="AY202" s="2448"/>
      <c r="AZ202" s="2448"/>
      <c r="BA202" s="2449"/>
      <c r="BB202" s="2447" t="s">
        <v>949</v>
      </c>
      <c r="BC202" s="2448"/>
      <c r="BD202" s="2448"/>
      <c r="BE202" s="2448"/>
      <c r="BF202" s="2448"/>
      <c r="BG202" s="2449"/>
      <c r="BH202" s="2447" t="s">
        <v>952</v>
      </c>
      <c r="BI202" s="2448"/>
      <c r="BJ202" s="2448"/>
      <c r="BK202" s="2448"/>
      <c r="BL202" s="2448"/>
      <c r="BM202" s="2449"/>
      <c r="BN202" s="2466" t="s">
        <v>699</v>
      </c>
      <c r="BO202" s="2467"/>
      <c r="BP202" s="2467"/>
      <c r="BQ202" s="2467"/>
      <c r="BR202" s="2467"/>
      <c r="BS202" s="2468"/>
      <c r="BT202" s="2466"/>
      <c r="BU202" s="2467"/>
      <c r="BV202" s="2467"/>
      <c r="BW202" s="2467"/>
      <c r="BX202" s="2467"/>
      <c r="BY202" s="2467"/>
      <c r="BZ202" s="2466"/>
      <c r="CA202" s="2467"/>
      <c r="CB202" s="2467"/>
      <c r="CC202" s="2467"/>
      <c r="CD202" s="2467"/>
      <c r="CE202" s="2468"/>
      <c r="CF202" s="613"/>
      <c r="CG202" s="613"/>
      <c r="CH202" s="613"/>
      <c r="CI202" s="613"/>
    </row>
    <row r="203" spans="1:166" ht="7.35" customHeight="1">
      <c r="A203" s="2044"/>
      <c r="B203" s="2046"/>
      <c r="C203" s="2044"/>
      <c r="D203" s="2046"/>
      <c r="E203" s="2452"/>
      <c r="F203" s="2454"/>
      <c r="G203" s="2452"/>
      <c r="H203" s="2454"/>
      <c r="I203" s="2450"/>
      <c r="J203" s="2451"/>
      <c r="K203" s="2450"/>
      <c r="L203" s="2455"/>
      <c r="M203" s="2451"/>
      <c r="N203" s="2452"/>
      <c r="O203" s="2453"/>
      <c r="P203" s="2453"/>
      <c r="Q203" s="2453"/>
      <c r="R203" s="2453"/>
      <c r="S203" s="2453"/>
      <c r="T203" s="2454"/>
      <c r="U203" s="2045"/>
      <c r="V203" s="2045"/>
      <c r="W203" s="2045"/>
      <c r="X203" s="2045"/>
      <c r="Y203" s="2045"/>
      <c r="Z203" s="2045"/>
      <c r="AA203" s="2045"/>
      <c r="AB203" s="2045"/>
      <c r="AC203" s="2045"/>
      <c r="AD203" s="2045"/>
      <c r="AE203" s="2045"/>
      <c r="AF203" s="2450"/>
      <c r="AG203" s="2455"/>
      <c r="AH203" s="2455"/>
      <c r="AI203" s="2451"/>
      <c r="AJ203" s="2048" t="str">
        <f>'3.1Cost by Sub-contractors'!M3</f>
        <v>Qty</v>
      </c>
      <c r="AK203" s="2049"/>
      <c r="AL203" s="2244" t="str">
        <f>'3.1Cost by Sub-contractors'!K3</f>
        <v>Unit Price</v>
      </c>
      <c r="AM203" s="2245"/>
      <c r="AN203" s="2465" t="str">
        <f>'3.1Cost by Sub-contractors'!O3</f>
        <v>Amount</v>
      </c>
      <c r="AO203" s="2237"/>
      <c r="AP203" s="2048" t="str">
        <f>'3.1Cost by Sub-contractors'!M3</f>
        <v>Qty</v>
      </c>
      <c r="AQ203" s="2049"/>
      <c r="AR203" s="2244" t="str">
        <f>'3.1Cost by Sub-contractors'!K3</f>
        <v>Unit Price</v>
      </c>
      <c r="AS203" s="2245"/>
      <c r="AT203" s="2465" t="str">
        <f>'3.1Cost by Sub-contractors'!O3</f>
        <v>Amount</v>
      </c>
      <c r="AU203" s="2237"/>
      <c r="AV203" s="2048" t="str">
        <f>'3.1Cost by Sub-contractors'!M3</f>
        <v>Qty</v>
      </c>
      <c r="AW203" s="2049"/>
      <c r="AX203" s="2244" t="str">
        <f>'3.1Cost by Sub-contractors'!K3</f>
        <v>Unit Price</v>
      </c>
      <c r="AY203" s="2245"/>
      <c r="AZ203" s="2465" t="str">
        <f>'3.1Cost by Sub-contractors'!O3</f>
        <v>Amount</v>
      </c>
      <c r="BA203" s="2237"/>
      <c r="BB203" s="2048" t="str">
        <f>'3.1Cost by Sub-contractors'!M3</f>
        <v>Qty</v>
      </c>
      <c r="BC203" s="2245"/>
      <c r="BD203" s="2244" t="str">
        <f>'3.1Cost by Sub-contractors'!K3</f>
        <v>Unit Price</v>
      </c>
      <c r="BE203" s="2245"/>
      <c r="BF203" s="2236" t="str">
        <f>'3.1Cost by Sub-contractors'!O3</f>
        <v>Amount</v>
      </c>
      <c r="BG203" s="2237"/>
      <c r="BH203" s="2048" t="str">
        <f>'3.1Cost by Sub-contractors'!M3</f>
        <v>Qty</v>
      </c>
      <c r="BI203" s="2245"/>
      <c r="BJ203" s="2244" t="str">
        <f>'3.1Cost by Sub-contractors'!K3</f>
        <v>Unit Price</v>
      </c>
      <c r="BK203" s="2245"/>
      <c r="BL203" s="2236" t="str">
        <f>'3.1Cost by Sub-contractors'!O3</f>
        <v>Amount</v>
      </c>
      <c r="BM203" s="2237"/>
      <c r="BN203" s="2048" t="str">
        <f>'3.1Cost by Sub-contractors'!M3</f>
        <v>Qty</v>
      </c>
      <c r="BO203" s="2245"/>
      <c r="BP203" s="2244" t="str">
        <f>'3.1Cost by Sub-contractors'!K3</f>
        <v>Unit Price</v>
      </c>
      <c r="BQ203" s="2245"/>
      <c r="BR203" s="2465" t="str">
        <f>'3.1Cost by Sub-contractors'!O3</f>
        <v>Amount</v>
      </c>
      <c r="BS203" s="2465"/>
      <c r="BT203" s="2048" t="str">
        <f>'3.1Cost by Sub-contractors'!M3</f>
        <v>Qty</v>
      </c>
      <c r="BU203" s="2245"/>
      <c r="BV203" s="2244" t="str">
        <f>'3.1Cost by Sub-contractors'!K3</f>
        <v>Unit Price</v>
      </c>
      <c r="BW203" s="2245"/>
      <c r="BX203" s="2465" t="str">
        <f>'3.1Cost by Sub-contractors'!O3</f>
        <v>Amount</v>
      </c>
      <c r="BY203" s="2465"/>
      <c r="BZ203" s="2048" t="str">
        <f>'3.1Cost by Sub-contractors'!M3</f>
        <v>Qty</v>
      </c>
      <c r="CA203" s="2245"/>
      <c r="CB203" s="2244" t="str">
        <f>'3.1Cost by Sub-contractors'!K3</f>
        <v>Unit Price</v>
      </c>
      <c r="CC203" s="2245"/>
      <c r="CD203" s="2465" t="str">
        <f>'3.1Cost by Sub-contractors'!O3</f>
        <v>Amount</v>
      </c>
      <c r="CE203" s="2237"/>
      <c r="CF203" s="613"/>
      <c r="CG203" s="613"/>
      <c r="CH203" s="613"/>
      <c r="CI203" s="613"/>
    </row>
    <row r="204" spans="1:166" ht="7.35" customHeight="1">
      <c r="A204" s="2032"/>
      <c r="B204" s="2034"/>
      <c r="C204" s="2032"/>
      <c r="D204" s="2034"/>
      <c r="E204" s="2469"/>
      <c r="F204" s="2470"/>
      <c r="G204" s="2471"/>
      <c r="H204" s="2470"/>
      <c r="I204" s="2474"/>
      <c r="J204" s="2475"/>
      <c r="K204" s="2474"/>
      <c r="L204" s="2476"/>
      <c r="M204" s="2475"/>
      <c r="N204" s="2469"/>
      <c r="O204" s="2471"/>
      <c r="P204" s="2471"/>
      <c r="Q204" s="2471"/>
      <c r="R204" s="2471"/>
      <c r="S204" s="2471"/>
      <c r="T204" s="2470"/>
      <c r="U204" s="2033"/>
      <c r="V204" s="2033"/>
      <c r="W204" s="2033"/>
      <c r="X204" s="2033"/>
      <c r="Y204" s="2033"/>
      <c r="Z204" s="2033"/>
      <c r="AA204" s="2033"/>
      <c r="AB204" s="2033"/>
      <c r="AC204" s="2033"/>
      <c r="AD204" s="2033"/>
      <c r="AE204" s="2033"/>
      <c r="AF204" s="2474"/>
      <c r="AG204" s="2476"/>
      <c r="AH204" s="2476"/>
      <c r="AI204" s="2475"/>
      <c r="AJ204" s="2030" t="str">
        <f>'3.1Cost by Sub-contractors'!J51</f>
        <v>(nos.)</v>
      </c>
      <c r="AK204" s="2031"/>
      <c r="AL204" s="2234" t="str">
        <f>'3.1Cost by Sub-contractors'!K4</f>
        <v>(USD)</v>
      </c>
      <c r="AM204" s="2235"/>
      <c r="AN204" s="2382" t="str">
        <f>'3.1Cost by Sub-contractors'!O4</f>
        <v>(USD)</v>
      </c>
      <c r="AO204" s="2239"/>
      <c r="AP204" s="2030" t="str">
        <f>'3.1Cost by Sub-contractors'!J52</f>
        <v>(ha)</v>
      </c>
      <c r="AQ204" s="2031"/>
      <c r="AR204" s="2234" t="str">
        <f>'3.1Cost by Sub-contractors'!K4</f>
        <v>(USD)</v>
      </c>
      <c r="AS204" s="2235"/>
      <c r="AT204" s="2382" t="str">
        <f>'3.1Cost by Sub-contractors'!O4</f>
        <v>(USD)</v>
      </c>
      <c r="AU204" s="2239"/>
      <c r="AV204" s="2030" t="str">
        <f>'3.1Cost by Sub-contractors'!J53</f>
        <v>(ha)</v>
      </c>
      <c r="AW204" s="2031"/>
      <c r="AX204" s="2234" t="str">
        <f>'3.1Cost by Sub-contractors'!K4</f>
        <v>(USD)</v>
      </c>
      <c r="AY204" s="2235"/>
      <c r="AZ204" s="2382" t="str">
        <f>'3.1Cost by Sub-contractors'!O4</f>
        <v>(USD)</v>
      </c>
      <c r="BA204" s="2239"/>
      <c r="BB204" s="2030" t="str">
        <f>'3.1Cost by Sub-contractors'!J54</f>
        <v>(km)</v>
      </c>
      <c r="BC204" s="2235"/>
      <c r="BD204" s="2234" t="str">
        <f>'3.1Cost by Sub-contractors'!K4</f>
        <v>(USD)</v>
      </c>
      <c r="BE204" s="2235"/>
      <c r="BF204" s="2238" t="str">
        <f>'3.1Cost by Sub-contractors'!O4</f>
        <v>(USD)</v>
      </c>
      <c r="BG204" s="2239"/>
      <c r="BH204" s="2030" t="str">
        <f>'3.1Cost by Sub-contractors'!J55</f>
        <v>(km)</v>
      </c>
      <c r="BI204" s="2235"/>
      <c r="BJ204" s="2234" t="str">
        <f>'3.1Cost by Sub-contractors'!K4</f>
        <v>(USD)</v>
      </c>
      <c r="BK204" s="2235"/>
      <c r="BL204" s="2238" t="str">
        <f>'3.1Cost by Sub-contractors'!O4</f>
        <v>(USD)</v>
      </c>
      <c r="BM204" s="2239"/>
      <c r="BN204" s="2030" t="str">
        <f>'3.1Cost by Sub-contractors'!J56</f>
        <v>(km)</v>
      </c>
      <c r="BO204" s="2235"/>
      <c r="BP204" s="2234" t="str">
        <f>'3.1Cost by Sub-contractors'!K4</f>
        <v>(USD)</v>
      </c>
      <c r="BQ204" s="2235"/>
      <c r="BR204" s="2382" t="str">
        <f>'3.1Cost by Sub-contractors'!O4</f>
        <v>(USD)</v>
      </c>
      <c r="BS204" s="2382"/>
      <c r="BT204" s="2030" t="str">
        <f>'3.1Cost by Sub-contractors'!J57</f>
        <v>(km)</v>
      </c>
      <c r="BU204" s="2235"/>
      <c r="BV204" s="2234" t="str">
        <f>'3.1Cost by Sub-contractors'!K4</f>
        <v>(USD)</v>
      </c>
      <c r="BW204" s="2235"/>
      <c r="BX204" s="2382" t="str">
        <f>'3.1Cost by Sub-contractors'!O4</f>
        <v>(USD)</v>
      </c>
      <c r="BY204" s="2382"/>
      <c r="BZ204" s="2030" t="str">
        <f>'3.1Cost by Sub-contractors'!J58</f>
        <v>(km)</v>
      </c>
      <c r="CA204" s="2235"/>
      <c r="CB204" s="2234" t="str">
        <f>'3.1Cost by Sub-contractors'!K4</f>
        <v>(USD)</v>
      </c>
      <c r="CC204" s="2235"/>
      <c r="CD204" s="2382" t="str">
        <f>'3.1Cost by Sub-contractors'!O4</f>
        <v>(USD)</v>
      </c>
      <c r="CE204" s="2239"/>
      <c r="CF204" s="613"/>
      <c r="CG204" s="613"/>
      <c r="CH204" s="613"/>
      <c r="CI204" s="613"/>
    </row>
    <row r="205" spans="1:166" ht="7.35" customHeight="1">
      <c r="A205" s="974"/>
      <c r="B205" s="2284" t="s">
        <v>928</v>
      </c>
      <c r="C205" s="2284"/>
      <c r="D205" s="2284"/>
      <c r="E205" s="2284"/>
      <c r="F205" s="2284"/>
      <c r="G205" s="2284"/>
      <c r="H205" s="2284"/>
      <c r="I205" s="2284"/>
      <c r="J205" s="2284"/>
      <c r="K205" s="2284"/>
      <c r="L205" s="2284"/>
      <c r="M205" s="2284"/>
      <c r="N205" s="2284"/>
      <c r="O205" s="2284"/>
      <c r="P205" s="2284"/>
      <c r="Q205" s="2284"/>
      <c r="R205" s="2284"/>
      <c r="S205" s="2284"/>
      <c r="T205" s="2284"/>
      <c r="U205" s="2284"/>
      <c r="V205" s="2284"/>
      <c r="W205" s="2284"/>
      <c r="X205" s="2284"/>
      <c r="Y205" s="2284"/>
      <c r="Z205" s="2284"/>
      <c r="AA205" s="2284"/>
      <c r="AB205" s="2284"/>
      <c r="AC205" s="2284"/>
      <c r="AD205" s="2284"/>
      <c r="AE205" s="2284"/>
      <c r="AF205" s="2284"/>
      <c r="AG205" s="2284"/>
      <c r="AH205" s="2284"/>
      <c r="AI205" s="2284"/>
      <c r="AJ205" s="2284"/>
      <c r="AK205" s="2284"/>
      <c r="AL205" s="2284"/>
      <c r="AM205" s="2284"/>
      <c r="AN205" s="2284"/>
      <c r="AO205" s="2284"/>
      <c r="AP205" s="2284"/>
      <c r="AQ205" s="2284"/>
      <c r="AR205" s="2284"/>
      <c r="AS205" s="2284"/>
      <c r="AT205" s="2284"/>
      <c r="AU205" s="2284"/>
      <c r="AV205" s="2284"/>
      <c r="AW205" s="2284"/>
      <c r="AX205" s="2284"/>
      <c r="AY205" s="2284"/>
      <c r="AZ205" s="2284"/>
      <c r="BA205" s="2284"/>
      <c r="BB205" s="2284"/>
      <c r="BC205" s="2284"/>
      <c r="BD205" s="2284"/>
      <c r="BE205" s="2284"/>
      <c r="BF205" s="2284"/>
      <c r="BG205" s="2284"/>
      <c r="BH205" s="2284"/>
      <c r="BI205" s="2284"/>
      <c r="BJ205" s="2284"/>
      <c r="BK205" s="2284"/>
      <c r="BL205" s="2284"/>
      <c r="BM205" s="2284"/>
      <c r="BN205" s="2284"/>
      <c r="BO205" s="2284"/>
      <c r="BP205" s="2284"/>
      <c r="BQ205" s="2284"/>
      <c r="BR205" s="2284"/>
      <c r="BS205" s="2284"/>
      <c r="BT205" s="2284"/>
      <c r="BU205" s="2284"/>
      <c r="BV205" s="2284"/>
      <c r="BW205" s="2284"/>
      <c r="BX205" s="2284"/>
      <c r="BY205" s="2284"/>
      <c r="BZ205" s="2284"/>
      <c r="CA205" s="2284"/>
      <c r="CB205" s="2284"/>
      <c r="CC205" s="2284"/>
      <c r="CD205" s="2284"/>
      <c r="CE205" s="2285"/>
      <c r="CF205" s="613"/>
      <c r="CG205" s="613"/>
      <c r="CH205" s="613"/>
      <c r="CI205" s="613"/>
    </row>
    <row r="206" spans="1:166" ht="7.35" customHeight="1">
      <c r="A206" s="981"/>
      <c r="B206" s="1026" t="str">
        <f>'4.1Plan'!B515</f>
        <v>Quang Ngai</v>
      </c>
      <c r="C206" s="2050" t="str">
        <f>'4.1Plan'!C619</f>
        <v>PKGA5</v>
      </c>
      <c r="D206" s="2052"/>
      <c r="E206" s="2504" t="str">
        <f>'4.1Plan'!V645</f>
        <v>MLA5-2</v>
      </c>
      <c r="F206" s="2505"/>
      <c r="G206" s="2575">
        <v>132934</v>
      </c>
      <c r="H206" s="2576"/>
      <c r="I206" s="1062">
        <v>42</v>
      </c>
      <c r="J206" s="1063"/>
      <c r="K206" s="2599">
        <v>12</v>
      </c>
      <c r="L206" s="2600"/>
      <c r="M206" s="638"/>
      <c r="N206" s="2433">
        <f>G206-I206/2</f>
        <v>132913</v>
      </c>
      <c r="O206" s="2434"/>
      <c r="P206" s="1750"/>
      <c r="Q206" s="1748" t="s">
        <v>424</v>
      </c>
      <c r="R206" s="2434">
        <f>G206+I206/2</f>
        <v>132955</v>
      </c>
      <c r="S206" s="2434"/>
      <c r="T206" s="1022"/>
      <c r="U206" s="2619" t="s">
        <v>700</v>
      </c>
      <c r="V206" s="2620"/>
      <c r="W206" s="2433">
        <f>N206-AF6</f>
        <v>132883</v>
      </c>
      <c r="X206" s="2434"/>
      <c r="Y206" s="2434"/>
      <c r="Z206" s="982" t="s">
        <v>424</v>
      </c>
      <c r="AA206" s="2434">
        <f>R206+AF6</f>
        <v>132985</v>
      </c>
      <c r="AB206" s="2434"/>
      <c r="AC206" s="2434"/>
      <c r="AD206" s="2434"/>
      <c r="AE206" s="982"/>
      <c r="AF206" s="2388">
        <f>AA206-W206</f>
        <v>102</v>
      </c>
      <c r="AG206" s="2389"/>
      <c r="AH206" s="2389"/>
      <c r="AI206" s="1013"/>
      <c r="AJ206" s="1030">
        <f>G5</f>
        <v>2</v>
      </c>
      <c r="AK206" s="1082"/>
      <c r="AL206" s="1083"/>
      <c r="AM206" s="1070"/>
      <c r="AN206" s="1084"/>
      <c r="AO206" s="1085"/>
      <c r="AP206" s="929">
        <f>(AF206-I206)*AD7/10000</f>
        <v>0.6</v>
      </c>
      <c r="AQ206" s="930"/>
      <c r="AR206" s="886"/>
      <c r="AS206" s="921"/>
      <c r="AT206" s="922"/>
      <c r="AU206" s="931"/>
      <c r="AV206" s="929">
        <f>I206*AD7/10000</f>
        <v>0.42</v>
      </c>
      <c r="AW206" s="930"/>
      <c r="AX206" s="886"/>
      <c r="AY206" s="921"/>
      <c r="AZ206" s="922"/>
      <c r="BA206" s="931"/>
      <c r="BB206" s="932">
        <f>(AF206-I206)/1000</f>
        <v>0.06</v>
      </c>
      <c r="BC206" s="930"/>
      <c r="BD206" s="886"/>
      <c r="BE206" s="921"/>
      <c r="BF206" s="922"/>
      <c r="BG206" s="931"/>
      <c r="BH206" s="932">
        <f>I206/1000</f>
        <v>4.2000000000000003E-2</v>
      </c>
      <c r="BI206" s="930"/>
      <c r="BJ206" s="886"/>
      <c r="BK206" s="921"/>
      <c r="BL206" s="922"/>
      <c r="BM206" s="931"/>
      <c r="BN206" s="925">
        <f>ROUND((AF206-I206)/K8,0)*AD9*(1+K10)/1000</f>
        <v>0.189</v>
      </c>
      <c r="BO206" s="920"/>
      <c r="BP206" s="886"/>
      <c r="BQ206" s="921"/>
      <c r="BR206" s="922"/>
      <c r="BS206" s="920"/>
      <c r="BT206" s="925">
        <f>AT13*AT14/1000</f>
        <v>0.1</v>
      </c>
      <c r="BU206" s="920"/>
      <c r="BV206" s="886"/>
      <c r="BW206" s="921"/>
      <c r="BX206" s="922"/>
      <c r="BY206" s="920"/>
      <c r="BZ206" s="925">
        <f>I206*AT15/1000</f>
        <v>8.4000000000000005E-2</v>
      </c>
      <c r="CA206" s="578"/>
      <c r="CB206" s="555"/>
      <c r="CC206" s="923"/>
      <c r="CD206" s="1762"/>
      <c r="CE206" s="638"/>
      <c r="CF206" s="613"/>
      <c r="CG206" s="613"/>
      <c r="CH206" s="613"/>
      <c r="CI206" s="613"/>
    </row>
    <row r="207" spans="1:166" ht="7.35" customHeight="1">
      <c r="A207" s="978"/>
      <c r="B207" s="1730"/>
      <c r="C207" s="2044"/>
      <c r="D207" s="2046"/>
      <c r="E207" s="2142"/>
      <c r="F207" s="2144"/>
      <c r="G207" s="2522">
        <v>134726</v>
      </c>
      <c r="H207" s="2523"/>
      <c r="I207" s="1345">
        <v>42</v>
      </c>
      <c r="J207" s="1346"/>
      <c r="K207" s="2567">
        <v>12</v>
      </c>
      <c r="L207" s="2568"/>
      <c r="M207" s="641"/>
      <c r="N207" s="2569">
        <f>G207-I207/2</f>
        <v>134705</v>
      </c>
      <c r="O207" s="2570"/>
      <c r="P207" s="1347"/>
      <c r="Q207" s="1758" t="s">
        <v>424</v>
      </c>
      <c r="R207" s="2570">
        <f>G207+I207/2</f>
        <v>134747</v>
      </c>
      <c r="S207" s="2570"/>
      <c r="T207" s="1348"/>
      <c r="U207" s="2621" t="s">
        <v>701</v>
      </c>
      <c r="V207" s="2622"/>
      <c r="W207" s="2569">
        <f>N207-AF6</f>
        <v>134675</v>
      </c>
      <c r="X207" s="2570"/>
      <c r="Y207" s="2570"/>
      <c r="Z207" s="1350" t="s">
        <v>424</v>
      </c>
      <c r="AA207" s="2570">
        <f>R207+AF6</f>
        <v>134777</v>
      </c>
      <c r="AB207" s="2570"/>
      <c r="AC207" s="2570"/>
      <c r="AD207" s="2570"/>
      <c r="AE207" s="1350"/>
      <c r="AF207" s="2390">
        <f>AA207-W207</f>
        <v>102</v>
      </c>
      <c r="AG207" s="2391"/>
      <c r="AH207" s="2391"/>
      <c r="AI207" s="1351"/>
      <c r="AJ207" s="1001">
        <f>G5</f>
        <v>2</v>
      </c>
      <c r="AK207" s="1002"/>
      <c r="AL207" s="904"/>
      <c r="AM207" s="1349"/>
      <c r="AN207" s="1003"/>
      <c r="AO207" s="1004"/>
      <c r="AP207" s="936">
        <f>AF207*AD7/10000</f>
        <v>1.02</v>
      </c>
      <c r="AQ207" s="937"/>
      <c r="AR207" s="938"/>
      <c r="AS207" s="944"/>
      <c r="AT207" s="939"/>
      <c r="AU207" s="940"/>
      <c r="AV207" s="936"/>
      <c r="AW207" s="937"/>
      <c r="AX207" s="938"/>
      <c r="AY207" s="944"/>
      <c r="AZ207" s="939"/>
      <c r="BA207" s="940"/>
      <c r="BB207" s="941">
        <f>AF207/1000</f>
        <v>0.10199999999999999</v>
      </c>
      <c r="BC207" s="937"/>
      <c r="BD207" s="938"/>
      <c r="BE207" s="944"/>
      <c r="BF207" s="939"/>
      <c r="BG207" s="940"/>
      <c r="BH207" s="941"/>
      <c r="BI207" s="937"/>
      <c r="BJ207" s="938"/>
      <c r="BK207" s="944"/>
      <c r="BL207" s="939"/>
      <c r="BM207" s="940"/>
      <c r="BN207" s="942">
        <f>ROUND((AF207-I207)/K8,0)*AD9*(1+K10)/1000</f>
        <v>0.189</v>
      </c>
      <c r="BO207" s="943"/>
      <c r="BP207" s="938"/>
      <c r="BQ207" s="944"/>
      <c r="BR207" s="939"/>
      <c r="BS207" s="943"/>
      <c r="BT207" s="945"/>
      <c r="BU207" s="943"/>
      <c r="BV207" s="938"/>
      <c r="BW207" s="944"/>
      <c r="BX207" s="939"/>
      <c r="BY207" s="943"/>
      <c r="BZ207" s="945"/>
      <c r="CA207" s="602"/>
      <c r="CB207" s="598"/>
      <c r="CC207" s="970"/>
      <c r="CD207" s="1763"/>
      <c r="CE207" s="641"/>
      <c r="CF207" s="613"/>
      <c r="CG207" s="613"/>
      <c r="CH207" s="613"/>
      <c r="CI207" s="613"/>
    </row>
    <row r="208" spans="1:166" ht="7.35" customHeight="1">
      <c r="A208" s="978"/>
      <c r="B208" s="1730"/>
      <c r="C208" s="2044"/>
      <c r="D208" s="2046"/>
      <c r="E208" s="2142"/>
      <c r="F208" s="2144"/>
      <c r="G208" s="2398" t="s">
        <v>603</v>
      </c>
      <c r="H208" s="2399"/>
      <c r="I208" s="1007">
        <f>SUM(I206:I207)</f>
        <v>84</v>
      </c>
      <c r="J208" s="910"/>
      <c r="K208" s="2546"/>
      <c r="L208" s="2547"/>
      <c r="M208" s="612"/>
      <c r="N208" s="2412"/>
      <c r="O208" s="2413"/>
      <c r="P208" s="1752"/>
      <c r="Q208" s="1743"/>
      <c r="R208" s="2413"/>
      <c r="S208" s="2413"/>
      <c r="T208" s="612"/>
      <c r="U208" s="2595"/>
      <c r="V208" s="2596"/>
      <c r="W208" s="1744"/>
      <c r="X208" s="1744"/>
      <c r="Y208" s="1744"/>
      <c r="Z208" s="1741"/>
      <c r="AA208" s="1744"/>
      <c r="AB208" s="1744"/>
      <c r="AC208" s="1744"/>
      <c r="AD208" s="1744"/>
      <c r="AE208" s="1741"/>
      <c r="AF208" s="2421">
        <f>SUM(AF206:AH207)</f>
        <v>204</v>
      </c>
      <c r="AG208" s="2422"/>
      <c r="AH208" s="2422"/>
      <c r="AI208" s="612"/>
      <c r="AJ208" s="1010">
        <f>SUM(AJ206:AJ207)</f>
        <v>4</v>
      </c>
      <c r="AK208" s="911"/>
      <c r="AL208" s="912">
        <f>'3.1Cost by Sub-contractors'!K51</f>
        <v>0</v>
      </c>
      <c r="AM208" s="918"/>
      <c r="AN208" s="913">
        <f>AJ208*AL208</f>
        <v>0</v>
      </c>
      <c r="AO208" s="914"/>
      <c r="AP208" s="915">
        <f>SUM(AP206:AP207)</f>
        <v>1.62</v>
      </c>
      <c r="AQ208" s="911"/>
      <c r="AR208" s="912">
        <f>'3.1Cost by Sub-contractors'!K52</f>
        <v>0</v>
      </c>
      <c r="AS208" s="913"/>
      <c r="AT208" s="912">
        <f>AP208*AR208</f>
        <v>0</v>
      </c>
      <c r="AU208" s="914"/>
      <c r="AV208" s="915">
        <f>SUM(AV206:AV207)</f>
        <v>0.42</v>
      </c>
      <c r="AW208" s="911"/>
      <c r="AX208" s="912">
        <f>'3.1Cost by Sub-contractors'!K53</f>
        <v>0</v>
      </c>
      <c r="AY208" s="913"/>
      <c r="AZ208" s="912">
        <f>AV208*AX208</f>
        <v>0</v>
      </c>
      <c r="BA208" s="914"/>
      <c r="BB208" s="916">
        <f>SUM(BB206:BB207)</f>
        <v>0.16199999999999998</v>
      </c>
      <c r="BC208" s="911"/>
      <c r="BD208" s="912">
        <f>'3.1Cost by Sub-contractors'!K54</f>
        <v>0</v>
      </c>
      <c r="BE208" s="913"/>
      <c r="BF208" s="912">
        <f>BB208*BD208</f>
        <v>0</v>
      </c>
      <c r="BG208" s="914"/>
      <c r="BH208" s="916">
        <f>SUM(BH206:BH207)</f>
        <v>4.2000000000000003E-2</v>
      </c>
      <c r="BI208" s="911"/>
      <c r="BJ208" s="912">
        <f>'3.1Cost by Sub-contractors'!K55</f>
        <v>0</v>
      </c>
      <c r="BK208" s="913"/>
      <c r="BL208" s="912">
        <f>BH208*BJ208</f>
        <v>0</v>
      </c>
      <c r="BM208" s="914"/>
      <c r="BN208" s="917">
        <f>SUM(BN206:BN207)</f>
        <v>0.378</v>
      </c>
      <c r="BO208" s="911"/>
      <c r="BP208" s="912">
        <f>'3.1Cost by Sub-contractors'!K56</f>
        <v>0</v>
      </c>
      <c r="BQ208" s="918"/>
      <c r="BR208" s="913">
        <f>BN208*BP208</f>
        <v>0</v>
      </c>
      <c r="BS208" s="914"/>
      <c r="BT208" s="917">
        <f>SUM(BT206:BT207)</f>
        <v>0.1</v>
      </c>
      <c r="BU208" s="911"/>
      <c r="BV208" s="912">
        <f>'3.1Cost by Sub-contractors'!K57</f>
        <v>0</v>
      </c>
      <c r="BW208" s="918"/>
      <c r="BX208" s="913">
        <f>BT208*BV208</f>
        <v>0</v>
      </c>
      <c r="BY208" s="914"/>
      <c r="BZ208" s="917">
        <f>SUM(BZ206:BZ207)</f>
        <v>8.4000000000000005E-2</v>
      </c>
      <c r="CA208" s="911"/>
      <c r="CB208" s="912">
        <f>'3.1Cost by Sub-contractors'!K58</f>
        <v>0</v>
      </c>
      <c r="CC208" s="918"/>
      <c r="CD208" s="913">
        <f>BZ208*CB208</f>
        <v>0</v>
      </c>
      <c r="CE208" s="914"/>
      <c r="CF208" s="613"/>
      <c r="CG208" s="613"/>
      <c r="CH208" s="613"/>
      <c r="CI208" s="613"/>
    </row>
    <row r="209" spans="1:166" ht="7.35" customHeight="1">
      <c r="A209" s="978"/>
      <c r="B209" s="1730"/>
      <c r="C209" s="2044"/>
      <c r="D209" s="2046"/>
      <c r="E209" s="2504" t="str">
        <f>'4.1Plan'!V674</f>
        <v>MLA5-3</v>
      </c>
      <c r="F209" s="2505"/>
      <c r="G209" s="2573">
        <v>138599</v>
      </c>
      <c r="H209" s="2574"/>
      <c r="I209" s="1071">
        <v>33</v>
      </c>
      <c r="J209" s="1072"/>
      <c r="K209" s="2571">
        <v>12</v>
      </c>
      <c r="L209" s="2572"/>
      <c r="M209" s="643"/>
      <c r="N209" s="2431">
        <f>G209-I209/2</f>
        <v>138582.5</v>
      </c>
      <c r="O209" s="2432"/>
      <c r="P209" s="1751"/>
      <c r="Q209" s="1738" t="s">
        <v>423</v>
      </c>
      <c r="R209" s="2432">
        <f>G209+I209/2</f>
        <v>138615.5</v>
      </c>
      <c r="S209" s="2432"/>
      <c r="T209" s="1021"/>
      <c r="U209" s="2616" t="s">
        <v>438</v>
      </c>
      <c r="V209" s="2617"/>
      <c r="W209" s="2431">
        <f>N209-AF6</f>
        <v>138552.5</v>
      </c>
      <c r="X209" s="2432"/>
      <c r="Y209" s="2432"/>
      <c r="Z209" s="983" t="s">
        <v>423</v>
      </c>
      <c r="AA209" s="2432">
        <f>R209+AF6</f>
        <v>138645.5</v>
      </c>
      <c r="AB209" s="2432"/>
      <c r="AC209" s="2432"/>
      <c r="AD209" s="2432"/>
      <c r="AE209" s="983"/>
      <c r="AF209" s="2380">
        <f>AA209-W209</f>
        <v>93</v>
      </c>
      <c r="AG209" s="2381"/>
      <c r="AH209" s="2381"/>
      <c r="AI209" s="994"/>
      <c r="AJ209" s="1038">
        <f>G5</f>
        <v>2</v>
      </c>
      <c r="AK209" s="1031"/>
      <c r="AL209" s="928"/>
      <c r="AM209" s="1073"/>
      <c r="AN209" s="1032"/>
      <c r="AO209" s="1033"/>
      <c r="AP209" s="894">
        <f>(AF209-I209)*AD7/10000</f>
        <v>0.6</v>
      </c>
      <c r="AQ209" s="895"/>
      <c r="AR209" s="896"/>
      <c r="AS209" s="901"/>
      <c r="AT209" s="897"/>
      <c r="AU209" s="898"/>
      <c r="AV209" s="894">
        <f>I209*AD7/10000</f>
        <v>0.33</v>
      </c>
      <c r="AW209" s="895"/>
      <c r="AX209" s="896"/>
      <c r="AY209" s="901"/>
      <c r="AZ209" s="897"/>
      <c r="BA209" s="898"/>
      <c r="BB209" s="899">
        <f>(AF209-I209)/1000</f>
        <v>0.06</v>
      </c>
      <c r="BC209" s="895"/>
      <c r="BD209" s="896"/>
      <c r="BE209" s="901"/>
      <c r="BF209" s="897"/>
      <c r="BG209" s="898"/>
      <c r="BH209" s="899">
        <f>I209/1000</f>
        <v>3.3000000000000002E-2</v>
      </c>
      <c r="BI209" s="895"/>
      <c r="BJ209" s="896"/>
      <c r="BK209" s="901"/>
      <c r="BL209" s="897"/>
      <c r="BM209" s="898"/>
      <c r="BN209" s="889">
        <f>ROUND((AF209-I209)/K8,0)*AD9*(1+K10)/1000</f>
        <v>0.189</v>
      </c>
      <c r="BO209" s="905"/>
      <c r="BP209" s="906"/>
      <c r="BQ209" s="907"/>
      <c r="BR209" s="908"/>
      <c r="BS209" s="905"/>
      <c r="BT209" s="924">
        <f>AT13*AT14/1000</f>
        <v>0.1</v>
      </c>
      <c r="BU209" s="905"/>
      <c r="BV209" s="906"/>
      <c r="BW209" s="907"/>
      <c r="BX209" s="908"/>
      <c r="BY209" s="905"/>
      <c r="BZ209" s="902">
        <f>I209*AT15/1000</f>
        <v>6.6000000000000003E-2</v>
      </c>
      <c r="CA209" s="617"/>
      <c r="CB209" s="567"/>
      <c r="CC209" s="909"/>
      <c r="CD209" s="1761"/>
      <c r="CE209" s="643"/>
      <c r="CF209" s="613"/>
      <c r="CG209" s="613"/>
      <c r="CH209" s="613"/>
      <c r="CI209" s="613"/>
    </row>
    <row r="210" spans="1:166" s="848" customFormat="1" ht="7.35" customHeight="1">
      <c r="A210" s="1018"/>
      <c r="B210" s="1736"/>
      <c r="C210" s="2148"/>
      <c r="D210" s="2150"/>
      <c r="E210" s="2396"/>
      <c r="F210" s="2397"/>
      <c r="G210" s="2398" t="s">
        <v>603</v>
      </c>
      <c r="H210" s="2399"/>
      <c r="I210" s="1007">
        <f>SUM(I206:I209)</f>
        <v>201</v>
      </c>
      <c r="J210" s="910"/>
      <c r="K210" s="2546"/>
      <c r="L210" s="2547"/>
      <c r="M210" s="612"/>
      <c r="N210" s="2412"/>
      <c r="O210" s="2413"/>
      <c r="P210" s="1752"/>
      <c r="Q210" s="1743"/>
      <c r="R210" s="2413"/>
      <c r="S210" s="2413"/>
      <c r="T210" s="612"/>
      <c r="U210" s="2595"/>
      <c r="V210" s="2596"/>
      <c r="W210" s="1744"/>
      <c r="X210" s="1744"/>
      <c r="Y210" s="1744"/>
      <c r="Z210" s="1741"/>
      <c r="AA210" s="1744"/>
      <c r="AB210" s="1744"/>
      <c r="AC210" s="1744"/>
      <c r="AD210" s="1744"/>
      <c r="AE210" s="1741"/>
      <c r="AF210" s="2421">
        <f>SUM(AF206:AF209)</f>
        <v>501</v>
      </c>
      <c r="AG210" s="2422"/>
      <c r="AH210" s="2422"/>
      <c r="AI210" s="612"/>
      <c r="AJ210" s="1010">
        <f>AJ209</f>
        <v>2</v>
      </c>
      <c r="AK210" s="911"/>
      <c r="AL210" s="912">
        <f>'3.1Cost by Sub-contractors'!K51</f>
        <v>0</v>
      </c>
      <c r="AM210" s="918"/>
      <c r="AN210" s="913">
        <f>AJ210*AL210</f>
        <v>0</v>
      </c>
      <c r="AO210" s="914"/>
      <c r="AP210" s="915">
        <f>AP209</f>
        <v>0.6</v>
      </c>
      <c r="AQ210" s="911"/>
      <c r="AR210" s="912">
        <f>'3.1Cost by Sub-contractors'!K52</f>
        <v>0</v>
      </c>
      <c r="AS210" s="913"/>
      <c r="AT210" s="912">
        <f>AP210*AR210</f>
        <v>0</v>
      </c>
      <c r="AU210" s="914"/>
      <c r="AV210" s="915">
        <f>AV209</f>
        <v>0.33</v>
      </c>
      <c r="AW210" s="911"/>
      <c r="AX210" s="912">
        <f>'3.1Cost by Sub-contractors'!K53</f>
        <v>0</v>
      </c>
      <c r="AY210" s="913"/>
      <c r="AZ210" s="912">
        <f>AV210*AX210</f>
        <v>0</v>
      </c>
      <c r="BA210" s="914"/>
      <c r="BB210" s="916">
        <f>BB209</f>
        <v>0.06</v>
      </c>
      <c r="BC210" s="911"/>
      <c r="BD210" s="912">
        <f>'3.1Cost by Sub-contractors'!K54</f>
        <v>0</v>
      </c>
      <c r="BE210" s="913"/>
      <c r="BF210" s="912">
        <f>BB210*BD210</f>
        <v>0</v>
      </c>
      <c r="BG210" s="914"/>
      <c r="BH210" s="916">
        <f>BH209</f>
        <v>3.3000000000000002E-2</v>
      </c>
      <c r="BI210" s="911"/>
      <c r="BJ210" s="912">
        <f>'3.1Cost by Sub-contractors'!K55</f>
        <v>0</v>
      </c>
      <c r="BK210" s="913"/>
      <c r="BL210" s="912">
        <f>BH210*BJ210</f>
        <v>0</v>
      </c>
      <c r="BM210" s="914"/>
      <c r="BN210" s="917">
        <f>BN209</f>
        <v>0.189</v>
      </c>
      <c r="BO210" s="911"/>
      <c r="BP210" s="912">
        <f>'3.1Cost by Sub-contractors'!K56</f>
        <v>0</v>
      </c>
      <c r="BQ210" s="918"/>
      <c r="BR210" s="913">
        <f>BN210*BP210</f>
        <v>0</v>
      </c>
      <c r="BS210" s="914"/>
      <c r="BT210" s="917">
        <f>BT209</f>
        <v>0.1</v>
      </c>
      <c r="BU210" s="911"/>
      <c r="BV210" s="912">
        <f>'3.1Cost by Sub-contractors'!K57</f>
        <v>0</v>
      </c>
      <c r="BW210" s="918"/>
      <c r="BX210" s="913">
        <f>BT210*BV210</f>
        <v>0</v>
      </c>
      <c r="BY210" s="914"/>
      <c r="BZ210" s="917">
        <f>BZ209</f>
        <v>6.6000000000000003E-2</v>
      </c>
      <c r="CA210" s="911"/>
      <c r="CB210" s="912">
        <f>'3.1Cost by Sub-contractors'!K58</f>
        <v>0</v>
      </c>
      <c r="CC210" s="918"/>
      <c r="CD210" s="913">
        <f>BZ210*CB210</f>
        <v>0</v>
      </c>
      <c r="CE210" s="914"/>
      <c r="CF210" s="613"/>
      <c r="CG210" s="613"/>
      <c r="CH210" s="613"/>
      <c r="CI210" s="613"/>
      <c r="CJ210" s="613"/>
      <c r="CK210" s="613"/>
      <c r="CL210" s="613"/>
      <c r="CM210" s="613"/>
      <c r="CN210" s="613"/>
      <c r="CO210" s="613"/>
      <c r="CP210" s="613"/>
      <c r="CQ210" s="613"/>
      <c r="CR210" s="613"/>
      <c r="CS210" s="613"/>
      <c r="CT210" s="613"/>
      <c r="CU210" s="613"/>
      <c r="CV210" s="613"/>
      <c r="CW210" s="613"/>
      <c r="CX210" s="613"/>
      <c r="CY210" s="613"/>
      <c r="CZ210" s="613"/>
      <c r="DA210" s="613"/>
      <c r="DB210" s="613"/>
      <c r="DC210" s="613"/>
      <c r="DD210" s="613"/>
      <c r="DE210" s="613"/>
      <c r="DF210" s="613"/>
      <c r="DG210" s="613"/>
      <c r="DH210" s="613"/>
      <c r="DI210" s="613"/>
      <c r="DJ210" s="613"/>
      <c r="DK210" s="613"/>
      <c r="DL210" s="613"/>
      <c r="DM210" s="613"/>
      <c r="DN210" s="613"/>
      <c r="DO210" s="613"/>
      <c r="DP210" s="613"/>
      <c r="DQ210" s="613"/>
      <c r="DR210" s="613"/>
      <c r="DS210" s="613"/>
      <c r="DT210" s="613"/>
      <c r="DU210" s="613"/>
      <c r="DV210" s="613"/>
      <c r="DW210" s="613"/>
      <c r="DX210" s="613"/>
      <c r="DY210" s="613"/>
      <c r="DZ210" s="613"/>
      <c r="EA210" s="613"/>
      <c r="EB210" s="613"/>
      <c r="EC210" s="613"/>
      <c r="ED210" s="613"/>
      <c r="EE210" s="613"/>
      <c r="EF210" s="613"/>
      <c r="EG210" s="613"/>
      <c r="EH210" s="613"/>
      <c r="EI210" s="613"/>
      <c r="EJ210" s="613"/>
      <c r="EK210" s="613"/>
      <c r="EL210" s="613"/>
      <c r="EM210" s="613"/>
      <c r="EN210" s="613"/>
      <c r="EO210" s="613"/>
      <c r="EP210" s="613"/>
      <c r="EQ210" s="613"/>
      <c r="ER210" s="613"/>
      <c r="ES210" s="613"/>
      <c r="ET210" s="613"/>
      <c r="EU210" s="613"/>
      <c r="EV210" s="613"/>
      <c r="EW210" s="613"/>
      <c r="EX210" s="613"/>
      <c r="EY210" s="613"/>
      <c r="EZ210" s="613"/>
      <c r="FA210" s="613"/>
      <c r="FB210" s="613"/>
      <c r="FC210" s="613"/>
      <c r="FD210" s="613"/>
      <c r="FE210" s="613"/>
      <c r="FF210" s="613"/>
      <c r="FG210" s="613"/>
      <c r="FH210" s="613"/>
      <c r="FI210" s="613"/>
      <c r="FJ210" s="613"/>
    </row>
    <row r="211" spans="1:166">
      <c r="C211" s="544"/>
      <c r="D211" s="544"/>
      <c r="E211" s="544"/>
      <c r="F211" s="544"/>
      <c r="G211" s="544"/>
      <c r="H211" s="544"/>
      <c r="I211" s="495"/>
      <c r="J211" s="495"/>
      <c r="K211" s="613"/>
      <c r="L211" s="613"/>
      <c r="M211" s="613"/>
      <c r="N211" s="1074"/>
      <c r="O211" s="1074"/>
      <c r="P211" s="1074"/>
      <c r="Q211" s="1074"/>
      <c r="R211" s="1074"/>
      <c r="S211" s="1074"/>
      <c r="T211" s="613"/>
      <c r="U211" s="613"/>
      <c r="V211" s="613"/>
      <c r="W211" s="613"/>
      <c r="X211" s="613"/>
      <c r="Y211" s="613"/>
      <c r="Z211" s="613"/>
      <c r="AA211" s="971"/>
      <c r="AB211" s="971"/>
      <c r="AC211" s="971"/>
      <c r="AD211" s="971"/>
      <c r="AE211" s="613"/>
      <c r="AF211" s="448"/>
      <c r="AG211" s="448"/>
      <c r="AH211" s="448"/>
      <c r="AJ211" s="971"/>
      <c r="AK211" s="613"/>
      <c r="AL211" s="971"/>
      <c r="AM211" s="971"/>
      <c r="AN211" s="971"/>
      <c r="AO211" s="613"/>
      <c r="AP211" s="613"/>
      <c r="AQ211" s="613"/>
      <c r="AR211" s="613"/>
      <c r="AS211" s="613"/>
      <c r="AT211" s="613"/>
      <c r="AU211" s="613"/>
      <c r="AV211" s="972"/>
      <c r="AW211" s="613"/>
      <c r="AX211" s="613"/>
      <c r="AY211" s="613"/>
      <c r="AZ211" s="613"/>
      <c r="BA211" s="613"/>
      <c r="BB211" s="1075"/>
      <c r="BC211" s="613"/>
      <c r="BD211" s="613"/>
      <c r="BE211" s="613"/>
      <c r="BF211" s="613"/>
      <c r="BG211" s="613"/>
      <c r="BH211" s="972"/>
      <c r="BI211" s="613"/>
      <c r="BJ211" s="613"/>
      <c r="BK211" s="613"/>
      <c r="BL211" s="613"/>
      <c r="BM211" s="613"/>
      <c r="BN211" s="972"/>
      <c r="BO211" s="613"/>
      <c r="BP211" s="613"/>
      <c r="BQ211" s="613"/>
      <c r="BR211" s="613"/>
      <c r="BS211" s="613"/>
      <c r="BT211" s="972"/>
      <c r="BU211" s="613"/>
      <c r="BV211" s="613"/>
      <c r="BW211" s="613"/>
      <c r="BX211" s="613"/>
      <c r="BY211" s="613"/>
      <c r="BZ211" s="613"/>
      <c r="CA211" s="613"/>
      <c r="CB211" s="613"/>
      <c r="CC211" s="613"/>
      <c r="CD211" s="613"/>
      <c r="CE211" s="613"/>
      <c r="CF211" s="613"/>
      <c r="CG211" s="613"/>
      <c r="CH211" s="613"/>
      <c r="CI211" s="613"/>
    </row>
    <row r="212" spans="1:166">
      <c r="C212" s="544"/>
      <c r="D212" s="544"/>
      <c r="E212" s="544"/>
      <c r="F212" s="544"/>
      <c r="G212" s="544"/>
      <c r="H212" s="544"/>
      <c r="I212" s="495"/>
      <c r="J212" s="495"/>
      <c r="K212" s="613"/>
      <c r="L212" s="613"/>
      <c r="M212" s="613"/>
      <c r="N212" s="1074"/>
      <c r="O212" s="1074"/>
      <c r="P212" s="1074"/>
      <c r="Q212" s="1074"/>
      <c r="R212" s="1074"/>
      <c r="S212" s="1074"/>
      <c r="T212" s="613"/>
      <c r="U212" s="613"/>
      <c r="V212" s="613"/>
      <c r="W212" s="613"/>
      <c r="X212" s="613"/>
      <c r="Y212" s="613"/>
      <c r="Z212" s="613"/>
      <c r="AA212" s="971"/>
      <c r="AB212" s="971"/>
      <c r="AC212" s="971"/>
      <c r="AD212" s="971"/>
      <c r="AE212" s="613"/>
      <c r="AF212" s="448"/>
      <c r="AG212" s="448"/>
      <c r="AH212" s="448"/>
      <c r="AJ212" s="971"/>
      <c r="AK212" s="613"/>
      <c r="AL212" s="971"/>
      <c r="AM212" s="971"/>
      <c r="AN212" s="971"/>
      <c r="AO212" s="613"/>
      <c r="AP212" s="1469"/>
      <c r="AQ212" s="613"/>
      <c r="AR212" s="971"/>
      <c r="AS212" s="613"/>
      <c r="AT212" s="613"/>
      <c r="AU212" s="613"/>
      <c r="AV212" s="972"/>
      <c r="AW212" s="613"/>
      <c r="AX212" s="613"/>
      <c r="AY212" s="613"/>
      <c r="AZ212" s="613"/>
      <c r="BA212" s="613"/>
      <c r="BB212" s="1469"/>
      <c r="BC212" s="613"/>
      <c r="BD212" s="971"/>
      <c r="BE212" s="613"/>
      <c r="BF212" s="613"/>
      <c r="BG212" s="613"/>
      <c r="BH212" s="972"/>
      <c r="BI212" s="613"/>
      <c r="BJ212" s="613"/>
      <c r="BK212" s="613"/>
      <c r="BL212" s="613"/>
      <c r="BM212" s="613"/>
      <c r="BN212" s="1469"/>
      <c r="BO212" s="613"/>
      <c r="BP212" s="971"/>
      <c r="BQ212" s="613"/>
      <c r="BR212" s="613"/>
      <c r="BS212" s="613"/>
      <c r="BT212" s="972"/>
      <c r="BU212" s="613"/>
      <c r="BV212" s="613"/>
      <c r="BW212" s="613"/>
      <c r="BX212" s="613"/>
      <c r="BY212" s="613"/>
      <c r="BZ212" s="613"/>
      <c r="CA212" s="613"/>
      <c r="CB212" s="613"/>
      <c r="CC212" s="613"/>
      <c r="CD212" s="613"/>
      <c r="CE212" s="613"/>
      <c r="CF212" s="613"/>
      <c r="CG212" s="613"/>
      <c r="CH212" s="613"/>
      <c r="CI212" s="613"/>
    </row>
    <row r="213" spans="1:166">
      <c r="C213" s="544"/>
      <c r="D213" s="544"/>
      <c r="E213" s="544"/>
      <c r="F213" s="544"/>
      <c r="G213" s="544"/>
      <c r="H213" s="544"/>
      <c r="I213" s="495"/>
      <c r="J213" s="495"/>
      <c r="K213" s="613"/>
      <c r="L213" s="613"/>
      <c r="M213" s="613"/>
      <c r="N213" s="1074"/>
      <c r="O213" s="1074"/>
      <c r="P213" s="1074"/>
      <c r="Q213" s="1074"/>
      <c r="R213" s="1074"/>
      <c r="S213" s="1074"/>
      <c r="T213" s="613"/>
      <c r="U213" s="613"/>
      <c r="V213" s="613"/>
      <c r="W213" s="613"/>
      <c r="X213" s="613"/>
      <c r="Y213" s="613"/>
      <c r="Z213" s="613"/>
      <c r="AA213" s="971"/>
      <c r="AB213" s="971"/>
      <c r="AC213" s="971"/>
      <c r="AD213" s="971"/>
      <c r="AE213" s="613"/>
      <c r="AF213" s="448"/>
      <c r="AG213" s="448"/>
      <c r="AH213" s="448"/>
      <c r="AJ213" s="971"/>
      <c r="AK213" s="613"/>
      <c r="AL213" s="971"/>
      <c r="AM213" s="971"/>
      <c r="AN213" s="971"/>
      <c r="AO213" s="613"/>
      <c r="AP213" s="613"/>
      <c r="AQ213" s="613"/>
      <c r="AR213" s="613"/>
      <c r="AS213" s="613"/>
      <c r="AT213" s="613"/>
      <c r="AU213" s="613"/>
      <c r="AV213" s="972"/>
      <c r="AW213" s="613"/>
      <c r="AX213" s="613"/>
      <c r="AY213" s="613"/>
      <c r="AZ213" s="613"/>
      <c r="BA213" s="613"/>
      <c r="BB213" s="1075"/>
      <c r="BC213" s="613"/>
      <c r="BD213" s="613"/>
      <c r="BE213" s="613"/>
      <c r="BF213" s="613"/>
      <c r="BG213" s="613"/>
      <c r="BH213" s="972"/>
      <c r="BI213" s="613"/>
      <c r="BJ213" s="613"/>
      <c r="BK213" s="613"/>
      <c r="BL213" s="613"/>
      <c r="BM213" s="613"/>
      <c r="BN213" s="972"/>
      <c r="BO213" s="613"/>
      <c r="BP213" s="613"/>
      <c r="BQ213" s="613"/>
      <c r="BR213" s="613"/>
      <c r="BS213" s="613"/>
      <c r="BT213" s="972"/>
      <c r="BU213" s="613"/>
      <c r="BV213" s="613"/>
      <c r="BW213" s="613"/>
      <c r="BX213" s="613"/>
      <c r="BY213" s="613"/>
      <c r="BZ213" s="613"/>
      <c r="CA213" s="613"/>
      <c r="CB213" s="613"/>
      <c r="CC213" s="613"/>
      <c r="CD213" s="613"/>
      <c r="CE213" s="613"/>
      <c r="CF213" s="613"/>
      <c r="CG213" s="613"/>
      <c r="CH213" s="613"/>
      <c r="CI213" s="613"/>
    </row>
    <row r="214" spans="1:166">
      <c r="C214" s="544"/>
      <c r="D214" s="544"/>
      <c r="E214" s="544"/>
      <c r="F214" s="544"/>
      <c r="G214" s="544"/>
      <c r="H214" s="544"/>
      <c r="I214" s="495"/>
      <c r="J214" s="495"/>
      <c r="K214" s="613"/>
      <c r="L214" s="613"/>
      <c r="M214" s="613"/>
      <c r="N214" s="1074"/>
      <c r="O214" s="1074"/>
      <c r="P214" s="1074"/>
      <c r="Q214" s="1074"/>
      <c r="R214" s="1074"/>
      <c r="S214" s="1074"/>
      <c r="T214" s="613"/>
      <c r="U214" s="613"/>
      <c r="V214" s="613"/>
      <c r="W214" s="613"/>
      <c r="X214" s="613"/>
      <c r="Y214" s="613"/>
      <c r="Z214" s="613"/>
      <c r="AA214" s="971"/>
      <c r="AB214" s="971"/>
      <c r="AC214" s="971"/>
      <c r="AD214" s="971"/>
      <c r="AE214" s="613"/>
      <c r="AF214" s="448"/>
      <c r="AG214" s="448"/>
      <c r="AH214" s="448"/>
      <c r="AJ214" s="971"/>
      <c r="AK214" s="613"/>
      <c r="AL214" s="971"/>
      <c r="AM214" s="971"/>
      <c r="AN214" s="971"/>
      <c r="AO214" s="613"/>
      <c r="AP214" s="613"/>
      <c r="AQ214" s="613"/>
      <c r="AR214" s="613"/>
      <c r="AS214" s="613"/>
      <c r="AT214" s="971"/>
      <c r="AU214" s="613"/>
      <c r="AV214" s="972"/>
      <c r="AW214" s="613"/>
      <c r="AX214" s="613"/>
      <c r="AY214" s="613"/>
      <c r="AZ214" s="613"/>
      <c r="BA214" s="613"/>
      <c r="BB214" s="1075"/>
      <c r="BC214" s="613"/>
      <c r="BD214" s="613"/>
      <c r="BE214" s="613"/>
      <c r="BF214" s="613"/>
      <c r="BG214" s="613"/>
      <c r="BH214" s="972"/>
      <c r="BI214" s="613"/>
      <c r="BJ214" s="613"/>
      <c r="BK214" s="613"/>
      <c r="BL214" s="613"/>
      <c r="BM214" s="613"/>
      <c r="BN214" s="972"/>
      <c r="BO214" s="613"/>
      <c r="BP214" s="613"/>
      <c r="BQ214" s="613"/>
      <c r="BR214" s="613"/>
      <c r="BS214" s="613"/>
      <c r="BT214" s="972"/>
      <c r="BU214" s="613"/>
      <c r="BV214" s="613"/>
      <c r="BW214" s="613"/>
      <c r="BX214" s="613"/>
      <c r="BY214" s="613"/>
      <c r="BZ214" s="613"/>
      <c r="CA214" s="613"/>
      <c r="CB214" s="613"/>
      <c r="CC214" s="613"/>
      <c r="CD214" s="613"/>
      <c r="CE214" s="613"/>
      <c r="CF214" s="613"/>
      <c r="CG214" s="613"/>
      <c r="CH214" s="613"/>
      <c r="CI214" s="613"/>
    </row>
    <row r="215" spans="1:166">
      <c r="C215" s="544"/>
      <c r="D215" s="544"/>
      <c r="E215" s="544"/>
      <c r="F215" s="544"/>
      <c r="G215" s="544"/>
      <c r="H215" s="544"/>
      <c r="I215" s="495"/>
      <c r="J215" s="495"/>
      <c r="K215" s="613"/>
      <c r="L215" s="613"/>
      <c r="M215" s="613"/>
      <c r="N215" s="1074"/>
      <c r="O215" s="1074"/>
      <c r="P215" s="1074"/>
      <c r="Q215" s="1074"/>
      <c r="R215" s="1074"/>
      <c r="S215" s="1074"/>
      <c r="T215" s="613"/>
      <c r="U215" s="613"/>
      <c r="V215" s="613"/>
      <c r="W215" s="613"/>
      <c r="X215" s="613"/>
      <c r="Y215" s="613"/>
      <c r="Z215" s="613"/>
      <c r="AA215" s="971"/>
      <c r="AB215" s="971"/>
      <c r="AC215" s="971"/>
      <c r="AD215" s="971"/>
      <c r="AE215" s="613"/>
      <c r="AF215" s="448"/>
      <c r="AG215" s="448"/>
      <c r="AH215" s="448"/>
      <c r="AJ215" s="971"/>
      <c r="AK215" s="613"/>
      <c r="AL215" s="971"/>
      <c r="AM215" s="971"/>
      <c r="AN215" s="971"/>
      <c r="AO215" s="613"/>
      <c r="AP215" s="613"/>
      <c r="AQ215" s="613"/>
      <c r="AR215" s="613"/>
      <c r="AS215" s="613"/>
      <c r="AT215" s="613"/>
      <c r="AU215" s="613"/>
      <c r="AV215" s="972"/>
      <c r="AW215" s="613"/>
      <c r="AX215" s="613"/>
      <c r="AY215" s="613"/>
      <c r="AZ215" s="613"/>
      <c r="BA215" s="613"/>
      <c r="BB215" s="1075"/>
      <c r="BC215" s="613"/>
      <c r="BD215" s="613"/>
      <c r="BE215" s="613"/>
      <c r="BF215" s="613"/>
      <c r="BG215" s="613"/>
      <c r="BH215" s="972"/>
      <c r="BI215" s="613"/>
      <c r="BJ215" s="613"/>
      <c r="BK215" s="613"/>
      <c r="BL215" s="613"/>
      <c r="BM215" s="613"/>
      <c r="BN215" s="972"/>
      <c r="BO215" s="613"/>
      <c r="BP215" s="613"/>
      <c r="BQ215" s="613"/>
      <c r="BR215" s="613"/>
      <c r="BS215" s="613"/>
      <c r="BT215" s="972"/>
      <c r="BU215" s="613"/>
      <c r="BV215" s="613"/>
      <c r="BW215" s="613"/>
      <c r="BX215" s="613"/>
      <c r="BY215" s="613"/>
      <c r="BZ215" s="613"/>
      <c r="CA215" s="613"/>
      <c r="CB215" s="613"/>
      <c r="CC215" s="613"/>
      <c r="CD215" s="613"/>
      <c r="CE215" s="613"/>
      <c r="CF215" s="613"/>
      <c r="CG215" s="613"/>
      <c r="CH215" s="613"/>
      <c r="CI215" s="613"/>
    </row>
    <row r="216" spans="1:166">
      <c r="C216" s="544"/>
      <c r="D216" s="544"/>
      <c r="E216" s="544"/>
      <c r="F216" s="544"/>
      <c r="G216" s="544"/>
      <c r="H216" s="544"/>
      <c r="I216" s="495"/>
      <c r="J216" s="495"/>
      <c r="K216" s="613"/>
      <c r="L216" s="613"/>
      <c r="M216" s="613"/>
      <c r="N216" s="1074"/>
      <c r="O216" s="1074"/>
      <c r="P216" s="1074"/>
      <c r="Q216" s="1074"/>
      <c r="R216" s="1074"/>
      <c r="S216" s="1074"/>
      <c r="T216" s="613"/>
      <c r="U216" s="613"/>
      <c r="V216" s="613"/>
      <c r="W216" s="613"/>
      <c r="X216" s="613"/>
      <c r="Y216" s="613"/>
      <c r="Z216" s="613"/>
      <c r="AA216" s="971"/>
      <c r="AB216" s="971"/>
      <c r="AC216" s="971"/>
      <c r="AD216" s="971"/>
      <c r="AE216" s="613"/>
      <c r="AF216" s="448"/>
      <c r="AG216" s="448"/>
      <c r="AH216" s="448"/>
      <c r="AJ216" s="971"/>
      <c r="AK216" s="613"/>
      <c r="AL216" s="971"/>
      <c r="AM216" s="971"/>
      <c r="AN216" s="971"/>
      <c r="AO216" s="613"/>
      <c r="AP216" s="613"/>
      <c r="AQ216" s="613"/>
      <c r="AR216" s="613"/>
      <c r="AS216" s="613"/>
      <c r="AT216" s="613"/>
      <c r="AU216" s="613"/>
      <c r="AV216" s="972"/>
      <c r="AW216" s="613"/>
      <c r="AX216" s="613"/>
      <c r="AY216" s="613"/>
      <c r="AZ216" s="613"/>
      <c r="BA216" s="613"/>
      <c r="BB216" s="1075"/>
      <c r="BC216" s="613"/>
      <c r="BD216" s="613"/>
      <c r="BE216" s="613"/>
      <c r="BF216" s="613"/>
      <c r="BG216" s="613"/>
      <c r="BH216" s="972"/>
      <c r="BI216" s="613"/>
      <c r="BJ216" s="613"/>
      <c r="BK216" s="613"/>
      <c r="BL216" s="613"/>
      <c r="BM216" s="613"/>
      <c r="BN216" s="972"/>
      <c r="BO216" s="613"/>
      <c r="BP216" s="613"/>
      <c r="BQ216" s="613"/>
      <c r="BR216" s="613"/>
      <c r="BS216" s="613"/>
      <c r="BT216" s="972"/>
      <c r="BU216" s="613"/>
      <c r="BV216" s="613"/>
      <c r="BW216" s="613"/>
      <c r="BX216" s="613"/>
      <c r="BY216" s="613"/>
      <c r="BZ216" s="613"/>
      <c r="CA216" s="613"/>
      <c r="CB216" s="613"/>
      <c r="CC216" s="613"/>
      <c r="CD216" s="613"/>
      <c r="CE216" s="613"/>
      <c r="CF216" s="613"/>
      <c r="CG216" s="613"/>
      <c r="CH216" s="613"/>
      <c r="CI216" s="613"/>
    </row>
    <row r="217" spans="1:166">
      <c r="C217" s="544"/>
      <c r="D217" s="544"/>
      <c r="E217" s="544"/>
      <c r="F217" s="544"/>
      <c r="G217" s="544"/>
      <c r="H217" s="544"/>
      <c r="I217" s="495"/>
      <c r="J217" s="495"/>
      <c r="K217" s="613"/>
      <c r="L217" s="613"/>
      <c r="M217" s="613"/>
      <c r="N217" s="1074"/>
      <c r="O217" s="1074"/>
      <c r="P217" s="1074"/>
      <c r="Q217" s="1074"/>
      <c r="R217" s="1074"/>
      <c r="S217" s="1074"/>
      <c r="T217" s="613"/>
      <c r="U217" s="613"/>
      <c r="V217" s="613"/>
      <c r="W217" s="613"/>
      <c r="X217" s="613"/>
      <c r="Y217" s="613"/>
      <c r="Z217" s="613"/>
      <c r="AA217" s="971"/>
      <c r="AB217" s="971"/>
      <c r="AC217" s="971"/>
      <c r="AD217" s="971"/>
      <c r="AE217" s="613"/>
      <c r="AF217" s="448"/>
      <c r="AG217" s="448"/>
      <c r="AH217" s="448"/>
      <c r="AJ217" s="971"/>
      <c r="AK217" s="613"/>
      <c r="AL217" s="971"/>
      <c r="AM217" s="971"/>
      <c r="AN217" s="971"/>
      <c r="AO217" s="613"/>
      <c r="AP217" s="613"/>
      <c r="AQ217" s="613"/>
      <c r="AR217" s="613"/>
      <c r="AS217" s="613"/>
      <c r="AT217" s="613"/>
      <c r="AU217" s="613"/>
      <c r="AV217" s="972"/>
      <c r="AW217" s="613"/>
      <c r="AX217" s="613"/>
      <c r="AY217" s="613"/>
      <c r="AZ217" s="613"/>
      <c r="BA217" s="613"/>
      <c r="BB217" s="1075"/>
      <c r="BC217" s="613"/>
      <c r="BD217" s="613"/>
      <c r="BE217" s="613"/>
      <c r="BF217" s="613"/>
      <c r="BG217" s="613"/>
      <c r="BH217" s="972"/>
      <c r="BI217" s="613"/>
      <c r="BJ217" s="613"/>
      <c r="BK217" s="613"/>
      <c r="BL217" s="613"/>
      <c r="BM217" s="613"/>
      <c r="BN217" s="972"/>
      <c r="BO217" s="613"/>
      <c r="BP217" s="613"/>
      <c r="BQ217" s="613"/>
      <c r="BR217" s="613"/>
      <c r="BS217" s="613"/>
      <c r="BT217" s="972"/>
      <c r="BU217" s="613"/>
      <c r="BV217" s="613"/>
      <c r="BW217" s="613"/>
      <c r="BX217" s="613"/>
      <c r="BY217" s="613"/>
      <c r="BZ217" s="613"/>
      <c r="CA217" s="613"/>
      <c r="CB217" s="613"/>
      <c r="CC217" s="613"/>
      <c r="CD217" s="613"/>
      <c r="CE217" s="613"/>
      <c r="CF217" s="613"/>
      <c r="CG217" s="613"/>
      <c r="CH217" s="613"/>
      <c r="CI217" s="613"/>
    </row>
    <row r="218" spans="1:166">
      <c r="C218" s="544"/>
      <c r="D218" s="544"/>
      <c r="E218" s="544"/>
      <c r="F218" s="544"/>
      <c r="G218" s="544"/>
      <c r="H218" s="544"/>
      <c r="I218" s="495"/>
      <c r="J218" s="495"/>
      <c r="K218" s="613"/>
      <c r="L218" s="613"/>
      <c r="M218" s="613"/>
      <c r="N218" s="1074"/>
      <c r="O218" s="1074"/>
      <c r="P218" s="1074"/>
      <c r="Q218" s="1074"/>
      <c r="R218" s="1074"/>
      <c r="S218" s="1074"/>
      <c r="T218" s="613"/>
      <c r="U218" s="613"/>
      <c r="V218" s="613"/>
      <c r="W218" s="613"/>
      <c r="X218" s="613"/>
      <c r="Y218" s="613"/>
      <c r="Z218" s="613"/>
      <c r="AA218" s="971"/>
      <c r="AB218" s="971"/>
      <c r="AC218" s="971"/>
      <c r="AD218" s="971"/>
      <c r="AE218" s="613"/>
      <c r="AF218" s="448"/>
      <c r="AG218" s="448"/>
      <c r="AH218" s="448"/>
      <c r="AJ218" s="971"/>
      <c r="AK218" s="613"/>
      <c r="AL218" s="971"/>
      <c r="AM218" s="971"/>
      <c r="AN218" s="971"/>
      <c r="AO218" s="613"/>
      <c r="AP218" s="613"/>
      <c r="AQ218" s="613"/>
      <c r="AR218" s="613"/>
      <c r="AS218" s="613"/>
      <c r="AT218" s="613"/>
      <c r="AU218" s="613"/>
      <c r="AV218" s="972"/>
      <c r="AW218" s="613"/>
      <c r="AX218" s="613"/>
      <c r="AY218" s="613"/>
      <c r="AZ218" s="613"/>
      <c r="BA218" s="613"/>
      <c r="BB218" s="1075"/>
      <c r="BC218" s="613"/>
      <c r="BD218" s="613"/>
      <c r="BE218" s="613"/>
      <c r="BF218" s="613"/>
      <c r="BG218" s="613"/>
      <c r="BH218" s="972"/>
      <c r="BI218" s="613"/>
      <c r="BJ218" s="613"/>
      <c r="BK218" s="613"/>
      <c r="BL218" s="613"/>
      <c r="BM218" s="613"/>
      <c r="BN218" s="972"/>
      <c r="BO218" s="613"/>
      <c r="BP218" s="613"/>
      <c r="BQ218" s="613"/>
      <c r="BR218" s="613"/>
      <c r="BS218" s="613"/>
      <c r="BT218" s="972"/>
      <c r="BU218" s="613"/>
      <c r="BV218" s="613"/>
      <c r="BW218" s="613"/>
      <c r="BX218" s="613"/>
      <c r="BY218" s="613"/>
      <c r="BZ218" s="613"/>
      <c r="CA218" s="613"/>
      <c r="CB218" s="613"/>
      <c r="CC218" s="613"/>
      <c r="CD218" s="613"/>
      <c r="CE218" s="613"/>
      <c r="CF218" s="613"/>
      <c r="CG218" s="613"/>
      <c r="CH218" s="613"/>
      <c r="CI218" s="613"/>
    </row>
    <row r="219" spans="1:166">
      <c r="C219" s="544"/>
      <c r="D219" s="544"/>
      <c r="E219" s="544"/>
      <c r="F219" s="544"/>
      <c r="G219" s="544"/>
      <c r="H219" s="544"/>
      <c r="I219" s="495"/>
      <c r="J219" s="495"/>
      <c r="K219" s="613"/>
      <c r="L219" s="613"/>
      <c r="M219" s="613"/>
      <c r="N219" s="1074"/>
      <c r="O219" s="1074"/>
      <c r="P219" s="1074"/>
      <c r="Q219" s="1074"/>
      <c r="R219" s="1074"/>
      <c r="S219" s="1074"/>
      <c r="T219" s="613"/>
      <c r="U219" s="613"/>
      <c r="V219" s="613"/>
      <c r="W219" s="613"/>
      <c r="X219" s="613"/>
      <c r="Y219" s="613"/>
      <c r="Z219" s="613"/>
      <c r="AA219" s="971"/>
      <c r="AB219" s="971"/>
      <c r="AC219" s="971"/>
      <c r="AD219" s="971"/>
      <c r="AE219" s="613"/>
      <c r="AF219" s="448"/>
      <c r="AG219" s="448"/>
      <c r="AH219" s="448"/>
      <c r="AJ219" s="971"/>
      <c r="AK219" s="613"/>
      <c r="AL219" s="971"/>
      <c r="AM219" s="971"/>
      <c r="AN219" s="971"/>
      <c r="AO219" s="613"/>
      <c r="AP219" s="613"/>
      <c r="AQ219" s="613"/>
      <c r="AR219" s="613"/>
      <c r="AS219" s="613"/>
      <c r="AT219" s="613"/>
      <c r="AU219" s="613"/>
      <c r="AV219" s="972"/>
      <c r="AW219" s="613"/>
      <c r="AX219" s="613"/>
      <c r="AY219" s="613"/>
      <c r="AZ219" s="613"/>
      <c r="BA219" s="613"/>
      <c r="BB219" s="1075"/>
      <c r="BC219" s="613"/>
      <c r="BD219" s="613"/>
      <c r="BE219" s="613"/>
      <c r="BF219" s="613"/>
      <c r="BG219" s="613"/>
      <c r="BH219" s="972"/>
      <c r="BI219" s="613"/>
      <c r="BJ219" s="613"/>
      <c r="BK219" s="613"/>
      <c r="BL219" s="613"/>
      <c r="BM219" s="613"/>
      <c r="BN219" s="972"/>
      <c r="BO219" s="613"/>
      <c r="BP219" s="613"/>
      <c r="BQ219" s="613"/>
      <c r="BR219" s="613"/>
      <c r="BS219" s="613"/>
      <c r="BT219" s="972"/>
      <c r="BU219" s="613"/>
      <c r="BV219" s="613"/>
      <c r="BW219" s="613"/>
      <c r="BX219" s="613"/>
      <c r="BY219" s="613"/>
      <c r="BZ219" s="613"/>
      <c r="CA219" s="613"/>
      <c r="CB219" s="613"/>
      <c r="CC219" s="613"/>
      <c r="CD219" s="613"/>
      <c r="CE219" s="613"/>
      <c r="CF219" s="613"/>
      <c r="CG219" s="613"/>
      <c r="CH219" s="613"/>
      <c r="CI219" s="613"/>
    </row>
    <row r="220" spans="1:166">
      <c r="C220" s="544"/>
      <c r="D220" s="544"/>
      <c r="E220" s="544"/>
      <c r="F220" s="544"/>
      <c r="G220" s="544"/>
      <c r="H220" s="544"/>
      <c r="I220" s="495"/>
      <c r="J220" s="495"/>
      <c r="K220" s="613"/>
      <c r="L220" s="613"/>
      <c r="M220" s="613"/>
      <c r="N220" s="1074"/>
      <c r="O220" s="1074"/>
      <c r="P220" s="1074"/>
      <c r="Q220" s="1074"/>
      <c r="R220" s="1074"/>
      <c r="S220" s="1074"/>
      <c r="T220" s="613"/>
      <c r="U220" s="613"/>
      <c r="V220" s="613"/>
      <c r="W220" s="613"/>
      <c r="X220" s="613"/>
      <c r="Y220" s="613"/>
      <c r="Z220" s="613"/>
      <c r="AA220" s="971"/>
      <c r="AB220" s="971"/>
      <c r="AC220" s="971"/>
      <c r="AD220" s="971"/>
      <c r="AE220" s="613"/>
      <c r="AF220" s="971"/>
      <c r="AG220" s="971"/>
      <c r="AH220" s="971"/>
      <c r="AI220" s="613"/>
      <c r="AJ220" s="971"/>
      <c r="AK220" s="613"/>
      <c r="AL220" s="971"/>
      <c r="AM220" s="971"/>
      <c r="AN220" s="971"/>
      <c r="AO220" s="613"/>
      <c r="AP220" s="613"/>
      <c r="AQ220" s="613"/>
      <c r="AR220" s="613"/>
      <c r="AS220" s="613"/>
      <c r="AT220" s="613"/>
      <c r="AU220" s="613"/>
      <c r="AV220" s="972"/>
      <c r="AW220" s="613"/>
      <c r="AX220" s="613"/>
      <c r="AY220" s="613"/>
      <c r="AZ220" s="613"/>
      <c r="BA220" s="613"/>
      <c r="BB220" s="1075"/>
      <c r="BC220" s="613"/>
      <c r="BD220" s="613"/>
      <c r="BE220" s="613"/>
      <c r="BF220" s="613"/>
      <c r="BG220" s="613"/>
      <c r="BH220" s="972"/>
      <c r="BI220" s="613"/>
      <c r="BJ220" s="613"/>
      <c r="BK220" s="613"/>
      <c r="BL220" s="613"/>
      <c r="BM220" s="613"/>
      <c r="BN220" s="972"/>
      <c r="BO220" s="613"/>
      <c r="BP220" s="613"/>
      <c r="BQ220" s="613"/>
      <c r="BR220" s="613"/>
      <c r="BS220" s="613"/>
      <c r="BT220" s="972"/>
      <c r="BU220" s="613"/>
      <c r="BV220" s="613"/>
      <c r="BW220" s="613"/>
      <c r="BX220" s="613"/>
      <c r="BY220" s="613"/>
      <c r="BZ220" s="613"/>
      <c r="CA220" s="613"/>
      <c r="CB220" s="613"/>
      <c r="CC220" s="613"/>
      <c r="CD220" s="613"/>
      <c r="CE220" s="613"/>
      <c r="CF220" s="613"/>
      <c r="CG220" s="613"/>
      <c r="CH220" s="613"/>
      <c r="CI220" s="613"/>
    </row>
    <row r="221" spans="1:166">
      <c r="C221" s="544"/>
      <c r="D221" s="544"/>
      <c r="E221" s="544"/>
      <c r="F221" s="544"/>
      <c r="G221" s="544"/>
      <c r="H221" s="544"/>
      <c r="I221" s="495"/>
      <c r="J221" s="495"/>
      <c r="K221" s="613"/>
      <c r="L221" s="613"/>
      <c r="M221" s="613"/>
      <c r="N221" s="1074"/>
      <c r="O221" s="1074"/>
      <c r="P221" s="1074"/>
      <c r="Q221" s="1074"/>
      <c r="R221" s="1074"/>
      <c r="S221" s="1074"/>
      <c r="T221" s="613"/>
      <c r="U221" s="613"/>
      <c r="V221" s="613"/>
      <c r="W221" s="613"/>
      <c r="X221" s="613"/>
      <c r="Y221" s="613"/>
      <c r="Z221" s="613"/>
      <c r="AA221" s="971"/>
      <c r="AB221" s="971"/>
      <c r="AC221" s="971"/>
      <c r="AD221" s="971"/>
      <c r="AE221" s="613"/>
      <c r="AF221" s="971"/>
      <c r="AG221" s="971"/>
      <c r="AH221" s="971"/>
      <c r="AI221" s="613"/>
      <c r="AJ221" s="971"/>
      <c r="AK221" s="613"/>
      <c r="AL221" s="971"/>
      <c r="AM221" s="971"/>
      <c r="AN221" s="971"/>
      <c r="AO221" s="613"/>
      <c r="AP221" s="613"/>
      <c r="AQ221" s="613"/>
      <c r="AR221" s="613"/>
      <c r="AS221" s="613"/>
      <c r="AT221" s="613"/>
      <c r="AU221" s="613"/>
      <c r="AV221" s="972"/>
      <c r="AW221" s="613"/>
      <c r="AX221" s="613"/>
      <c r="AY221" s="613"/>
      <c r="AZ221" s="613"/>
      <c r="BA221" s="613"/>
      <c r="BB221" s="1075"/>
      <c r="BC221" s="613"/>
      <c r="BD221" s="613"/>
      <c r="BE221" s="613"/>
      <c r="BF221" s="613"/>
      <c r="BG221" s="613"/>
      <c r="BH221" s="972"/>
      <c r="BI221" s="613"/>
      <c r="BJ221" s="613"/>
      <c r="BK221" s="613"/>
      <c r="BL221" s="613"/>
      <c r="BM221" s="613"/>
      <c r="BN221" s="972"/>
      <c r="BO221" s="613"/>
      <c r="BP221" s="613"/>
      <c r="BQ221" s="613"/>
      <c r="BR221" s="613"/>
      <c r="BS221" s="613"/>
      <c r="BT221" s="972"/>
      <c r="BU221" s="613"/>
      <c r="BV221" s="613"/>
      <c r="BW221" s="613"/>
      <c r="BX221" s="613"/>
      <c r="BY221" s="613"/>
      <c r="BZ221" s="613"/>
      <c r="CA221" s="613"/>
      <c r="CB221" s="613"/>
      <c r="CC221" s="613"/>
      <c r="CD221" s="613"/>
      <c r="CE221" s="613"/>
      <c r="CF221" s="613"/>
      <c r="CG221" s="613"/>
      <c r="CH221" s="613"/>
      <c r="CI221" s="613"/>
    </row>
    <row r="222" spans="1:166">
      <c r="C222" s="544"/>
      <c r="D222" s="544"/>
      <c r="E222" s="544"/>
      <c r="F222" s="544"/>
      <c r="G222" s="544"/>
      <c r="H222" s="544"/>
      <c r="I222" s="495"/>
      <c r="J222" s="495"/>
      <c r="K222" s="613"/>
      <c r="L222" s="613"/>
      <c r="M222" s="613"/>
      <c r="N222" s="1074"/>
      <c r="O222" s="1074"/>
      <c r="P222" s="1074"/>
      <c r="Q222" s="1074"/>
      <c r="R222" s="1074"/>
      <c r="S222" s="1074"/>
      <c r="T222" s="613"/>
      <c r="U222" s="613"/>
      <c r="V222" s="613"/>
      <c r="W222" s="613"/>
      <c r="X222" s="613"/>
      <c r="Y222" s="613"/>
      <c r="Z222" s="613"/>
      <c r="AA222" s="971"/>
      <c r="AB222" s="971"/>
      <c r="AC222" s="971"/>
      <c r="AD222" s="971"/>
      <c r="AE222" s="613"/>
      <c r="AF222" s="971"/>
      <c r="AG222" s="971"/>
      <c r="AH222" s="971"/>
      <c r="AI222" s="613"/>
      <c r="AJ222" s="971"/>
      <c r="AK222" s="613"/>
      <c r="AL222" s="971"/>
      <c r="AM222" s="971"/>
      <c r="AN222" s="971"/>
      <c r="AO222" s="613"/>
      <c r="AP222" s="613"/>
      <c r="AQ222" s="613"/>
      <c r="AR222" s="613"/>
      <c r="AS222" s="613"/>
      <c r="AT222" s="613"/>
      <c r="AU222" s="613"/>
      <c r="AV222" s="972"/>
      <c r="AW222" s="613"/>
      <c r="AX222" s="613"/>
      <c r="AY222" s="613"/>
      <c r="AZ222" s="613"/>
      <c r="BA222" s="613"/>
      <c r="BB222" s="1075"/>
      <c r="BC222" s="613"/>
      <c r="BD222" s="613"/>
      <c r="BE222" s="613"/>
      <c r="BF222" s="613"/>
      <c r="BG222" s="613"/>
      <c r="BH222" s="972"/>
      <c r="BI222" s="613"/>
      <c r="BJ222" s="613"/>
      <c r="BK222" s="613"/>
      <c r="BL222" s="613"/>
      <c r="BM222" s="613"/>
      <c r="BN222" s="972"/>
      <c r="BO222" s="613"/>
      <c r="BP222" s="613"/>
      <c r="BQ222" s="613"/>
      <c r="BR222" s="613"/>
      <c r="BS222" s="613"/>
      <c r="BT222" s="972"/>
      <c r="BU222" s="613"/>
      <c r="BV222" s="613"/>
      <c r="BW222" s="613"/>
      <c r="BX222" s="613"/>
      <c r="BY222" s="613"/>
      <c r="BZ222" s="613"/>
      <c r="CA222" s="613"/>
      <c r="CB222" s="613"/>
      <c r="CC222" s="613"/>
      <c r="CD222" s="613"/>
      <c r="CE222" s="613"/>
      <c r="CF222" s="613"/>
      <c r="CG222" s="613"/>
      <c r="CH222" s="613"/>
      <c r="CI222" s="613"/>
    </row>
    <row r="223" spans="1:166">
      <c r="C223" s="544"/>
      <c r="D223" s="544"/>
      <c r="E223" s="544"/>
      <c r="F223" s="544"/>
      <c r="G223" s="544"/>
      <c r="H223" s="544"/>
      <c r="I223" s="495"/>
      <c r="J223" s="495"/>
      <c r="K223" s="613"/>
      <c r="L223" s="613"/>
      <c r="M223" s="613"/>
      <c r="N223" s="1074"/>
      <c r="O223" s="1074"/>
      <c r="P223" s="1074"/>
      <c r="Q223" s="1074"/>
      <c r="R223" s="1074"/>
      <c r="S223" s="1074"/>
      <c r="T223" s="613"/>
      <c r="U223" s="613"/>
      <c r="V223" s="613"/>
      <c r="W223" s="613"/>
      <c r="X223" s="613"/>
      <c r="Y223" s="613"/>
      <c r="Z223" s="613"/>
      <c r="AA223" s="971"/>
      <c r="AB223" s="971"/>
      <c r="AC223" s="971"/>
      <c r="AD223" s="971"/>
      <c r="AE223" s="613"/>
      <c r="AF223" s="971"/>
      <c r="AG223" s="971"/>
      <c r="AH223" s="971"/>
      <c r="AI223" s="613"/>
      <c r="AJ223" s="971"/>
      <c r="AK223" s="613"/>
      <c r="AL223" s="971"/>
      <c r="AM223" s="971"/>
      <c r="AN223" s="971"/>
      <c r="AO223" s="613"/>
      <c r="AP223" s="613"/>
      <c r="AQ223" s="613"/>
      <c r="AR223" s="613"/>
      <c r="AS223" s="613"/>
      <c r="AT223" s="613"/>
      <c r="AU223" s="613"/>
      <c r="AV223" s="972"/>
      <c r="AW223" s="613"/>
      <c r="AX223" s="613"/>
      <c r="AY223" s="613"/>
      <c r="AZ223" s="613"/>
      <c r="BA223" s="613"/>
      <c r="BB223" s="1075"/>
      <c r="BC223" s="613"/>
      <c r="BD223" s="613"/>
      <c r="BE223" s="613"/>
      <c r="BF223" s="613"/>
      <c r="BG223" s="613"/>
      <c r="BH223" s="972"/>
      <c r="BI223" s="613"/>
      <c r="BJ223" s="613"/>
      <c r="BK223" s="613"/>
      <c r="BL223" s="613"/>
      <c r="BM223" s="613"/>
      <c r="BN223" s="972"/>
      <c r="BO223" s="613"/>
      <c r="BP223" s="613"/>
      <c r="BQ223" s="613"/>
      <c r="BR223" s="613"/>
      <c r="BS223" s="613"/>
      <c r="BT223" s="972"/>
      <c r="BU223" s="613"/>
      <c r="BV223" s="613"/>
      <c r="BW223" s="613"/>
      <c r="BX223" s="613"/>
      <c r="BY223" s="613"/>
      <c r="BZ223" s="613"/>
      <c r="CA223" s="613"/>
      <c r="CB223" s="613"/>
      <c r="CC223" s="613"/>
      <c r="CD223" s="613"/>
      <c r="CE223" s="613"/>
      <c r="CF223" s="613"/>
      <c r="CG223" s="613"/>
      <c r="CH223" s="613"/>
      <c r="CI223" s="613"/>
    </row>
    <row r="224" spans="1:166">
      <c r="C224" s="544"/>
      <c r="D224" s="544"/>
      <c r="E224" s="544"/>
      <c r="F224" s="544"/>
      <c r="G224" s="544"/>
      <c r="H224" s="544"/>
      <c r="I224" s="495"/>
      <c r="J224" s="495"/>
      <c r="K224" s="613"/>
      <c r="L224" s="613"/>
      <c r="M224" s="613"/>
      <c r="N224" s="1074"/>
      <c r="O224" s="1074"/>
      <c r="P224" s="1074"/>
      <c r="Q224" s="1074"/>
      <c r="R224" s="1074"/>
      <c r="S224" s="1074"/>
      <c r="T224" s="613"/>
      <c r="U224" s="613"/>
      <c r="V224" s="613"/>
      <c r="W224" s="613"/>
      <c r="X224" s="613"/>
      <c r="Y224" s="613"/>
      <c r="Z224" s="613"/>
      <c r="AA224" s="971"/>
      <c r="AB224" s="971"/>
      <c r="AC224" s="971"/>
      <c r="AD224" s="971"/>
      <c r="AE224" s="613"/>
      <c r="AF224" s="971"/>
      <c r="AG224" s="971"/>
      <c r="AH224" s="971"/>
      <c r="AI224" s="613"/>
      <c r="AJ224" s="971"/>
      <c r="AK224" s="613"/>
      <c r="AL224" s="971"/>
      <c r="AM224" s="971"/>
      <c r="AN224" s="971"/>
      <c r="AO224" s="613"/>
      <c r="AP224" s="613"/>
      <c r="AQ224" s="613"/>
      <c r="AR224" s="613"/>
      <c r="AS224" s="613"/>
      <c r="AT224" s="613"/>
      <c r="AU224" s="613"/>
      <c r="AV224" s="972"/>
      <c r="AW224" s="613"/>
      <c r="AX224" s="613"/>
      <c r="AY224" s="613"/>
      <c r="AZ224" s="613"/>
      <c r="BA224" s="613"/>
      <c r="BB224" s="1075"/>
      <c r="BC224" s="613"/>
      <c r="BD224" s="613"/>
      <c r="BE224" s="613"/>
      <c r="BF224" s="613"/>
      <c r="BG224" s="613"/>
      <c r="BH224" s="972"/>
      <c r="BI224" s="613"/>
      <c r="BJ224" s="613"/>
      <c r="BK224" s="613"/>
      <c r="BL224" s="613"/>
      <c r="BM224" s="613"/>
      <c r="BN224" s="972"/>
      <c r="BO224" s="613"/>
      <c r="BP224" s="613"/>
      <c r="BQ224" s="613"/>
      <c r="BR224" s="613"/>
      <c r="BS224" s="613"/>
      <c r="BT224" s="972"/>
      <c r="BU224" s="613"/>
      <c r="BV224" s="613"/>
      <c r="BW224" s="613"/>
      <c r="BX224" s="613"/>
      <c r="BY224" s="613"/>
      <c r="BZ224" s="613"/>
      <c r="CA224" s="613"/>
      <c r="CB224" s="613"/>
      <c r="CC224" s="613"/>
      <c r="CD224" s="613"/>
      <c r="CE224" s="613"/>
      <c r="CF224" s="613"/>
      <c r="CG224" s="613"/>
      <c r="CH224" s="613"/>
      <c r="CI224" s="613"/>
    </row>
    <row r="225" spans="3:87">
      <c r="C225" s="544"/>
      <c r="D225" s="544"/>
      <c r="E225" s="544"/>
      <c r="F225" s="544"/>
      <c r="G225" s="544"/>
      <c r="H225" s="544"/>
      <c r="I225" s="495"/>
      <c r="J225" s="495"/>
      <c r="K225" s="613"/>
      <c r="L225" s="613"/>
      <c r="M225" s="613"/>
      <c r="N225" s="1074"/>
      <c r="O225" s="1074"/>
      <c r="P225" s="1074"/>
      <c r="Q225" s="1074"/>
      <c r="R225" s="1074"/>
      <c r="S225" s="1074"/>
      <c r="T225" s="613"/>
      <c r="U225" s="613"/>
      <c r="V225" s="613"/>
      <c r="W225" s="613"/>
      <c r="X225" s="613"/>
      <c r="Y225" s="613"/>
      <c r="Z225" s="613"/>
      <c r="AA225" s="971"/>
      <c r="AB225" s="971"/>
      <c r="AC225" s="971"/>
      <c r="AD225" s="971"/>
      <c r="AE225" s="613"/>
      <c r="AF225" s="971"/>
      <c r="AG225" s="971"/>
      <c r="AH225" s="971"/>
      <c r="AI225" s="613"/>
      <c r="AJ225" s="971"/>
      <c r="AK225" s="613"/>
      <c r="AL225" s="971"/>
      <c r="AM225" s="971"/>
      <c r="AN225" s="971"/>
      <c r="AO225" s="613"/>
      <c r="AP225" s="613"/>
      <c r="AQ225" s="613"/>
      <c r="AR225" s="613"/>
      <c r="AS225" s="613"/>
      <c r="AT225" s="613"/>
      <c r="AU225" s="613"/>
      <c r="AV225" s="972"/>
      <c r="AW225" s="613"/>
      <c r="AX225" s="613"/>
      <c r="AY225" s="613"/>
      <c r="AZ225" s="613"/>
      <c r="BA225" s="613"/>
      <c r="BB225" s="1075"/>
      <c r="BC225" s="613"/>
      <c r="BD225" s="613"/>
      <c r="BE225" s="613"/>
      <c r="BF225" s="613"/>
      <c r="BG225" s="613"/>
      <c r="BH225" s="972"/>
      <c r="BI225" s="613"/>
      <c r="BJ225" s="613"/>
      <c r="BK225" s="613"/>
      <c r="BL225" s="613"/>
      <c r="BM225" s="613"/>
      <c r="BN225" s="972"/>
      <c r="BO225" s="613"/>
      <c r="BP225" s="613"/>
      <c r="BQ225" s="613"/>
      <c r="BR225" s="613"/>
      <c r="BS225" s="613"/>
      <c r="BT225" s="972"/>
      <c r="BU225" s="613"/>
      <c r="BV225" s="613"/>
      <c r="BW225" s="613"/>
      <c r="BX225" s="613"/>
      <c r="BY225" s="613"/>
      <c r="BZ225" s="613"/>
      <c r="CA225" s="613"/>
      <c r="CB225" s="613"/>
      <c r="CC225" s="613"/>
      <c r="CD225" s="613"/>
      <c r="CE225" s="613"/>
      <c r="CF225" s="613"/>
      <c r="CG225" s="613"/>
      <c r="CH225" s="613"/>
      <c r="CI225" s="613"/>
    </row>
    <row r="226" spans="3:87">
      <c r="C226" s="544"/>
      <c r="D226" s="544"/>
      <c r="E226" s="544"/>
      <c r="F226" s="544"/>
      <c r="G226" s="544"/>
      <c r="H226" s="544"/>
      <c r="I226" s="495"/>
      <c r="J226" s="495"/>
      <c r="K226" s="613"/>
      <c r="L226" s="613"/>
      <c r="M226" s="613"/>
      <c r="N226" s="1074"/>
      <c r="O226" s="1074"/>
      <c r="P226" s="1074"/>
      <c r="Q226" s="1074"/>
      <c r="R226" s="1074"/>
      <c r="S226" s="1074"/>
      <c r="T226" s="613"/>
      <c r="U226" s="613"/>
      <c r="V226" s="613"/>
      <c r="W226" s="613"/>
      <c r="X226" s="613"/>
      <c r="Y226" s="613"/>
      <c r="Z226" s="613"/>
      <c r="AA226" s="971"/>
      <c r="AB226" s="971"/>
      <c r="AC226" s="971"/>
      <c r="AD226" s="971"/>
      <c r="AE226" s="613"/>
      <c r="AF226" s="971"/>
      <c r="AG226" s="971"/>
      <c r="AH226" s="971"/>
      <c r="AI226" s="613"/>
      <c r="AJ226" s="971"/>
      <c r="AK226" s="613"/>
      <c r="AL226" s="971"/>
      <c r="AM226" s="971"/>
      <c r="AN226" s="971"/>
      <c r="AO226" s="613"/>
      <c r="AP226" s="613"/>
      <c r="AQ226" s="613"/>
      <c r="AR226" s="613"/>
      <c r="AS226" s="613"/>
      <c r="AT226" s="613"/>
      <c r="AU226" s="613"/>
      <c r="AV226" s="972"/>
      <c r="AW226" s="613"/>
      <c r="AX226" s="613"/>
      <c r="AY226" s="613"/>
      <c r="AZ226" s="613"/>
      <c r="BA226" s="613"/>
      <c r="BB226" s="1075"/>
      <c r="BC226" s="613"/>
      <c r="BD226" s="613"/>
      <c r="BE226" s="613"/>
      <c r="BF226" s="613"/>
      <c r="BG226" s="613"/>
      <c r="BH226" s="972"/>
      <c r="BI226" s="613"/>
      <c r="BJ226" s="613"/>
      <c r="BK226" s="613"/>
      <c r="BL226" s="613"/>
      <c r="BM226" s="613"/>
      <c r="BN226" s="972"/>
      <c r="BO226" s="613"/>
      <c r="BP226" s="613"/>
      <c r="BQ226" s="613"/>
      <c r="BR226" s="613"/>
      <c r="BS226" s="613"/>
      <c r="BT226" s="972"/>
      <c r="BU226" s="613"/>
      <c r="BV226" s="613"/>
      <c r="BW226" s="613"/>
      <c r="BX226" s="613"/>
      <c r="BY226" s="613"/>
      <c r="BZ226" s="613"/>
      <c r="CA226" s="613"/>
      <c r="CB226" s="613"/>
      <c r="CC226" s="613"/>
      <c r="CD226" s="613"/>
      <c r="CE226" s="613"/>
      <c r="CF226" s="613"/>
      <c r="CG226" s="613"/>
      <c r="CH226" s="613"/>
      <c r="CI226" s="613"/>
    </row>
    <row r="227" spans="3:87">
      <c r="C227" s="544"/>
      <c r="D227" s="544"/>
      <c r="E227" s="544"/>
      <c r="F227" s="544"/>
      <c r="G227" s="544"/>
      <c r="H227" s="544"/>
      <c r="I227" s="495"/>
      <c r="J227" s="495"/>
      <c r="K227" s="613"/>
      <c r="L227" s="613"/>
      <c r="M227" s="613"/>
      <c r="N227" s="1074"/>
      <c r="O227" s="1074"/>
      <c r="P227" s="1074"/>
      <c r="Q227" s="1074"/>
      <c r="R227" s="1074"/>
      <c r="S227" s="1074"/>
      <c r="T227" s="613"/>
      <c r="U227" s="613"/>
      <c r="V227" s="613"/>
      <c r="W227" s="613"/>
      <c r="X227" s="613"/>
      <c r="Y227" s="613"/>
      <c r="Z227" s="613"/>
      <c r="AA227" s="971"/>
      <c r="AB227" s="971"/>
      <c r="AC227" s="971"/>
      <c r="AD227" s="971"/>
      <c r="AE227" s="613"/>
      <c r="AF227" s="971"/>
      <c r="AG227" s="971"/>
      <c r="AH227" s="971"/>
      <c r="AI227" s="613"/>
      <c r="AJ227" s="971"/>
      <c r="AK227" s="613"/>
      <c r="AL227" s="971"/>
      <c r="AM227" s="971"/>
      <c r="AN227" s="971"/>
      <c r="AO227" s="613"/>
      <c r="AP227" s="613"/>
      <c r="AQ227" s="613"/>
      <c r="AR227" s="613"/>
      <c r="AS227" s="613"/>
      <c r="AT227" s="613"/>
      <c r="AU227" s="613"/>
      <c r="AV227" s="972"/>
      <c r="AW227" s="613"/>
      <c r="AX227" s="613"/>
      <c r="AY227" s="613"/>
      <c r="AZ227" s="613"/>
      <c r="BA227" s="613"/>
      <c r="BB227" s="1075"/>
      <c r="BC227" s="613"/>
      <c r="BD227" s="613"/>
      <c r="BE227" s="613"/>
      <c r="BF227" s="613"/>
      <c r="BG227" s="613"/>
      <c r="BH227" s="972"/>
      <c r="BI227" s="613"/>
      <c r="BJ227" s="613"/>
      <c r="BK227" s="613"/>
      <c r="BL227" s="613"/>
      <c r="BM227" s="613"/>
      <c r="BN227" s="972"/>
      <c r="BO227" s="613"/>
      <c r="BP227" s="613"/>
      <c r="BQ227" s="613"/>
      <c r="BR227" s="613"/>
      <c r="BS227" s="613"/>
      <c r="BT227" s="972"/>
      <c r="BU227" s="613"/>
      <c r="BV227" s="613"/>
      <c r="BW227" s="613"/>
      <c r="BX227" s="613"/>
      <c r="BY227" s="613"/>
      <c r="BZ227" s="613"/>
      <c r="CA227" s="613"/>
      <c r="CB227" s="613"/>
      <c r="CC227" s="613"/>
      <c r="CD227" s="613"/>
      <c r="CE227" s="613"/>
      <c r="CF227" s="613"/>
      <c r="CG227" s="613"/>
      <c r="CH227" s="613"/>
      <c r="CI227" s="613"/>
    </row>
    <row r="228" spans="3:87">
      <c r="C228" s="544"/>
      <c r="D228" s="544"/>
      <c r="E228" s="544"/>
      <c r="F228" s="544"/>
      <c r="G228" s="544"/>
      <c r="H228" s="544"/>
      <c r="I228" s="495"/>
      <c r="J228" s="495"/>
      <c r="K228" s="613"/>
      <c r="L228" s="613"/>
      <c r="M228" s="613"/>
      <c r="N228" s="1074"/>
      <c r="O228" s="1074"/>
      <c r="P228" s="1074"/>
      <c r="Q228" s="1074"/>
      <c r="R228" s="1074"/>
      <c r="S228" s="1074"/>
      <c r="T228" s="613"/>
      <c r="U228" s="613"/>
      <c r="V228" s="613"/>
      <c r="W228" s="613"/>
      <c r="X228" s="613"/>
      <c r="Y228" s="613"/>
      <c r="Z228" s="613"/>
      <c r="AA228" s="971"/>
      <c r="AB228" s="971"/>
      <c r="AC228" s="971"/>
      <c r="AD228" s="971"/>
      <c r="AE228" s="613"/>
      <c r="AF228" s="971"/>
      <c r="AG228" s="971"/>
      <c r="AH228" s="971"/>
      <c r="AI228" s="613"/>
      <c r="AJ228" s="971"/>
      <c r="AK228" s="613"/>
      <c r="AL228" s="971"/>
      <c r="AM228" s="971"/>
      <c r="AN228" s="971"/>
      <c r="AO228" s="613"/>
      <c r="AP228" s="613"/>
      <c r="AQ228" s="613"/>
      <c r="AR228" s="613"/>
      <c r="AS228" s="613"/>
      <c r="AT228" s="613"/>
      <c r="AU228" s="613"/>
      <c r="AV228" s="972"/>
      <c r="AW228" s="613"/>
      <c r="AX228" s="613"/>
      <c r="AY228" s="613"/>
      <c r="AZ228" s="613"/>
      <c r="BA228" s="613"/>
      <c r="BB228" s="1075"/>
      <c r="BC228" s="613"/>
      <c r="BD228" s="613"/>
      <c r="BE228" s="613"/>
      <c r="BF228" s="613"/>
      <c r="BG228" s="613"/>
      <c r="BH228" s="972"/>
      <c r="BI228" s="613"/>
      <c r="BJ228" s="613"/>
      <c r="BK228" s="613"/>
      <c r="BL228" s="613"/>
      <c r="BM228" s="613"/>
      <c r="BN228" s="972"/>
      <c r="BO228" s="613"/>
      <c r="BP228" s="613"/>
      <c r="BQ228" s="613"/>
      <c r="BR228" s="613"/>
      <c r="BS228" s="613"/>
      <c r="BT228" s="972"/>
      <c r="BU228" s="613"/>
      <c r="BV228" s="613"/>
      <c r="BW228" s="613"/>
      <c r="BX228" s="613"/>
      <c r="BY228" s="613"/>
      <c r="BZ228" s="613"/>
      <c r="CA228" s="613"/>
      <c r="CB228" s="613"/>
      <c r="CC228" s="613"/>
      <c r="CD228" s="613"/>
      <c r="CE228" s="613"/>
      <c r="CF228" s="613"/>
      <c r="CG228" s="613"/>
      <c r="CH228" s="613"/>
      <c r="CI228" s="613"/>
    </row>
    <row r="229" spans="3:87">
      <c r="C229" s="544"/>
      <c r="D229" s="544"/>
      <c r="E229" s="544"/>
      <c r="F229" s="544"/>
      <c r="G229" s="544"/>
      <c r="H229" s="544"/>
      <c r="I229" s="495"/>
      <c r="J229" s="495"/>
      <c r="K229" s="613"/>
      <c r="L229" s="613"/>
      <c r="M229" s="613"/>
      <c r="N229" s="1074"/>
      <c r="O229" s="1074"/>
      <c r="P229" s="1074"/>
      <c r="Q229" s="1074"/>
      <c r="R229" s="1074"/>
      <c r="S229" s="1074"/>
      <c r="T229" s="613"/>
      <c r="U229" s="613"/>
      <c r="V229" s="613"/>
      <c r="W229" s="613"/>
      <c r="X229" s="613"/>
      <c r="Y229" s="613"/>
      <c r="Z229" s="613"/>
      <c r="AA229" s="971"/>
      <c r="AB229" s="971"/>
      <c r="AC229" s="971"/>
      <c r="AD229" s="971"/>
      <c r="AE229" s="613"/>
      <c r="AF229" s="971"/>
      <c r="AG229" s="971"/>
      <c r="AH229" s="971"/>
      <c r="AI229" s="613"/>
      <c r="AJ229" s="971"/>
      <c r="AK229" s="613"/>
      <c r="AL229" s="971"/>
      <c r="AM229" s="971"/>
      <c r="AN229" s="971"/>
      <c r="AO229" s="613"/>
      <c r="AP229" s="613"/>
      <c r="AQ229" s="613"/>
      <c r="AR229" s="613"/>
      <c r="AS229" s="613"/>
      <c r="AT229" s="613"/>
      <c r="AU229" s="613"/>
      <c r="AV229" s="972"/>
      <c r="AW229" s="613"/>
      <c r="AX229" s="613"/>
      <c r="AY229" s="613"/>
      <c r="AZ229" s="613"/>
      <c r="BA229" s="613"/>
      <c r="BB229" s="1075"/>
      <c r="BC229" s="613"/>
      <c r="BD229" s="613"/>
      <c r="BE229" s="613"/>
      <c r="BF229" s="613"/>
      <c r="BG229" s="613"/>
      <c r="BH229" s="972"/>
      <c r="BI229" s="613"/>
      <c r="BJ229" s="613"/>
      <c r="BK229" s="613"/>
      <c r="BL229" s="613"/>
      <c r="BM229" s="613"/>
      <c r="BN229" s="972"/>
      <c r="BO229" s="613"/>
      <c r="BP229" s="613"/>
      <c r="BQ229" s="613"/>
      <c r="BR229" s="613"/>
      <c r="BS229" s="613"/>
      <c r="BT229" s="972"/>
      <c r="BU229" s="613"/>
      <c r="BV229" s="613"/>
      <c r="BW229" s="613"/>
      <c r="BX229" s="613"/>
      <c r="BY229" s="613"/>
      <c r="BZ229" s="613"/>
      <c r="CA229" s="613"/>
      <c r="CB229" s="613"/>
      <c r="CC229" s="613"/>
      <c r="CD229" s="613"/>
      <c r="CE229" s="613"/>
      <c r="CF229" s="613"/>
      <c r="CG229" s="613"/>
      <c r="CH229" s="613"/>
      <c r="CI229" s="613"/>
    </row>
    <row r="230" spans="3:87">
      <c r="C230" s="544"/>
      <c r="D230" s="544"/>
      <c r="E230" s="544"/>
      <c r="F230" s="544"/>
      <c r="G230" s="544"/>
      <c r="H230" s="544"/>
      <c r="I230" s="495"/>
      <c r="J230" s="495"/>
      <c r="K230" s="613"/>
      <c r="L230" s="613"/>
      <c r="M230" s="613"/>
      <c r="N230" s="1074"/>
      <c r="O230" s="1074"/>
      <c r="P230" s="1074"/>
      <c r="Q230" s="1074"/>
      <c r="R230" s="1074"/>
      <c r="S230" s="1074"/>
      <c r="T230" s="613"/>
      <c r="U230" s="613"/>
      <c r="V230" s="613"/>
      <c r="W230" s="613"/>
      <c r="X230" s="613"/>
      <c r="Y230" s="613"/>
      <c r="Z230" s="613"/>
      <c r="AA230" s="971"/>
      <c r="AB230" s="971"/>
      <c r="AC230" s="971"/>
      <c r="AD230" s="971"/>
      <c r="AE230" s="613"/>
      <c r="AF230" s="971"/>
      <c r="AG230" s="971"/>
      <c r="AH230" s="971"/>
      <c r="AI230" s="613"/>
      <c r="AJ230" s="971"/>
      <c r="AK230" s="613"/>
      <c r="AL230" s="971"/>
      <c r="AM230" s="971"/>
      <c r="AN230" s="971"/>
      <c r="AO230" s="613"/>
      <c r="AP230" s="613"/>
      <c r="AQ230" s="613"/>
      <c r="AR230" s="613"/>
      <c r="AS230" s="613"/>
      <c r="AT230" s="613"/>
      <c r="AU230" s="613"/>
      <c r="AV230" s="972"/>
      <c r="AW230" s="613"/>
      <c r="AX230" s="613"/>
      <c r="AY230" s="613"/>
      <c r="AZ230" s="613"/>
      <c r="BA230" s="613"/>
      <c r="BB230" s="1075"/>
      <c r="BC230" s="613"/>
      <c r="BD230" s="613"/>
      <c r="BE230" s="613"/>
      <c r="BF230" s="613"/>
      <c r="BG230" s="613"/>
      <c r="BH230" s="972"/>
      <c r="BI230" s="613"/>
      <c r="BJ230" s="613"/>
      <c r="BK230" s="613"/>
      <c r="BL230" s="613"/>
      <c r="BM230" s="613"/>
      <c r="BN230" s="972"/>
      <c r="BO230" s="613"/>
      <c r="BP230" s="613"/>
      <c r="BQ230" s="613"/>
      <c r="BR230" s="613"/>
      <c r="BS230" s="613"/>
      <c r="BT230" s="972"/>
      <c r="BU230" s="613"/>
      <c r="BV230" s="613"/>
      <c r="BW230" s="613"/>
      <c r="BX230" s="613"/>
      <c r="BY230" s="613"/>
      <c r="BZ230" s="613"/>
      <c r="CA230" s="613"/>
      <c r="CB230" s="613"/>
      <c r="CC230" s="613"/>
      <c r="CD230" s="613"/>
      <c r="CE230" s="613"/>
      <c r="CF230" s="613"/>
      <c r="CG230" s="613"/>
      <c r="CH230" s="613"/>
      <c r="CI230" s="613"/>
    </row>
    <row r="231" spans="3:87">
      <c r="C231" s="544"/>
      <c r="D231" s="544"/>
      <c r="E231" s="544"/>
      <c r="F231" s="544"/>
      <c r="G231" s="544"/>
      <c r="H231" s="544"/>
      <c r="I231" s="495"/>
      <c r="J231" s="495"/>
      <c r="K231" s="613"/>
      <c r="L231" s="613"/>
      <c r="M231" s="613"/>
      <c r="N231" s="1074"/>
      <c r="O231" s="1074"/>
      <c r="P231" s="1074"/>
      <c r="Q231" s="1074"/>
      <c r="R231" s="1074"/>
      <c r="S231" s="1074"/>
      <c r="T231" s="613"/>
      <c r="U231" s="613"/>
      <c r="V231" s="613"/>
      <c r="W231" s="613"/>
      <c r="X231" s="613"/>
      <c r="Y231" s="613"/>
      <c r="Z231" s="613"/>
      <c r="AA231" s="971"/>
      <c r="AB231" s="971"/>
      <c r="AC231" s="971"/>
      <c r="AD231" s="971"/>
      <c r="AE231" s="613"/>
      <c r="AF231" s="971"/>
      <c r="AG231" s="971"/>
      <c r="AH231" s="971"/>
      <c r="AI231" s="613"/>
      <c r="AJ231" s="971"/>
      <c r="AK231" s="613"/>
      <c r="AL231" s="971"/>
      <c r="AM231" s="971"/>
      <c r="AN231" s="971"/>
      <c r="AO231" s="613"/>
      <c r="AP231" s="613"/>
      <c r="AQ231" s="613"/>
      <c r="AR231" s="613"/>
      <c r="AS231" s="613"/>
      <c r="AT231" s="613"/>
      <c r="AU231" s="613"/>
      <c r="AV231" s="972"/>
      <c r="AW231" s="613"/>
      <c r="AX231" s="613"/>
      <c r="AY231" s="613"/>
      <c r="AZ231" s="613"/>
      <c r="BA231" s="613"/>
      <c r="BB231" s="1075"/>
      <c r="BC231" s="613"/>
      <c r="BD231" s="613"/>
      <c r="BE231" s="613"/>
      <c r="BF231" s="613"/>
      <c r="BG231" s="613"/>
      <c r="BH231" s="972"/>
      <c r="BI231" s="613"/>
      <c r="BJ231" s="613"/>
      <c r="BK231" s="613"/>
      <c r="BL231" s="613"/>
      <c r="BM231" s="613"/>
      <c r="BN231" s="972"/>
      <c r="BO231" s="613"/>
      <c r="BP231" s="613"/>
      <c r="BQ231" s="613"/>
      <c r="BR231" s="613"/>
      <c r="BS231" s="613"/>
      <c r="BT231" s="972"/>
      <c r="BU231" s="613"/>
      <c r="BV231" s="613"/>
      <c r="BW231" s="613"/>
      <c r="BX231" s="613"/>
      <c r="BY231" s="613"/>
      <c r="BZ231" s="613"/>
      <c r="CA231" s="613"/>
      <c r="CB231" s="613"/>
      <c r="CC231" s="613"/>
      <c r="CD231" s="613"/>
      <c r="CE231" s="613"/>
      <c r="CF231" s="613"/>
      <c r="CG231" s="613"/>
      <c r="CH231" s="613"/>
      <c r="CI231" s="613"/>
    </row>
    <row r="232" spans="3:87">
      <c r="C232" s="544"/>
      <c r="D232" s="544"/>
      <c r="E232" s="544"/>
      <c r="F232" s="544"/>
      <c r="G232" s="544"/>
      <c r="H232" s="544"/>
      <c r="I232" s="495"/>
      <c r="J232" s="495"/>
      <c r="K232" s="613"/>
      <c r="L232" s="613"/>
      <c r="M232" s="613"/>
      <c r="N232" s="1074"/>
      <c r="O232" s="1074"/>
      <c r="P232" s="1074"/>
      <c r="Q232" s="1074"/>
      <c r="R232" s="1074"/>
      <c r="S232" s="1074"/>
      <c r="T232" s="613"/>
      <c r="U232" s="613"/>
      <c r="V232" s="613"/>
      <c r="W232" s="613"/>
      <c r="X232" s="613"/>
      <c r="Y232" s="613"/>
      <c r="Z232" s="613"/>
      <c r="AA232" s="971"/>
      <c r="AB232" s="971"/>
      <c r="AC232" s="971"/>
      <c r="AD232" s="971"/>
      <c r="AE232" s="613"/>
      <c r="AF232" s="971"/>
      <c r="AG232" s="971"/>
      <c r="AH232" s="971"/>
      <c r="AI232" s="613"/>
      <c r="AJ232" s="971"/>
      <c r="AK232" s="613"/>
      <c r="AL232" s="971"/>
      <c r="AM232" s="971"/>
      <c r="AN232" s="971"/>
      <c r="AO232" s="613"/>
      <c r="AP232" s="613"/>
      <c r="AQ232" s="613"/>
      <c r="AR232" s="613"/>
      <c r="AS232" s="613"/>
      <c r="AT232" s="613"/>
      <c r="AU232" s="613"/>
      <c r="AV232" s="972"/>
      <c r="AW232" s="613"/>
      <c r="AX232" s="613"/>
      <c r="AY232" s="613"/>
      <c r="AZ232" s="613"/>
      <c r="BA232" s="613"/>
      <c r="BB232" s="1075"/>
      <c r="BC232" s="613"/>
      <c r="BD232" s="613"/>
      <c r="BE232" s="613"/>
      <c r="BF232" s="613"/>
      <c r="BG232" s="613"/>
      <c r="BH232" s="972"/>
      <c r="BI232" s="613"/>
      <c r="BJ232" s="613"/>
      <c r="BK232" s="613"/>
      <c r="BL232" s="613"/>
      <c r="BM232" s="613"/>
      <c r="BN232" s="972"/>
      <c r="BO232" s="613"/>
      <c r="BP232" s="613"/>
      <c r="BQ232" s="613"/>
      <c r="BR232" s="613"/>
      <c r="BS232" s="613"/>
      <c r="BT232" s="972"/>
      <c r="BU232" s="613"/>
      <c r="BV232" s="613"/>
      <c r="BW232" s="613"/>
      <c r="BX232" s="613"/>
      <c r="BY232" s="613"/>
      <c r="BZ232" s="613"/>
      <c r="CA232" s="613"/>
      <c r="CB232" s="613"/>
      <c r="CC232" s="613"/>
      <c r="CD232" s="613"/>
      <c r="CE232" s="613"/>
      <c r="CF232" s="613"/>
      <c r="CG232" s="613"/>
      <c r="CH232" s="613"/>
      <c r="CI232" s="613"/>
    </row>
    <row r="233" spans="3:87">
      <c r="C233" s="544"/>
      <c r="D233" s="544"/>
      <c r="E233" s="544"/>
      <c r="F233" s="544"/>
      <c r="G233" s="544"/>
      <c r="H233" s="544"/>
      <c r="I233" s="495"/>
      <c r="J233" s="495"/>
      <c r="K233" s="613"/>
      <c r="L233" s="613"/>
      <c r="M233" s="613"/>
      <c r="N233" s="1074"/>
      <c r="O233" s="1074"/>
      <c r="P233" s="1074"/>
      <c r="Q233" s="1074"/>
      <c r="R233" s="1074"/>
      <c r="S233" s="1074"/>
      <c r="T233" s="613"/>
      <c r="U233" s="613"/>
      <c r="V233" s="613"/>
      <c r="W233" s="613"/>
      <c r="X233" s="613"/>
      <c r="Y233" s="613"/>
      <c r="Z233" s="613"/>
      <c r="AA233" s="971"/>
      <c r="AB233" s="971"/>
      <c r="AC233" s="971"/>
      <c r="AD233" s="971"/>
      <c r="AE233" s="613"/>
      <c r="AF233" s="971"/>
      <c r="AG233" s="971"/>
      <c r="AH233" s="971"/>
      <c r="AI233" s="613"/>
      <c r="AJ233" s="971"/>
      <c r="AK233" s="613"/>
      <c r="AL233" s="971"/>
      <c r="AM233" s="971"/>
      <c r="AN233" s="971"/>
      <c r="AO233" s="613"/>
      <c r="AP233" s="613"/>
      <c r="AQ233" s="613"/>
      <c r="AR233" s="613"/>
      <c r="AS233" s="613"/>
      <c r="AT233" s="613"/>
      <c r="AU233" s="613"/>
      <c r="AV233" s="972"/>
      <c r="AW233" s="613"/>
      <c r="AX233" s="613"/>
      <c r="AY233" s="613"/>
      <c r="AZ233" s="613"/>
      <c r="BA233" s="613"/>
      <c r="BB233" s="1075"/>
      <c r="BC233" s="613"/>
      <c r="BD233" s="613"/>
      <c r="BE233" s="613"/>
      <c r="BF233" s="613"/>
      <c r="BG233" s="613"/>
      <c r="BH233" s="972"/>
      <c r="BI233" s="613"/>
      <c r="BJ233" s="613"/>
      <c r="BK233" s="613"/>
      <c r="BL233" s="613"/>
      <c r="BM233" s="613"/>
      <c r="BN233" s="972"/>
      <c r="BO233" s="613"/>
      <c r="BP233" s="613"/>
      <c r="BQ233" s="613"/>
      <c r="BR233" s="613"/>
      <c r="BS233" s="613"/>
      <c r="BT233" s="972"/>
      <c r="BU233" s="613"/>
      <c r="BV233" s="613"/>
      <c r="BW233" s="613"/>
      <c r="BX233" s="613"/>
      <c r="BY233" s="613"/>
      <c r="BZ233" s="613"/>
      <c r="CA233" s="613"/>
      <c r="CB233" s="613"/>
      <c r="CC233" s="613"/>
      <c r="CD233" s="613"/>
      <c r="CE233" s="613"/>
      <c r="CF233" s="613"/>
      <c r="CG233" s="613"/>
      <c r="CH233" s="613"/>
      <c r="CI233" s="613"/>
    </row>
    <row r="234" spans="3:87">
      <c r="C234" s="544"/>
      <c r="D234" s="544"/>
      <c r="E234" s="544"/>
      <c r="F234" s="544"/>
      <c r="G234" s="544"/>
      <c r="H234" s="544"/>
      <c r="I234" s="495"/>
      <c r="J234" s="495"/>
      <c r="K234" s="613"/>
      <c r="L234" s="613"/>
      <c r="M234" s="613"/>
      <c r="N234" s="1074"/>
      <c r="O234" s="1074"/>
      <c r="P234" s="1074"/>
      <c r="Q234" s="1074"/>
      <c r="R234" s="1074"/>
      <c r="S234" s="1074"/>
      <c r="T234" s="613"/>
      <c r="U234" s="613"/>
      <c r="V234" s="613"/>
      <c r="W234" s="613"/>
      <c r="X234" s="613"/>
      <c r="Y234" s="613"/>
      <c r="Z234" s="613"/>
      <c r="AA234" s="971"/>
      <c r="AB234" s="971"/>
      <c r="AC234" s="971"/>
      <c r="AD234" s="971"/>
      <c r="AE234" s="613"/>
      <c r="AF234" s="971"/>
      <c r="AG234" s="971"/>
      <c r="AH234" s="971"/>
      <c r="AI234" s="613"/>
      <c r="AJ234" s="971"/>
      <c r="AK234" s="613"/>
      <c r="AL234" s="971"/>
      <c r="AM234" s="971"/>
      <c r="AN234" s="971"/>
      <c r="AO234" s="613"/>
      <c r="AP234" s="613"/>
      <c r="AQ234" s="613"/>
      <c r="AR234" s="613"/>
      <c r="AS234" s="613"/>
      <c r="AT234" s="613"/>
      <c r="AU234" s="613"/>
      <c r="AV234" s="972"/>
      <c r="AW234" s="613"/>
      <c r="AX234" s="613"/>
      <c r="AY234" s="613"/>
      <c r="AZ234" s="613"/>
      <c r="BA234" s="613"/>
      <c r="BB234" s="1075"/>
      <c r="BC234" s="613"/>
      <c r="BD234" s="613"/>
      <c r="BE234" s="613"/>
      <c r="BF234" s="613"/>
      <c r="BG234" s="613"/>
      <c r="BH234" s="972"/>
      <c r="BI234" s="613"/>
      <c r="BJ234" s="613"/>
      <c r="BK234" s="613"/>
      <c r="BL234" s="613"/>
      <c r="BM234" s="613"/>
      <c r="BN234" s="972"/>
      <c r="BO234" s="613"/>
      <c r="BP234" s="613"/>
      <c r="BQ234" s="613"/>
      <c r="BR234" s="613"/>
      <c r="BS234" s="613"/>
      <c r="BT234" s="972"/>
      <c r="BU234" s="613"/>
      <c r="BV234" s="613"/>
      <c r="BW234" s="613"/>
      <c r="BX234" s="613"/>
      <c r="BY234" s="613"/>
      <c r="BZ234" s="613"/>
      <c r="CA234" s="613"/>
      <c r="CB234" s="613"/>
      <c r="CC234" s="613"/>
      <c r="CD234" s="613"/>
      <c r="CE234" s="613"/>
      <c r="CF234" s="613"/>
      <c r="CG234" s="613"/>
      <c r="CH234" s="613"/>
      <c r="CI234" s="613"/>
    </row>
    <row r="235" spans="3:87">
      <c r="C235" s="544"/>
      <c r="D235" s="544"/>
      <c r="E235" s="544"/>
      <c r="F235" s="544"/>
      <c r="G235" s="544"/>
      <c r="H235" s="544"/>
      <c r="I235" s="495"/>
      <c r="J235" s="495"/>
      <c r="K235" s="613"/>
      <c r="L235" s="613"/>
      <c r="M235" s="613"/>
      <c r="N235" s="1074"/>
      <c r="O235" s="1074"/>
      <c r="P235" s="1074"/>
      <c r="Q235" s="1074"/>
      <c r="R235" s="1074"/>
      <c r="S235" s="1074"/>
      <c r="T235" s="613"/>
      <c r="U235" s="613"/>
      <c r="V235" s="613"/>
      <c r="W235" s="613"/>
      <c r="X235" s="613"/>
      <c r="Y235" s="613"/>
      <c r="Z235" s="613"/>
      <c r="AA235" s="971"/>
      <c r="AB235" s="971"/>
      <c r="AC235" s="971"/>
      <c r="AD235" s="971"/>
      <c r="AE235" s="613"/>
      <c r="AF235" s="971"/>
      <c r="AG235" s="971"/>
      <c r="AH235" s="971"/>
      <c r="AI235" s="613"/>
      <c r="AJ235" s="971"/>
      <c r="AK235" s="613"/>
      <c r="AL235" s="971"/>
      <c r="AM235" s="971"/>
      <c r="AN235" s="971"/>
      <c r="AO235" s="613"/>
      <c r="AP235" s="613"/>
      <c r="AQ235" s="613"/>
      <c r="AR235" s="613"/>
      <c r="AS235" s="613"/>
      <c r="AT235" s="613"/>
      <c r="AU235" s="613"/>
      <c r="AV235" s="972"/>
      <c r="AW235" s="613"/>
      <c r="AX235" s="613"/>
      <c r="AY235" s="613"/>
      <c r="AZ235" s="613"/>
      <c r="BA235" s="613"/>
      <c r="BB235" s="1075"/>
      <c r="BC235" s="613"/>
      <c r="BD235" s="613"/>
      <c r="BE235" s="613"/>
      <c r="BF235" s="613"/>
      <c r="BG235" s="613"/>
      <c r="BH235" s="972"/>
      <c r="BI235" s="613"/>
      <c r="BJ235" s="613"/>
      <c r="BK235" s="613"/>
      <c r="BL235" s="613"/>
      <c r="BM235" s="613"/>
      <c r="BN235" s="972"/>
      <c r="BO235" s="613"/>
      <c r="BP235" s="613"/>
      <c r="BQ235" s="613"/>
      <c r="BR235" s="613"/>
      <c r="BS235" s="613"/>
      <c r="BT235" s="972"/>
      <c r="BU235" s="613"/>
      <c r="BV235" s="613"/>
      <c r="BW235" s="613"/>
      <c r="BX235" s="613"/>
      <c r="BY235" s="613"/>
      <c r="BZ235" s="613"/>
      <c r="CA235" s="613"/>
      <c r="CB235" s="613"/>
      <c r="CC235" s="613"/>
      <c r="CD235" s="613"/>
      <c r="CE235" s="613"/>
      <c r="CF235" s="613"/>
      <c r="CG235" s="613"/>
      <c r="CH235" s="613"/>
      <c r="CI235" s="613"/>
    </row>
    <row r="236" spans="3:87">
      <c r="C236" s="544"/>
      <c r="D236" s="544"/>
      <c r="E236" s="544"/>
      <c r="F236" s="544"/>
      <c r="G236" s="544"/>
      <c r="H236" s="544"/>
      <c r="I236" s="495"/>
      <c r="J236" s="495"/>
      <c r="K236" s="613"/>
      <c r="L236" s="613"/>
      <c r="M236" s="613"/>
      <c r="N236" s="1074"/>
      <c r="O236" s="1074"/>
      <c r="P236" s="1074"/>
      <c r="Q236" s="1074"/>
      <c r="R236" s="1074"/>
      <c r="S236" s="1074"/>
      <c r="T236" s="613"/>
      <c r="U236" s="613"/>
      <c r="V236" s="613"/>
      <c r="W236" s="613"/>
      <c r="X236" s="613"/>
      <c r="Y236" s="613"/>
      <c r="Z236" s="613"/>
      <c r="AA236" s="971"/>
      <c r="AB236" s="971"/>
      <c r="AC236" s="971"/>
      <c r="AD236" s="971"/>
      <c r="AE236" s="613"/>
      <c r="AF236" s="971"/>
      <c r="AG236" s="971"/>
      <c r="AH236" s="971"/>
      <c r="AI236" s="613"/>
      <c r="AJ236" s="971"/>
      <c r="AK236" s="613"/>
      <c r="AL236" s="971"/>
      <c r="AM236" s="971"/>
      <c r="AN236" s="971"/>
      <c r="AO236" s="613"/>
      <c r="AP236" s="613"/>
      <c r="AQ236" s="613"/>
      <c r="AR236" s="613"/>
      <c r="AS236" s="613"/>
      <c r="AT236" s="613"/>
      <c r="AU236" s="613"/>
      <c r="AV236" s="972"/>
      <c r="AW236" s="613"/>
      <c r="AX236" s="613"/>
      <c r="AY236" s="613"/>
      <c r="AZ236" s="613"/>
      <c r="BA236" s="613"/>
      <c r="BB236" s="1075"/>
      <c r="BC236" s="613"/>
      <c r="BD236" s="613"/>
      <c r="BE236" s="613"/>
      <c r="BF236" s="613"/>
      <c r="BG236" s="613"/>
      <c r="BH236" s="972"/>
      <c r="BI236" s="613"/>
      <c r="BJ236" s="613"/>
      <c r="BK236" s="613"/>
      <c r="BL236" s="613"/>
      <c r="BM236" s="613"/>
      <c r="BN236" s="972"/>
      <c r="BO236" s="613"/>
      <c r="BP236" s="613"/>
      <c r="BQ236" s="613"/>
      <c r="BR236" s="613"/>
      <c r="BS236" s="613"/>
      <c r="BT236" s="972"/>
      <c r="BU236" s="613"/>
      <c r="BV236" s="613"/>
      <c r="BW236" s="613"/>
      <c r="BX236" s="613"/>
      <c r="BY236" s="613"/>
      <c r="BZ236" s="613"/>
      <c r="CA236" s="613"/>
      <c r="CB236" s="613"/>
      <c r="CC236" s="613"/>
      <c r="CD236" s="613"/>
      <c r="CE236" s="613"/>
      <c r="CF236" s="613"/>
      <c r="CG236" s="613"/>
      <c r="CH236" s="613"/>
      <c r="CI236" s="613"/>
    </row>
    <row r="237" spans="3:87">
      <c r="C237" s="544"/>
      <c r="D237" s="544"/>
      <c r="E237" s="544"/>
      <c r="F237" s="544"/>
      <c r="G237" s="544"/>
      <c r="H237" s="544"/>
      <c r="I237" s="495"/>
      <c r="J237" s="495"/>
      <c r="K237" s="613"/>
      <c r="L237" s="613"/>
      <c r="M237" s="613"/>
      <c r="N237" s="1074"/>
      <c r="O237" s="1074"/>
      <c r="P237" s="1074"/>
      <c r="Q237" s="1074"/>
      <c r="R237" s="1074"/>
      <c r="S237" s="1074"/>
      <c r="T237" s="613"/>
      <c r="U237" s="613"/>
      <c r="V237" s="613"/>
      <c r="W237" s="613"/>
      <c r="X237" s="613"/>
      <c r="Y237" s="613"/>
      <c r="Z237" s="613"/>
      <c r="AA237" s="971"/>
      <c r="AB237" s="971"/>
      <c r="AC237" s="971"/>
      <c r="AD237" s="971"/>
      <c r="AE237" s="613"/>
      <c r="AF237" s="971"/>
      <c r="AG237" s="971"/>
      <c r="AH237" s="971"/>
      <c r="AI237" s="613"/>
      <c r="AJ237" s="971"/>
      <c r="AK237" s="613"/>
      <c r="AL237" s="971"/>
      <c r="AM237" s="971"/>
      <c r="AN237" s="971"/>
      <c r="AO237" s="613"/>
      <c r="AP237" s="613"/>
      <c r="AQ237" s="613"/>
      <c r="AR237" s="613"/>
      <c r="AS237" s="613"/>
      <c r="AT237" s="613"/>
      <c r="AU237" s="613"/>
      <c r="AV237" s="972"/>
      <c r="AW237" s="613"/>
      <c r="AX237" s="613"/>
      <c r="AY237" s="613"/>
      <c r="AZ237" s="613"/>
      <c r="BA237" s="613"/>
      <c r="BB237" s="1075"/>
      <c r="BC237" s="613"/>
      <c r="BD237" s="613"/>
      <c r="BE237" s="613"/>
      <c r="BF237" s="613"/>
      <c r="BG237" s="613"/>
      <c r="BH237" s="972"/>
      <c r="BI237" s="613"/>
      <c r="BJ237" s="613"/>
      <c r="BK237" s="613"/>
      <c r="BL237" s="613"/>
      <c r="BM237" s="613"/>
      <c r="BN237" s="972"/>
      <c r="BO237" s="613"/>
      <c r="BP237" s="613"/>
      <c r="BQ237" s="613"/>
      <c r="BR237" s="613"/>
      <c r="BS237" s="613"/>
      <c r="BT237" s="972"/>
      <c r="BU237" s="613"/>
      <c r="BV237" s="613"/>
      <c r="BW237" s="613"/>
      <c r="BX237" s="613"/>
      <c r="BY237" s="613"/>
      <c r="BZ237" s="613"/>
      <c r="CA237" s="613"/>
      <c r="CB237" s="613"/>
      <c r="CC237" s="613"/>
      <c r="CD237" s="613"/>
      <c r="CE237" s="613"/>
      <c r="CF237" s="613"/>
      <c r="CG237" s="613"/>
      <c r="CH237" s="613"/>
      <c r="CI237" s="613"/>
    </row>
    <row r="238" spans="3:87">
      <c r="C238" s="544"/>
      <c r="D238" s="544"/>
      <c r="E238" s="544"/>
      <c r="F238" s="544"/>
      <c r="G238" s="544"/>
      <c r="H238" s="544"/>
      <c r="I238" s="495"/>
      <c r="J238" s="495"/>
      <c r="K238" s="613"/>
      <c r="L238" s="613"/>
      <c r="M238" s="613"/>
      <c r="N238" s="1074"/>
      <c r="O238" s="1074"/>
      <c r="P238" s="1074"/>
      <c r="Q238" s="1074"/>
      <c r="R238" s="1074"/>
      <c r="S238" s="1074"/>
      <c r="T238" s="613"/>
      <c r="U238" s="613"/>
      <c r="V238" s="613"/>
      <c r="W238" s="613"/>
      <c r="X238" s="613"/>
      <c r="Y238" s="613"/>
      <c r="Z238" s="613"/>
      <c r="AA238" s="971"/>
      <c r="AB238" s="971"/>
      <c r="AC238" s="971"/>
      <c r="AD238" s="971"/>
      <c r="AE238" s="613"/>
      <c r="AF238" s="971"/>
      <c r="AG238" s="971"/>
      <c r="AH238" s="971"/>
      <c r="AI238" s="613"/>
      <c r="AJ238" s="971"/>
      <c r="AK238" s="613"/>
      <c r="AL238" s="971"/>
      <c r="AM238" s="971"/>
      <c r="AN238" s="971"/>
      <c r="AO238" s="613"/>
      <c r="AP238" s="613"/>
      <c r="AQ238" s="613"/>
      <c r="AR238" s="613"/>
      <c r="AS238" s="613"/>
      <c r="AT238" s="613"/>
      <c r="AU238" s="613"/>
      <c r="AV238" s="972"/>
      <c r="AW238" s="613"/>
      <c r="AX238" s="613"/>
      <c r="AY238" s="613"/>
      <c r="AZ238" s="613"/>
      <c r="BA238" s="613"/>
      <c r="BB238" s="1075"/>
      <c r="BC238" s="613"/>
      <c r="BD238" s="613"/>
      <c r="BE238" s="613"/>
      <c r="BF238" s="613"/>
      <c r="BG238" s="613"/>
      <c r="BH238" s="972"/>
      <c r="BI238" s="613"/>
      <c r="BJ238" s="613"/>
      <c r="BK238" s="613"/>
      <c r="BL238" s="613"/>
      <c r="BM238" s="613"/>
      <c r="BN238" s="972"/>
      <c r="BO238" s="613"/>
      <c r="BP238" s="613"/>
      <c r="BQ238" s="613"/>
      <c r="BR238" s="613"/>
      <c r="BS238" s="613"/>
      <c r="BT238" s="972"/>
      <c r="BU238" s="613"/>
      <c r="BV238" s="613"/>
      <c r="BW238" s="613"/>
      <c r="BX238" s="613"/>
      <c r="BY238" s="613"/>
      <c r="BZ238" s="613"/>
      <c r="CA238" s="613"/>
      <c r="CB238" s="613"/>
      <c r="CC238" s="613"/>
      <c r="CD238" s="613"/>
      <c r="CE238" s="613"/>
      <c r="CF238" s="613"/>
      <c r="CG238" s="613"/>
      <c r="CH238" s="613"/>
      <c r="CI238" s="613"/>
    </row>
    <row r="239" spans="3:87">
      <c r="C239" s="544"/>
      <c r="D239" s="544"/>
      <c r="E239" s="544"/>
      <c r="F239" s="544"/>
      <c r="G239" s="544"/>
      <c r="H239" s="544"/>
      <c r="I239" s="495"/>
      <c r="J239" s="495"/>
      <c r="K239" s="613"/>
      <c r="L239" s="613"/>
      <c r="M239" s="613"/>
      <c r="N239" s="1074"/>
      <c r="O239" s="1074"/>
      <c r="P239" s="1074"/>
      <c r="Q239" s="1074"/>
      <c r="R239" s="1074"/>
      <c r="S239" s="1074"/>
      <c r="T239" s="613"/>
      <c r="U239" s="613"/>
      <c r="V239" s="613"/>
      <c r="W239" s="613"/>
      <c r="X239" s="613"/>
      <c r="Y239" s="613"/>
      <c r="Z239" s="613"/>
      <c r="AA239" s="971"/>
      <c r="AB239" s="971"/>
      <c r="AC239" s="971"/>
      <c r="AD239" s="971"/>
      <c r="AE239" s="613"/>
      <c r="AF239" s="971"/>
      <c r="AG239" s="971"/>
      <c r="AH239" s="971"/>
      <c r="AI239" s="613"/>
      <c r="AJ239" s="971"/>
      <c r="AK239" s="613"/>
      <c r="AL239" s="971"/>
      <c r="AM239" s="971"/>
      <c r="AN239" s="971"/>
      <c r="AO239" s="613"/>
      <c r="AP239" s="613"/>
      <c r="AQ239" s="613"/>
      <c r="AR239" s="613"/>
      <c r="AS239" s="613"/>
      <c r="AT239" s="613"/>
      <c r="AU239" s="613"/>
      <c r="AV239" s="972"/>
      <c r="AW239" s="613"/>
      <c r="AX239" s="613"/>
      <c r="AY239" s="613"/>
      <c r="AZ239" s="613"/>
      <c r="BA239" s="613"/>
      <c r="BB239" s="1075"/>
      <c r="BC239" s="613"/>
      <c r="BD239" s="613"/>
      <c r="BE239" s="613"/>
      <c r="BF239" s="613"/>
      <c r="BG239" s="613"/>
      <c r="BH239" s="972"/>
      <c r="BI239" s="613"/>
      <c r="BJ239" s="613"/>
      <c r="BK239" s="613"/>
      <c r="BL239" s="613"/>
      <c r="BM239" s="613"/>
      <c r="BN239" s="972"/>
      <c r="BO239" s="613"/>
      <c r="BP239" s="613"/>
      <c r="BQ239" s="613"/>
      <c r="BR239" s="613"/>
      <c r="BS239" s="613"/>
      <c r="BT239" s="972"/>
      <c r="BU239" s="613"/>
      <c r="BV239" s="613"/>
      <c r="BW239" s="613"/>
      <c r="BX239" s="613"/>
      <c r="BY239" s="613"/>
      <c r="BZ239" s="613"/>
      <c r="CA239" s="613"/>
      <c r="CB239" s="613"/>
      <c r="CC239" s="613"/>
      <c r="CD239" s="613"/>
      <c r="CE239" s="613"/>
      <c r="CF239" s="613"/>
      <c r="CG239" s="613"/>
      <c r="CH239" s="613"/>
      <c r="CI239" s="613"/>
    </row>
    <row r="240" spans="3:87">
      <c r="C240" s="544"/>
      <c r="D240" s="544"/>
      <c r="E240" s="544"/>
      <c r="F240" s="544"/>
      <c r="G240" s="544"/>
      <c r="H240" s="544"/>
      <c r="I240" s="495"/>
      <c r="J240" s="495"/>
      <c r="K240" s="613"/>
      <c r="L240" s="613"/>
      <c r="M240" s="613"/>
      <c r="N240" s="1074"/>
      <c r="O240" s="1074"/>
      <c r="P240" s="1074"/>
      <c r="Q240" s="1074"/>
      <c r="R240" s="1074"/>
      <c r="S240" s="1074"/>
      <c r="T240" s="613"/>
      <c r="U240" s="613"/>
      <c r="V240" s="613"/>
      <c r="W240" s="613"/>
      <c r="X240" s="613"/>
      <c r="Y240" s="613"/>
      <c r="Z240" s="613"/>
      <c r="AA240" s="971"/>
      <c r="AB240" s="971"/>
      <c r="AC240" s="971"/>
      <c r="AD240" s="971"/>
      <c r="AE240" s="613"/>
      <c r="AF240" s="971"/>
      <c r="AG240" s="971"/>
      <c r="AH240" s="971"/>
      <c r="AI240" s="613"/>
      <c r="AJ240" s="971"/>
      <c r="AK240" s="613"/>
      <c r="AL240" s="971"/>
      <c r="AM240" s="971"/>
      <c r="AN240" s="971"/>
      <c r="AO240" s="613"/>
      <c r="AP240" s="613"/>
      <c r="AQ240" s="613"/>
      <c r="AR240" s="613"/>
      <c r="AS240" s="613"/>
      <c r="AT240" s="613"/>
      <c r="AU240" s="613"/>
      <c r="AV240" s="972"/>
      <c r="AW240" s="613"/>
      <c r="AX240" s="613"/>
      <c r="AY240" s="613"/>
      <c r="AZ240" s="613"/>
      <c r="BA240" s="613"/>
      <c r="BB240" s="1075"/>
      <c r="BC240" s="613"/>
      <c r="BD240" s="613"/>
      <c r="BE240" s="613"/>
      <c r="BF240" s="613"/>
      <c r="BG240" s="613"/>
      <c r="BH240" s="972"/>
      <c r="BI240" s="613"/>
      <c r="BJ240" s="613"/>
      <c r="BK240" s="613"/>
      <c r="BL240" s="613"/>
      <c r="BM240" s="613"/>
      <c r="BN240" s="972"/>
      <c r="BO240" s="613"/>
      <c r="BP240" s="613"/>
      <c r="BQ240" s="613"/>
      <c r="BR240" s="613"/>
      <c r="BS240" s="613"/>
      <c r="BT240" s="972"/>
      <c r="BU240" s="613"/>
      <c r="BV240" s="613"/>
      <c r="BW240" s="613"/>
      <c r="BX240" s="613"/>
      <c r="BY240" s="613"/>
      <c r="BZ240" s="613"/>
      <c r="CA240" s="613"/>
      <c r="CB240" s="613"/>
      <c r="CC240" s="613"/>
      <c r="CD240" s="613"/>
      <c r="CE240" s="613"/>
      <c r="CF240" s="613"/>
      <c r="CG240" s="613"/>
      <c r="CH240" s="613"/>
      <c r="CI240" s="613"/>
    </row>
    <row r="241" spans="3:87">
      <c r="C241" s="544"/>
      <c r="D241" s="544"/>
      <c r="E241" s="544"/>
      <c r="F241" s="544"/>
      <c r="G241" s="544"/>
      <c r="H241" s="544"/>
      <c r="I241" s="495"/>
      <c r="J241" s="495"/>
      <c r="K241" s="613"/>
      <c r="L241" s="613"/>
      <c r="M241" s="613"/>
      <c r="N241" s="1074"/>
      <c r="O241" s="1074"/>
      <c r="P241" s="1074"/>
      <c r="Q241" s="1074"/>
      <c r="R241" s="1074"/>
      <c r="S241" s="1074"/>
      <c r="T241" s="613"/>
      <c r="U241" s="613"/>
      <c r="V241" s="613"/>
      <c r="W241" s="613"/>
      <c r="X241" s="613"/>
      <c r="Y241" s="613"/>
      <c r="Z241" s="613"/>
      <c r="AA241" s="971"/>
      <c r="AB241" s="971"/>
      <c r="AC241" s="971"/>
      <c r="AD241" s="971"/>
      <c r="AE241" s="613"/>
      <c r="AF241" s="971"/>
      <c r="AG241" s="971"/>
      <c r="AH241" s="971"/>
      <c r="AI241" s="613"/>
      <c r="AJ241" s="971"/>
      <c r="AK241" s="613"/>
      <c r="AL241" s="971"/>
      <c r="AM241" s="971"/>
      <c r="AN241" s="971"/>
      <c r="AO241" s="613"/>
      <c r="AP241" s="613"/>
      <c r="AQ241" s="613"/>
      <c r="AR241" s="613"/>
      <c r="AS241" s="613"/>
      <c r="AT241" s="613"/>
      <c r="AU241" s="613"/>
      <c r="AV241" s="972"/>
      <c r="AW241" s="613"/>
      <c r="AX241" s="613"/>
      <c r="AY241" s="613"/>
      <c r="AZ241" s="613"/>
      <c r="BA241" s="613"/>
      <c r="BB241" s="1075"/>
      <c r="BC241" s="613"/>
      <c r="BD241" s="613"/>
      <c r="BE241" s="613"/>
      <c r="BF241" s="613"/>
      <c r="BG241" s="613"/>
      <c r="BH241" s="972"/>
      <c r="BI241" s="613"/>
      <c r="BJ241" s="613"/>
      <c r="BK241" s="613"/>
      <c r="BL241" s="613"/>
      <c r="BM241" s="613"/>
      <c r="BN241" s="972"/>
      <c r="BO241" s="613"/>
      <c r="BP241" s="613"/>
      <c r="BQ241" s="613"/>
      <c r="BR241" s="613"/>
      <c r="BS241" s="613"/>
      <c r="BT241" s="972"/>
      <c r="BU241" s="613"/>
      <c r="BV241" s="613"/>
      <c r="BW241" s="613"/>
      <c r="BX241" s="613"/>
      <c r="BY241" s="613"/>
      <c r="BZ241" s="613"/>
      <c r="CA241" s="613"/>
      <c r="CB241" s="613"/>
      <c r="CC241" s="613"/>
      <c r="CD241" s="613"/>
      <c r="CE241" s="613"/>
      <c r="CF241" s="613"/>
      <c r="CG241" s="613"/>
      <c r="CH241" s="613"/>
      <c r="CI241" s="613"/>
    </row>
    <row r="242" spans="3:87">
      <c r="C242" s="544"/>
      <c r="D242" s="544"/>
      <c r="E242" s="544"/>
      <c r="F242" s="544"/>
      <c r="G242" s="544"/>
      <c r="H242" s="544"/>
      <c r="I242" s="495"/>
      <c r="J242" s="495"/>
      <c r="K242" s="613"/>
      <c r="L242" s="613"/>
      <c r="M242" s="613"/>
      <c r="N242" s="1074"/>
      <c r="O242" s="1074"/>
      <c r="P242" s="1074"/>
      <c r="Q242" s="1074"/>
      <c r="R242" s="1074"/>
      <c r="S242" s="1074"/>
      <c r="T242" s="613"/>
      <c r="U242" s="613"/>
      <c r="V242" s="613"/>
      <c r="W242" s="613"/>
      <c r="X242" s="613"/>
      <c r="Y242" s="613"/>
      <c r="Z242" s="613"/>
      <c r="AA242" s="971"/>
      <c r="AB242" s="971"/>
      <c r="AC242" s="971"/>
      <c r="AD242" s="971"/>
      <c r="AE242" s="613"/>
      <c r="AF242" s="971"/>
      <c r="AG242" s="971"/>
      <c r="AH242" s="971"/>
      <c r="AI242" s="613"/>
      <c r="AJ242" s="971"/>
      <c r="AK242" s="613"/>
      <c r="AL242" s="971"/>
      <c r="AM242" s="971"/>
      <c r="AN242" s="971"/>
      <c r="AO242" s="613"/>
      <c r="AP242" s="613"/>
      <c r="AQ242" s="613"/>
      <c r="AR242" s="613"/>
      <c r="AS242" s="613"/>
      <c r="AT242" s="613"/>
      <c r="AU242" s="613"/>
      <c r="AV242" s="972"/>
      <c r="AW242" s="613"/>
      <c r="AX242" s="613"/>
      <c r="AY242" s="613"/>
      <c r="AZ242" s="613"/>
      <c r="BA242" s="613"/>
      <c r="BB242" s="1075"/>
      <c r="BC242" s="613"/>
      <c r="BD242" s="613"/>
      <c r="BE242" s="613"/>
      <c r="BF242" s="613"/>
      <c r="BG242" s="613"/>
      <c r="BH242" s="972"/>
      <c r="BI242" s="613"/>
      <c r="BJ242" s="613"/>
      <c r="BK242" s="613"/>
      <c r="BL242" s="613"/>
      <c r="BM242" s="613"/>
      <c r="BN242" s="972"/>
      <c r="BO242" s="613"/>
      <c r="BP242" s="613"/>
      <c r="BQ242" s="613"/>
      <c r="BR242" s="613"/>
      <c r="BS242" s="613"/>
      <c r="BT242" s="972"/>
      <c r="BU242" s="613"/>
      <c r="BV242" s="613"/>
      <c r="BW242" s="613"/>
      <c r="BX242" s="613"/>
      <c r="BY242" s="613"/>
      <c r="BZ242" s="613"/>
      <c r="CA242" s="613"/>
      <c r="CB242" s="613"/>
      <c r="CC242" s="613"/>
      <c r="CD242" s="613"/>
      <c r="CE242" s="613"/>
      <c r="CF242" s="613"/>
      <c r="CG242" s="613"/>
      <c r="CH242" s="613"/>
      <c r="CI242" s="613"/>
    </row>
    <row r="243" spans="3:87">
      <c r="C243" s="544"/>
      <c r="D243" s="544"/>
      <c r="E243" s="544"/>
      <c r="F243" s="544"/>
      <c r="G243" s="544"/>
      <c r="H243" s="544"/>
      <c r="I243" s="495"/>
      <c r="J243" s="495"/>
      <c r="K243" s="613"/>
      <c r="L243" s="613"/>
      <c r="M243" s="613"/>
      <c r="N243" s="1074"/>
      <c r="O243" s="1074"/>
      <c r="P243" s="1074"/>
      <c r="Q243" s="1074"/>
      <c r="R243" s="1074"/>
      <c r="S243" s="1074"/>
      <c r="T243" s="613"/>
      <c r="U243" s="613"/>
      <c r="V243" s="613"/>
      <c r="W243" s="613"/>
      <c r="X243" s="613"/>
      <c r="Y243" s="613"/>
      <c r="Z243" s="613"/>
      <c r="AA243" s="971"/>
      <c r="AB243" s="971"/>
      <c r="AC243" s="971"/>
      <c r="AD243" s="971"/>
      <c r="AE243" s="613"/>
      <c r="AF243" s="971"/>
      <c r="AG243" s="971"/>
      <c r="AH243" s="971"/>
      <c r="AI243" s="613"/>
      <c r="AJ243" s="971"/>
      <c r="AK243" s="613"/>
      <c r="AL243" s="971"/>
      <c r="AM243" s="971"/>
      <c r="AN243" s="971"/>
      <c r="AO243" s="613"/>
      <c r="AP243" s="613"/>
      <c r="AQ243" s="613"/>
      <c r="AR243" s="613"/>
      <c r="AS243" s="613"/>
      <c r="AT243" s="613"/>
      <c r="AU243" s="613"/>
      <c r="AV243" s="972"/>
      <c r="AW243" s="613"/>
      <c r="AX243" s="613"/>
      <c r="AY243" s="613"/>
      <c r="AZ243" s="613"/>
      <c r="BA243" s="613"/>
      <c r="BB243" s="1075"/>
      <c r="BC243" s="613"/>
      <c r="BD243" s="613"/>
      <c r="BE243" s="613"/>
      <c r="BF243" s="613"/>
      <c r="BG243" s="613"/>
      <c r="BH243" s="972"/>
      <c r="BI243" s="613"/>
      <c r="BJ243" s="613"/>
      <c r="BK243" s="613"/>
      <c r="BL243" s="613"/>
      <c r="BM243" s="613"/>
      <c r="BN243" s="972"/>
      <c r="BO243" s="613"/>
      <c r="BP243" s="613"/>
      <c r="BQ243" s="613"/>
      <c r="BR243" s="613"/>
      <c r="BS243" s="613"/>
      <c r="BT243" s="972"/>
      <c r="BU243" s="613"/>
      <c r="BV243" s="613"/>
      <c r="BW243" s="613"/>
      <c r="BX243" s="613"/>
      <c r="BY243" s="613"/>
      <c r="BZ243" s="613"/>
      <c r="CA243" s="613"/>
      <c r="CB243" s="613"/>
      <c r="CC243" s="613"/>
      <c r="CD243" s="613"/>
      <c r="CE243" s="613"/>
      <c r="CF243" s="613"/>
      <c r="CG243" s="613"/>
      <c r="CH243" s="613"/>
      <c r="CI243" s="613"/>
    </row>
    <row r="244" spans="3:87">
      <c r="C244" s="544"/>
      <c r="D244" s="544"/>
      <c r="E244" s="544"/>
      <c r="F244" s="544"/>
      <c r="G244" s="544"/>
      <c r="H244" s="544"/>
      <c r="I244" s="495"/>
      <c r="J244" s="495"/>
      <c r="K244" s="613"/>
      <c r="L244" s="613"/>
      <c r="M244" s="613"/>
      <c r="N244" s="1074"/>
      <c r="O244" s="1074"/>
      <c r="P244" s="1074"/>
      <c r="Q244" s="1074"/>
      <c r="R244" s="1074"/>
      <c r="S244" s="1074"/>
      <c r="T244" s="613"/>
      <c r="U244" s="613"/>
      <c r="V244" s="613"/>
      <c r="W244" s="613"/>
      <c r="X244" s="613"/>
      <c r="Y244" s="613"/>
      <c r="Z244" s="613"/>
      <c r="AA244" s="971"/>
      <c r="AB244" s="971"/>
      <c r="AC244" s="971"/>
      <c r="AD244" s="971"/>
      <c r="AE244" s="613"/>
      <c r="AF244" s="971"/>
      <c r="AG244" s="971"/>
      <c r="AH244" s="971"/>
      <c r="AI244" s="613"/>
      <c r="AJ244" s="971"/>
      <c r="AK244" s="613"/>
      <c r="AL244" s="971"/>
      <c r="AM244" s="971"/>
      <c r="AN244" s="971"/>
      <c r="AO244" s="613"/>
      <c r="AP244" s="613"/>
      <c r="AQ244" s="613"/>
      <c r="AR244" s="613"/>
      <c r="AS244" s="613"/>
      <c r="AT244" s="613"/>
      <c r="AU244" s="613"/>
      <c r="AV244" s="972"/>
      <c r="AW244" s="613"/>
      <c r="AX244" s="613"/>
      <c r="AY244" s="613"/>
      <c r="AZ244" s="613"/>
      <c r="BA244" s="613"/>
      <c r="BB244" s="1075"/>
      <c r="BC244" s="613"/>
      <c r="BD244" s="613"/>
      <c r="BE244" s="613"/>
      <c r="BF244" s="613"/>
      <c r="BG244" s="613"/>
      <c r="BH244" s="972"/>
      <c r="BI244" s="613"/>
      <c r="BJ244" s="613"/>
      <c r="BK244" s="613"/>
      <c r="BL244" s="613"/>
      <c r="BM244" s="613"/>
      <c r="BN244" s="972"/>
      <c r="BO244" s="613"/>
      <c r="BP244" s="613"/>
      <c r="BQ244" s="613"/>
      <c r="BR244" s="613"/>
      <c r="BS244" s="613"/>
      <c r="BT244" s="972"/>
      <c r="BU244" s="613"/>
      <c r="BV244" s="613"/>
      <c r="BW244" s="613"/>
      <c r="BX244" s="613"/>
      <c r="BY244" s="613"/>
      <c r="BZ244" s="613"/>
      <c r="CA244" s="613"/>
      <c r="CB244" s="613"/>
      <c r="CC244" s="613"/>
      <c r="CD244" s="613"/>
      <c r="CE244" s="613"/>
      <c r="CF244" s="613"/>
      <c r="CG244" s="613"/>
      <c r="CH244" s="613"/>
      <c r="CI244" s="613"/>
    </row>
    <row r="245" spans="3:87">
      <c r="C245" s="544"/>
      <c r="D245" s="544"/>
      <c r="E245" s="544"/>
      <c r="F245" s="544"/>
      <c r="G245" s="544"/>
      <c r="H245" s="544"/>
      <c r="I245" s="495"/>
      <c r="J245" s="495"/>
      <c r="K245" s="613"/>
      <c r="L245" s="613"/>
      <c r="M245" s="613"/>
      <c r="N245" s="1074"/>
      <c r="O245" s="1074"/>
      <c r="P245" s="1074"/>
      <c r="Q245" s="1074"/>
      <c r="R245" s="1074"/>
      <c r="S245" s="1074"/>
      <c r="T245" s="613"/>
      <c r="U245" s="613"/>
      <c r="V245" s="613"/>
      <c r="W245" s="613"/>
      <c r="X245" s="613"/>
      <c r="Y245" s="613"/>
      <c r="Z245" s="613"/>
      <c r="AA245" s="971"/>
      <c r="AB245" s="971"/>
      <c r="AC245" s="971"/>
      <c r="AD245" s="971"/>
      <c r="AE245" s="613"/>
      <c r="AF245" s="971"/>
      <c r="AG245" s="971"/>
      <c r="AH245" s="971"/>
      <c r="AI245" s="613"/>
      <c r="AJ245" s="971"/>
      <c r="AK245" s="613"/>
      <c r="AL245" s="971"/>
      <c r="AM245" s="971"/>
      <c r="AN245" s="971"/>
      <c r="AO245" s="613"/>
      <c r="AP245" s="613"/>
      <c r="AQ245" s="613"/>
      <c r="AR245" s="613"/>
      <c r="AS245" s="613"/>
      <c r="AT245" s="613"/>
      <c r="AU245" s="613"/>
      <c r="AV245" s="972"/>
      <c r="AW245" s="613"/>
      <c r="AX245" s="613"/>
      <c r="AY245" s="613"/>
      <c r="AZ245" s="613"/>
      <c r="BA245" s="613"/>
      <c r="BB245" s="1075"/>
      <c r="BC245" s="613"/>
      <c r="BD245" s="613"/>
      <c r="BE245" s="613"/>
      <c r="BF245" s="613"/>
      <c r="BG245" s="613"/>
      <c r="BH245" s="972"/>
      <c r="BI245" s="613"/>
      <c r="BJ245" s="613"/>
      <c r="BK245" s="613"/>
      <c r="BL245" s="613"/>
      <c r="BM245" s="613"/>
      <c r="BN245" s="972"/>
      <c r="BO245" s="613"/>
      <c r="BP245" s="613"/>
      <c r="BQ245" s="613"/>
      <c r="BR245" s="613"/>
      <c r="BS245" s="613"/>
      <c r="BT245" s="972"/>
      <c r="BU245" s="613"/>
      <c r="BV245" s="613"/>
      <c r="BW245" s="613"/>
      <c r="BX245" s="613"/>
      <c r="BY245" s="613"/>
      <c r="BZ245" s="613"/>
      <c r="CA245" s="613"/>
      <c r="CB245" s="613"/>
      <c r="CC245" s="613"/>
      <c r="CD245" s="613"/>
      <c r="CE245" s="613"/>
      <c r="CF245" s="613"/>
      <c r="CG245" s="613"/>
      <c r="CH245" s="613"/>
      <c r="CI245" s="613"/>
    </row>
    <row r="246" spans="3:87">
      <c r="C246" s="544"/>
      <c r="D246" s="544"/>
      <c r="E246" s="544"/>
      <c r="F246" s="544"/>
      <c r="G246" s="544"/>
      <c r="H246" s="544"/>
      <c r="I246" s="495"/>
      <c r="J246" s="495"/>
      <c r="K246" s="613"/>
      <c r="L246" s="613"/>
      <c r="M246" s="613"/>
      <c r="N246" s="1074"/>
      <c r="O246" s="1074"/>
      <c r="P246" s="1074"/>
      <c r="Q246" s="1074"/>
      <c r="R246" s="1074"/>
      <c r="S246" s="1074"/>
      <c r="T246" s="613"/>
      <c r="U246" s="613"/>
      <c r="V246" s="613"/>
      <c r="W246" s="613"/>
      <c r="X246" s="613"/>
      <c r="Y246" s="613"/>
      <c r="Z246" s="613"/>
      <c r="AA246" s="971"/>
      <c r="AB246" s="971"/>
      <c r="AC246" s="971"/>
      <c r="AD246" s="971"/>
      <c r="AE246" s="613"/>
      <c r="AF246" s="971"/>
      <c r="AG246" s="971"/>
      <c r="AH246" s="971"/>
      <c r="AI246" s="613"/>
      <c r="AJ246" s="971"/>
      <c r="AK246" s="613"/>
      <c r="AL246" s="971"/>
      <c r="AM246" s="971"/>
      <c r="AN246" s="971"/>
      <c r="AO246" s="613"/>
      <c r="AP246" s="613"/>
      <c r="AQ246" s="613"/>
      <c r="AR246" s="613"/>
      <c r="AS246" s="613"/>
      <c r="AT246" s="613"/>
      <c r="AU246" s="613"/>
      <c r="AV246" s="972"/>
      <c r="AW246" s="613"/>
      <c r="AX246" s="613"/>
      <c r="AY246" s="613"/>
      <c r="AZ246" s="613"/>
      <c r="BA246" s="613"/>
      <c r="BB246" s="1075"/>
      <c r="BC246" s="613"/>
      <c r="BD246" s="613"/>
      <c r="BE246" s="613"/>
      <c r="BF246" s="613"/>
      <c r="BG246" s="613"/>
      <c r="BH246" s="972"/>
      <c r="BI246" s="613"/>
      <c r="BJ246" s="613"/>
      <c r="BK246" s="613"/>
      <c r="BL246" s="613"/>
      <c r="BM246" s="613"/>
      <c r="BN246" s="972"/>
      <c r="BO246" s="613"/>
      <c r="BP246" s="613"/>
      <c r="BQ246" s="613"/>
      <c r="BR246" s="613"/>
      <c r="BS246" s="613"/>
      <c r="BT246" s="972"/>
      <c r="BU246" s="613"/>
      <c r="BV246" s="613"/>
      <c r="BW246" s="613"/>
      <c r="BX246" s="613"/>
      <c r="BY246" s="613"/>
      <c r="BZ246" s="613"/>
      <c r="CA246" s="613"/>
      <c r="CB246" s="613"/>
      <c r="CC246" s="613"/>
      <c r="CD246" s="613"/>
      <c r="CE246" s="613"/>
      <c r="CF246" s="613"/>
      <c r="CG246" s="613"/>
      <c r="CH246" s="613"/>
      <c r="CI246" s="613"/>
    </row>
    <row r="247" spans="3:87">
      <c r="C247" s="544"/>
      <c r="D247" s="544"/>
      <c r="E247" s="544"/>
      <c r="F247" s="544"/>
      <c r="G247" s="544"/>
      <c r="H247" s="544"/>
      <c r="I247" s="495"/>
      <c r="J247" s="495"/>
      <c r="K247" s="613"/>
      <c r="L247" s="613"/>
      <c r="M247" s="613"/>
      <c r="N247" s="1074"/>
      <c r="O247" s="1074"/>
      <c r="P247" s="1074"/>
      <c r="Q247" s="1074"/>
      <c r="R247" s="1074"/>
      <c r="S247" s="1074"/>
      <c r="T247" s="613"/>
      <c r="U247" s="613"/>
      <c r="V247" s="613"/>
      <c r="W247" s="613"/>
      <c r="X247" s="613"/>
      <c r="Y247" s="613"/>
      <c r="Z247" s="613"/>
      <c r="AA247" s="971"/>
      <c r="AB247" s="971"/>
      <c r="AC247" s="971"/>
      <c r="AD247" s="971"/>
      <c r="AE247" s="613"/>
      <c r="AF247" s="971"/>
      <c r="AG247" s="971"/>
      <c r="AH247" s="971"/>
      <c r="AI247" s="613"/>
      <c r="AJ247" s="971"/>
      <c r="AK247" s="613"/>
      <c r="AL247" s="971"/>
      <c r="AM247" s="971"/>
      <c r="AN247" s="971"/>
      <c r="AO247" s="613"/>
      <c r="AP247" s="613"/>
      <c r="AQ247" s="613"/>
      <c r="AR247" s="613"/>
      <c r="AS247" s="613"/>
      <c r="AT247" s="613"/>
      <c r="AU247" s="613"/>
      <c r="AV247" s="972"/>
      <c r="AW247" s="613"/>
      <c r="AX247" s="613"/>
      <c r="AY247" s="613"/>
      <c r="AZ247" s="613"/>
      <c r="BA247" s="613"/>
      <c r="BB247" s="1075"/>
      <c r="BC247" s="613"/>
      <c r="BD247" s="613"/>
      <c r="BE247" s="613"/>
      <c r="BF247" s="613"/>
      <c r="BG247" s="613"/>
      <c r="BH247" s="972"/>
      <c r="BI247" s="613"/>
      <c r="BJ247" s="613"/>
      <c r="BK247" s="613"/>
      <c r="BL247" s="613"/>
      <c r="BM247" s="613"/>
      <c r="BN247" s="972"/>
      <c r="BO247" s="613"/>
      <c r="BP247" s="613"/>
      <c r="BQ247" s="613"/>
      <c r="BR247" s="613"/>
      <c r="BS247" s="613"/>
      <c r="BT247" s="972"/>
      <c r="BU247" s="613"/>
      <c r="BV247" s="613"/>
      <c r="BW247" s="613"/>
      <c r="BX247" s="613"/>
      <c r="BY247" s="613"/>
      <c r="BZ247" s="613"/>
      <c r="CA247" s="613"/>
      <c r="CB247" s="613"/>
      <c r="CC247" s="613"/>
      <c r="CD247" s="613"/>
      <c r="CE247" s="613"/>
      <c r="CF247" s="613"/>
      <c r="CG247" s="613"/>
      <c r="CH247" s="613"/>
      <c r="CI247" s="613"/>
    </row>
    <row r="248" spans="3:87">
      <c r="C248" s="544"/>
      <c r="D248" s="544"/>
      <c r="E248" s="544"/>
      <c r="F248" s="544"/>
      <c r="G248" s="544"/>
      <c r="H248" s="544"/>
      <c r="I248" s="495"/>
      <c r="J248" s="495"/>
      <c r="K248" s="613"/>
      <c r="L248" s="613"/>
      <c r="M248" s="613"/>
      <c r="N248" s="1074"/>
      <c r="O248" s="1074"/>
      <c r="P248" s="1074"/>
      <c r="Q248" s="1074"/>
      <c r="R248" s="1074"/>
      <c r="S248" s="1074"/>
      <c r="T248" s="613"/>
      <c r="U248" s="613"/>
      <c r="V248" s="613"/>
      <c r="W248" s="613"/>
      <c r="X248" s="613"/>
      <c r="Y248" s="613"/>
      <c r="Z248" s="613"/>
      <c r="AA248" s="971"/>
      <c r="AB248" s="971"/>
      <c r="AC248" s="971"/>
      <c r="AD248" s="971"/>
      <c r="AE248" s="613"/>
      <c r="AF248" s="971"/>
      <c r="AG248" s="971"/>
      <c r="AH248" s="971"/>
      <c r="AI248" s="613"/>
      <c r="AJ248" s="971"/>
      <c r="AK248" s="613"/>
      <c r="AL248" s="971"/>
      <c r="AM248" s="971"/>
      <c r="AN248" s="971"/>
      <c r="AO248" s="613"/>
      <c r="AP248" s="613"/>
      <c r="AQ248" s="613"/>
      <c r="AR248" s="613"/>
      <c r="AS248" s="613"/>
      <c r="AT248" s="613"/>
      <c r="AU248" s="613"/>
      <c r="AV248" s="972"/>
      <c r="AW248" s="613"/>
      <c r="AX248" s="613"/>
      <c r="AY248" s="613"/>
      <c r="AZ248" s="613"/>
      <c r="BA248" s="613"/>
      <c r="BB248" s="1075"/>
      <c r="BC248" s="613"/>
      <c r="BD248" s="613"/>
      <c r="BE248" s="613"/>
      <c r="BF248" s="613"/>
      <c r="BG248" s="613"/>
      <c r="BH248" s="972"/>
      <c r="BI248" s="613"/>
      <c r="BJ248" s="613"/>
      <c r="BK248" s="613"/>
      <c r="BL248" s="613"/>
      <c r="BM248" s="613"/>
      <c r="BN248" s="972"/>
      <c r="BO248" s="613"/>
      <c r="BP248" s="613"/>
      <c r="BQ248" s="613"/>
      <c r="BR248" s="613"/>
      <c r="BS248" s="613"/>
      <c r="BT248" s="972"/>
      <c r="BU248" s="613"/>
      <c r="BV248" s="613"/>
      <c r="BW248" s="613"/>
      <c r="BX248" s="613"/>
      <c r="BY248" s="613"/>
      <c r="BZ248" s="613"/>
      <c r="CA248" s="613"/>
      <c r="CB248" s="613"/>
      <c r="CC248" s="613"/>
      <c r="CD248" s="613"/>
      <c r="CE248" s="613"/>
      <c r="CF248" s="613"/>
      <c r="CG248" s="613"/>
      <c r="CH248" s="613"/>
      <c r="CI248" s="613"/>
    </row>
    <row r="249" spans="3:87">
      <c r="C249" s="544"/>
      <c r="D249" s="544"/>
      <c r="E249" s="544"/>
      <c r="F249" s="544"/>
      <c r="G249" s="544"/>
      <c r="H249" s="544"/>
      <c r="I249" s="495"/>
      <c r="J249" s="495"/>
      <c r="K249" s="613"/>
      <c r="L249" s="613"/>
      <c r="M249" s="613"/>
      <c r="N249" s="1074"/>
      <c r="O249" s="1074"/>
      <c r="P249" s="1074"/>
      <c r="Q249" s="1074"/>
      <c r="R249" s="1074"/>
      <c r="S249" s="1074"/>
      <c r="T249" s="613"/>
      <c r="U249" s="613"/>
      <c r="V249" s="613"/>
      <c r="W249" s="613"/>
      <c r="X249" s="613"/>
      <c r="Y249" s="613"/>
      <c r="Z249" s="613"/>
      <c r="AA249" s="971"/>
      <c r="AB249" s="971"/>
      <c r="AC249" s="971"/>
      <c r="AD249" s="971"/>
      <c r="AE249" s="613"/>
      <c r="AF249" s="971"/>
      <c r="AG249" s="971"/>
      <c r="AH249" s="971"/>
      <c r="AI249" s="613"/>
      <c r="AJ249" s="971"/>
      <c r="AK249" s="613"/>
      <c r="AL249" s="971"/>
      <c r="AM249" s="971"/>
      <c r="AN249" s="971"/>
      <c r="AO249" s="613"/>
      <c r="AP249" s="613"/>
      <c r="AQ249" s="613"/>
      <c r="AR249" s="613"/>
      <c r="AS249" s="613"/>
      <c r="AT249" s="613"/>
      <c r="AU249" s="613"/>
      <c r="AV249" s="972"/>
      <c r="AW249" s="613"/>
      <c r="AX249" s="613"/>
      <c r="AY249" s="613"/>
      <c r="AZ249" s="613"/>
      <c r="BA249" s="613"/>
      <c r="BB249" s="1075"/>
      <c r="BC249" s="613"/>
      <c r="BD249" s="613"/>
      <c r="BE249" s="613"/>
      <c r="BF249" s="613"/>
      <c r="BG249" s="613"/>
      <c r="BH249" s="972"/>
      <c r="BI249" s="613"/>
      <c r="BJ249" s="613"/>
      <c r="BK249" s="613"/>
      <c r="BL249" s="613"/>
      <c r="BM249" s="613"/>
      <c r="BN249" s="972"/>
      <c r="BO249" s="613"/>
      <c r="BP249" s="613"/>
      <c r="BQ249" s="613"/>
      <c r="BR249" s="613"/>
      <c r="BS249" s="613"/>
      <c r="BT249" s="972"/>
      <c r="BU249" s="613"/>
      <c r="BV249" s="613"/>
      <c r="BW249" s="613"/>
      <c r="BX249" s="613"/>
      <c r="BY249" s="613"/>
      <c r="BZ249" s="613"/>
      <c r="CA249" s="613"/>
      <c r="CB249" s="613"/>
      <c r="CC249" s="613"/>
      <c r="CD249" s="613"/>
      <c r="CE249" s="613"/>
      <c r="CF249" s="613"/>
      <c r="CG249" s="613"/>
      <c r="CH249" s="613"/>
      <c r="CI249" s="613"/>
    </row>
    <row r="250" spans="3:87">
      <c r="C250" s="544"/>
      <c r="D250" s="544"/>
      <c r="E250" s="544"/>
      <c r="F250" s="544"/>
      <c r="G250" s="544"/>
      <c r="H250" s="544"/>
      <c r="I250" s="495"/>
      <c r="J250" s="495"/>
      <c r="K250" s="613"/>
      <c r="L250" s="613"/>
      <c r="M250" s="613"/>
      <c r="N250" s="1074"/>
      <c r="O250" s="1074"/>
      <c r="P250" s="1074"/>
      <c r="Q250" s="1074"/>
      <c r="R250" s="1074"/>
      <c r="S250" s="1074"/>
      <c r="T250" s="613"/>
      <c r="U250" s="613"/>
      <c r="V250" s="613"/>
      <c r="W250" s="613"/>
      <c r="X250" s="613"/>
      <c r="Y250" s="613"/>
      <c r="Z250" s="613"/>
      <c r="AA250" s="971"/>
      <c r="AB250" s="971"/>
      <c r="AC250" s="971"/>
      <c r="AD250" s="971"/>
      <c r="AE250" s="613"/>
      <c r="AF250" s="971"/>
      <c r="AG250" s="971"/>
      <c r="AH250" s="971"/>
      <c r="AI250" s="613"/>
      <c r="AJ250" s="971"/>
      <c r="AK250" s="613"/>
      <c r="AL250" s="971"/>
      <c r="AM250" s="971"/>
      <c r="AN250" s="971"/>
      <c r="AO250" s="613"/>
      <c r="AP250" s="613"/>
      <c r="AQ250" s="613"/>
      <c r="AR250" s="613"/>
      <c r="AS250" s="613"/>
      <c r="AT250" s="613"/>
      <c r="AU250" s="613"/>
      <c r="AV250" s="972"/>
      <c r="AW250" s="613"/>
      <c r="AX250" s="613"/>
      <c r="AY250" s="613"/>
      <c r="AZ250" s="613"/>
      <c r="BA250" s="613"/>
      <c r="BB250" s="1075"/>
      <c r="BC250" s="613"/>
      <c r="BD250" s="613"/>
      <c r="BE250" s="613"/>
      <c r="BF250" s="613"/>
      <c r="BG250" s="613"/>
      <c r="BH250" s="972"/>
      <c r="BI250" s="613"/>
      <c r="BJ250" s="613"/>
      <c r="BK250" s="613"/>
      <c r="BL250" s="613"/>
      <c r="BM250" s="613"/>
      <c r="BN250" s="972"/>
      <c r="BO250" s="613"/>
      <c r="BP250" s="613"/>
      <c r="BQ250" s="613"/>
      <c r="BR250" s="613"/>
      <c r="BS250" s="613"/>
      <c r="BT250" s="972"/>
      <c r="BU250" s="613"/>
      <c r="BV250" s="613"/>
      <c r="BW250" s="613"/>
      <c r="BX250" s="613"/>
      <c r="BY250" s="613"/>
      <c r="BZ250" s="613"/>
      <c r="CA250" s="613"/>
      <c r="CB250" s="613"/>
      <c r="CC250" s="613"/>
      <c r="CD250" s="613"/>
      <c r="CE250" s="613"/>
      <c r="CF250" s="613"/>
      <c r="CG250" s="613"/>
      <c r="CH250" s="613"/>
      <c r="CI250" s="613"/>
    </row>
    <row r="251" spans="3:87">
      <c r="C251" s="544"/>
      <c r="D251" s="544"/>
      <c r="E251" s="544"/>
      <c r="F251" s="544"/>
      <c r="G251" s="544"/>
      <c r="H251" s="544"/>
      <c r="I251" s="495"/>
      <c r="J251" s="495"/>
      <c r="K251" s="613"/>
      <c r="L251" s="613"/>
      <c r="M251" s="613"/>
      <c r="N251" s="1074"/>
      <c r="O251" s="1074"/>
      <c r="P251" s="1074"/>
      <c r="Q251" s="1074"/>
      <c r="R251" s="1074"/>
      <c r="S251" s="1074"/>
      <c r="T251" s="613"/>
      <c r="U251" s="613"/>
      <c r="V251" s="613"/>
      <c r="W251" s="613"/>
      <c r="X251" s="613"/>
      <c r="Y251" s="613"/>
      <c r="Z251" s="613"/>
      <c r="AA251" s="971"/>
      <c r="AB251" s="971"/>
      <c r="AC251" s="971"/>
      <c r="AD251" s="971"/>
      <c r="AE251" s="613"/>
      <c r="AF251" s="971"/>
      <c r="AG251" s="971"/>
      <c r="AH251" s="971"/>
      <c r="AI251" s="613"/>
      <c r="AJ251" s="971"/>
      <c r="AK251" s="613"/>
      <c r="AL251" s="971"/>
      <c r="AM251" s="971"/>
      <c r="AN251" s="971"/>
      <c r="AO251" s="613"/>
      <c r="AP251" s="613"/>
      <c r="AQ251" s="613"/>
      <c r="AR251" s="613"/>
      <c r="AS251" s="613"/>
      <c r="AT251" s="613"/>
      <c r="AU251" s="613"/>
      <c r="AV251" s="972"/>
      <c r="AW251" s="613"/>
      <c r="AX251" s="613"/>
      <c r="AY251" s="613"/>
      <c r="AZ251" s="613"/>
      <c r="BA251" s="613"/>
      <c r="BB251" s="1075"/>
      <c r="BC251" s="613"/>
      <c r="BD251" s="613"/>
      <c r="BE251" s="613"/>
      <c r="BF251" s="613"/>
      <c r="BG251" s="613"/>
      <c r="BH251" s="972"/>
      <c r="BI251" s="613"/>
      <c r="BJ251" s="613"/>
      <c r="BK251" s="613"/>
      <c r="BL251" s="613"/>
      <c r="BM251" s="613"/>
      <c r="BN251" s="972"/>
      <c r="BO251" s="613"/>
      <c r="BP251" s="613"/>
      <c r="BQ251" s="613"/>
      <c r="BR251" s="613"/>
      <c r="BS251" s="613"/>
      <c r="BT251" s="972"/>
      <c r="BU251" s="613"/>
      <c r="BV251" s="613"/>
      <c r="BW251" s="613"/>
      <c r="BX251" s="613"/>
      <c r="BY251" s="613"/>
      <c r="BZ251" s="613"/>
      <c r="CA251" s="613"/>
      <c r="CB251" s="613"/>
      <c r="CC251" s="613"/>
      <c r="CD251" s="613"/>
      <c r="CE251" s="613"/>
      <c r="CF251" s="613"/>
      <c r="CG251" s="613"/>
      <c r="CH251" s="613"/>
      <c r="CI251" s="613"/>
    </row>
    <row r="252" spans="3:87">
      <c r="C252" s="544"/>
      <c r="D252" s="544"/>
      <c r="E252" s="544"/>
      <c r="F252" s="544"/>
      <c r="G252" s="544"/>
      <c r="H252" s="544"/>
      <c r="I252" s="495"/>
      <c r="J252" s="495"/>
      <c r="K252" s="613"/>
      <c r="L252" s="613"/>
      <c r="M252" s="613"/>
      <c r="N252" s="1074"/>
      <c r="O252" s="1074"/>
      <c r="P252" s="1074"/>
      <c r="Q252" s="1074"/>
      <c r="R252" s="1074"/>
      <c r="S252" s="1074"/>
      <c r="T252" s="613"/>
      <c r="U252" s="613"/>
      <c r="V252" s="613"/>
      <c r="W252" s="613"/>
      <c r="X252" s="613"/>
      <c r="Y252" s="613"/>
      <c r="Z252" s="613"/>
      <c r="AA252" s="971"/>
      <c r="AB252" s="971"/>
      <c r="AC252" s="971"/>
      <c r="AD252" s="971"/>
      <c r="AE252" s="613"/>
      <c r="AF252" s="971"/>
      <c r="AG252" s="971"/>
      <c r="AH252" s="971"/>
      <c r="AI252" s="613"/>
      <c r="AJ252" s="971"/>
      <c r="AK252" s="613"/>
      <c r="AL252" s="971"/>
      <c r="AM252" s="971"/>
      <c r="AN252" s="971"/>
      <c r="AO252" s="613"/>
      <c r="AP252" s="613"/>
      <c r="AQ252" s="613"/>
      <c r="AR252" s="613"/>
      <c r="AS252" s="613"/>
      <c r="AT252" s="613"/>
      <c r="AU252" s="613"/>
      <c r="AV252" s="972"/>
      <c r="AW252" s="613"/>
      <c r="AX252" s="613"/>
      <c r="AY252" s="613"/>
      <c r="AZ252" s="613"/>
      <c r="BA252" s="613"/>
      <c r="BB252" s="1075"/>
      <c r="BC252" s="613"/>
      <c r="BD252" s="613"/>
      <c r="BE252" s="613"/>
      <c r="BF252" s="613"/>
      <c r="BG252" s="613"/>
      <c r="BH252" s="972"/>
      <c r="BI252" s="613"/>
      <c r="BJ252" s="613"/>
      <c r="BK252" s="613"/>
      <c r="BL252" s="613"/>
      <c r="BM252" s="613"/>
      <c r="BN252" s="972"/>
      <c r="BO252" s="613"/>
      <c r="BP252" s="613"/>
      <c r="BQ252" s="613"/>
      <c r="BR252" s="613"/>
      <c r="BS252" s="613"/>
      <c r="BT252" s="972"/>
      <c r="BU252" s="613"/>
      <c r="BV252" s="613"/>
      <c r="BW252" s="613"/>
      <c r="BX252" s="613"/>
      <c r="BY252" s="613"/>
      <c r="BZ252" s="613"/>
      <c r="CA252" s="613"/>
      <c r="CB252" s="613"/>
      <c r="CC252" s="613"/>
      <c r="CD252" s="613"/>
      <c r="CE252" s="613"/>
      <c r="CF252" s="613"/>
      <c r="CG252" s="613"/>
      <c r="CH252" s="613"/>
      <c r="CI252" s="613"/>
    </row>
    <row r="253" spans="3:87">
      <c r="C253" s="544"/>
      <c r="D253" s="544"/>
      <c r="E253" s="544"/>
      <c r="F253" s="544"/>
      <c r="G253" s="544"/>
      <c r="H253" s="544"/>
      <c r="I253" s="495"/>
      <c r="J253" s="495"/>
      <c r="K253" s="613"/>
      <c r="L253" s="613"/>
      <c r="M253" s="613"/>
      <c r="N253" s="1074"/>
      <c r="O253" s="1074"/>
      <c r="P253" s="1074"/>
      <c r="Q253" s="1074"/>
      <c r="R253" s="1074"/>
      <c r="S253" s="1074"/>
      <c r="T253" s="613"/>
      <c r="U253" s="613"/>
      <c r="V253" s="613"/>
      <c r="W253" s="613"/>
      <c r="X253" s="613"/>
      <c r="Y253" s="613"/>
      <c r="Z253" s="613"/>
      <c r="AA253" s="971"/>
      <c r="AB253" s="971"/>
      <c r="AC253" s="971"/>
      <c r="AD253" s="971"/>
      <c r="AE253" s="613"/>
      <c r="AF253" s="971"/>
      <c r="AG253" s="971"/>
      <c r="AH253" s="971"/>
      <c r="AI253" s="613"/>
      <c r="AJ253" s="971"/>
      <c r="AK253" s="613"/>
      <c r="AL253" s="971"/>
      <c r="AM253" s="971"/>
      <c r="AN253" s="971"/>
      <c r="AO253" s="613"/>
      <c r="AP253" s="613"/>
      <c r="AQ253" s="613"/>
      <c r="AR253" s="613"/>
      <c r="AS253" s="613"/>
      <c r="AT253" s="613"/>
      <c r="AU253" s="613"/>
      <c r="AV253" s="972"/>
      <c r="AW253" s="613"/>
      <c r="AX253" s="613"/>
      <c r="AY253" s="613"/>
      <c r="AZ253" s="613"/>
      <c r="BA253" s="613"/>
      <c r="BB253" s="1075"/>
      <c r="BC253" s="613"/>
      <c r="BD253" s="613"/>
      <c r="BE253" s="613"/>
      <c r="BF253" s="613"/>
      <c r="BG253" s="613"/>
      <c r="BH253" s="972"/>
      <c r="BI253" s="613"/>
      <c r="BJ253" s="613"/>
      <c r="BK253" s="613"/>
      <c r="BL253" s="613"/>
      <c r="BM253" s="613"/>
      <c r="BN253" s="972"/>
      <c r="BO253" s="613"/>
      <c r="BP253" s="613"/>
      <c r="BQ253" s="613"/>
      <c r="BR253" s="613"/>
      <c r="BS253" s="613"/>
      <c r="BT253" s="972"/>
      <c r="BU253" s="613"/>
      <c r="BV253" s="613"/>
      <c r="BW253" s="613"/>
      <c r="BX253" s="613"/>
      <c r="BY253" s="613"/>
      <c r="BZ253" s="613"/>
      <c r="CA253" s="613"/>
      <c r="CB253" s="613"/>
      <c r="CC253" s="613"/>
      <c r="CD253" s="613"/>
      <c r="CE253" s="613"/>
      <c r="CF253" s="613"/>
      <c r="CG253" s="613"/>
      <c r="CH253" s="613"/>
      <c r="CI253" s="613"/>
    </row>
    <row r="254" spans="3:87">
      <c r="C254" s="544"/>
      <c r="D254" s="544"/>
      <c r="E254" s="544"/>
      <c r="F254" s="544"/>
      <c r="G254" s="544"/>
      <c r="H254" s="544"/>
      <c r="I254" s="495"/>
      <c r="J254" s="495"/>
      <c r="K254" s="613"/>
      <c r="L254" s="613"/>
      <c r="M254" s="613"/>
      <c r="N254" s="1074"/>
      <c r="O254" s="1074"/>
      <c r="P254" s="1074"/>
      <c r="Q254" s="1074"/>
      <c r="R254" s="1074"/>
      <c r="S254" s="1074"/>
      <c r="T254" s="613"/>
      <c r="U254" s="613"/>
      <c r="V254" s="613"/>
      <c r="W254" s="613"/>
      <c r="X254" s="613"/>
      <c r="Y254" s="613"/>
      <c r="Z254" s="613"/>
      <c r="AA254" s="971"/>
      <c r="AB254" s="971"/>
      <c r="AC254" s="971"/>
      <c r="AD254" s="971"/>
      <c r="AE254" s="613"/>
      <c r="AF254" s="971"/>
      <c r="AG254" s="971"/>
      <c r="AH254" s="971"/>
      <c r="AI254" s="613"/>
      <c r="AJ254" s="971"/>
      <c r="AK254" s="613"/>
      <c r="AL254" s="971"/>
      <c r="AM254" s="971"/>
      <c r="AN254" s="971"/>
      <c r="AO254" s="613"/>
      <c r="AP254" s="613"/>
      <c r="AQ254" s="613"/>
      <c r="AR254" s="613"/>
      <c r="AS254" s="613"/>
      <c r="AT254" s="613"/>
      <c r="AU254" s="613"/>
      <c r="AV254" s="972"/>
      <c r="AW254" s="613"/>
      <c r="AX254" s="613"/>
      <c r="AY254" s="613"/>
      <c r="AZ254" s="613"/>
      <c r="BA254" s="613"/>
      <c r="BB254" s="1075"/>
      <c r="BC254" s="613"/>
      <c r="BD254" s="613"/>
      <c r="BE254" s="613"/>
      <c r="BF254" s="613"/>
      <c r="BG254" s="613"/>
      <c r="BH254" s="972"/>
      <c r="BI254" s="613"/>
      <c r="BJ254" s="613"/>
      <c r="BK254" s="613"/>
      <c r="BL254" s="613"/>
      <c r="BM254" s="613"/>
      <c r="BN254" s="972"/>
      <c r="BO254" s="613"/>
      <c r="BP254" s="613"/>
      <c r="BQ254" s="613"/>
      <c r="BR254" s="613"/>
      <c r="BS254" s="613"/>
      <c r="BT254" s="972"/>
      <c r="BU254" s="613"/>
      <c r="BV254" s="613"/>
      <c r="BW254" s="613"/>
      <c r="BX254" s="613"/>
      <c r="BY254" s="613"/>
      <c r="BZ254" s="613"/>
      <c r="CA254" s="613"/>
      <c r="CB254" s="613"/>
      <c r="CC254" s="613"/>
      <c r="CD254" s="613"/>
      <c r="CE254" s="613"/>
      <c r="CF254" s="613"/>
      <c r="CG254" s="613"/>
      <c r="CH254" s="613"/>
      <c r="CI254" s="613"/>
    </row>
    <row r="255" spans="3:87">
      <c r="C255" s="544"/>
      <c r="D255" s="544"/>
      <c r="E255" s="544"/>
      <c r="F255" s="544"/>
      <c r="G255" s="544"/>
      <c r="H255" s="544"/>
      <c r="I255" s="495"/>
      <c r="J255" s="495"/>
      <c r="K255" s="613"/>
      <c r="L255" s="613"/>
      <c r="M255" s="613"/>
      <c r="N255" s="1074"/>
      <c r="O255" s="1074"/>
      <c r="P255" s="1074"/>
      <c r="Q255" s="1074"/>
      <c r="R255" s="1074"/>
      <c r="S255" s="1074"/>
      <c r="T255" s="613"/>
      <c r="U255" s="613"/>
      <c r="V255" s="613"/>
      <c r="W255" s="613"/>
      <c r="X255" s="613"/>
      <c r="Y255" s="613"/>
      <c r="Z255" s="613"/>
      <c r="AA255" s="971"/>
      <c r="AB255" s="971"/>
      <c r="AC255" s="971"/>
      <c r="AD255" s="971"/>
      <c r="AE255" s="613"/>
      <c r="AF255" s="971"/>
      <c r="AG255" s="971"/>
      <c r="AH255" s="971"/>
      <c r="AI255" s="613"/>
      <c r="AJ255" s="971"/>
      <c r="AK255" s="613"/>
      <c r="AL255" s="971"/>
      <c r="AM255" s="971"/>
      <c r="AN255" s="971"/>
      <c r="AO255" s="613"/>
      <c r="AP255" s="613"/>
      <c r="AQ255" s="613"/>
      <c r="AR255" s="613"/>
      <c r="AS255" s="613"/>
      <c r="AT255" s="613"/>
      <c r="AU255" s="613"/>
      <c r="AV255" s="972"/>
      <c r="AW255" s="613"/>
      <c r="AX255" s="613"/>
      <c r="AY255" s="613"/>
      <c r="AZ255" s="613"/>
      <c r="BA255" s="613"/>
      <c r="BB255" s="1075"/>
      <c r="BC255" s="613"/>
      <c r="BD255" s="613"/>
      <c r="BE255" s="613"/>
      <c r="BF255" s="613"/>
      <c r="BG255" s="613"/>
      <c r="BH255" s="972"/>
      <c r="BI255" s="613"/>
      <c r="BJ255" s="613"/>
      <c r="BK255" s="613"/>
      <c r="BL255" s="613"/>
      <c r="BM255" s="613"/>
      <c r="BN255" s="972"/>
      <c r="BO255" s="613"/>
      <c r="BP255" s="613"/>
      <c r="BQ255" s="613"/>
      <c r="BR255" s="613"/>
      <c r="BS255" s="613"/>
      <c r="BT255" s="972"/>
      <c r="BU255" s="613"/>
      <c r="BV255" s="613"/>
      <c r="BW255" s="613"/>
      <c r="BX255" s="613"/>
      <c r="BY255" s="613"/>
      <c r="BZ255" s="613"/>
      <c r="CA255" s="613"/>
      <c r="CB255" s="613"/>
      <c r="CC255" s="613"/>
      <c r="CD255" s="613"/>
      <c r="CE255" s="613"/>
      <c r="CF255" s="613"/>
      <c r="CG255" s="613"/>
      <c r="CH255" s="613"/>
      <c r="CI255" s="613"/>
    </row>
    <row r="256" spans="3:87">
      <c r="C256" s="544"/>
      <c r="D256" s="544"/>
      <c r="E256" s="544"/>
      <c r="F256" s="544"/>
      <c r="G256" s="544"/>
      <c r="H256" s="544"/>
      <c r="I256" s="495"/>
      <c r="J256" s="495"/>
      <c r="K256" s="613"/>
      <c r="L256" s="613"/>
      <c r="M256" s="613"/>
      <c r="N256" s="1074"/>
      <c r="O256" s="1074"/>
      <c r="P256" s="1074"/>
      <c r="Q256" s="1074"/>
      <c r="R256" s="1074"/>
      <c r="S256" s="1074"/>
      <c r="T256" s="613"/>
      <c r="U256" s="613"/>
      <c r="V256" s="613"/>
      <c r="W256" s="613"/>
      <c r="X256" s="613"/>
      <c r="Y256" s="613"/>
      <c r="Z256" s="613"/>
      <c r="AA256" s="971"/>
      <c r="AB256" s="971"/>
      <c r="AC256" s="971"/>
      <c r="AD256" s="971"/>
      <c r="AE256" s="613"/>
      <c r="AF256" s="971"/>
      <c r="AG256" s="971"/>
      <c r="AH256" s="971"/>
      <c r="AI256" s="613"/>
      <c r="AJ256" s="971"/>
      <c r="AK256" s="613"/>
      <c r="AL256" s="971"/>
      <c r="AM256" s="971"/>
      <c r="AN256" s="971"/>
      <c r="AO256" s="613"/>
      <c r="AP256" s="613"/>
      <c r="AQ256" s="613"/>
      <c r="AR256" s="613"/>
      <c r="AS256" s="613"/>
      <c r="AT256" s="613"/>
      <c r="AU256" s="613"/>
      <c r="AV256" s="972"/>
      <c r="AW256" s="613"/>
      <c r="AX256" s="613"/>
      <c r="AY256" s="613"/>
      <c r="AZ256" s="613"/>
      <c r="BA256" s="613"/>
      <c r="BB256" s="1075"/>
      <c r="BC256" s="613"/>
      <c r="BD256" s="613"/>
      <c r="BE256" s="613"/>
      <c r="BF256" s="613"/>
      <c r="BG256" s="613"/>
      <c r="BH256" s="972"/>
      <c r="BI256" s="613"/>
      <c r="BJ256" s="613"/>
      <c r="BK256" s="613"/>
      <c r="BL256" s="613"/>
      <c r="BM256" s="613"/>
      <c r="BN256" s="972"/>
      <c r="BO256" s="613"/>
      <c r="BP256" s="613"/>
      <c r="BQ256" s="613"/>
      <c r="BR256" s="613"/>
      <c r="BS256" s="613"/>
      <c r="BT256" s="972"/>
      <c r="BU256" s="613"/>
      <c r="BV256" s="613"/>
      <c r="BW256" s="613"/>
      <c r="BX256" s="613"/>
      <c r="BY256" s="613"/>
      <c r="BZ256" s="613"/>
      <c r="CA256" s="613"/>
      <c r="CB256" s="613"/>
      <c r="CC256" s="613"/>
      <c r="CD256" s="613"/>
      <c r="CE256" s="613"/>
      <c r="CF256" s="613"/>
      <c r="CG256" s="613"/>
      <c r="CH256" s="613"/>
      <c r="CI256" s="613"/>
    </row>
    <row r="257" spans="3:87">
      <c r="C257" s="544"/>
      <c r="D257" s="544"/>
      <c r="E257" s="544"/>
      <c r="F257" s="544"/>
      <c r="G257" s="544"/>
      <c r="H257" s="544"/>
      <c r="I257" s="495"/>
      <c r="J257" s="495"/>
      <c r="K257" s="613"/>
      <c r="L257" s="613"/>
      <c r="M257" s="613"/>
      <c r="N257" s="1074"/>
      <c r="O257" s="1074"/>
      <c r="P257" s="1074"/>
      <c r="Q257" s="1074"/>
      <c r="R257" s="1074"/>
      <c r="S257" s="1074"/>
      <c r="T257" s="613"/>
      <c r="U257" s="613"/>
      <c r="V257" s="613"/>
      <c r="W257" s="613"/>
      <c r="X257" s="613"/>
      <c r="Y257" s="613"/>
      <c r="Z257" s="613"/>
      <c r="AA257" s="971"/>
      <c r="AB257" s="971"/>
      <c r="AC257" s="971"/>
      <c r="AD257" s="971"/>
      <c r="AE257" s="613"/>
      <c r="AF257" s="971"/>
      <c r="AG257" s="971"/>
      <c r="AH257" s="971"/>
      <c r="AI257" s="613"/>
      <c r="AJ257" s="971"/>
      <c r="AK257" s="613"/>
      <c r="AL257" s="971"/>
      <c r="AM257" s="971"/>
      <c r="AN257" s="971"/>
      <c r="AO257" s="613"/>
      <c r="AP257" s="613"/>
      <c r="AQ257" s="613"/>
      <c r="AR257" s="613"/>
      <c r="AS257" s="613"/>
      <c r="AT257" s="613"/>
      <c r="AU257" s="613"/>
      <c r="AV257" s="972"/>
      <c r="AW257" s="613"/>
      <c r="AX257" s="613"/>
      <c r="AY257" s="613"/>
      <c r="AZ257" s="613"/>
      <c r="BA257" s="613"/>
      <c r="BB257" s="1075"/>
      <c r="BC257" s="613"/>
      <c r="BD257" s="613"/>
      <c r="BE257" s="613"/>
      <c r="BF257" s="613"/>
      <c r="BG257" s="613"/>
      <c r="BH257" s="972"/>
      <c r="BI257" s="613"/>
      <c r="BJ257" s="613"/>
      <c r="BK257" s="613"/>
      <c r="BL257" s="613"/>
      <c r="BM257" s="613"/>
      <c r="BN257" s="972"/>
      <c r="BO257" s="613"/>
      <c r="BP257" s="613"/>
      <c r="BQ257" s="613"/>
      <c r="BR257" s="613"/>
      <c r="BS257" s="613"/>
      <c r="BT257" s="972"/>
      <c r="BU257" s="613"/>
      <c r="BV257" s="613"/>
      <c r="BW257" s="613"/>
      <c r="BX257" s="613"/>
      <c r="BY257" s="613"/>
      <c r="BZ257" s="613"/>
      <c r="CA257" s="613"/>
      <c r="CB257" s="613"/>
      <c r="CC257" s="613"/>
      <c r="CD257" s="613"/>
      <c r="CE257" s="613"/>
      <c r="CF257" s="613"/>
      <c r="CG257" s="613"/>
      <c r="CH257" s="613"/>
      <c r="CI257" s="613"/>
    </row>
    <row r="258" spans="3:87">
      <c r="C258" s="544"/>
      <c r="D258" s="544"/>
      <c r="E258" s="544"/>
      <c r="F258" s="544"/>
      <c r="G258" s="544"/>
      <c r="H258" s="544"/>
      <c r="I258" s="495"/>
      <c r="J258" s="495"/>
      <c r="K258" s="613"/>
      <c r="L258" s="613"/>
      <c r="M258" s="613"/>
      <c r="N258" s="1074"/>
      <c r="O258" s="1074"/>
      <c r="P258" s="1074"/>
      <c r="Q258" s="1074"/>
      <c r="R258" s="1074"/>
      <c r="S258" s="1074"/>
      <c r="T258" s="613"/>
      <c r="U258" s="613"/>
      <c r="V258" s="613"/>
      <c r="W258" s="613"/>
      <c r="X258" s="613"/>
      <c r="Y258" s="613"/>
      <c r="Z258" s="613"/>
      <c r="AA258" s="971"/>
      <c r="AB258" s="971"/>
      <c r="AC258" s="971"/>
      <c r="AD258" s="971"/>
      <c r="AE258" s="613"/>
      <c r="AF258" s="971"/>
      <c r="AG258" s="971"/>
      <c r="AH258" s="971"/>
      <c r="AI258" s="613"/>
      <c r="AJ258" s="971"/>
      <c r="AK258" s="613"/>
      <c r="AL258" s="971"/>
      <c r="AM258" s="971"/>
      <c r="AN258" s="971"/>
      <c r="AO258" s="613"/>
      <c r="AP258" s="613"/>
      <c r="AQ258" s="613"/>
      <c r="AR258" s="613"/>
      <c r="AS258" s="613"/>
      <c r="AT258" s="613"/>
      <c r="AU258" s="613"/>
      <c r="AV258" s="972"/>
      <c r="AW258" s="613"/>
      <c r="AX258" s="613"/>
      <c r="AY258" s="613"/>
      <c r="AZ258" s="613"/>
      <c r="BA258" s="613"/>
      <c r="BB258" s="1075"/>
      <c r="BC258" s="613"/>
      <c r="BD258" s="613"/>
      <c r="BE258" s="613"/>
      <c r="BF258" s="613"/>
      <c r="BG258" s="613"/>
      <c r="BH258" s="972"/>
      <c r="BI258" s="613"/>
      <c r="BJ258" s="613"/>
      <c r="BK258" s="613"/>
      <c r="BL258" s="613"/>
      <c r="BM258" s="613"/>
      <c r="BN258" s="972"/>
      <c r="BO258" s="613"/>
      <c r="BP258" s="613"/>
      <c r="BQ258" s="613"/>
      <c r="BR258" s="613"/>
      <c r="BS258" s="613"/>
      <c r="BT258" s="972"/>
      <c r="BU258" s="613"/>
      <c r="BV258" s="613"/>
      <c r="BW258" s="613"/>
      <c r="BX258" s="613"/>
      <c r="BY258" s="613"/>
      <c r="BZ258" s="613"/>
      <c r="CA258" s="613"/>
      <c r="CB258" s="613"/>
      <c r="CC258" s="613"/>
      <c r="CD258" s="613"/>
      <c r="CE258" s="613"/>
      <c r="CF258" s="613"/>
      <c r="CG258" s="613"/>
      <c r="CH258" s="613"/>
      <c r="CI258" s="613"/>
    </row>
    <row r="259" spans="3:87">
      <c r="C259" s="544"/>
      <c r="D259" s="544"/>
      <c r="E259" s="544"/>
      <c r="F259" s="544"/>
      <c r="G259" s="544"/>
      <c r="H259" s="544"/>
      <c r="I259" s="495"/>
      <c r="J259" s="495"/>
      <c r="K259" s="613"/>
      <c r="L259" s="613"/>
      <c r="M259" s="613"/>
      <c r="N259" s="1074"/>
      <c r="O259" s="1074"/>
      <c r="P259" s="1074"/>
      <c r="Q259" s="1074"/>
      <c r="R259" s="1074"/>
      <c r="S259" s="1074"/>
      <c r="T259" s="613"/>
      <c r="U259" s="613"/>
      <c r="V259" s="613"/>
      <c r="W259" s="613"/>
      <c r="X259" s="613"/>
      <c r="Y259" s="613"/>
      <c r="Z259" s="613"/>
      <c r="AA259" s="971"/>
      <c r="AB259" s="971"/>
      <c r="AC259" s="971"/>
      <c r="AD259" s="971"/>
      <c r="AE259" s="613"/>
      <c r="AF259" s="971"/>
      <c r="AG259" s="971"/>
      <c r="AH259" s="971"/>
      <c r="AI259" s="613"/>
      <c r="AJ259" s="971"/>
      <c r="AK259" s="613"/>
      <c r="AL259" s="971"/>
      <c r="AM259" s="971"/>
      <c r="AN259" s="971"/>
      <c r="AO259" s="613"/>
      <c r="AP259" s="613"/>
      <c r="AQ259" s="613"/>
      <c r="AR259" s="613"/>
      <c r="AS259" s="613"/>
      <c r="AT259" s="613"/>
      <c r="AU259" s="613"/>
      <c r="AV259" s="972"/>
      <c r="AW259" s="613"/>
      <c r="AX259" s="613"/>
      <c r="AY259" s="613"/>
      <c r="AZ259" s="613"/>
      <c r="BA259" s="613"/>
      <c r="BB259" s="1075"/>
      <c r="BC259" s="613"/>
      <c r="BD259" s="613"/>
      <c r="BE259" s="613"/>
      <c r="BF259" s="613"/>
      <c r="BG259" s="613"/>
      <c r="BH259" s="972"/>
      <c r="BI259" s="613"/>
      <c r="BJ259" s="613"/>
      <c r="BK259" s="613"/>
      <c r="BL259" s="613"/>
      <c r="BM259" s="613"/>
      <c r="BN259" s="972"/>
      <c r="BO259" s="613"/>
      <c r="BP259" s="613"/>
      <c r="BQ259" s="613"/>
      <c r="BR259" s="613"/>
      <c r="BS259" s="613"/>
      <c r="BT259" s="972"/>
      <c r="BU259" s="613"/>
      <c r="BV259" s="613"/>
      <c r="BW259" s="613"/>
      <c r="BX259" s="613"/>
      <c r="BY259" s="613"/>
      <c r="BZ259" s="613"/>
      <c r="CA259" s="613"/>
      <c r="CB259" s="613"/>
      <c r="CC259" s="613"/>
      <c r="CD259" s="613"/>
      <c r="CE259" s="613"/>
      <c r="CF259" s="613"/>
      <c r="CG259" s="613"/>
      <c r="CH259" s="613"/>
      <c r="CI259" s="613"/>
    </row>
    <row r="260" spans="3:87">
      <c r="C260" s="544"/>
      <c r="D260" s="544"/>
      <c r="E260" s="544"/>
      <c r="F260" s="544"/>
      <c r="G260" s="544"/>
      <c r="H260" s="544"/>
      <c r="I260" s="495"/>
      <c r="J260" s="495"/>
      <c r="K260" s="613"/>
      <c r="L260" s="613"/>
      <c r="M260" s="613"/>
      <c r="N260" s="1074"/>
      <c r="O260" s="1074"/>
      <c r="P260" s="1074"/>
      <c r="Q260" s="1074"/>
      <c r="R260" s="1074"/>
      <c r="S260" s="1074"/>
      <c r="T260" s="613"/>
      <c r="U260" s="613"/>
      <c r="V260" s="613"/>
      <c r="W260" s="613"/>
      <c r="X260" s="613"/>
      <c r="Y260" s="613"/>
      <c r="Z260" s="613"/>
      <c r="AA260" s="971"/>
      <c r="AB260" s="971"/>
      <c r="AC260" s="971"/>
      <c r="AD260" s="971"/>
      <c r="AE260" s="613"/>
      <c r="AF260" s="971"/>
      <c r="AG260" s="971"/>
      <c r="AH260" s="971"/>
      <c r="AI260" s="613"/>
      <c r="AJ260" s="971"/>
      <c r="AK260" s="613"/>
      <c r="AL260" s="971"/>
      <c r="AM260" s="971"/>
      <c r="AN260" s="971"/>
      <c r="AO260" s="613"/>
      <c r="AP260" s="613"/>
      <c r="AQ260" s="613"/>
      <c r="AR260" s="613"/>
      <c r="AS260" s="613"/>
      <c r="AT260" s="613"/>
      <c r="AU260" s="613"/>
      <c r="AV260" s="972"/>
      <c r="AW260" s="613"/>
      <c r="AX260" s="613"/>
      <c r="AY260" s="613"/>
      <c r="AZ260" s="613"/>
      <c r="BA260" s="613"/>
      <c r="BB260" s="1075"/>
      <c r="BC260" s="613"/>
      <c r="BD260" s="613"/>
      <c r="BE260" s="613"/>
      <c r="BF260" s="613"/>
      <c r="BG260" s="613"/>
      <c r="BH260" s="972"/>
      <c r="BI260" s="613"/>
      <c r="BJ260" s="613"/>
      <c r="BK260" s="613"/>
      <c r="BL260" s="613"/>
      <c r="BM260" s="613"/>
      <c r="BN260" s="972"/>
      <c r="BO260" s="613"/>
      <c r="BP260" s="613"/>
      <c r="BQ260" s="613"/>
      <c r="BR260" s="613"/>
      <c r="BS260" s="613"/>
      <c r="BT260" s="972"/>
      <c r="BU260" s="613"/>
      <c r="BV260" s="613"/>
      <c r="BW260" s="613"/>
      <c r="BX260" s="613"/>
      <c r="BY260" s="613"/>
      <c r="BZ260" s="613"/>
      <c r="CA260" s="613"/>
      <c r="CB260" s="613"/>
      <c r="CC260" s="613"/>
      <c r="CD260" s="613"/>
      <c r="CE260" s="613"/>
      <c r="CF260" s="613"/>
      <c r="CG260" s="613"/>
      <c r="CH260" s="613"/>
      <c r="CI260" s="613"/>
    </row>
    <row r="261" spans="3:87">
      <c r="C261" s="544"/>
      <c r="D261" s="544"/>
      <c r="E261" s="544"/>
      <c r="F261" s="544"/>
      <c r="G261" s="544"/>
      <c r="H261" s="544"/>
      <c r="I261" s="495"/>
      <c r="J261" s="495"/>
      <c r="K261" s="613"/>
      <c r="L261" s="613"/>
      <c r="M261" s="613"/>
      <c r="N261" s="1074"/>
      <c r="O261" s="1074"/>
      <c r="P261" s="1074"/>
      <c r="Q261" s="1074"/>
      <c r="R261" s="1074"/>
      <c r="S261" s="1074"/>
      <c r="T261" s="613"/>
      <c r="U261" s="613"/>
      <c r="V261" s="613"/>
      <c r="W261" s="613"/>
      <c r="X261" s="613"/>
      <c r="Y261" s="613"/>
      <c r="Z261" s="613"/>
      <c r="AA261" s="971"/>
      <c r="AB261" s="971"/>
      <c r="AC261" s="971"/>
      <c r="AD261" s="971"/>
      <c r="AE261" s="613"/>
      <c r="AF261" s="971"/>
      <c r="AG261" s="971"/>
      <c r="AH261" s="971"/>
      <c r="AI261" s="613"/>
      <c r="AJ261" s="971"/>
      <c r="AK261" s="613"/>
      <c r="AL261" s="971"/>
      <c r="AM261" s="971"/>
      <c r="AN261" s="971"/>
      <c r="AO261" s="613"/>
      <c r="AP261" s="613"/>
      <c r="AQ261" s="613"/>
      <c r="AR261" s="613"/>
      <c r="AS261" s="613"/>
      <c r="AT261" s="613"/>
      <c r="AU261" s="613"/>
      <c r="AV261" s="972"/>
      <c r="AW261" s="613"/>
      <c r="AX261" s="613"/>
      <c r="AY261" s="613"/>
      <c r="AZ261" s="613"/>
      <c r="BA261" s="613"/>
      <c r="BB261" s="1075"/>
      <c r="BC261" s="613"/>
      <c r="BD261" s="613"/>
      <c r="BE261" s="613"/>
      <c r="BF261" s="613"/>
      <c r="BG261" s="613"/>
      <c r="BH261" s="972"/>
      <c r="BI261" s="613"/>
      <c r="BJ261" s="613"/>
      <c r="BK261" s="613"/>
      <c r="BL261" s="613"/>
      <c r="BM261" s="613"/>
      <c r="BN261" s="972"/>
      <c r="BO261" s="613"/>
      <c r="BP261" s="613"/>
      <c r="BQ261" s="613"/>
      <c r="BR261" s="613"/>
      <c r="BS261" s="613"/>
      <c r="BT261" s="972"/>
      <c r="BU261" s="613"/>
      <c r="BV261" s="613"/>
      <c r="BW261" s="613"/>
      <c r="BX261" s="613"/>
      <c r="BY261" s="613"/>
      <c r="BZ261" s="613"/>
      <c r="CA261" s="613"/>
      <c r="CB261" s="613"/>
      <c r="CC261" s="613"/>
      <c r="CD261" s="613"/>
      <c r="CE261" s="613"/>
      <c r="CF261" s="613"/>
      <c r="CG261" s="613"/>
      <c r="CH261" s="613"/>
      <c r="CI261" s="613"/>
    </row>
    <row r="262" spans="3:87">
      <c r="C262" s="544"/>
      <c r="D262" s="544"/>
      <c r="E262" s="544"/>
      <c r="F262" s="544"/>
      <c r="G262" s="544"/>
      <c r="H262" s="544"/>
      <c r="I262" s="495"/>
      <c r="J262" s="495"/>
      <c r="K262" s="613"/>
      <c r="L262" s="613"/>
      <c r="M262" s="613"/>
      <c r="N262" s="1074"/>
      <c r="O262" s="1074"/>
      <c r="P262" s="1074"/>
      <c r="Q262" s="1074"/>
      <c r="R262" s="1074"/>
      <c r="S262" s="1074"/>
      <c r="T262" s="613"/>
      <c r="U262" s="613"/>
      <c r="V262" s="613"/>
      <c r="W262" s="613"/>
      <c r="X262" s="613"/>
      <c r="Y262" s="613"/>
      <c r="Z262" s="613"/>
      <c r="AA262" s="971"/>
      <c r="AB262" s="971"/>
      <c r="AC262" s="971"/>
      <c r="AD262" s="971"/>
      <c r="AE262" s="613"/>
      <c r="AF262" s="971"/>
      <c r="AG262" s="971"/>
      <c r="AH262" s="971"/>
      <c r="AI262" s="613"/>
      <c r="AJ262" s="971"/>
      <c r="AK262" s="613"/>
      <c r="AL262" s="971"/>
      <c r="AM262" s="971"/>
      <c r="AN262" s="971"/>
      <c r="AO262" s="613"/>
      <c r="AP262" s="613"/>
      <c r="AQ262" s="613"/>
      <c r="AR262" s="613"/>
      <c r="AS262" s="613"/>
      <c r="AT262" s="613"/>
      <c r="AU262" s="613"/>
      <c r="AV262" s="972"/>
      <c r="AW262" s="613"/>
      <c r="AX262" s="613"/>
      <c r="AY262" s="613"/>
      <c r="AZ262" s="613"/>
      <c r="BA262" s="613"/>
      <c r="BB262" s="1075"/>
      <c r="BC262" s="613"/>
      <c r="BD262" s="613"/>
      <c r="BE262" s="613"/>
      <c r="BF262" s="613"/>
      <c r="BG262" s="613"/>
      <c r="BH262" s="972"/>
      <c r="BI262" s="613"/>
      <c r="BJ262" s="613"/>
      <c r="BK262" s="613"/>
      <c r="BL262" s="613"/>
      <c r="BM262" s="613"/>
      <c r="BN262" s="972"/>
      <c r="BO262" s="613"/>
      <c r="BP262" s="613"/>
      <c r="BQ262" s="613"/>
      <c r="BR262" s="613"/>
      <c r="BS262" s="613"/>
      <c r="BT262" s="972"/>
      <c r="BU262" s="613"/>
      <c r="BV262" s="613"/>
      <c r="BW262" s="613"/>
      <c r="BX262" s="613"/>
      <c r="BY262" s="613"/>
      <c r="BZ262" s="613"/>
      <c r="CA262" s="613"/>
      <c r="CB262" s="613"/>
      <c r="CC262" s="613"/>
      <c r="CD262" s="613"/>
      <c r="CE262" s="613"/>
      <c r="CF262" s="613"/>
      <c r="CG262" s="613"/>
      <c r="CH262" s="613"/>
      <c r="CI262" s="613"/>
    </row>
    <row r="263" spans="3:87">
      <c r="C263" s="544"/>
      <c r="D263" s="544"/>
      <c r="E263" s="544"/>
      <c r="F263" s="544"/>
      <c r="G263" s="544"/>
      <c r="H263" s="544"/>
      <c r="I263" s="495"/>
      <c r="J263" s="495"/>
      <c r="K263" s="613"/>
      <c r="L263" s="613"/>
      <c r="M263" s="613"/>
      <c r="N263" s="1074"/>
      <c r="O263" s="1074"/>
      <c r="P263" s="1074"/>
      <c r="Q263" s="1074"/>
      <c r="R263" s="1074"/>
      <c r="S263" s="1074"/>
      <c r="T263" s="613"/>
      <c r="U263" s="613"/>
      <c r="V263" s="613"/>
      <c r="W263" s="613"/>
      <c r="X263" s="613"/>
      <c r="Y263" s="613"/>
      <c r="Z263" s="613"/>
      <c r="AA263" s="971"/>
      <c r="AB263" s="971"/>
      <c r="AC263" s="971"/>
      <c r="AD263" s="971"/>
      <c r="AE263" s="613"/>
      <c r="AF263" s="971"/>
      <c r="AG263" s="971"/>
      <c r="AH263" s="971"/>
      <c r="AI263" s="613"/>
      <c r="AJ263" s="971"/>
      <c r="AK263" s="613"/>
      <c r="AL263" s="971"/>
      <c r="AM263" s="971"/>
      <c r="AN263" s="971"/>
      <c r="AO263" s="613"/>
      <c r="AP263" s="613"/>
      <c r="AQ263" s="613"/>
      <c r="AR263" s="613"/>
      <c r="AS263" s="613"/>
      <c r="AT263" s="613"/>
      <c r="AU263" s="613"/>
      <c r="AV263" s="972"/>
      <c r="AW263" s="613"/>
      <c r="AX263" s="613"/>
      <c r="AY263" s="613"/>
      <c r="AZ263" s="613"/>
      <c r="BA263" s="613"/>
      <c r="BB263" s="1075"/>
      <c r="BC263" s="613"/>
      <c r="BD263" s="613"/>
      <c r="BE263" s="613"/>
      <c r="BF263" s="613"/>
      <c r="BG263" s="613"/>
      <c r="BH263" s="972"/>
      <c r="BI263" s="613"/>
      <c r="BJ263" s="613"/>
      <c r="BK263" s="613"/>
      <c r="BL263" s="613"/>
      <c r="BM263" s="613"/>
      <c r="BN263" s="972"/>
      <c r="BO263" s="613"/>
      <c r="BP263" s="613"/>
      <c r="BQ263" s="613"/>
      <c r="BR263" s="613"/>
      <c r="BS263" s="613"/>
      <c r="BT263" s="972"/>
      <c r="BU263" s="613"/>
      <c r="BV263" s="613"/>
      <c r="BW263" s="613"/>
      <c r="BX263" s="613"/>
      <c r="BY263" s="613"/>
      <c r="BZ263" s="613"/>
      <c r="CA263" s="613"/>
      <c r="CB263" s="613"/>
      <c r="CC263" s="613"/>
      <c r="CD263" s="613"/>
      <c r="CE263" s="613"/>
      <c r="CF263" s="613"/>
      <c r="CG263" s="613"/>
      <c r="CH263" s="613"/>
      <c r="CI263" s="613"/>
    </row>
    <row r="264" spans="3:87">
      <c r="C264" s="544"/>
      <c r="D264" s="544"/>
      <c r="E264" s="544"/>
      <c r="F264" s="544"/>
      <c r="G264" s="544"/>
      <c r="H264" s="544"/>
      <c r="I264" s="495"/>
      <c r="J264" s="495"/>
      <c r="K264" s="613"/>
      <c r="L264" s="613"/>
      <c r="M264" s="613"/>
      <c r="N264" s="1074"/>
      <c r="O264" s="1074"/>
      <c r="P264" s="1074"/>
      <c r="Q264" s="1074"/>
      <c r="R264" s="1074"/>
      <c r="S264" s="1074"/>
      <c r="T264" s="613"/>
      <c r="U264" s="613"/>
      <c r="V264" s="613"/>
      <c r="W264" s="613"/>
      <c r="X264" s="613"/>
      <c r="Y264" s="613"/>
      <c r="Z264" s="613"/>
      <c r="AA264" s="971"/>
      <c r="AB264" s="971"/>
      <c r="AC264" s="971"/>
      <c r="AD264" s="971"/>
      <c r="AE264" s="613"/>
      <c r="AF264" s="971"/>
      <c r="AG264" s="971"/>
      <c r="AH264" s="971"/>
      <c r="AI264" s="613"/>
      <c r="AJ264" s="971"/>
      <c r="AK264" s="613"/>
      <c r="AL264" s="971"/>
      <c r="AM264" s="971"/>
      <c r="AN264" s="971"/>
      <c r="AO264" s="613"/>
      <c r="AP264" s="613"/>
      <c r="AQ264" s="613"/>
      <c r="AR264" s="613"/>
      <c r="AS264" s="613"/>
      <c r="AT264" s="613"/>
      <c r="AU264" s="613"/>
      <c r="AV264" s="972"/>
      <c r="AW264" s="613"/>
      <c r="AX264" s="613"/>
      <c r="AY264" s="613"/>
      <c r="AZ264" s="613"/>
      <c r="BA264" s="613"/>
      <c r="BB264" s="1075"/>
      <c r="BC264" s="613"/>
      <c r="BD264" s="613"/>
      <c r="BE264" s="613"/>
      <c r="BF264" s="613"/>
      <c r="BG264" s="613"/>
      <c r="BH264" s="972"/>
      <c r="BI264" s="613"/>
      <c r="BJ264" s="613"/>
      <c r="BK264" s="613"/>
      <c r="BL264" s="613"/>
      <c r="BM264" s="613"/>
      <c r="BN264" s="972"/>
      <c r="BO264" s="613"/>
      <c r="BP264" s="613"/>
      <c r="BQ264" s="613"/>
      <c r="BR264" s="613"/>
      <c r="BS264" s="613"/>
      <c r="BT264" s="972"/>
      <c r="BU264" s="613"/>
      <c r="BV264" s="613"/>
      <c r="BW264" s="613"/>
      <c r="BX264" s="613"/>
      <c r="BY264" s="613"/>
      <c r="BZ264" s="613"/>
      <c r="CA264" s="613"/>
      <c r="CB264" s="613"/>
      <c r="CC264" s="613"/>
      <c r="CD264" s="613"/>
      <c r="CE264" s="613"/>
      <c r="CF264" s="613"/>
      <c r="CG264" s="613"/>
      <c r="CH264" s="613"/>
      <c r="CI264" s="613"/>
    </row>
    <row r="265" spans="3:87">
      <c r="C265" s="544"/>
      <c r="D265" s="544"/>
      <c r="E265" s="544"/>
      <c r="F265" s="544"/>
      <c r="G265" s="544"/>
      <c r="H265" s="544"/>
      <c r="I265" s="495"/>
      <c r="J265" s="495"/>
      <c r="K265" s="613"/>
      <c r="L265" s="613"/>
      <c r="M265" s="613"/>
      <c r="N265" s="1074"/>
      <c r="O265" s="1074"/>
      <c r="P265" s="1074"/>
      <c r="Q265" s="1074"/>
      <c r="R265" s="1074"/>
      <c r="S265" s="1074"/>
      <c r="T265" s="613"/>
      <c r="U265" s="613"/>
      <c r="V265" s="613"/>
      <c r="W265" s="613"/>
      <c r="X265" s="613"/>
      <c r="Y265" s="613"/>
      <c r="Z265" s="613"/>
      <c r="AA265" s="971"/>
      <c r="AB265" s="971"/>
      <c r="AC265" s="971"/>
      <c r="AD265" s="971"/>
      <c r="AE265" s="613"/>
      <c r="AF265" s="971"/>
      <c r="AG265" s="971"/>
      <c r="AH265" s="971"/>
      <c r="AI265" s="613"/>
      <c r="AJ265" s="971"/>
      <c r="AK265" s="613"/>
      <c r="AL265" s="971"/>
      <c r="AM265" s="971"/>
      <c r="AN265" s="971"/>
      <c r="AO265" s="613"/>
      <c r="AP265" s="613"/>
      <c r="AQ265" s="613"/>
      <c r="AR265" s="613"/>
      <c r="AS265" s="613"/>
      <c r="AT265" s="613"/>
      <c r="AU265" s="613"/>
      <c r="AV265" s="972"/>
      <c r="AW265" s="613"/>
      <c r="AX265" s="613"/>
      <c r="AY265" s="613"/>
      <c r="AZ265" s="613"/>
      <c r="BA265" s="613"/>
      <c r="BB265" s="1075"/>
      <c r="BC265" s="613"/>
      <c r="BD265" s="613"/>
      <c r="BE265" s="613"/>
      <c r="BF265" s="613"/>
      <c r="BG265" s="613"/>
      <c r="BH265" s="972"/>
      <c r="BI265" s="613"/>
      <c r="BJ265" s="613"/>
      <c r="BK265" s="613"/>
      <c r="BL265" s="613"/>
      <c r="BM265" s="613"/>
      <c r="BN265" s="972"/>
      <c r="BO265" s="613"/>
      <c r="BP265" s="613"/>
      <c r="BQ265" s="613"/>
      <c r="BR265" s="613"/>
      <c r="BS265" s="613"/>
      <c r="BT265" s="972"/>
      <c r="BU265" s="613"/>
      <c r="BV265" s="613"/>
      <c r="BW265" s="613"/>
      <c r="BX265" s="613"/>
      <c r="BY265" s="613"/>
      <c r="BZ265" s="613"/>
      <c r="CA265" s="613"/>
      <c r="CB265" s="613"/>
      <c r="CC265" s="613"/>
      <c r="CD265" s="613"/>
      <c r="CE265" s="613"/>
      <c r="CF265" s="613"/>
      <c r="CG265" s="613"/>
      <c r="CH265" s="613"/>
      <c r="CI265" s="613"/>
    </row>
    <row r="266" spans="3:87">
      <c r="C266" s="544"/>
      <c r="D266" s="544"/>
      <c r="E266" s="544"/>
      <c r="F266" s="544"/>
      <c r="G266" s="544"/>
      <c r="H266" s="544"/>
      <c r="I266" s="495"/>
      <c r="J266" s="495"/>
      <c r="K266" s="613"/>
      <c r="L266" s="613"/>
      <c r="M266" s="613"/>
      <c r="N266" s="1074"/>
      <c r="O266" s="1074"/>
      <c r="P266" s="1074"/>
      <c r="Q266" s="1074"/>
      <c r="R266" s="1074"/>
      <c r="S266" s="1074"/>
      <c r="T266" s="613"/>
      <c r="U266" s="613"/>
      <c r="V266" s="613"/>
      <c r="W266" s="613"/>
      <c r="X266" s="613"/>
      <c r="Y266" s="613"/>
      <c r="Z266" s="613"/>
      <c r="AA266" s="971"/>
      <c r="AB266" s="971"/>
      <c r="AC266" s="971"/>
      <c r="AD266" s="971"/>
      <c r="AE266" s="613"/>
      <c r="AF266" s="971"/>
      <c r="AG266" s="971"/>
      <c r="AH266" s="971"/>
      <c r="AI266" s="613"/>
      <c r="AJ266" s="971"/>
      <c r="AK266" s="613"/>
      <c r="AL266" s="971"/>
      <c r="AM266" s="971"/>
      <c r="AN266" s="971"/>
      <c r="AO266" s="613"/>
      <c r="AP266" s="613"/>
      <c r="AQ266" s="613"/>
      <c r="AR266" s="613"/>
      <c r="AS266" s="613"/>
      <c r="AT266" s="613"/>
      <c r="AU266" s="613"/>
      <c r="AV266" s="972"/>
      <c r="AW266" s="613"/>
      <c r="AX266" s="613"/>
      <c r="AY266" s="613"/>
      <c r="AZ266" s="613"/>
      <c r="BA266" s="613"/>
      <c r="BB266" s="1075"/>
      <c r="BC266" s="613"/>
      <c r="BD266" s="613"/>
      <c r="BE266" s="613"/>
      <c r="BF266" s="613"/>
      <c r="BG266" s="613"/>
      <c r="BH266" s="972"/>
      <c r="BI266" s="613"/>
      <c r="BJ266" s="613"/>
      <c r="BK266" s="613"/>
      <c r="BL266" s="613"/>
      <c r="BM266" s="613"/>
      <c r="BN266" s="972"/>
      <c r="BO266" s="613"/>
      <c r="BP266" s="613"/>
      <c r="BQ266" s="613"/>
      <c r="BR266" s="613"/>
      <c r="BS266" s="613"/>
      <c r="BT266" s="972"/>
      <c r="BU266" s="613"/>
      <c r="BV266" s="613"/>
      <c r="BW266" s="613"/>
      <c r="BX266" s="613"/>
      <c r="BY266" s="613"/>
      <c r="BZ266" s="613"/>
      <c r="CA266" s="613"/>
      <c r="CB266" s="613"/>
      <c r="CC266" s="613"/>
      <c r="CD266" s="613"/>
      <c r="CE266" s="613"/>
      <c r="CF266" s="613"/>
      <c r="CG266" s="613"/>
      <c r="CH266" s="613"/>
      <c r="CI266" s="613"/>
    </row>
    <row r="267" spans="3:87">
      <c r="C267" s="544"/>
      <c r="D267" s="544"/>
      <c r="E267" s="544"/>
      <c r="F267" s="544"/>
      <c r="G267" s="544"/>
      <c r="H267" s="544"/>
      <c r="I267" s="495"/>
      <c r="J267" s="495"/>
      <c r="K267" s="613"/>
      <c r="L267" s="613"/>
      <c r="M267" s="613"/>
      <c r="N267" s="1074"/>
      <c r="O267" s="1074"/>
      <c r="P267" s="1074"/>
      <c r="Q267" s="1074"/>
      <c r="R267" s="1074"/>
      <c r="S267" s="1074"/>
      <c r="T267" s="613"/>
      <c r="U267" s="613"/>
      <c r="V267" s="613"/>
      <c r="W267" s="613"/>
      <c r="X267" s="613"/>
      <c r="Y267" s="613"/>
      <c r="Z267" s="613"/>
      <c r="AA267" s="971"/>
      <c r="AB267" s="971"/>
      <c r="AC267" s="971"/>
      <c r="AD267" s="971"/>
      <c r="AE267" s="613"/>
      <c r="AF267" s="971"/>
      <c r="AG267" s="971"/>
      <c r="AH267" s="971"/>
      <c r="AI267" s="613"/>
      <c r="AJ267" s="971"/>
      <c r="AK267" s="613"/>
      <c r="AL267" s="971"/>
      <c r="AM267" s="971"/>
      <c r="AN267" s="971"/>
      <c r="AO267" s="613"/>
      <c r="AP267" s="613"/>
      <c r="AQ267" s="613"/>
      <c r="AR267" s="613"/>
      <c r="AS267" s="613"/>
      <c r="AT267" s="613"/>
      <c r="AU267" s="613"/>
      <c r="AV267" s="972"/>
      <c r="AW267" s="613"/>
      <c r="AX267" s="613"/>
      <c r="AY267" s="613"/>
      <c r="AZ267" s="613"/>
      <c r="BA267" s="613"/>
      <c r="BB267" s="1075"/>
      <c r="BC267" s="613"/>
      <c r="BD267" s="613"/>
      <c r="BE267" s="613"/>
      <c r="BF267" s="613"/>
      <c r="BG267" s="613"/>
      <c r="BH267" s="972"/>
      <c r="BI267" s="613"/>
      <c r="BJ267" s="613"/>
      <c r="BK267" s="613"/>
      <c r="BL267" s="613"/>
      <c r="BM267" s="613"/>
      <c r="BN267" s="972"/>
      <c r="BO267" s="613"/>
      <c r="BP267" s="613"/>
      <c r="BQ267" s="613"/>
      <c r="BR267" s="613"/>
      <c r="BS267" s="613"/>
      <c r="BT267" s="972"/>
      <c r="BU267" s="613"/>
      <c r="BV267" s="613"/>
      <c r="BW267" s="613"/>
      <c r="BX267" s="613"/>
      <c r="BY267" s="613"/>
      <c r="BZ267" s="613"/>
      <c r="CA267" s="613"/>
      <c r="CB267" s="613"/>
      <c r="CC267" s="613"/>
      <c r="CD267" s="613"/>
      <c r="CE267" s="613"/>
      <c r="CF267" s="613"/>
      <c r="CG267" s="613"/>
      <c r="CH267" s="613"/>
      <c r="CI267" s="613"/>
    </row>
    <row r="268" spans="3:87">
      <c r="C268" s="544"/>
      <c r="D268" s="544"/>
      <c r="E268" s="544"/>
      <c r="F268" s="544"/>
      <c r="G268" s="544"/>
      <c r="H268" s="544"/>
      <c r="I268" s="495"/>
      <c r="J268" s="495"/>
      <c r="K268" s="613"/>
      <c r="L268" s="613"/>
      <c r="M268" s="613"/>
      <c r="N268" s="1074"/>
      <c r="O268" s="1074"/>
      <c r="P268" s="1074"/>
      <c r="Q268" s="1074"/>
      <c r="R268" s="1074"/>
      <c r="S268" s="1074"/>
      <c r="T268" s="613"/>
      <c r="U268" s="613"/>
      <c r="V268" s="613"/>
      <c r="W268" s="613"/>
      <c r="X268" s="613"/>
      <c r="Y268" s="613"/>
      <c r="Z268" s="613"/>
      <c r="AA268" s="971"/>
      <c r="AB268" s="971"/>
      <c r="AC268" s="971"/>
      <c r="AD268" s="971"/>
      <c r="AE268" s="613"/>
      <c r="AF268" s="971"/>
      <c r="AG268" s="971"/>
      <c r="AH268" s="971"/>
      <c r="AI268" s="613"/>
      <c r="AJ268" s="971"/>
      <c r="AK268" s="613"/>
      <c r="AL268" s="613"/>
      <c r="AM268" s="613"/>
      <c r="AN268" s="613"/>
      <c r="AO268" s="613"/>
      <c r="AP268" s="613"/>
      <c r="AQ268" s="613"/>
      <c r="AR268" s="613"/>
      <c r="AS268" s="613"/>
      <c r="AT268" s="613"/>
      <c r="AU268" s="613"/>
      <c r="AV268" s="972"/>
      <c r="AW268" s="613"/>
      <c r="AX268" s="613"/>
      <c r="AY268" s="613"/>
      <c r="AZ268" s="613"/>
      <c r="BA268" s="613"/>
      <c r="BB268" s="1075"/>
      <c r="BC268" s="613"/>
      <c r="BD268" s="613"/>
      <c r="BE268" s="613"/>
      <c r="BF268" s="613"/>
      <c r="BG268" s="613"/>
      <c r="BH268" s="972"/>
      <c r="BI268" s="613"/>
      <c r="BJ268" s="613"/>
      <c r="BK268" s="613"/>
      <c r="BL268" s="613"/>
      <c r="BM268" s="613"/>
      <c r="BN268" s="972"/>
      <c r="BO268" s="613"/>
      <c r="BP268" s="613"/>
      <c r="BQ268" s="613"/>
      <c r="BR268" s="613"/>
      <c r="BS268" s="613"/>
      <c r="BT268" s="972"/>
      <c r="BU268" s="613"/>
      <c r="BV268" s="613"/>
      <c r="BW268" s="613"/>
      <c r="BX268" s="613"/>
      <c r="BY268" s="613"/>
      <c r="BZ268" s="613"/>
      <c r="CA268" s="613"/>
      <c r="CB268" s="613"/>
      <c r="CC268" s="613"/>
      <c r="CD268" s="613"/>
      <c r="CE268" s="613"/>
      <c r="CF268" s="613"/>
      <c r="CG268" s="613"/>
      <c r="CH268" s="613"/>
      <c r="CI268" s="613"/>
    </row>
    <row r="269" spans="3:87">
      <c r="C269" s="544"/>
      <c r="D269" s="544"/>
      <c r="E269" s="544"/>
      <c r="F269" s="544"/>
      <c r="G269" s="544"/>
      <c r="H269" s="544"/>
      <c r="I269" s="495"/>
      <c r="J269" s="495"/>
      <c r="K269" s="613"/>
      <c r="L269" s="613"/>
      <c r="M269" s="613"/>
      <c r="N269" s="1074"/>
      <c r="O269" s="1074"/>
      <c r="P269" s="1074"/>
      <c r="Q269" s="1074"/>
      <c r="R269" s="1074"/>
      <c r="S269" s="1074"/>
      <c r="T269" s="613"/>
      <c r="U269" s="613"/>
      <c r="V269" s="613"/>
      <c r="W269" s="613"/>
      <c r="X269" s="613"/>
      <c r="Y269" s="613"/>
      <c r="Z269" s="613"/>
      <c r="AA269" s="971"/>
      <c r="AB269" s="971"/>
      <c r="AC269" s="971"/>
      <c r="AD269" s="971"/>
      <c r="AE269" s="613"/>
      <c r="AF269" s="971"/>
      <c r="AG269" s="971"/>
      <c r="AH269" s="971"/>
      <c r="AI269" s="613"/>
      <c r="AJ269" s="971"/>
      <c r="AK269" s="613"/>
      <c r="AL269" s="613"/>
      <c r="AM269" s="613"/>
      <c r="AN269" s="613"/>
      <c r="AO269" s="613"/>
      <c r="AP269" s="613"/>
      <c r="AQ269" s="613"/>
      <c r="AR269" s="613"/>
      <c r="AS269" s="613"/>
      <c r="AT269" s="613"/>
      <c r="AU269" s="613"/>
      <c r="AV269" s="972"/>
      <c r="AW269" s="613"/>
      <c r="AX269" s="613"/>
      <c r="AY269" s="613"/>
      <c r="AZ269" s="613"/>
      <c r="BA269" s="613"/>
      <c r="BB269" s="1075"/>
      <c r="BC269" s="613"/>
      <c r="BD269" s="613"/>
      <c r="BE269" s="613"/>
      <c r="BF269" s="613"/>
      <c r="BG269" s="613"/>
      <c r="BH269" s="972"/>
      <c r="BI269" s="613"/>
      <c r="BJ269" s="613"/>
      <c r="BK269" s="613"/>
      <c r="BL269" s="613"/>
      <c r="BM269" s="613"/>
      <c r="BN269" s="972"/>
      <c r="BO269" s="613"/>
      <c r="BP269" s="613"/>
      <c r="BQ269" s="613"/>
      <c r="BR269" s="613"/>
      <c r="BS269" s="613"/>
      <c r="BT269" s="972"/>
      <c r="BU269" s="613"/>
      <c r="BV269" s="613"/>
      <c r="BW269" s="613"/>
      <c r="BX269" s="613"/>
      <c r="BY269" s="613"/>
      <c r="BZ269" s="613"/>
      <c r="CA269" s="613"/>
      <c r="CB269" s="613"/>
      <c r="CC269" s="613"/>
      <c r="CD269" s="613"/>
      <c r="CE269" s="613"/>
      <c r="CF269" s="613"/>
      <c r="CG269" s="613"/>
      <c r="CH269" s="613"/>
      <c r="CI269" s="613"/>
    </row>
    <row r="270" spans="3:87">
      <c r="C270" s="544"/>
      <c r="D270" s="544"/>
      <c r="E270" s="544"/>
      <c r="F270" s="544"/>
      <c r="G270" s="544"/>
      <c r="H270" s="544"/>
      <c r="I270" s="495"/>
      <c r="J270" s="495"/>
      <c r="K270" s="613"/>
      <c r="L270" s="613"/>
      <c r="M270" s="613"/>
      <c r="N270" s="1074"/>
      <c r="O270" s="1074"/>
      <c r="P270" s="1074"/>
      <c r="Q270" s="1074"/>
      <c r="R270" s="1074"/>
      <c r="S270" s="1074"/>
      <c r="T270" s="613"/>
      <c r="U270" s="613"/>
      <c r="V270" s="613"/>
      <c r="W270" s="613"/>
      <c r="X270" s="613"/>
      <c r="Y270" s="613"/>
      <c r="Z270" s="613"/>
      <c r="AA270" s="971"/>
      <c r="AB270" s="971"/>
      <c r="AC270" s="971"/>
      <c r="AD270" s="971"/>
      <c r="AE270" s="613"/>
      <c r="AF270" s="971"/>
      <c r="AG270" s="971"/>
      <c r="AH270" s="971"/>
      <c r="AI270" s="613"/>
      <c r="AJ270" s="971"/>
      <c r="AK270" s="613"/>
      <c r="AL270" s="613"/>
      <c r="AM270" s="613"/>
      <c r="AN270" s="613"/>
      <c r="AO270" s="613"/>
      <c r="AP270" s="613"/>
      <c r="AQ270" s="613"/>
      <c r="AR270" s="613"/>
      <c r="AS270" s="613"/>
      <c r="AT270" s="613"/>
      <c r="AU270" s="613"/>
      <c r="AV270" s="972"/>
      <c r="AW270" s="613"/>
      <c r="AX270" s="613"/>
      <c r="AY270" s="613"/>
      <c r="AZ270" s="613"/>
      <c r="BA270" s="613"/>
      <c r="BB270" s="1075"/>
      <c r="BC270" s="613"/>
      <c r="BD270" s="613"/>
      <c r="BE270" s="613"/>
      <c r="BF270" s="613"/>
      <c r="BG270" s="613"/>
      <c r="BH270" s="972"/>
      <c r="BI270" s="613"/>
      <c r="BJ270" s="613"/>
      <c r="BK270" s="613"/>
      <c r="BL270" s="613"/>
      <c r="BM270" s="613"/>
      <c r="BN270" s="972"/>
      <c r="BO270" s="613"/>
      <c r="BP270" s="613"/>
      <c r="BQ270" s="613"/>
      <c r="BR270" s="613"/>
      <c r="BS270" s="613"/>
      <c r="BT270" s="972"/>
      <c r="BU270" s="613"/>
      <c r="BV270" s="613"/>
      <c r="BW270" s="613"/>
      <c r="BX270" s="613"/>
      <c r="BY270" s="613"/>
      <c r="BZ270" s="613"/>
      <c r="CA270" s="613"/>
      <c r="CB270" s="613"/>
      <c r="CC270" s="613"/>
      <c r="CD270" s="613"/>
      <c r="CE270" s="613"/>
      <c r="CF270" s="613"/>
      <c r="CG270" s="613"/>
      <c r="CH270" s="613"/>
      <c r="CI270" s="613"/>
    </row>
    <row r="271" spans="3:87">
      <c r="C271" s="544"/>
      <c r="D271" s="544"/>
      <c r="E271" s="544"/>
      <c r="F271" s="544"/>
      <c r="G271" s="544"/>
      <c r="H271" s="544"/>
      <c r="I271" s="495"/>
      <c r="J271" s="495"/>
      <c r="K271" s="613"/>
      <c r="L271" s="613"/>
      <c r="M271" s="613"/>
      <c r="N271" s="1074"/>
      <c r="O271" s="1074"/>
      <c r="P271" s="1074"/>
      <c r="Q271" s="1074"/>
      <c r="R271" s="1074"/>
      <c r="S271" s="1074"/>
      <c r="T271" s="613"/>
      <c r="U271" s="613"/>
      <c r="V271" s="613"/>
      <c r="W271" s="613"/>
      <c r="X271" s="613"/>
      <c r="Y271" s="613"/>
      <c r="Z271" s="613"/>
      <c r="AA271" s="971"/>
      <c r="AB271" s="971"/>
      <c r="AC271" s="971"/>
      <c r="AD271" s="971"/>
      <c r="AE271" s="613"/>
      <c r="AF271" s="971"/>
      <c r="AG271" s="971"/>
      <c r="AH271" s="971"/>
      <c r="AI271" s="613"/>
      <c r="AJ271" s="971"/>
      <c r="AK271" s="613"/>
      <c r="AL271" s="613"/>
      <c r="AM271" s="613"/>
      <c r="AN271" s="613"/>
      <c r="AO271" s="613"/>
      <c r="AP271" s="613"/>
      <c r="AQ271" s="613"/>
      <c r="AR271" s="613"/>
      <c r="AS271" s="613"/>
      <c r="AT271" s="613"/>
      <c r="AU271" s="613"/>
      <c r="AV271" s="972"/>
      <c r="AW271" s="613"/>
      <c r="AX271" s="613"/>
      <c r="AY271" s="613"/>
      <c r="AZ271" s="613"/>
      <c r="BA271" s="613"/>
      <c r="BB271" s="1075"/>
      <c r="BC271" s="613"/>
      <c r="BD271" s="613"/>
      <c r="BE271" s="613"/>
      <c r="BF271" s="613"/>
      <c r="BG271" s="613"/>
      <c r="BH271" s="972"/>
      <c r="BI271" s="613"/>
      <c r="BJ271" s="613"/>
      <c r="BK271" s="613"/>
      <c r="BL271" s="613"/>
      <c r="BM271" s="613"/>
      <c r="BN271" s="972"/>
      <c r="BO271" s="613"/>
      <c r="BP271" s="613"/>
      <c r="BQ271" s="613"/>
      <c r="BR271" s="613"/>
      <c r="BS271" s="613"/>
      <c r="BT271" s="972"/>
      <c r="BU271" s="613"/>
      <c r="BV271" s="613"/>
      <c r="BW271" s="613"/>
      <c r="BX271" s="613"/>
      <c r="BY271" s="613"/>
      <c r="BZ271" s="613"/>
      <c r="CA271" s="613"/>
      <c r="CB271" s="613"/>
      <c r="CC271" s="613"/>
      <c r="CD271" s="613"/>
      <c r="CE271" s="613"/>
      <c r="CF271" s="613"/>
      <c r="CG271" s="613"/>
      <c r="CH271" s="613"/>
      <c r="CI271" s="613"/>
    </row>
    <row r="272" spans="3:87">
      <c r="C272" s="544"/>
      <c r="D272" s="544"/>
      <c r="E272" s="544"/>
      <c r="F272" s="544"/>
      <c r="G272" s="544"/>
      <c r="H272" s="544"/>
      <c r="I272" s="495"/>
      <c r="J272" s="495"/>
      <c r="K272" s="613"/>
      <c r="L272" s="613"/>
      <c r="M272" s="613"/>
      <c r="N272" s="1074"/>
      <c r="O272" s="1074"/>
      <c r="P272" s="1074"/>
      <c r="Q272" s="1074"/>
      <c r="R272" s="1074"/>
      <c r="S272" s="1074"/>
      <c r="T272" s="613"/>
      <c r="U272" s="613"/>
      <c r="V272" s="613"/>
      <c r="W272" s="613"/>
      <c r="X272" s="613"/>
      <c r="Y272" s="613"/>
      <c r="Z272" s="613"/>
      <c r="AA272" s="971"/>
      <c r="AB272" s="971"/>
      <c r="AC272" s="971"/>
      <c r="AD272" s="971"/>
      <c r="AE272" s="613"/>
      <c r="AF272" s="971"/>
      <c r="AG272" s="971"/>
      <c r="AH272" s="971"/>
      <c r="AI272" s="613"/>
      <c r="AJ272" s="971"/>
      <c r="AK272" s="613"/>
      <c r="AL272" s="613"/>
      <c r="AM272" s="613"/>
      <c r="AN272" s="613"/>
      <c r="AO272" s="613"/>
      <c r="AP272" s="613"/>
      <c r="AQ272" s="613"/>
      <c r="AR272" s="613"/>
      <c r="AS272" s="613"/>
      <c r="AT272" s="613"/>
      <c r="AU272" s="613"/>
      <c r="AV272" s="972"/>
      <c r="AW272" s="613"/>
      <c r="AX272" s="613"/>
      <c r="AY272" s="613"/>
      <c r="AZ272" s="613"/>
      <c r="BA272" s="613"/>
      <c r="BB272" s="1075"/>
      <c r="BC272" s="613"/>
      <c r="BD272" s="613"/>
      <c r="BE272" s="613"/>
      <c r="BF272" s="613"/>
      <c r="BG272" s="613"/>
      <c r="BH272" s="972"/>
      <c r="BI272" s="613"/>
      <c r="BJ272" s="613"/>
      <c r="BK272" s="613"/>
      <c r="BL272" s="613"/>
      <c r="BM272" s="613"/>
      <c r="BN272" s="972"/>
      <c r="BO272" s="613"/>
      <c r="BP272" s="613"/>
      <c r="BQ272" s="613"/>
      <c r="BR272" s="613"/>
      <c r="BS272" s="613"/>
      <c r="BT272" s="972"/>
      <c r="BU272" s="613"/>
      <c r="BV272" s="613"/>
      <c r="BW272" s="613"/>
      <c r="BX272" s="613"/>
      <c r="BY272" s="613"/>
      <c r="BZ272" s="613"/>
      <c r="CA272" s="613"/>
      <c r="CB272" s="613"/>
      <c r="CC272" s="613"/>
      <c r="CD272" s="613"/>
      <c r="CE272" s="613"/>
      <c r="CF272" s="613"/>
      <c r="CG272" s="613"/>
      <c r="CH272" s="613"/>
      <c r="CI272" s="613"/>
    </row>
    <row r="273" spans="3:87">
      <c r="C273" s="544"/>
      <c r="D273" s="544"/>
      <c r="E273" s="544"/>
      <c r="F273" s="544"/>
      <c r="G273" s="544"/>
      <c r="H273" s="544"/>
      <c r="I273" s="495"/>
      <c r="J273" s="495"/>
      <c r="K273" s="613"/>
      <c r="L273" s="613"/>
      <c r="M273" s="613"/>
      <c r="N273" s="1074"/>
      <c r="O273" s="1074"/>
      <c r="P273" s="1074"/>
      <c r="Q273" s="1074"/>
      <c r="R273" s="1074"/>
      <c r="S273" s="1074"/>
      <c r="T273" s="613"/>
      <c r="U273" s="613"/>
      <c r="V273" s="613"/>
      <c r="W273" s="613"/>
      <c r="X273" s="613"/>
      <c r="Y273" s="613"/>
      <c r="Z273" s="613"/>
      <c r="AA273" s="613"/>
      <c r="AB273" s="613"/>
      <c r="AC273" s="613"/>
      <c r="AD273" s="613"/>
      <c r="AE273" s="971"/>
      <c r="AF273" s="613"/>
      <c r="AG273" s="613"/>
      <c r="AH273" s="613"/>
      <c r="AI273" s="973"/>
      <c r="AJ273" s="613"/>
      <c r="AK273" s="971"/>
      <c r="AL273" s="613"/>
      <c r="AM273" s="971"/>
      <c r="AN273" s="613"/>
      <c r="AO273" s="971"/>
      <c r="AP273" s="613"/>
      <c r="AQ273" s="613"/>
      <c r="AR273" s="613"/>
      <c r="AS273" s="613"/>
      <c r="AT273" s="613"/>
      <c r="AU273" s="613"/>
      <c r="AV273" s="613"/>
      <c r="AW273" s="613"/>
      <c r="AX273" s="613"/>
      <c r="AY273" s="613"/>
      <c r="AZ273" s="613"/>
      <c r="BA273" s="972"/>
      <c r="BB273" s="613"/>
      <c r="BC273" s="613"/>
      <c r="BD273" s="613"/>
      <c r="BE273" s="613"/>
      <c r="BF273" s="613"/>
      <c r="BG273" s="1075"/>
      <c r="BH273" s="613"/>
      <c r="BI273" s="613"/>
      <c r="BJ273" s="613"/>
      <c r="BK273" s="613"/>
      <c r="BL273" s="613"/>
      <c r="BM273" s="972"/>
      <c r="BN273" s="613"/>
      <c r="BO273" s="613"/>
      <c r="BP273" s="613"/>
      <c r="BQ273" s="613"/>
      <c r="BR273" s="613"/>
      <c r="BS273" s="972"/>
      <c r="BT273" s="613"/>
      <c r="BU273" s="613"/>
      <c r="BV273" s="613"/>
      <c r="BW273" s="613"/>
      <c r="BX273" s="613"/>
      <c r="BY273" s="972"/>
      <c r="BZ273" s="613"/>
      <c r="CA273" s="613"/>
      <c r="CB273" s="613"/>
      <c r="CC273" s="613"/>
      <c r="CD273" s="613"/>
      <c r="CE273" s="613"/>
      <c r="CF273" s="613"/>
      <c r="CG273" s="613"/>
      <c r="CH273" s="613"/>
      <c r="CI273" s="613"/>
    </row>
    <row r="274" spans="3:87">
      <c r="C274" s="544"/>
      <c r="D274" s="544"/>
      <c r="E274" s="544"/>
      <c r="F274" s="544"/>
      <c r="G274" s="544"/>
      <c r="H274" s="544"/>
      <c r="I274" s="495"/>
      <c r="J274" s="495"/>
      <c r="K274" s="613"/>
      <c r="L274" s="613"/>
      <c r="M274" s="613"/>
      <c r="N274" s="1074"/>
      <c r="O274" s="1074"/>
      <c r="P274" s="1074"/>
      <c r="Q274" s="1074"/>
      <c r="R274" s="1074"/>
      <c r="S274" s="1074"/>
      <c r="T274" s="613"/>
      <c r="U274" s="613"/>
      <c r="V274" s="613"/>
      <c r="W274" s="613"/>
      <c r="X274" s="613"/>
      <c r="Y274" s="613"/>
      <c r="Z274" s="613"/>
      <c r="AA274" s="613"/>
      <c r="AB274" s="613"/>
      <c r="AC274" s="613"/>
      <c r="AD274" s="613"/>
      <c r="AE274" s="971"/>
      <c r="AF274" s="613"/>
      <c r="AG274" s="613"/>
      <c r="AH274" s="613"/>
      <c r="AI274" s="973"/>
      <c r="AJ274" s="613"/>
      <c r="AK274" s="971"/>
      <c r="AL274" s="613"/>
      <c r="AM274" s="971"/>
      <c r="AN274" s="613"/>
      <c r="AO274" s="971"/>
      <c r="AP274" s="613"/>
      <c r="AQ274" s="613"/>
      <c r="AR274" s="613"/>
      <c r="AS274" s="613"/>
      <c r="AT274" s="613"/>
      <c r="AU274" s="613"/>
      <c r="AV274" s="613"/>
      <c r="AW274" s="613"/>
      <c r="AX274" s="613"/>
      <c r="AY274" s="613"/>
      <c r="AZ274" s="613"/>
      <c r="BA274" s="972"/>
      <c r="BB274" s="613"/>
      <c r="BC274" s="613"/>
      <c r="BD274" s="613"/>
      <c r="BE274" s="613"/>
      <c r="BF274" s="613"/>
      <c r="BG274" s="1075"/>
      <c r="BH274" s="613"/>
      <c r="BI274" s="613"/>
      <c r="BJ274" s="613"/>
      <c r="BK274" s="613"/>
      <c r="BL274" s="613"/>
      <c r="BM274" s="972"/>
      <c r="BN274" s="613"/>
      <c r="BO274" s="613"/>
      <c r="BP274" s="613"/>
      <c r="BQ274" s="613"/>
      <c r="BR274" s="613"/>
      <c r="BS274" s="972"/>
      <c r="BT274" s="613"/>
      <c r="BU274" s="613"/>
      <c r="BV274" s="613"/>
      <c r="BW274" s="613"/>
      <c r="BX274" s="613"/>
      <c r="BY274" s="972"/>
      <c r="BZ274" s="613"/>
      <c r="CA274" s="613"/>
      <c r="CB274" s="613"/>
      <c r="CC274" s="613"/>
      <c r="CD274" s="613"/>
      <c r="CE274" s="613"/>
      <c r="CF274" s="613"/>
      <c r="CG274" s="613"/>
      <c r="CH274" s="613"/>
      <c r="CI274" s="613"/>
    </row>
    <row r="275" spans="3:87">
      <c r="C275" s="544"/>
      <c r="D275" s="544"/>
      <c r="E275" s="544"/>
      <c r="F275" s="544"/>
      <c r="G275" s="544"/>
      <c r="H275" s="544"/>
      <c r="I275" s="495"/>
      <c r="J275" s="495"/>
      <c r="K275" s="495"/>
      <c r="L275" s="495"/>
      <c r="M275" s="495"/>
      <c r="N275" s="1074"/>
      <c r="O275" s="1074"/>
      <c r="P275" s="1074"/>
      <c r="Q275" s="1074"/>
      <c r="R275" s="1074"/>
      <c r="S275" s="1074"/>
      <c r="T275" s="613"/>
      <c r="U275" s="613"/>
      <c r="V275" s="613"/>
      <c r="W275" s="613"/>
      <c r="X275" s="613"/>
      <c r="Y275" s="613"/>
      <c r="Z275" s="613"/>
      <c r="AA275" s="613"/>
      <c r="AB275" s="613"/>
      <c r="AC275" s="613"/>
      <c r="AD275" s="613"/>
      <c r="AE275" s="971"/>
      <c r="AF275" s="613"/>
      <c r="AG275" s="613"/>
      <c r="AH275" s="613"/>
      <c r="AI275" s="973"/>
      <c r="AJ275" s="613"/>
      <c r="AK275" s="971"/>
      <c r="AL275" s="613"/>
      <c r="AM275" s="971"/>
      <c r="AN275" s="613"/>
      <c r="AO275" s="971"/>
      <c r="AP275" s="613"/>
      <c r="AQ275" s="613"/>
      <c r="AR275" s="613"/>
      <c r="AS275" s="613"/>
      <c r="AT275" s="613"/>
      <c r="AU275" s="613"/>
      <c r="AV275" s="613"/>
      <c r="AW275" s="613"/>
      <c r="AX275" s="613"/>
      <c r="AY275" s="613"/>
      <c r="AZ275" s="613"/>
      <c r="BA275" s="972"/>
      <c r="BB275" s="613"/>
      <c r="BC275" s="613"/>
      <c r="BD275" s="613"/>
      <c r="BE275" s="613"/>
      <c r="BF275" s="613"/>
      <c r="BG275" s="1075"/>
      <c r="BH275" s="613"/>
      <c r="BI275" s="613"/>
      <c r="BJ275" s="613"/>
      <c r="BK275" s="613"/>
      <c r="BL275" s="613"/>
      <c r="BM275" s="972"/>
      <c r="BN275" s="613"/>
      <c r="BO275" s="613"/>
      <c r="BP275" s="613"/>
      <c r="BQ275" s="613"/>
      <c r="BR275" s="613"/>
      <c r="BS275" s="972"/>
      <c r="BT275" s="613"/>
      <c r="BU275" s="613"/>
      <c r="BV275" s="613"/>
      <c r="BW275" s="613"/>
      <c r="BX275" s="613"/>
      <c r="BY275" s="972"/>
      <c r="BZ275" s="613"/>
      <c r="CA275" s="613"/>
      <c r="CB275" s="613"/>
      <c r="CC275" s="613"/>
      <c r="CD275" s="613"/>
      <c r="CE275" s="613"/>
      <c r="CF275" s="613"/>
      <c r="CG275" s="613"/>
      <c r="CH275" s="613"/>
      <c r="CI275" s="613"/>
    </row>
    <row r="276" spans="3:87">
      <c r="C276" s="544"/>
      <c r="D276" s="544"/>
      <c r="E276" s="544"/>
      <c r="F276" s="544"/>
      <c r="G276" s="544"/>
      <c r="H276" s="544"/>
      <c r="I276" s="495"/>
      <c r="J276" s="495"/>
      <c r="K276" s="495"/>
      <c r="L276" s="495"/>
      <c r="M276" s="495"/>
      <c r="N276" s="1074"/>
      <c r="O276" s="1074"/>
      <c r="P276" s="1074"/>
      <c r="Q276" s="1074"/>
      <c r="R276" s="1074"/>
      <c r="S276" s="1074"/>
      <c r="T276" s="613"/>
      <c r="U276" s="613"/>
      <c r="V276" s="613"/>
      <c r="W276" s="613"/>
      <c r="X276" s="613"/>
      <c r="Y276" s="613"/>
      <c r="Z276" s="613"/>
      <c r="AA276" s="613"/>
      <c r="AB276" s="613"/>
      <c r="AC276" s="613"/>
      <c r="AD276" s="613"/>
      <c r="AE276" s="971"/>
      <c r="AF276" s="613"/>
      <c r="AG276" s="613"/>
      <c r="AH276" s="613"/>
      <c r="AI276" s="973"/>
      <c r="AJ276" s="613"/>
      <c r="AK276" s="971"/>
      <c r="AL276" s="613"/>
      <c r="AM276" s="971"/>
      <c r="AN276" s="613"/>
      <c r="AO276" s="971"/>
      <c r="AP276" s="613"/>
      <c r="AQ276" s="613"/>
      <c r="AR276" s="613"/>
      <c r="AS276" s="613"/>
      <c r="AT276" s="613"/>
      <c r="AU276" s="613"/>
      <c r="AV276" s="613"/>
      <c r="AW276" s="613"/>
      <c r="AX276" s="613"/>
      <c r="AY276" s="613"/>
      <c r="AZ276" s="613"/>
      <c r="BA276" s="972"/>
      <c r="BB276" s="613"/>
      <c r="BC276" s="613"/>
      <c r="BD276" s="613"/>
      <c r="BE276" s="613"/>
      <c r="BF276" s="613"/>
      <c r="BG276" s="1075"/>
      <c r="BH276" s="613"/>
      <c r="BI276" s="613"/>
      <c r="BJ276" s="613"/>
      <c r="BK276" s="613"/>
      <c r="BL276" s="613"/>
      <c r="BM276" s="972"/>
      <c r="BN276" s="613"/>
      <c r="BO276" s="613"/>
      <c r="BP276" s="613"/>
      <c r="BQ276" s="613"/>
      <c r="BR276" s="613"/>
      <c r="BS276" s="972"/>
      <c r="BT276" s="613"/>
      <c r="BU276" s="613"/>
      <c r="BV276" s="613"/>
      <c r="BW276" s="613"/>
      <c r="BX276" s="613"/>
      <c r="BY276" s="972"/>
      <c r="BZ276" s="613"/>
      <c r="CA276" s="613"/>
      <c r="CB276" s="613"/>
      <c r="CC276" s="613"/>
      <c r="CD276" s="613"/>
      <c r="CE276" s="613"/>
      <c r="CF276" s="613"/>
      <c r="CG276" s="613"/>
      <c r="CH276" s="613"/>
      <c r="CI276" s="613"/>
    </row>
    <row r="277" spans="3:87">
      <c r="C277" s="544"/>
      <c r="D277" s="544"/>
      <c r="E277" s="544"/>
      <c r="F277" s="544"/>
      <c r="G277" s="544"/>
      <c r="H277" s="544"/>
      <c r="I277" s="495"/>
      <c r="J277" s="495"/>
      <c r="K277" s="495"/>
      <c r="L277" s="495"/>
      <c r="M277" s="495"/>
      <c r="N277" s="1074"/>
      <c r="O277" s="1074"/>
      <c r="P277" s="1074"/>
      <c r="Q277" s="1074"/>
      <c r="R277" s="1074"/>
      <c r="S277" s="1074"/>
      <c r="T277" s="613"/>
      <c r="U277" s="613"/>
      <c r="V277" s="613"/>
      <c r="W277" s="613"/>
      <c r="X277" s="613"/>
      <c r="Y277" s="613"/>
      <c r="Z277" s="613"/>
      <c r="AA277" s="613"/>
      <c r="AB277" s="613"/>
      <c r="AC277" s="613"/>
      <c r="AD277" s="613"/>
      <c r="AE277" s="971"/>
      <c r="AF277" s="613"/>
      <c r="AG277" s="613"/>
      <c r="AH277" s="613"/>
      <c r="AI277" s="973"/>
      <c r="AJ277" s="613"/>
      <c r="AK277" s="971"/>
      <c r="AL277" s="613"/>
      <c r="AM277" s="971"/>
      <c r="AN277" s="613"/>
      <c r="AO277" s="971"/>
      <c r="AP277" s="613"/>
      <c r="AQ277" s="613"/>
      <c r="AR277" s="613"/>
      <c r="AS277" s="613"/>
      <c r="AT277" s="613"/>
      <c r="AU277" s="613"/>
      <c r="AV277" s="613"/>
      <c r="AW277" s="613"/>
      <c r="AX277" s="613"/>
      <c r="AY277" s="613"/>
      <c r="AZ277" s="613"/>
      <c r="BA277" s="972"/>
      <c r="BB277" s="613"/>
      <c r="BC277" s="613"/>
      <c r="BD277" s="613"/>
      <c r="BE277" s="613"/>
      <c r="BF277" s="613"/>
      <c r="BG277" s="1075"/>
      <c r="BH277" s="613"/>
      <c r="BI277" s="613"/>
      <c r="BJ277" s="613"/>
      <c r="BK277" s="613"/>
      <c r="BL277" s="613"/>
      <c r="BM277" s="972"/>
      <c r="BN277" s="613"/>
      <c r="BO277" s="613"/>
      <c r="BP277" s="613"/>
      <c r="BQ277" s="613"/>
      <c r="BR277" s="613"/>
      <c r="BS277" s="972"/>
      <c r="BT277" s="613"/>
      <c r="BU277" s="613"/>
      <c r="BV277" s="613"/>
      <c r="BW277" s="613"/>
      <c r="BX277" s="613"/>
      <c r="BY277" s="972"/>
      <c r="BZ277" s="613"/>
      <c r="CA277" s="613"/>
      <c r="CB277" s="613"/>
      <c r="CC277" s="613"/>
      <c r="CD277" s="613"/>
      <c r="CE277" s="613"/>
      <c r="CF277" s="613"/>
      <c r="CG277" s="613"/>
      <c r="CH277" s="613"/>
      <c r="CI277" s="613"/>
    </row>
    <row r="278" spans="3:87">
      <c r="C278" s="544"/>
      <c r="D278" s="544"/>
      <c r="E278" s="544"/>
      <c r="F278" s="544"/>
      <c r="G278" s="544"/>
      <c r="H278" s="544"/>
      <c r="I278" s="495"/>
      <c r="J278" s="495"/>
      <c r="K278" s="495"/>
      <c r="L278" s="495"/>
      <c r="M278" s="495"/>
      <c r="N278" s="1074"/>
      <c r="O278" s="1074"/>
      <c r="P278" s="1074"/>
      <c r="Q278" s="1074"/>
      <c r="R278" s="1074"/>
      <c r="S278" s="1074"/>
      <c r="T278" s="613"/>
      <c r="U278" s="613"/>
      <c r="V278" s="613"/>
      <c r="W278" s="613"/>
      <c r="X278" s="613"/>
      <c r="Y278" s="613"/>
      <c r="Z278" s="613"/>
      <c r="AA278" s="613"/>
      <c r="AB278" s="613"/>
      <c r="AC278" s="613"/>
      <c r="AD278" s="613"/>
      <c r="AE278" s="971"/>
      <c r="AF278" s="613"/>
      <c r="AG278" s="613"/>
      <c r="AH278" s="613"/>
      <c r="AI278" s="973"/>
      <c r="AJ278" s="613"/>
      <c r="AK278" s="971"/>
      <c r="AL278" s="613"/>
      <c r="AM278" s="971"/>
      <c r="AN278" s="613"/>
      <c r="AO278" s="971"/>
      <c r="AP278" s="613"/>
      <c r="AQ278" s="613"/>
      <c r="AR278" s="613"/>
      <c r="AS278" s="613"/>
      <c r="AT278" s="613"/>
      <c r="AU278" s="613"/>
      <c r="AV278" s="613"/>
      <c r="AW278" s="613"/>
      <c r="AX278" s="613"/>
      <c r="AY278" s="613"/>
      <c r="AZ278" s="613"/>
      <c r="BA278" s="972"/>
      <c r="BB278" s="613"/>
      <c r="BC278" s="613"/>
      <c r="BD278" s="613"/>
      <c r="BE278" s="613"/>
      <c r="BF278" s="613"/>
      <c r="BG278" s="1075"/>
      <c r="BH278" s="613"/>
      <c r="BI278" s="613"/>
      <c r="BJ278" s="613"/>
      <c r="BK278" s="613"/>
      <c r="BL278" s="613"/>
      <c r="BM278" s="972"/>
      <c r="BN278" s="613"/>
      <c r="BO278" s="613"/>
      <c r="BP278" s="613"/>
      <c r="BQ278" s="613"/>
      <c r="BR278" s="613"/>
      <c r="BS278" s="972"/>
      <c r="BT278" s="613"/>
      <c r="BU278" s="613"/>
      <c r="BV278" s="613"/>
      <c r="BW278" s="613"/>
      <c r="BX278" s="613"/>
      <c r="BY278" s="972"/>
      <c r="BZ278" s="613"/>
      <c r="CA278" s="613"/>
      <c r="CB278" s="613"/>
      <c r="CC278" s="613"/>
      <c r="CD278" s="613"/>
      <c r="CE278" s="613"/>
      <c r="CF278" s="613"/>
      <c r="CG278" s="613"/>
      <c r="CH278" s="613"/>
      <c r="CI278" s="613"/>
    </row>
    <row r="279" spans="3:87">
      <c r="C279" s="544"/>
      <c r="D279" s="544"/>
      <c r="E279" s="544"/>
      <c r="F279" s="544"/>
      <c r="G279" s="544"/>
      <c r="H279" s="544"/>
      <c r="I279" s="495"/>
      <c r="J279" s="495"/>
      <c r="K279" s="495"/>
      <c r="L279" s="495"/>
      <c r="M279" s="495"/>
      <c r="N279" s="1074"/>
      <c r="O279" s="1074"/>
      <c r="P279" s="1074"/>
      <c r="Q279" s="1074"/>
      <c r="R279" s="1074"/>
      <c r="S279" s="1074"/>
      <c r="T279" s="613"/>
      <c r="U279" s="613"/>
      <c r="V279" s="613"/>
      <c r="W279" s="613"/>
      <c r="X279" s="613"/>
      <c r="Y279" s="613"/>
      <c r="Z279" s="613"/>
      <c r="AA279" s="613"/>
      <c r="AB279" s="613"/>
      <c r="AC279" s="613"/>
      <c r="AD279" s="613"/>
      <c r="AE279" s="971"/>
      <c r="AF279" s="613"/>
      <c r="AG279" s="613"/>
      <c r="AH279" s="613"/>
      <c r="AI279" s="973"/>
      <c r="AJ279" s="613"/>
      <c r="AK279" s="971"/>
      <c r="AL279" s="613"/>
      <c r="AM279" s="971"/>
      <c r="AN279" s="613"/>
      <c r="AO279" s="971"/>
      <c r="AP279" s="613"/>
      <c r="AQ279" s="613"/>
      <c r="AR279" s="613"/>
      <c r="AS279" s="613"/>
      <c r="AT279" s="613"/>
      <c r="AU279" s="613"/>
      <c r="AV279" s="613"/>
      <c r="AW279" s="613"/>
      <c r="AX279" s="613"/>
      <c r="AY279" s="613"/>
      <c r="AZ279" s="613"/>
      <c r="BA279" s="972"/>
      <c r="BB279" s="613"/>
      <c r="BC279" s="613"/>
      <c r="BD279" s="613"/>
      <c r="BE279" s="613"/>
      <c r="BF279" s="613"/>
      <c r="BG279" s="1075"/>
      <c r="BH279" s="613"/>
      <c r="BI279" s="613"/>
      <c r="BJ279" s="613"/>
      <c r="BK279" s="613"/>
      <c r="BL279" s="613"/>
      <c r="BM279" s="972"/>
      <c r="BN279" s="613"/>
      <c r="BO279" s="613"/>
      <c r="BP279" s="613"/>
      <c r="BQ279" s="613"/>
      <c r="BR279" s="613"/>
      <c r="BS279" s="972"/>
      <c r="BT279" s="613"/>
      <c r="BU279" s="613"/>
      <c r="BV279" s="613"/>
      <c r="BW279" s="613"/>
      <c r="BX279" s="613"/>
      <c r="BY279" s="972"/>
      <c r="BZ279" s="613"/>
      <c r="CA279" s="613"/>
      <c r="CB279" s="613"/>
      <c r="CC279" s="613"/>
      <c r="CD279" s="613"/>
      <c r="CE279" s="613"/>
      <c r="CF279" s="613"/>
      <c r="CG279" s="613"/>
      <c r="CH279" s="613"/>
      <c r="CI279" s="613"/>
    </row>
    <row r="280" spans="3:87">
      <c r="C280" s="544"/>
      <c r="D280" s="544"/>
      <c r="E280" s="544"/>
      <c r="F280" s="544"/>
      <c r="G280" s="544"/>
      <c r="H280" s="544"/>
      <c r="I280" s="495"/>
      <c r="J280" s="495"/>
      <c r="K280" s="495"/>
      <c r="L280" s="495"/>
      <c r="M280" s="495"/>
      <c r="N280" s="1074"/>
      <c r="O280" s="1074"/>
      <c r="P280" s="1074"/>
      <c r="Q280" s="1074"/>
      <c r="R280" s="1074"/>
      <c r="S280" s="1074"/>
      <c r="T280" s="613"/>
      <c r="U280" s="613"/>
      <c r="V280" s="613"/>
      <c r="W280" s="613"/>
      <c r="X280" s="613"/>
      <c r="Y280" s="613"/>
      <c r="Z280" s="613"/>
      <c r="AA280" s="613"/>
      <c r="AB280" s="613"/>
      <c r="AC280" s="613"/>
      <c r="AD280" s="613"/>
      <c r="AE280" s="971"/>
      <c r="AF280" s="613"/>
      <c r="AG280" s="613"/>
      <c r="AH280" s="613"/>
      <c r="AI280" s="973"/>
      <c r="AJ280" s="613"/>
      <c r="AK280" s="971"/>
      <c r="AL280" s="613"/>
      <c r="AM280" s="971"/>
      <c r="AN280" s="613"/>
      <c r="AO280" s="971"/>
      <c r="AP280" s="613"/>
      <c r="AQ280" s="613"/>
      <c r="AR280" s="613"/>
      <c r="AS280" s="613"/>
      <c r="AT280" s="613"/>
      <c r="AU280" s="613"/>
      <c r="AV280" s="613"/>
      <c r="AW280" s="613"/>
      <c r="AX280" s="613"/>
      <c r="AY280" s="613"/>
      <c r="AZ280" s="613"/>
      <c r="BA280" s="972"/>
      <c r="BB280" s="613"/>
      <c r="BC280" s="613"/>
      <c r="BD280" s="613"/>
      <c r="BE280" s="613"/>
      <c r="BF280" s="613"/>
      <c r="BG280" s="1075"/>
      <c r="BH280" s="613"/>
      <c r="BI280" s="613"/>
      <c r="BJ280" s="613"/>
      <c r="BK280" s="613"/>
      <c r="BL280" s="613"/>
      <c r="BM280" s="972"/>
      <c r="BN280" s="613"/>
      <c r="BO280" s="613"/>
      <c r="BP280" s="613"/>
      <c r="BQ280" s="613"/>
      <c r="BR280" s="613"/>
      <c r="BS280" s="972"/>
      <c r="BT280" s="613"/>
      <c r="BU280" s="613"/>
      <c r="BV280" s="613"/>
      <c r="BW280" s="613"/>
      <c r="BX280" s="613"/>
      <c r="BY280" s="972"/>
      <c r="BZ280" s="613"/>
      <c r="CA280" s="613"/>
      <c r="CB280" s="613"/>
      <c r="CC280" s="613"/>
      <c r="CD280" s="613"/>
      <c r="CE280" s="613"/>
      <c r="CF280" s="613"/>
      <c r="CG280" s="613"/>
      <c r="CH280" s="613"/>
      <c r="CI280" s="613"/>
    </row>
    <row r="281" spans="3:87">
      <c r="C281" s="544"/>
      <c r="D281" s="544"/>
      <c r="E281" s="544"/>
      <c r="F281" s="544"/>
      <c r="G281" s="544"/>
      <c r="H281" s="544"/>
      <c r="I281" s="495"/>
      <c r="J281" s="495"/>
      <c r="K281" s="495"/>
      <c r="L281" s="495"/>
      <c r="M281" s="495"/>
      <c r="N281" s="1074"/>
      <c r="O281" s="1074"/>
      <c r="P281" s="1074"/>
      <c r="Q281" s="1074"/>
      <c r="R281" s="1074"/>
      <c r="S281" s="1074"/>
      <c r="T281" s="613"/>
      <c r="U281" s="613"/>
      <c r="V281" s="613"/>
      <c r="W281" s="613"/>
      <c r="X281" s="613"/>
      <c r="Y281" s="613"/>
      <c r="Z281" s="613"/>
      <c r="AA281" s="613"/>
      <c r="AB281" s="613"/>
      <c r="AC281" s="613"/>
      <c r="AD281" s="613"/>
      <c r="AE281" s="971"/>
      <c r="AF281" s="613"/>
      <c r="AG281" s="613"/>
      <c r="AH281" s="613"/>
      <c r="AI281" s="973"/>
      <c r="AJ281" s="613"/>
      <c r="AK281" s="971"/>
      <c r="AL281" s="613"/>
      <c r="AM281" s="971"/>
      <c r="AN281" s="613"/>
      <c r="AO281" s="971"/>
      <c r="AP281" s="613"/>
      <c r="AQ281" s="613"/>
      <c r="AR281" s="613"/>
      <c r="AS281" s="613"/>
      <c r="AT281" s="613"/>
      <c r="AU281" s="613"/>
      <c r="AV281" s="613"/>
      <c r="AW281" s="613"/>
      <c r="AX281" s="613"/>
      <c r="AY281" s="613"/>
      <c r="AZ281" s="613"/>
      <c r="BA281" s="972"/>
      <c r="BB281" s="613"/>
      <c r="BC281" s="613"/>
      <c r="BD281" s="613"/>
      <c r="BE281" s="613"/>
      <c r="BF281" s="613"/>
      <c r="BG281" s="1075"/>
      <c r="BH281" s="613"/>
      <c r="BI281" s="613"/>
      <c r="BJ281" s="613"/>
      <c r="BK281" s="613"/>
      <c r="BL281" s="613"/>
      <c r="BM281" s="972"/>
      <c r="BN281" s="613"/>
      <c r="BO281" s="613"/>
      <c r="BP281" s="613"/>
      <c r="BQ281" s="613"/>
      <c r="BR281" s="613"/>
      <c r="BS281" s="972"/>
      <c r="BT281" s="613"/>
      <c r="BU281" s="613"/>
      <c r="BV281" s="613"/>
      <c r="BW281" s="613"/>
      <c r="BX281" s="613"/>
      <c r="BY281" s="972"/>
      <c r="BZ281" s="613"/>
      <c r="CA281" s="613"/>
      <c r="CB281" s="613"/>
      <c r="CC281" s="613"/>
      <c r="CD281" s="613"/>
      <c r="CE281" s="613"/>
      <c r="CF281" s="613"/>
      <c r="CG281" s="613"/>
      <c r="CH281" s="613"/>
      <c r="CI281" s="613"/>
    </row>
    <row r="282" spans="3:87">
      <c r="C282" s="544"/>
      <c r="D282" s="544"/>
      <c r="E282" s="544"/>
      <c r="F282" s="544"/>
      <c r="G282" s="544"/>
      <c r="H282" s="544"/>
      <c r="I282" s="495"/>
      <c r="J282" s="495"/>
      <c r="K282" s="495"/>
      <c r="L282" s="495"/>
      <c r="M282" s="495"/>
      <c r="N282" s="1074"/>
      <c r="O282" s="1074"/>
      <c r="P282" s="1074"/>
      <c r="Q282" s="1074"/>
      <c r="R282" s="1074"/>
      <c r="S282" s="1074"/>
      <c r="T282" s="613"/>
      <c r="U282" s="613"/>
      <c r="V282" s="613"/>
      <c r="W282" s="613"/>
      <c r="X282" s="613"/>
      <c r="Y282" s="613"/>
      <c r="Z282" s="613"/>
      <c r="AA282" s="613"/>
      <c r="AB282" s="613"/>
      <c r="AC282" s="613"/>
      <c r="AD282" s="613"/>
      <c r="AE282" s="971"/>
      <c r="AF282" s="613"/>
      <c r="AG282" s="613"/>
      <c r="AH282" s="613"/>
      <c r="AI282" s="973"/>
      <c r="AJ282" s="613"/>
      <c r="AK282" s="971"/>
      <c r="AL282" s="613"/>
      <c r="AM282" s="971"/>
      <c r="AN282" s="613"/>
      <c r="AO282" s="971"/>
      <c r="AP282" s="613"/>
      <c r="AQ282" s="613"/>
      <c r="AR282" s="613"/>
      <c r="AS282" s="613"/>
      <c r="AT282" s="613"/>
      <c r="AU282" s="613"/>
      <c r="AV282" s="613"/>
      <c r="AW282" s="613"/>
      <c r="AX282" s="613"/>
      <c r="AY282" s="613"/>
      <c r="AZ282" s="613"/>
      <c r="BA282" s="972"/>
      <c r="BB282" s="613"/>
      <c r="BC282" s="613"/>
      <c r="BD282" s="613"/>
      <c r="BE282" s="613"/>
      <c r="BF282" s="613"/>
      <c r="BG282" s="1075"/>
      <c r="BH282" s="613"/>
      <c r="BI282" s="613"/>
      <c r="BJ282" s="613"/>
      <c r="BK282" s="613"/>
      <c r="BL282" s="613"/>
      <c r="BM282" s="972"/>
      <c r="BN282" s="613"/>
      <c r="BO282" s="613"/>
      <c r="BP282" s="613"/>
      <c r="BQ282" s="613"/>
      <c r="BR282" s="613"/>
      <c r="BS282" s="972"/>
      <c r="BT282" s="613"/>
      <c r="BU282" s="613"/>
      <c r="BV282" s="613"/>
      <c r="BW282" s="613"/>
      <c r="BX282" s="613"/>
      <c r="BY282" s="972"/>
      <c r="BZ282" s="613"/>
      <c r="CA282" s="613"/>
      <c r="CB282" s="613"/>
      <c r="CC282" s="613"/>
      <c r="CD282" s="613"/>
      <c r="CE282" s="613"/>
      <c r="CF282" s="613"/>
      <c r="CG282" s="613"/>
      <c r="CH282" s="613"/>
      <c r="CI282" s="613"/>
    </row>
    <row r="283" spans="3:87">
      <c r="C283" s="544"/>
      <c r="D283" s="544"/>
      <c r="E283" s="544"/>
      <c r="F283" s="544"/>
      <c r="G283" s="544"/>
      <c r="H283" s="544"/>
      <c r="I283" s="495"/>
      <c r="J283" s="495"/>
      <c r="K283" s="495"/>
      <c r="L283" s="495"/>
      <c r="M283" s="495"/>
      <c r="N283" s="1074"/>
      <c r="O283" s="1074"/>
      <c r="P283" s="1074"/>
      <c r="Q283" s="1074"/>
      <c r="R283" s="1074"/>
      <c r="S283" s="1074"/>
      <c r="T283" s="613"/>
      <c r="U283" s="613"/>
      <c r="V283" s="613"/>
      <c r="W283" s="613"/>
      <c r="X283" s="613"/>
      <c r="Y283" s="613"/>
      <c r="Z283" s="613"/>
      <c r="AA283" s="613"/>
      <c r="AB283" s="613"/>
      <c r="AC283" s="613"/>
      <c r="AD283" s="613"/>
      <c r="AE283" s="971"/>
      <c r="AF283" s="613"/>
      <c r="AG283" s="613"/>
      <c r="AH283" s="613"/>
      <c r="AI283" s="973"/>
      <c r="AJ283" s="613"/>
      <c r="AK283" s="971"/>
      <c r="AL283" s="613"/>
      <c r="AM283" s="971"/>
      <c r="AN283" s="613"/>
      <c r="AO283" s="971"/>
      <c r="AP283" s="613"/>
      <c r="AQ283" s="613"/>
      <c r="AR283" s="613"/>
      <c r="AS283" s="613"/>
      <c r="AT283" s="613"/>
      <c r="AU283" s="613"/>
      <c r="AV283" s="613"/>
      <c r="AW283" s="613"/>
      <c r="AX283" s="613"/>
      <c r="AY283" s="613"/>
      <c r="AZ283" s="613"/>
      <c r="BA283" s="972"/>
      <c r="BB283" s="613"/>
      <c r="BC283" s="613"/>
      <c r="BD283" s="613"/>
      <c r="BE283" s="613"/>
      <c r="BF283" s="613"/>
      <c r="BG283" s="1075"/>
      <c r="BH283" s="613"/>
      <c r="BI283" s="613"/>
      <c r="BJ283" s="613"/>
      <c r="BK283" s="613"/>
      <c r="BL283" s="613"/>
      <c r="BM283" s="972"/>
      <c r="BN283" s="613"/>
      <c r="BO283" s="613"/>
      <c r="BP283" s="613"/>
      <c r="BQ283" s="613"/>
      <c r="BR283" s="613"/>
      <c r="BS283" s="972"/>
      <c r="BT283" s="613"/>
      <c r="BU283" s="613"/>
      <c r="BV283" s="613"/>
      <c r="BW283" s="613"/>
      <c r="BX283" s="613"/>
      <c r="BY283" s="972"/>
      <c r="BZ283" s="613"/>
      <c r="CA283" s="613"/>
      <c r="CB283" s="613"/>
      <c r="CC283" s="613"/>
      <c r="CD283" s="613"/>
      <c r="CE283" s="613"/>
      <c r="CF283" s="613"/>
      <c r="CG283" s="613"/>
      <c r="CH283" s="613"/>
      <c r="CI283" s="613"/>
    </row>
    <row r="284" spans="3:87">
      <c r="C284" s="544"/>
      <c r="D284" s="544"/>
      <c r="E284" s="544"/>
      <c r="F284" s="544"/>
      <c r="G284" s="544"/>
      <c r="H284" s="544"/>
      <c r="I284" s="495"/>
      <c r="J284" s="495"/>
      <c r="K284" s="495"/>
      <c r="L284" s="495"/>
      <c r="M284" s="495"/>
      <c r="N284" s="1074"/>
      <c r="O284" s="1074"/>
      <c r="P284" s="1074"/>
      <c r="Q284" s="1074"/>
      <c r="R284" s="1074"/>
      <c r="S284" s="1074"/>
      <c r="T284" s="613"/>
      <c r="U284" s="613"/>
      <c r="V284" s="613"/>
      <c r="W284" s="613"/>
      <c r="X284" s="613"/>
      <c r="Y284" s="613"/>
      <c r="Z284" s="613"/>
      <c r="AA284" s="613"/>
      <c r="AB284" s="613"/>
      <c r="AC284" s="613"/>
      <c r="AD284" s="613"/>
      <c r="AE284" s="971"/>
      <c r="AF284" s="613"/>
      <c r="AG284" s="613"/>
      <c r="AH284" s="613"/>
      <c r="AI284" s="973"/>
      <c r="AJ284" s="613"/>
      <c r="AK284" s="971"/>
      <c r="AL284" s="613"/>
      <c r="AM284" s="971"/>
      <c r="AN284" s="613"/>
      <c r="AO284" s="971"/>
      <c r="AP284" s="613"/>
      <c r="AQ284" s="613"/>
      <c r="AR284" s="613"/>
      <c r="AS284" s="613"/>
      <c r="AT284" s="613"/>
      <c r="AU284" s="613"/>
      <c r="AV284" s="613"/>
      <c r="AW284" s="613"/>
      <c r="AX284" s="613"/>
      <c r="AY284" s="613"/>
      <c r="AZ284" s="613"/>
      <c r="BA284" s="972"/>
      <c r="BB284" s="613"/>
      <c r="BC284" s="613"/>
      <c r="BD284" s="613"/>
      <c r="BE284" s="613"/>
      <c r="BF284" s="613"/>
      <c r="BG284" s="1075"/>
      <c r="BH284" s="613"/>
      <c r="BI284" s="613"/>
      <c r="BJ284" s="613"/>
      <c r="BK284" s="613"/>
      <c r="BL284" s="613"/>
      <c r="BM284" s="972"/>
      <c r="BN284" s="613"/>
      <c r="BO284" s="613"/>
      <c r="BP284" s="613"/>
      <c r="BQ284" s="613"/>
      <c r="BR284" s="613"/>
      <c r="BS284" s="972"/>
      <c r="BT284" s="613"/>
      <c r="BU284" s="613"/>
      <c r="BV284" s="613"/>
      <c r="BW284" s="613"/>
      <c r="BX284" s="613"/>
      <c r="BY284" s="972"/>
      <c r="BZ284" s="613"/>
      <c r="CA284" s="613"/>
      <c r="CB284" s="613"/>
      <c r="CC284" s="613"/>
      <c r="CD284" s="613"/>
      <c r="CE284" s="613"/>
      <c r="CF284" s="613"/>
      <c r="CG284" s="613"/>
      <c r="CH284" s="613"/>
      <c r="CI284" s="613"/>
    </row>
    <row r="285" spans="3:87">
      <c r="C285" s="544"/>
      <c r="D285" s="544"/>
      <c r="E285" s="544"/>
      <c r="F285" s="544"/>
      <c r="G285" s="544"/>
      <c r="H285" s="544"/>
      <c r="I285" s="495"/>
      <c r="J285" s="495"/>
      <c r="K285" s="495"/>
      <c r="L285" s="495"/>
      <c r="M285" s="495"/>
      <c r="N285" s="1074"/>
      <c r="O285" s="1074"/>
      <c r="P285" s="1074"/>
      <c r="Q285" s="1074"/>
      <c r="R285" s="1074"/>
      <c r="S285" s="1074"/>
      <c r="T285" s="613"/>
      <c r="U285" s="613"/>
      <c r="V285" s="613"/>
      <c r="W285" s="613"/>
      <c r="X285" s="613"/>
      <c r="Y285" s="613"/>
      <c r="Z285" s="613"/>
      <c r="AA285" s="613"/>
      <c r="AB285" s="613"/>
      <c r="AC285" s="613"/>
      <c r="AD285" s="613"/>
      <c r="AE285" s="971"/>
      <c r="AF285" s="613"/>
      <c r="AG285" s="613"/>
      <c r="AH285" s="613"/>
      <c r="AI285" s="973"/>
      <c r="AJ285" s="613"/>
      <c r="AK285" s="971"/>
      <c r="AL285" s="613"/>
      <c r="AM285" s="971"/>
      <c r="AN285" s="613"/>
      <c r="AO285" s="971"/>
      <c r="AP285" s="613"/>
      <c r="AQ285" s="613"/>
      <c r="AR285" s="613"/>
      <c r="AS285" s="613"/>
      <c r="AT285" s="613"/>
      <c r="AU285" s="613"/>
      <c r="AV285" s="613"/>
      <c r="AW285" s="613"/>
      <c r="AX285" s="613"/>
      <c r="AY285" s="613"/>
      <c r="AZ285" s="613"/>
      <c r="BA285" s="972"/>
      <c r="BB285" s="613"/>
      <c r="BC285" s="613"/>
      <c r="BD285" s="613"/>
      <c r="BE285" s="613"/>
      <c r="BF285" s="613"/>
      <c r="BG285" s="1075"/>
      <c r="BH285" s="613"/>
      <c r="BI285" s="613"/>
      <c r="BJ285" s="613"/>
      <c r="BK285" s="613"/>
      <c r="BL285" s="613"/>
      <c r="BM285" s="972"/>
      <c r="BN285" s="613"/>
      <c r="BO285" s="613"/>
      <c r="BP285" s="613"/>
      <c r="BQ285" s="613"/>
      <c r="BR285" s="613"/>
      <c r="BS285" s="972"/>
      <c r="BT285" s="613"/>
      <c r="BU285" s="613"/>
      <c r="BV285" s="613"/>
      <c r="BW285" s="613"/>
      <c r="BX285" s="613"/>
      <c r="BY285" s="972"/>
      <c r="BZ285" s="613"/>
      <c r="CA285" s="613"/>
      <c r="CB285" s="613"/>
      <c r="CC285" s="613"/>
      <c r="CD285" s="613"/>
      <c r="CE285" s="613"/>
      <c r="CF285" s="613"/>
      <c r="CG285" s="613"/>
      <c r="CH285" s="613"/>
      <c r="CI285" s="613"/>
    </row>
    <row r="286" spans="3:87">
      <c r="C286" s="544"/>
      <c r="D286" s="544"/>
      <c r="E286" s="544"/>
      <c r="F286" s="544"/>
      <c r="G286" s="544"/>
      <c r="H286" s="544"/>
      <c r="I286" s="495"/>
      <c r="J286" s="495"/>
      <c r="K286" s="495"/>
      <c r="L286" s="495"/>
      <c r="M286" s="495"/>
      <c r="N286" s="1074"/>
      <c r="O286" s="1074"/>
      <c r="P286" s="1074"/>
      <c r="Q286" s="1074"/>
      <c r="R286" s="1074"/>
      <c r="S286" s="1074"/>
      <c r="T286" s="613"/>
      <c r="U286" s="613"/>
      <c r="V286" s="613"/>
      <c r="W286" s="613"/>
      <c r="X286" s="613"/>
      <c r="Y286" s="613"/>
      <c r="Z286" s="613"/>
      <c r="AA286" s="613"/>
      <c r="AB286" s="613"/>
      <c r="AC286" s="613"/>
      <c r="AD286" s="613"/>
      <c r="AE286" s="971"/>
      <c r="AF286" s="613"/>
      <c r="AG286" s="613"/>
      <c r="AH286" s="613"/>
      <c r="AI286" s="973"/>
      <c r="AJ286" s="613"/>
      <c r="AK286" s="971"/>
      <c r="AL286" s="613"/>
      <c r="AM286" s="971"/>
      <c r="AN286" s="613"/>
      <c r="AO286" s="971"/>
      <c r="AP286" s="613"/>
      <c r="AQ286" s="613"/>
      <c r="AR286" s="613"/>
      <c r="AS286" s="613"/>
      <c r="AT286" s="613"/>
      <c r="AU286" s="613"/>
      <c r="AV286" s="613"/>
      <c r="AW286" s="613"/>
      <c r="AX286" s="613"/>
      <c r="AY286" s="613"/>
      <c r="AZ286" s="613"/>
      <c r="BA286" s="972"/>
      <c r="BB286" s="613"/>
      <c r="BC286" s="613"/>
      <c r="BD286" s="613"/>
      <c r="BE286" s="613"/>
      <c r="BF286" s="613"/>
      <c r="BG286" s="1075"/>
      <c r="BH286" s="613"/>
      <c r="BI286" s="613"/>
      <c r="BJ286" s="613"/>
      <c r="BK286" s="613"/>
      <c r="BL286" s="613"/>
      <c r="BM286" s="972"/>
      <c r="BN286" s="613"/>
      <c r="BO286" s="613"/>
      <c r="BP286" s="613"/>
      <c r="BQ286" s="613"/>
      <c r="BR286" s="613"/>
      <c r="BS286" s="972"/>
      <c r="BT286" s="613"/>
      <c r="BU286" s="613"/>
      <c r="BV286" s="613"/>
      <c r="BW286" s="613"/>
      <c r="BX286" s="613"/>
      <c r="BY286" s="972"/>
      <c r="BZ286" s="613"/>
      <c r="CA286" s="613"/>
      <c r="CB286" s="613"/>
      <c r="CC286" s="613"/>
      <c r="CD286" s="613"/>
      <c r="CE286" s="613"/>
      <c r="CF286" s="613"/>
      <c r="CG286" s="613"/>
      <c r="CH286" s="613"/>
      <c r="CI286" s="613"/>
    </row>
    <row r="287" spans="3:87">
      <c r="C287" s="544"/>
      <c r="D287" s="544"/>
      <c r="E287" s="544"/>
      <c r="F287" s="544"/>
      <c r="G287" s="544"/>
      <c r="H287" s="544"/>
      <c r="I287" s="495"/>
      <c r="J287" s="495"/>
      <c r="K287" s="495"/>
      <c r="L287" s="495"/>
      <c r="M287" s="495"/>
      <c r="N287" s="1074"/>
      <c r="O287" s="1074"/>
      <c r="P287" s="1074"/>
      <c r="Q287" s="1074"/>
      <c r="R287" s="1074"/>
      <c r="S287" s="1074"/>
      <c r="T287" s="613"/>
      <c r="U287" s="613"/>
      <c r="V287" s="613"/>
      <c r="W287" s="613"/>
      <c r="X287" s="613"/>
      <c r="Y287" s="613"/>
      <c r="Z287" s="613"/>
      <c r="AA287" s="613"/>
      <c r="AB287" s="613"/>
      <c r="AC287" s="613"/>
      <c r="AD287" s="613"/>
      <c r="AE287" s="971"/>
      <c r="AF287" s="613"/>
      <c r="AG287" s="613"/>
      <c r="AH287" s="613"/>
      <c r="AI287" s="973"/>
      <c r="AJ287" s="613"/>
      <c r="AK287" s="971"/>
      <c r="AL287" s="613"/>
      <c r="AM287" s="971"/>
      <c r="AN287" s="613"/>
      <c r="AO287" s="971"/>
      <c r="AP287" s="613"/>
      <c r="AQ287" s="613"/>
      <c r="AR287" s="613"/>
      <c r="AS287" s="613"/>
      <c r="AT287" s="613"/>
      <c r="AU287" s="613"/>
      <c r="AV287" s="613"/>
      <c r="AW287" s="613"/>
      <c r="AX287" s="613"/>
      <c r="AY287" s="613"/>
      <c r="AZ287" s="613"/>
      <c r="BA287" s="972"/>
      <c r="BB287" s="613"/>
      <c r="BC287" s="613"/>
      <c r="BD287" s="613"/>
      <c r="BE287" s="613"/>
      <c r="BF287" s="613"/>
      <c r="BG287" s="1075"/>
      <c r="BH287" s="613"/>
      <c r="BI287" s="613"/>
      <c r="BJ287" s="613"/>
      <c r="BK287" s="613"/>
      <c r="BL287" s="613"/>
      <c r="BM287" s="972"/>
      <c r="BN287" s="613"/>
      <c r="BO287" s="613"/>
      <c r="BP287" s="613"/>
      <c r="BQ287" s="613"/>
      <c r="BR287" s="613"/>
      <c r="BS287" s="972"/>
      <c r="BT287" s="613"/>
      <c r="BU287" s="613"/>
      <c r="BV287" s="613"/>
      <c r="BW287" s="613"/>
      <c r="BX287" s="613"/>
      <c r="BY287" s="972"/>
      <c r="BZ287" s="613"/>
      <c r="CA287" s="613"/>
      <c r="CB287" s="613"/>
      <c r="CC287" s="613"/>
      <c r="CD287" s="613"/>
      <c r="CE287" s="613"/>
      <c r="CF287" s="613"/>
      <c r="CG287" s="613"/>
      <c r="CH287" s="613"/>
      <c r="CI287" s="613"/>
    </row>
    <row r="288" spans="3:87">
      <c r="C288" s="544"/>
      <c r="D288" s="544"/>
      <c r="E288" s="544"/>
      <c r="F288" s="544"/>
      <c r="G288" s="544"/>
      <c r="H288" s="544"/>
      <c r="I288" s="495"/>
      <c r="J288" s="495"/>
      <c r="K288" s="495"/>
      <c r="L288" s="495"/>
      <c r="M288" s="495"/>
      <c r="N288" s="1074"/>
      <c r="O288" s="1074"/>
      <c r="P288" s="1074"/>
      <c r="Q288" s="1074"/>
      <c r="R288" s="1074"/>
      <c r="S288" s="1074"/>
      <c r="T288" s="613"/>
      <c r="U288" s="613"/>
      <c r="V288" s="613"/>
      <c r="W288" s="613"/>
      <c r="X288" s="613"/>
      <c r="Y288" s="613"/>
      <c r="Z288" s="613"/>
      <c r="AA288" s="613"/>
      <c r="AB288" s="613"/>
      <c r="AC288" s="613"/>
      <c r="AD288" s="613"/>
      <c r="AE288" s="971"/>
      <c r="AF288" s="613"/>
      <c r="AG288" s="613"/>
      <c r="AH288" s="613"/>
      <c r="AI288" s="973"/>
      <c r="AJ288" s="613"/>
      <c r="AK288" s="971"/>
      <c r="AL288" s="613"/>
      <c r="AM288" s="971"/>
      <c r="AN288" s="613"/>
      <c r="AO288" s="971"/>
      <c r="AP288" s="613"/>
      <c r="AQ288" s="613"/>
      <c r="AR288" s="613"/>
      <c r="AS288" s="613"/>
      <c r="AT288" s="613"/>
      <c r="AU288" s="613"/>
      <c r="AV288" s="613"/>
      <c r="AW288" s="613"/>
      <c r="AX288" s="613"/>
      <c r="AY288" s="613"/>
      <c r="AZ288" s="613"/>
      <c r="BA288" s="972"/>
      <c r="BB288" s="613"/>
      <c r="BC288" s="613"/>
      <c r="BD288" s="613"/>
      <c r="BE288" s="613"/>
      <c r="BF288" s="613"/>
      <c r="BG288" s="1075"/>
      <c r="BH288" s="613"/>
      <c r="BI288" s="613"/>
      <c r="BJ288" s="613"/>
      <c r="BK288" s="613"/>
      <c r="BL288" s="613"/>
      <c r="BM288" s="972"/>
      <c r="BN288" s="613"/>
      <c r="BO288" s="613"/>
      <c r="BP288" s="613"/>
      <c r="BQ288" s="613"/>
      <c r="BR288" s="613"/>
      <c r="BS288" s="972"/>
      <c r="BT288" s="613"/>
      <c r="BU288" s="613"/>
      <c r="BV288" s="613"/>
      <c r="BW288" s="613"/>
      <c r="BX288" s="613"/>
      <c r="BY288" s="972"/>
      <c r="BZ288" s="613"/>
      <c r="CA288" s="613"/>
      <c r="CB288" s="613"/>
      <c r="CC288" s="613"/>
      <c r="CD288" s="613"/>
      <c r="CE288" s="613"/>
      <c r="CF288" s="613"/>
      <c r="CG288" s="613"/>
      <c r="CH288" s="613"/>
      <c r="CI288" s="613"/>
    </row>
    <row r="289" spans="3:87">
      <c r="C289" s="544"/>
      <c r="D289" s="544"/>
      <c r="E289" s="544"/>
      <c r="F289" s="544"/>
      <c r="G289" s="544"/>
      <c r="H289" s="544"/>
      <c r="I289" s="495"/>
      <c r="J289" s="495"/>
      <c r="K289" s="495"/>
      <c r="L289" s="495"/>
      <c r="M289" s="495"/>
      <c r="N289" s="1074"/>
      <c r="O289" s="1074"/>
      <c r="P289" s="1074"/>
      <c r="Q289" s="1074"/>
      <c r="R289" s="1074"/>
      <c r="S289" s="1074"/>
      <c r="T289" s="613"/>
      <c r="U289" s="613"/>
      <c r="V289" s="613"/>
      <c r="W289" s="613"/>
      <c r="X289" s="613"/>
      <c r="Y289" s="613"/>
      <c r="Z289" s="613"/>
      <c r="AA289" s="613"/>
      <c r="AB289" s="613"/>
      <c r="AC289" s="613"/>
      <c r="AD289" s="613"/>
      <c r="AE289" s="971"/>
      <c r="AF289" s="613"/>
      <c r="AG289" s="613"/>
      <c r="AH289" s="613"/>
      <c r="AI289" s="973"/>
      <c r="AJ289" s="613"/>
      <c r="AK289" s="971"/>
      <c r="AL289" s="613"/>
      <c r="AM289" s="971"/>
      <c r="AN289" s="613"/>
      <c r="AO289" s="971"/>
      <c r="AP289" s="613"/>
      <c r="AQ289" s="613"/>
      <c r="AR289" s="613"/>
      <c r="AS289" s="613"/>
      <c r="AT289" s="613"/>
      <c r="AU289" s="613"/>
      <c r="AV289" s="613"/>
      <c r="AW289" s="613"/>
      <c r="AX289" s="613"/>
      <c r="AY289" s="613"/>
      <c r="AZ289" s="613"/>
      <c r="BA289" s="972"/>
      <c r="BB289" s="613"/>
      <c r="BC289" s="613"/>
      <c r="BD289" s="613"/>
      <c r="BE289" s="613"/>
      <c r="BF289" s="613"/>
      <c r="BG289" s="1075"/>
      <c r="BH289" s="613"/>
      <c r="BI289" s="613"/>
      <c r="BJ289" s="613"/>
      <c r="BK289" s="613"/>
      <c r="BL289" s="613"/>
      <c r="BM289" s="972"/>
      <c r="BN289" s="613"/>
      <c r="BO289" s="613"/>
      <c r="BP289" s="613"/>
      <c r="BQ289" s="613"/>
      <c r="BR289" s="613"/>
      <c r="BS289" s="972"/>
      <c r="BT289" s="613"/>
      <c r="BU289" s="613"/>
      <c r="BV289" s="613"/>
      <c r="BW289" s="613"/>
      <c r="BX289" s="613"/>
      <c r="BY289" s="972"/>
      <c r="BZ289" s="613"/>
      <c r="CA289" s="613"/>
      <c r="CB289" s="613"/>
      <c r="CC289" s="613"/>
      <c r="CD289" s="613"/>
      <c r="CE289" s="613"/>
      <c r="CF289" s="613"/>
      <c r="CG289" s="613"/>
      <c r="CH289" s="613"/>
      <c r="CI289" s="613"/>
    </row>
    <row r="290" spans="3:87">
      <c r="C290" s="544"/>
      <c r="D290" s="544"/>
      <c r="E290" s="544"/>
      <c r="F290" s="544"/>
      <c r="G290" s="544"/>
      <c r="H290" s="544"/>
      <c r="I290" s="495"/>
      <c r="J290" s="495"/>
      <c r="K290" s="495"/>
      <c r="L290" s="495"/>
      <c r="M290" s="495"/>
      <c r="N290" s="1074"/>
      <c r="O290" s="1074"/>
      <c r="P290" s="1074"/>
      <c r="Q290" s="1074"/>
      <c r="R290" s="1074"/>
      <c r="S290" s="1074"/>
      <c r="T290" s="613"/>
      <c r="U290" s="613"/>
      <c r="V290" s="613"/>
      <c r="W290" s="613"/>
      <c r="X290" s="613"/>
      <c r="Y290" s="613"/>
      <c r="Z290" s="613"/>
      <c r="AA290" s="613"/>
      <c r="AB290" s="613"/>
      <c r="AC290" s="613"/>
      <c r="AD290" s="613"/>
      <c r="AE290" s="971"/>
      <c r="AF290" s="613"/>
      <c r="AG290" s="613"/>
      <c r="AH290" s="613"/>
      <c r="AI290" s="973"/>
      <c r="AJ290" s="613"/>
      <c r="AK290" s="971"/>
      <c r="AL290" s="613"/>
      <c r="AM290" s="971"/>
      <c r="AN290" s="613"/>
      <c r="AO290" s="971"/>
      <c r="AP290" s="613"/>
      <c r="AQ290" s="613"/>
      <c r="AR290" s="613"/>
      <c r="AS290" s="613"/>
      <c r="AT290" s="613"/>
      <c r="AU290" s="613"/>
      <c r="AV290" s="613"/>
      <c r="AW290" s="613"/>
      <c r="AX290" s="613"/>
      <c r="AY290" s="613"/>
      <c r="AZ290" s="613"/>
      <c r="BA290" s="972"/>
      <c r="BB290" s="613"/>
      <c r="BC290" s="613"/>
      <c r="BD290" s="613"/>
      <c r="BE290" s="613"/>
      <c r="BF290" s="613"/>
      <c r="BG290" s="1075"/>
      <c r="BH290" s="613"/>
      <c r="BI290" s="613"/>
      <c r="BJ290" s="613"/>
      <c r="BK290" s="613"/>
      <c r="BL290" s="613"/>
      <c r="BM290" s="972"/>
      <c r="BN290" s="613"/>
      <c r="BO290" s="613"/>
      <c r="BP290" s="613"/>
      <c r="BQ290" s="613"/>
      <c r="BR290" s="613"/>
      <c r="BS290" s="972"/>
      <c r="BT290" s="613"/>
      <c r="BU290" s="613"/>
      <c r="BV290" s="613"/>
      <c r="BW290" s="613"/>
      <c r="BX290" s="613"/>
      <c r="BY290" s="972"/>
      <c r="BZ290" s="613"/>
      <c r="CA290" s="613"/>
      <c r="CB290" s="613"/>
      <c r="CC290" s="613"/>
      <c r="CD290" s="613"/>
      <c r="CE290" s="613"/>
      <c r="CF290" s="613"/>
      <c r="CG290" s="613"/>
      <c r="CH290" s="613"/>
      <c r="CI290" s="613"/>
    </row>
    <row r="291" spans="3:87">
      <c r="C291" s="544"/>
      <c r="D291" s="544"/>
      <c r="E291" s="544"/>
      <c r="F291" s="544"/>
      <c r="G291" s="544"/>
      <c r="H291" s="544"/>
      <c r="I291" s="495"/>
      <c r="J291" s="495"/>
      <c r="K291" s="495"/>
      <c r="L291" s="495"/>
      <c r="M291" s="495"/>
      <c r="N291" s="1074"/>
      <c r="O291" s="1074"/>
      <c r="P291" s="1074"/>
      <c r="Q291" s="1074"/>
      <c r="R291" s="1074"/>
      <c r="S291" s="1074"/>
      <c r="T291" s="613"/>
      <c r="U291" s="613"/>
      <c r="V291" s="613"/>
      <c r="W291" s="613"/>
      <c r="X291" s="613"/>
      <c r="Y291" s="613"/>
      <c r="Z291" s="613"/>
      <c r="AA291" s="613"/>
      <c r="AB291" s="613"/>
      <c r="AC291" s="613"/>
      <c r="AD291" s="613"/>
      <c r="AE291" s="971"/>
      <c r="AF291" s="613"/>
      <c r="AG291" s="613"/>
      <c r="AH291" s="613"/>
      <c r="AI291" s="973"/>
      <c r="AJ291" s="613"/>
      <c r="AK291" s="971"/>
      <c r="AL291" s="613"/>
      <c r="AM291" s="971"/>
      <c r="AN291" s="613"/>
      <c r="AO291" s="971"/>
      <c r="AP291" s="613"/>
      <c r="AQ291" s="613"/>
      <c r="AR291" s="613"/>
      <c r="AS291" s="613"/>
      <c r="AT291" s="613"/>
      <c r="AU291" s="613"/>
      <c r="AV291" s="613"/>
      <c r="AW291" s="613"/>
      <c r="AX291" s="613"/>
      <c r="AY291" s="613"/>
      <c r="AZ291" s="613"/>
      <c r="BA291" s="972"/>
      <c r="BB291" s="613"/>
      <c r="BC291" s="613"/>
      <c r="BD291" s="613"/>
      <c r="BE291" s="613"/>
      <c r="BF291" s="613"/>
      <c r="BG291" s="1075"/>
      <c r="BH291" s="613"/>
      <c r="BI291" s="613"/>
      <c r="BJ291" s="613"/>
      <c r="BK291" s="613"/>
      <c r="BL291" s="613"/>
      <c r="BM291" s="972"/>
      <c r="BN291" s="613"/>
      <c r="BO291" s="613"/>
      <c r="BP291" s="613"/>
      <c r="BQ291" s="613"/>
      <c r="BR291" s="613"/>
      <c r="BS291" s="972"/>
      <c r="BT291" s="613"/>
      <c r="BU291" s="613"/>
      <c r="BV291" s="613"/>
      <c r="BW291" s="613"/>
      <c r="BX291" s="613"/>
      <c r="BY291" s="972"/>
      <c r="BZ291" s="613"/>
      <c r="CA291" s="613"/>
      <c r="CB291" s="613"/>
      <c r="CC291" s="613"/>
      <c r="CD291" s="613"/>
      <c r="CE291" s="613"/>
      <c r="CF291" s="613"/>
      <c r="CG291" s="613"/>
      <c r="CH291" s="613"/>
      <c r="CI291" s="613"/>
    </row>
    <row r="292" spans="3:87">
      <c r="C292" s="544"/>
      <c r="D292" s="544"/>
      <c r="E292" s="544"/>
      <c r="F292" s="544"/>
      <c r="G292" s="544"/>
      <c r="H292" s="544"/>
      <c r="I292" s="495"/>
      <c r="J292" s="495"/>
      <c r="K292" s="495"/>
      <c r="L292" s="495"/>
      <c r="M292" s="495"/>
      <c r="N292" s="1074"/>
      <c r="O292" s="1074"/>
      <c r="P292" s="1074"/>
      <c r="Q292" s="1074"/>
      <c r="R292" s="1074"/>
      <c r="S292" s="1074"/>
      <c r="T292" s="613"/>
      <c r="U292" s="613"/>
      <c r="V292" s="613"/>
      <c r="W292" s="613"/>
      <c r="X292" s="613"/>
      <c r="Y292" s="613"/>
      <c r="Z292" s="613"/>
      <c r="AA292" s="613"/>
      <c r="AB292" s="613"/>
      <c r="AC292" s="613"/>
      <c r="AD292" s="613"/>
      <c r="AE292" s="971"/>
      <c r="AF292" s="613"/>
      <c r="AG292" s="613"/>
      <c r="AH292" s="613"/>
      <c r="AI292" s="973"/>
      <c r="AJ292" s="613"/>
      <c r="AK292" s="971"/>
      <c r="AL292" s="613"/>
      <c r="AM292" s="971"/>
      <c r="AN292" s="613"/>
      <c r="AO292" s="971"/>
      <c r="AP292" s="613"/>
      <c r="AQ292" s="613"/>
      <c r="AR292" s="613"/>
      <c r="AS292" s="613"/>
      <c r="AT292" s="613"/>
      <c r="AU292" s="613"/>
      <c r="AV292" s="613"/>
      <c r="AW292" s="613"/>
      <c r="AX292" s="613"/>
      <c r="AY292" s="613"/>
      <c r="AZ292" s="613"/>
      <c r="BA292" s="972"/>
      <c r="BB292" s="613"/>
      <c r="BC292" s="613"/>
      <c r="BD292" s="613"/>
      <c r="BE292" s="613"/>
      <c r="BF292" s="613"/>
      <c r="BG292" s="1075"/>
      <c r="BH292" s="613"/>
      <c r="BI292" s="613"/>
      <c r="BJ292" s="613"/>
      <c r="BK292" s="613"/>
      <c r="BL292" s="613"/>
      <c r="BM292" s="972"/>
      <c r="BN292" s="613"/>
      <c r="BO292" s="613"/>
      <c r="BP292" s="613"/>
      <c r="BQ292" s="613"/>
      <c r="BR292" s="613"/>
      <c r="BS292" s="972"/>
      <c r="BT292" s="613"/>
      <c r="BU292" s="613"/>
      <c r="BV292" s="613"/>
      <c r="BW292" s="613"/>
      <c r="BX292" s="613"/>
      <c r="BY292" s="972"/>
      <c r="BZ292" s="613"/>
      <c r="CA292" s="613"/>
      <c r="CB292" s="613"/>
      <c r="CC292" s="613"/>
      <c r="CD292" s="613"/>
      <c r="CE292" s="613"/>
      <c r="CF292" s="613"/>
      <c r="CG292" s="613"/>
      <c r="CH292" s="613"/>
      <c r="CI292" s="613"/>
    </row>
    <row r="293" spans="3:87">
      <c r="C293" s="544"/>
      <c r="D293" s="544"/>
      <c r="E293" s="544"/>
      <c r="F293" s="544"/>
      <c r="G293" s="544"/>
      <c r="H293" s="544"/>
      <c r="I293" s="495"/>
      <c r="J293" s="495"/>
      <c r="K293" s="495"/>
      <c r="L293" s="495"/>
      <c r="M293" s="495"/>
      <c r="N293" s="1074"/>
      <c r="O293" s="1074"/>
      <c r="P293" s="1074"/>
      <c r="Q293" s="1074"/>
      <c r="R293" s="1074"/>
      <c r="S293" s="1074"/>
      <c r="T293" s="613"/>
      <c r="U293" s="613"/>
      <c r="V293" s="613"/>
      <c r="W293" s="613"/>
      <c r="X293" s="613"/>
      <c r="Y293" s="613"/>
      <c r="Z293" s="613"/>
      <c r="AA293" s="613"/>
      <c r="AB293" s="613"/>
      <c r="AC293" s="613"/>
      <c r="AD293" s="613"/>
      <c r="AE293" s="971"/>
      <c r="AF293" s="613"/>
      <c r="AG293" s="613"/>
      <c r="AH293" s="613"/>
      <c r="AI293" s="973"/>
      <c r="AJ293" s="613"/>
      <c r="AK293" s="971"/>
      <c r="AL293" s="613"/>
      <c r="AM293" s="971"/>
      <c r="AN293" s="613"/>
      <c r="AO293" s="971"/>
      <c r="AP293" s="613"/>
      <c r="AQ293" s="613"/>
      <c r="AR293" s="613"/>
      <c r="AS293" s="613"/>
      <c r="AT293" s="613"/>
      <c r="AU293" s="613"/>
      <c r="AV293" s="613"/>
      <c r="AW293" s="613"/>
      <c r="AX293" s="613"/>
      <c r="AY293" s="613"/>
      <c r="AZ293" s="613"/>
      <c r="BA293" s="972"/>
      <c r="BB293" s="613"/>
      <c r="BC293" s="613"/>
      <c r="BD293" s="613"/>
      <c r="BE293" s="613"/>
      <c r="BF293" s="613"/>
      <c r="BG293" s="1075"/>
      <c r="BH293" s="613"/>
      <c r="BI293" s="613"/>
      <c r="BJ293" s="613"/>
      <c r="BK293" s="613"/>
      <c r="BL293" s="613"/>
      <c r="BM293" s="972"/>
      <c r="BN293" s="613"/>
      <c r="BO293" s="613"/>
      <c r="BP293" s="613"/>
      <c r="BQ293" s="613"/>
      <c r="BR293" s="613"/>
      <c r="BS293" s="972"/>
      <c r="BT293" s="613"/>
      <c r="BU293" s="613"/>
      <c r="BV293" s="613"/>
      <c r="BW293" s="613"/>
      <c r="BX293" s="613"/>
      <c r="BY293" s="972"/>
      <c r="BZ293" s="613"/>
      <c r="CA293" s="613"/>
      <c r="CB293" s="613"/>
      <c r="CC293" s="613"/>
      <c r="CD293" s="613"/>
      <c r="CE293" s="613"/>
      <c r="CF293" s="613"/>
      <c r="CG293" s="613"/>
      <c r="CH293" s="613"/>
      <c r="CI293" s="613"/>
    </row>
    <row r="294" spans="3:87">
      <c r="C294" s="544"/>
      <c r="D294" s="544"/>
      <c r="E294" s="544"/>
      <c r="F294" s="544"/>
      <c r="G294" s="544"/>
      <c r="H294" s="544"/>
      <c r="I294" s="495"/>
      <c r="J294" s="495"/>
      <c r="K294" s="495"/>
      <c r="L294" s="495"/>
      <c r="M294" s="495"/>
      <c r="N294" s="1074"/>
      <c r="O294" s="1074"/>
      <c r="P294" s="1074"/>
      <c r="Q294" s="1074"/>
      <c r="R294" s="1074"/>
      <c r="S294" s="1074"/>
      <c r="T294" s="613"/>
      <c r="U294" s="613"/>
      <c r="V294" s="613"/>
      <c r="W294" s="613"/>
      <c r="X294" s="613"/>
      <c r="Y294" s="613"/>
      <c r="Z294" s="613"/>
      <c r="AA294" s="613"/>
      <c r="AB294" s="613"/>
      <c r="AC294" s="613"/>
      <c r="AD294" s="613"/>
      <c r="AE294" s="971"/>
      <c r="AF294" s="613"/>
      <c r="AG294" s="613"/>
      <c r="AH294" s="613"/>
      <c r="AI294" s="973"/>
      <c r="AJ294" s="613"/>
      <c r="AK294" s="971"/>
      <c r="AL294" s="613"/>
      <c r="AM294" s="971"/>
      <c r="AN294" s="613"/>
      <c r="AO294" s="971"/>
      <c r="AP294" s="613"/>
      <c r="AQ294" s="613"/>
      <c r="AR294" s="613"/>
      <c r="AS294" s="613"/>
      <c r="AT294" s="613"/>
      <c r="AU294" s="613"/>
      <c r="AV294" s="613"/>
      <c r="AW294" s="613"/>
      <c r="AX294" s="613"/>
      <c r="AY294" s="613"/>
      <c r="AZ294" s="613"/>
      <c r="BA294" s="972"/>
      <c r="BB294" s="613"/>
      <c r="BC294" s="613"/>
      <c r="BD294" s="613"/>
      <c r="BE294" s="613"/>
      <c r="BF294" s="613"/>
      <c r="BG294" s="1075"/>
      <c r="BH294" s="613"/>
      <c r="BI294" s="613"/>
      <c r="BJ294" s="613"/>
      <c r="BK294" s="613"/>
      <c r="BL294" s="613"/>
      <c r="BM294" s="972"/>
      <c r="BN294" s="613"/>
      <c r="BO294" s="613"/>
      <c r="BP294" s="613"/>
      <c r="BQ294" s="613"/>
      <c r="BR294" s="613"/>
      <c r="BS294" s="972"/>
      <c r="BT294" s="613"/>
      <c r="BU294" s="613"/>
      <c r="BV294" s="613"/>
      <c r="BW294" s="613"/>
      <c r="BX294" s="613"/>
      <c r="BY294" s="972"/>
      <c r="BZ294" s="613"/>
      <c r="CA294" s="613"/>
      <c r="CB294" s="613"/>
      <c r="CC294" s="613"/>
      <c r="CD294" s="613"/>
      <c r="CE294" s="613"/>
      <c r="CF294" s="613"/>
      <c r="CG294" s="613"/>
      <c r="CH294" s="613"/>
      <c r="CI294" s="613"/>
    </row>
    <row r="295" spans="3:87">
      <c r="C295" s="544"/>
      <c r="D295" s="544"/>
      <c r="E295" s="544"/>
      <c r="F295" s="544"/>
      <c r="G295" s="544"/>
      <c r="H295" s="544"/>
      <c r="I295" s="495"/>
      <c r="J295" s="495"/>
      <c r="K295" s="495"/>
      <c r="L295" s="495"/>
      <c r="M295" s="495"/>
      <c r="N295" s="1074"/>
      <c r="O295" s="1074"/>
      <c r="P295" s="1074"/>
      <c r="Q295" s="1074"/>
      <c r="R295" s="1074"/>
      <c r="S295" s="1074"/>
      <c r="T295" s="613"/>
      <c r="U295" s="613"/>
      <c r="V295" s="613"/>
      <c r="W295" s="613"/>
      <c r="X295" s="613"/>
      <c r="Y295" s="613"/>
      <c r="Z295" s="613"/>
      <c r="AA295" s="613"/>
      <c r="AB295" s="613"/>
      <c r="AC295" s="613"/>
      <c r="AD295" s="613"/>
      <c r="AE295" s="971"/>
      <c r="AF295" s="613"/>
      <c r="AG295" s="613"/>
      <c r="AH295" s="613"/>
      <c r="AI295" s="973"/>
      <c r="AJ295" s="613"/>
      <c r="AK295" s="971"/>
      <c r="AL295" s="613"/>
      <c r="AM295" s="971"/>
      <c r="AN295" s="613"/>
      <c r="AO295" s="971"/>
      <c r="AP295" s="613"/>
      <c r="AQ295" s="613"/>
      <c r="AR295" s="613"/>
      <c r="AS295" s="613"/>
      <c r="AT295" s="613"/>
      <c r="AU295" s="613"/>
      <c r="AV295" s="613"/>
      <c r="AW295" s="613"/>
      <c r="AX295" s="613"/>
      <c r="AY295" s="613"/>
      <c r="AZ295" s="613"/>
      <c r="BA295" s="972"/>
      <c r="BB295" s="613"/>
      <c r="BC295" s="613"/>
      <c r="BD295" s="613"/>
      <c r="BE295" s="613"/>
      <c r="BF295" s="613"/>
      <c r="BG295" s="1075"/>
      <c r="BH295" s="613"/>
      <c r="BI295" s="613"/>
      <c r="BJ295" s="613"/>
      <c r="BK295" s="613"/>
      <c r="BL295" s="613"/>
      <c r="BM295" s="972"/>
      <c r="BN295" s="613"/>
      <c r="BO295" s="613"/>
      <c r="BP295" s="613"/>
      <c r="BQ295" s="613"/>
      <c r="BR295" s="613"/>
      <c r="BS295" s="972"/>
      <c r="BT295" s="613"/>
      <c r="BU295" s="613"/>
      <c r="BV295" s="613"/>
      <c r="BW295" s="613"/>
      <c r="BX295" s="613"/>
      <c r="BY295" s="972"/>
      <c r="BZ295" s="613"/>
      <c r="CA295" s="613"/>
      <c r="CB295" s="613"/>
      <c r="CC295" s="613"/>
      <c r="CD295" s="613"/>
      <c r="CE295" s="613"/>
      <c r="CF295" s="613"/>
      <c r="CG295" s="613"/>
      <c r="CH295" s="613"/>
      <c r="CI295" s="613"/>
    </row>
    <row r="296" spans="3:87">
      <c r="C296" s="544"/>
      <c r="D296" s="544"/>
      <c r="E296" s="544"/>
      <c r="F296" s="544"/>
      <c r="G296" s="544"/>
      <c r="H296" s="544"/>
      <c r="I296" s="495"/>
      <c r="J296" s="495"/>
      <c r="K296" s="495"/>
      <c r="L296" s="495"/>
      <c r="M296" s="495"/>
      <c r="N296" s="1074"/>
      <c r="O296" s="1074"/>
      <c r="P296" s="1074"/>
      <c r="Q296" s="1074"/>
      <c r="R296" s="1074"/>
      <c r="S296" s="1074"/>
      <c r="T296" s="613"/>
      <c r="U296" s="613"/>
      <c r="V296" s="613"/>
      <c r="W296" s="613"/>
      <c r="X296" s="613"/>
      <c r="Y296" s="613"/>
      <c r="Z296" s="613"/>
      <c r="AA296" s="613"/>
      <c r="AB296" s="613"/>
      <c r="AC296" s="613"/>
      <c r="AD296" s="613"/>
      <c r="AE296" s="971"/>
      <c r="AF296" s="613"/>
      <c r="AG296" s="613"/>
      <c r="AH296" s="613"/>
      <c r="AI296" s="973"/>
      <c r="AJ296" s="613"/>
      <c r="AK296" s="971"/>
      <c r="AL296" s="613"/>
      <c r="AM296" s="971"/>
      <c r="AN296" s="613"/>
      <c r="AO296" s="971"/>
      <c r="AP296" s="613"/>
      <c r="AQ296" s="613"/>
      <c r="AR296" s="613"/>
      <c r="AS296" s="613"/>
      <c r="AT296" s="613"/>
      <c r="AU296" s="613"/>
      <c r="AV296" s="613"/>
      <c r="AW296" s="613"/>
      <c r="AX296" s="613"/>
      <c r="AY296" s="613"/>
      <c r="AZ296" s="613"/>
      <c r="BA296" s="972"/>
      <c r="BB296" s="613"/>
      <c r="BC296" s="613"/>
      <c r="BD296" s="613"/>
      <c r="BE296" s="613"/>
      <c r="BF296" s="613"/>
      <c r="BG296" s="1075"/>
      <c r="BH296" s="613"/>
      <c r="BI296" s="613"/>
      <c r="BJ296" s="613"/>
      <c r="BK296" s="613"/>
      <c r="BL296" s="613"/>
      <c r="BM296" s="972"/>
      <c r="BN296" s="613"/>
      <c r="BO296" s="613"/>
      <c r="BP296" s="613"/>
      <c r="BQ296" s="613"/>
      <c r="BR296" s="613"/>
      <c r="BS296" s="972"/>
      <c r="BT296" s="613"/>
      <c r="BU296" s="613"/>
      <c r="BV296" s="613"/>
      <c r="BW296" s="613"/>
      <c r="BX296" s="613"/>
      <c r="BY296" s="972"/>
      <c r="BZ296" s="613"/>
      <c r="CA296" s="613"/>
      <c r="CB296" s="613"/>
      <c r="CC296" s="613"/>
      <c r="CD296" s="613"/>
      <c r="CE296" s="613"/>
      <c r="CF296" s="613"/>
      <c r="CG296" s="613"/>
      <c r="CH296" s="613"/>
      <c r="CI296" s="613"/>
    </row>
    <row r="297" spans="3:87">
      <c r="C297" s="544"/>
      <c r="D297" s="544"/>
      <c r="E297" s="544"/>
      <c r="F297" s="544"/>
      <c r="G297" s="544"/>
      <c r="H297" s="544"/>
      <c r="I297" s="495"/>
      <c r="J297" s="495"/>
      <c r="K297" s="495"/>
      <c r="L297" s="495"/>
      <c r="M297" s="495"/>
      <c r="N297" s="1074"/>
      <c r="O297" s="1074"/>
      <c r="P297" s="1074"/>
      <c r="Q297" s="1074"/>
      <c r="R297" s="1074"/>
      <c r="S297" s="1074"/>
      <c r="T297" s="613"/>
      <c r="U297" s="613"/>
      <c r="V297" s="613"/>
      <c r="W297" s="613"/>
      <c r="X297" s="613"/>
      <c r="Y297" s="613"/>
      <c r="Z297" s="613"/>
      <c r="AA297" s="613"/>
      <c r="AB297" s="613"/>
      <c r="AC297" s="613"/>
      <c r="AD297" s="613"/>
      <c r="AE297" s="971"/>
      <c r="AF297" s="613"/>
      <c r="AG297" s="613"/>
      <c r="AH297" s="613"/>
      <c r="AI297" s="973"/>
      <c r="AJ297" s="613"/>
      <c r="AK297" s="971"/>
      <c r="AL297" s="613"/>
      <c r="AM297" s="971"/>
      <c r="AN297" s="613"/>
      <c r="AO297" s="971"/>
      <c r="AP297" s="613"/>
      <c r="AQ297" s="613"/>
      <c r="AR297" s="613"/>
      <c r="AS297" s="613"/>
      <c r="AT297" s="613"/>
      <c r="AU297" s="613"/>
      <c r="AV297" s="613"/>
      <c r="AW297" s="613"/>
      <c r="AX297" s="613"/>
      <c r="AY297" s="613"/>
      <c r="AZ297" s="613"/>
      <c r="BA297" s="972"/>
      <c r="BB297" s="613"/>
      <c r="BC297" s="613"/>
      <c r="BD297" s="613"/>
      <c r="BE297" s="613"/>
      <c r="BF297" s="613"/>
      <c r="BG297" s="1075"/>
      <c r="BH297" s="613"/>
      <c r="BI297" s="613"/>
      <c r="BJ297" s="613"/>
      <c r="BK297" s="613"/>
      <c r="BL297" s="613"/>
      <c r="BM297" s="972"/>
      <c r="BN297" s="613"/>
      <c r="BO297" s="613"/>
      <c r="BP297" s="613"/>
      <c r="BQ297" s="613"/>
      <c r="BR297" s="613"/>
      <c r="BS297" s="972"/>
      <c r="BT297" s="613"/>
      <c r="BU297" s="613"/>
      <c r="BV297" s="613"/>
      <c r="BW297" s="613"/>
      <c r="BX297" s="613"/>
      <c r="BY297" s="972"/>
      <c r="BZ297" s="613"/>
      <c r="CA297" s="613"/>
      <c r="CB297" s="613"/>
      <c r="CC297" s="613"/>
      <c r="CD297" s="613"/>
      <c r="CE297" s="613"/>
      <c r="CF297" s="613"/>
      <c r="CG297" s="613"/>
      <c r="CH297" s="613"/>
      <c r="CI297" s="613"/>
    </row>
    <row r="298" spans="3:87">
      <c r="C298" s="544"/>
      <c r="D298" s="544"/>
      <c r="E298" s="544"/>
      <c r="F298" s="544"/>
      <c r="G298" s="544"/>
      <c r="H298" s="544"/>
      <c r="I298" s="495"/>
      <c r="J298" s="495"/>
      <c r="K298" s="495"/>
      <c r="L298" s="495"/>
      <c r="M298" s="495"/>
      <c r="N298" s="1074"/>
      <c r="O298" s="1074"/>
      <c r="P298" s="1074"/>
      <c r="Q298" s="1074"/>
      <c r="R298" s="1074"/>
      <c r="S298" s="1074"/>
      <c r="T298" s="613"/>
      <c r="U298" s="613"/>
      <c r="V298" s="613"/>
      <c r="W298" s="613"/>
      <c r="X298" s="613"/>
      <c r="Y298" s="613"/>
      <c r="Z298" s="613"/>
      <c r="AA298" s="613"/>
      <c r="AB298" s="613"/>
      <c r="AC298" s="613"/>
      <c r="AD298" s="613"/>
      <c r="AE298" s="971"/>
      <c r="AF298" s="613"/>
      <c r="AG298" s="613"/>
      <c r="AH298" s="613"/>
      <c r="AI298" s="973"/>
      <c r="AJ298" s="613"/>
      <c r="AK298" s="971"/>
      <c r="AL298" s="613"/>
      <c r="AM298" s="971"/>
      <c r="AN298" s="613"/>
      <c r="AO298" s="971"/>
      <c r="AP298" s="613"/>
      <c r="AQ298" s="613"/>
      <c r="AR298" s="613"/>
      <c r="AS298" s="613"/>
      <c r="AT298" s="613"/>
      <c r="AU298" s="613"/>
      <c r="AV298" s="613"/>
      <c r="AW298" s="613"/>
      <c r="AX298" s="613"/>
      <c r="AY298" s="613"/>
      <c r="AZ298" s="613"/>
      <c r="BA298" s="972"/>
      <c r="BB298" s="613"/>
      <c r="BC298" s="613"/>
      <c r="BD298" s="613"/>
      <c r="BE298" s="613"/>
      <c r="BF298" s="613"/>
      <c r="BG298" s="1075"/>
      <c r="BH298" s="613"/>
      <c r="BI298" s="613"/>
      <c r="BJ298" s="613"/>
      <c r="BK298" s="613"/>
      <c r="BL298" s="613"/>
      <c r="BM298" s="972"/>
      <c r="BN298" s="613"/>
      <c r="BO298" s="613"/>
      <c r="BP298" s="613"/>
      <c r="BQ298" s="613"/>
      <c r="BR298" s="613"/>
      <c r="BS298" s="972"/>
      <c r="BT298" s="613"/>
      <c r="BU298" s="613"/>
      <c r="BV298" s="613"/>
      <c r="BW298" s="613"/>
      <c r="BX298" s="613"/>
      <c r="BY298" s="972"/>
      <c r="BZ298" s="613"/>
      <c r="CA298" s="613"/>
      <c r="CB298" s="613"/>
      <c r="CC298" s="613"/>
      <c r="CD298" s="613"/>
      <c r="CE298" s="613"/>
      <c r="CF298" s="613"/>
      <c r="CG298" s="613"/>
      <c r="CH298" s="613"/>
      <c r="CI298" s="613"/>
    </row>
    <row r="299" spans="3:87">
      <c r="C299" s="544"/>
      <c r="D299" s="544"/>
      <c r="E299" s="544"/>
      <c r="F299" s="544"/>
      <c r="G299" s="544"/>
      <c r="H299" s="544"/>
      <c r="I299" s="495"/>
      <c r="J299" s="495"/>
      <c r="K299" s="495"/>
      <c r="L299" s="495"/>
      <c r="M299" s="495"/>
      <c r="N299" s="1074"/>
      <c r="O299" s="1074"/>
      <c r="P299" s="1074"/>
      <c r="Q299" s="1074"/>
      <c r="R299" s="1074"/>
      <c r="S299" s="1074"/>
      <c r="T299" s="613"/>
      <c r="U299" s="613"/>
      <c r="V299" s="613"/>
      <c r="W299" s="613"/>
      <c r="X299" s="613"/>
      <c r="Y299" s="613"/>
      <c r="Z299" s="613"/>
      <c r="AA299" s="613"/>
      <c r="AB299" s="613"/>
      <c r="AC299" s="613"/>
      <c r="AD299" s="613"/>
      <c r="AE299" s="971"/>
      <c r="AF299" s="613"/>
      <c r="AG299" s="613"/>
      <c r="AH299" s="613"/>
      <c r="AI299" s="973"/>
      <c r="AJ299" s="613"/>
      <c r="AK299" s="971"/>
      <c r="AL299" s="613"/>
      <c r="AM299" s="971"/>
      <c r="AN299" s="613"/>
      <c r="AO299" s="971"/>
      <c r="AP299" s="613"/>
      <c r="AQ299" s="613"/>
      <c r="AR299" s="613"/>
      <c r="AS299" s="613"/>
      <c r="AT299" s="613"/>
      <c r="AU299" s="613"/>
      <c r="AV299" s="613"/>
      <c r="AW299" s="613"/>
      <c r="AX299" s="613"/>
      <c r="AY299" s="613"/>
      <c r="AZ299" s="613"/>
      <c r="BA299" s="972"/>
      <c r="BB299" s="613"/>
      <c r="BC299" s="613"/>
      <c r="BD299" s="613"/>
      <c r="BE299" s="613"/>
      <c r="BF299" s="613"/>
      <c r="BG299" s="1075"/>
      <c r="BH299" s="613"/>
      <c r="BI299" s="613"/>
      <c r="BJ299" s="613"/>
      <c r="BK299" s="613"/>
      <c r="BL299" s="613"/>
      <c r="BM299" s="972"/>
      <c r="BN299" s="613"/>
      <c r="BO299" s="613"/>
      <c r="BP299" s="613"/>
      <c r="BQ299" s="613"/>
      <c r="BR299" s="613"/>
      <c r="BS299" s="972"/>
      <c r="BT299" s="613"/>
      <c r="BU299" s="613"/>
      <c r="BV299" s="613"/>
      <c r="BW299" s="613"/>
      <c r="BX299" s="613"/>
      <c r="BY299" s="972"/>
      <c r="BZ299" s="613"/>
      <c r="CA299" s="613"/>
      <c r="CB299" s="613"/>
      <c r="CC299" s="613"/>
      <c r="CD299" s="613"/>
      <c r="CE299" s="613"/>
      <c r="CF299" s="613"/>
      <c r="CG299" s="613"/>
      <c r="CH299" s="613"/>
      <c r="CI299" s="613"/>
    </row>
    <row r="300" spans="3:87">
      <c r="C300" s="544"/>
      <c r="D300" s="544"/>
      <c r="E300" s="544"/>
      <c r="F300" s="544"/>
      <c r="G300" s="544"/>
      <c r="H300" s="544"/>
      <c r="I300" s="495"/>
      <c r="J300" s="495"/>
      <c r="K300" s="495"/>
      <c r="L300" s="495"/>
      <c r="M300" s="495"/>
      <c r="N300" s="1074"/>
      <c r="O300" s="1074"/>
      <c r="P300" s="1074"/>
      <c r="Q300" s="1074"/>
      <c r="R300" s="1074"/>
      <c r="S300" s="1074"/>
      <c r="T300" s="613"/>
      <c r="U300" s="613"/>
      <c r="V300" s="613"/>
      <c r="W300" s="613"/>
      <c r="X300" s="613"/>
      <c r="Y300" s="613"/>
      <c r="Z300" s="613"/>
      <c r="AA300" s="613"/>
      <c r="AB300" s="613"/>
      <c r="AC300" s="613"/>
      <c r="AD300" s="613"/>
      <c r="AE300" s="971"/>
      <c r="AF300" s="613"/>
      <c r="AG300" s="613"/>
      <c r="AH300" s="613"/>
      <c r="AI300" s="973"/>
      <c r="AJ300" s="613"/>
      <c r="AK300" s="971"/>
      <c r="AL300" s="613"/>
      <c r="AM300" s="971"/>
      <c r="AN300" s="613"/>
      <c r="AO300" s="971"/>
      <c r="AP300" s="613"/>
      <c r="AQ300" s="613"/>
      <c r="AR300" s="613"/>
      <c r="AS300" s="613"/>
      <c r="AT300" s="613"/>
      <c r="AU300" s="613"/>
      <c r="AV300" s="613"/>
      <c r="AW300" s="613"/>
      <c r="AX300" s="613"/>
      <c r="AY300" s="613"/>
      <c r="AZ300" s="613"/>
      <c r="BA300" s="972"/>
      <c r="BB300" s="613"/>
      <c r="BC300" s="613"/>
      <c r="BD300" s="613"/>
      <c r="BE300" s="613"/>
      <c r="BF300" s="613"/>
      <c r="BG300" s="1075"/>
      <c r="BH300" s="613"/>
      <c r="BI300" s="613"/>
      <c r="BJ300" s="613"/>
      <c r="BK300" s="613"/>
      <c r="BL300" s="613"/>
      <c r="BM300" s="972"/>
      <c r="BN300" s="613"/>
      <c r="BO300" s="613"/>
      <c r="BP300" s="613"/>
      <c r="BQ300" s="613"/>
      <c r="BR300" s="613"/>
      <c r="BS300" s="972"/>
      <c r="BT300" s="613"/>
      <c r="BU300" s="613"/>
      <c r="BV300" s="613"/>
      <c r="BW300" s="613"/>
      <c r="BX300" s="613"/>
      <c r="BY300" s="972"/>
      <c r="BZ300" s="613"/>
      <c r="CA300" s="613"/>
      <c r="CB300" s="613"/>
      <c r="CC300" s="613"/>
      <c r="CD300" s="613"/>
      <c r="CE300" s="613"/>
      <c r="CF300" s="613"/>
      <c r="CG300" s="613"/>
      <c r="CH300" s="613"/>
      <c r="CI300" s="613"/>
    </row>
    <row r="301" spans="3:87">
      <c r="C301" s="544"/>
      <c r="D301" s="544"/>
      <c r="E301" s="544"/>
      <c r="F301" s="544"/>
      <c r="G301" s="544"/>
      <c r="H301" s="544"/>
      <c r="I301" s="495"/>
      <c r="J301" s="495"/>
      <c r="K301" s="495"/>
      <c r="L301" s="495"/>
      <c r="M301" s="495"/>
      <c r="N301" s="1074"/>
      <c r="O301" s="1074"/>
      <c r="P301" s="1074"/>
      <c r="Q301" s="1074"/>
      <c r="R301" s="1074"/>
      <c r="S301" s="1074"/>
      <c r="T301" s="613"/>
      <c r="U301" s="613"/>
      <c r="V301" s="613"/>
      <c r="W301" s="613"/>
      <c r="X301" s="613"/>
      <c r="Y301" s="613"/>
      <c r="Z301" s="613"/>
      <c r="AA301" s="613"/>
      <c r="AB301" s="613"/>
      <c r="AC301" s="613"/>
      <c r="AD301" s="613"/>
      <c r="AE301" s="971"/>
      <c r="AF301" s="613"/>
      <c r="AG301" s="613"/>
      <c r="AH301" s="613"/>
      <c r="AI301" s="973"/>
      <c r="AJ301" s="613"/>
      <c r="AK301" s="971"/>
      <c r="AL301" s="613"/>
      <c r="AM301" s="971"/>
      <c r="AN301" s="613"/>
      <c r="AO301" s="971"/>
      <c r="AP301" s="613"/>
      <c r="AQ301" s="613"/>
      <c r="AR301" s="613"/>
      <c r="AS301" s="613"/>
      <c r="AT301" s="613"/>
      <c r="AU301" s="613"/>
      <c r="AV301" s="613"/>
      <c r="AW301" s="613"/>
      <c r="AX301" s="613"/>
      <c r="AY301" s="613"/>
      <c r="AZ301" s="613"/>
      <c r="BA301" s="972"/>
      <c r="BB301" s="613"/>
      <c r="BC301" s="613"/>
      <c r="BD301" s="613"/>
      <c r="BE301" s="613"/>
      <c r="BF301" s="613"/>
      <c r="BG301" s="1075"/>
      <c r="BH301" s="613"/>
      <c r="BI301" s="613"/>
      <c r="BJ301" s="613"/>
      <c r="BK301" s="613"/>
      <c r="BL301" s="613"/>
      <c r="BM301" s="972"/>
      <c r="BN301" s="613"/>
      <c r="BO301" s="613"/>
      <c r="BP301" s="613"/>
      <c r="BQ301" s="613"/>
      <c r="BR301" s="613"/>
      <c r="BS301" s="972"/>
      <c r="BT301" s="613"/>
      <c r="BU301" s="613"/>
      <c r="BV301" s="613"/>
      <c r="BW301" s="613"/>
      <c r="BX301" s="613"/>
      <c r="BY301" s="972"/>
      <c r="BZ301" s="613"/>
      <c r="CA301" s="613"/>
      <c r="CB301" s="613"/>
      <c r="CC301" s="613"/>
      <c r="CD301" s="613"/>
      <c r="CE301" s="613"/>
      <c r="CF301" s="613"/>
      <c r="CG301" s="613"/>
      <c r="CH301" s="613"/>
      <c r="CI301" s="613"/>
    </row>
    <row r="302" spans="3:87">
      <c r="C302" s="544"/>
      <c r="D302" s="544"/>
      <c r="E302" s="544"/>
      <c r="F302" s="544"/>
      <c r="G302" s="544"/>
      <c r="H302" s="544"/>
      <c r="I302" s="495"/>
      <c r="J302" s="495"/>
      <c r="K302" s="495"/>
      <c r="L302" s="495"/>
      <c r="M302" s="495"/>
      <c r="N302" s="1074"/>
      <c r="O302" s="1074"/>
      <c r="P302" s="1074"/>
      <c r="Q302" s="1074"/>
      <c r="R302" s="1074"/>
      <c r="S302" s="1074"/>
      <c r="T302" s="613"/>
      <c r="U302" s="613"/>
      <c r="V302" s="613"/>
      <c r="W302" s="613"/>
      <c r="X302" s="613"/>
      <c r="Y302" s="613"/>
      <c r="Z302" s="613"/>
      <c r="AA302" s="613"/>
      <c r="AB302" s="613"/>
      <c r="AC302" s="613"/>
      <c r="AD302" s="613"/>
      <c r="AE302" s="971"/>
      <c r="AF302" s="613"/>
      <c r="AG302" s="613"/>
      <c r="AH302" s="613"/>
      <c r="AI302" s="973"/>
      <c r="AJ302" s="613"/>
      <c r="AK302" s="971"/>
      <c r="AL302" s="613"/>
      <c r="AM302" s="971"/>
      <c r="AN302" s="613"/>
      <c r="AO302" s="971"/>
      <c r="AP302" s="613"/>
      <c r="AQ302" s="613"/>
      <c r="AR302" s="613"/>
      <c r="AS302" s="613"/>
      <c r="AT302" s="613"/>
      <c r="AU302" s="613"/>
      <c r="AV302" s="613"/>
      <c r="AW302" s="613"/>
      <c r="AX302" s="613"/>
      <c r="AY302" s="613"/>
      <c r="AZ302" s="613"/>
      <c r="BA302" s="972"/>
      <c r="BB302" s="613"/>
      <c r="BC302" s="613"/>
      <c r="BD302" s="613"/>
      <c r="BE302" s="613"/>
      <c r="BF302" s="613"/>
      <c r="BG302" s="1075"/>
      <c r="BH302" s="613"/>
      <c r="BI302" s="613"/>
      <c r="BJ302" s="613"/>
      <c r="BK302" s="613"/>
      <c r="BL302" s="613"/>
      <c r="BM302" s="972"/>
      <c r="BN302" s="613"/>
      <c r="BO302" s="613"/>
      <c r="BP302" s="613"/>
      <c r="BQ302" s="613"/>
      <c r="BR302" s="613"/>
      <c r="BS302" s="972"/>
      <c r="BT302" s="613"/>
      <c r="BU302" s="613"/>
      <c r="BV302" s="613"/>
      <c r="BW302" s="613"/>
      <c r="BX302" s="613"/>
      <c r="BY302" s="972"/>
      <c r="BZ302" s="613"/>
      <c r="CA302" s="613"/>
      <c r="CB302" s="613"/>
      <c r="CC302" s="613"/>
      <c r="CD302" s="613"/>
      <c r="CE302" s="613"/>
      <c r="CF302" s="613"/>
      <c r="CG302" s="613"/>
      <c r="CH302" s="613"/>
      <c r="CI302" s="613"/>
    </row>
    <row r="303" spans="3:87">
      <c r="C303" s="544"/>
      <c r="D303" s="544"/>
      <c r="E303" s="544"/>
      <c r="F303" s="544"/>
      <c r="G303" s="544"/>
      <c r="H303" s="544"/>
      <c r="I303" s="495"/>
      <c r="J303" s="495"/>
      <c r="K303" s="495"/>
      <c r="L303" s="495"/>
      <c r="M303" s="495"/>
      <c r="N303" s="1074"/>
      <c r="O303" s="1074"/>
      <c r="P303" s="1074"/>
      <c r="Q303" s="1074"/>
      <c r="R303" s="1074"/>
      <c r="S303" s="1074"/>
      <c r="T303" s="613"/>
      <c r="U303" s="613"/>
      <c r="V303" s="613"/>
      <c r="W303" s="613"/>
      <c r="X303" s="613"/>
      <c r="Y303" s="613"/>
      <c r="Z303" s="613"/>
      <c r="AA303" s="613"/>
      <c r="AB303" s="613"/>
      <c r="AC303" s="613"/>
      <c r="AD303" s="613"/>
      <c r="AE303" s="971"/>
      <c r="AF303" s="613"/>
      <c r="AG303" s="613"/>
      <c r="AH303" s="613"/>
      <c r="AI303" s="973"/>
      <c r="AJ303" s="613"/>
      <c r="AK303" s="971"/>
      <c r="AL303" s="613"/>
      <c r="AM303" s="971"/>
      <c r="AN303" s="613"/>
      <c r="AO303" s="971"/>
      <c r="AP303" s="613"/>
      <c r="AQ303" s="613"/>
      <c r="AR303" s="613"/>
      <c r="AS303" s="613"/>
      <c r="AT303" s="613"/>
      <c r="AU303" s="613"/>
      <c r="AV303" s="613"/>
      <c r="AW303" s="613"/>
      <c r="AX303" s="613"/>
      <c r="AY303" s="613"/>
      <c r="AZ303" s="613"/>
      <c r="BA303" s="972"/>
      <c r="BB303" s="613"/>
      <c r="BC303" s="613"/>
      <c r="BD303" s="613"/>
      <c r="BE303" s="613"/>
      <c r="BF303" s="613"/>
      <c r="BG303" s="1075"/>
      <c r="BH303" s="613"/>
      <c r="BI303" s="613"/>
      <c r="BJ303" s="613"/>
      <c r="BK303" s="613"/>
      <c r="BL303" s="613"/>
      <c r="BM303" s="972"/>
      <c r="BN303" s="613"/>
      <c r="BO303" s="613"/>
      <c r="BP303" s="613"/>
      <c r="BQ303" s="613"/>
      <c r="BR303" s="613"/>
      <c r="BS303" s="972"/>
      <c r="BT303" s="613"/>
      <c r="BU303" s="613"/>
      <c r="BV303" s="613"/>
      <c r="BW303" s="613"/>
      <c r="BX303" s="613"/>
      <c r="BY303" s="972"/>
      <c r="BZ303" s="613"/>
      <c r="CA303" s="613"/>
      <c r="CB303" s="613"/>
      <c r="CC303" s="613"/>
      <c r="CD303" s="613"/>
      <c r="CE303" s="613"/>
      <c r="CF303" s="613"/>
      <c r="CG303" s="613"/>
      <c r="CH303" s="613"/>
      <c r="CI303" s="613"/>
    </row>
    <row r="304" spans="3:87">
      <c r="C304" s="544"/>
      <c r="D304" s="544"/>
      <c r="E304" s="544"/>
      <c r="F304" s="544"/>
      <c r="G304" s="544"/>
      <c r="H304" s="544"/>
      <c r="I304" s="495"/>
      <c r="J304" s="495"/>
      <c r="K304" s="495"/>
      <c r="L304" s="495"/>
      <c r="M304" s="495"/>
      <c r="N304" s="1074"/>
      <c r="O304" s="1074"/>
      <c r="P304" s="1074"/>
      <c r="Q304" s="1074"/>
      <c r="R304" s="1074"/>
      <c r="S304" s="1074"/>
      <c r="T304" s="613"/>
      <c r="U304" s="613"/>
      <c r="V304" s="613"/>
      <c r="W304" s="613"/>
      <c r="X304" s="613"/>
      <c r="Y304" s="613"/>
      <c r="Z304" s="613"/>
      <c r="AA304" s="613"/>
      <c r="AB304" s="613"/>
      <c r="AC304" s="613"/>
      <c r="AD304" s="613"/>
      <c r="AE304" s="971"/>
      <c r="AF304" s="613"/>
      <c r="AG304" s="613"/>
      <c r="AH304" s="613"/>
      <c r="AI304" s="973"/>
      <c r="AJ304" s="613"/>
      <c r="AK304" s="971"/>
      <c r="AL304" s="613"/>
      <c r="AM304" s="971"/>
      <c r="AN304" s="613"/>
      <c r="AO304" s="971"/>
      <c r="AP304" s="613"/>
      <c r="AQ304" s="613"/>
      <c r="AR304" s="613"/>
      <c r="AS304" s="613"/>
      <c r="AT304" s="613"/>
      <c r="AU304" s="613"/>
      <c r="AV304" s="613"/>
      <c r="AW304" s="613"/>
      <c r="AX304" s="613"/>
      <c r="AY304" s="613"/>
      <c r="AZ304" s="613"/>
      <c r="BA304" s="972"/>
      <c r="BB304" s="613"/>
      <c r="BC304" s="613"/>
      <c r="BD304" s="613"/>
      <c r="BE304" s="613"/>
      <c r="BF304" s="613"/>
      <c r="BG304" s="1075"/>
      <c r="BH304" s="613"/>
      <c r="BI304" s="613"/>
      <c r="BJ304" s="613"/>
      <c r="BK304" s="613"/>
      <c r="BL304" s="613"/>
      <c r="BM304" s="972"/>
      <c r="BN304" s="613"/>
      <c r="BO304" s="613"/>
      <c r="BP304" s="613"/>
      <c r="BQ304" s="613"/>
      <c r="BR304" s="613"/>
      <c r="BS304" s="972"/>
      <c r="BT304" s="613"/>
      <c r="BU304" s="613"/>
      <c r="BV304" s="613"/>
      <c r="BW304" s="613"/>
      <c r="BX304" s="613"/>
      <c r="BY304" s="972"/>
      <c r="BZ304" s="613"/>
      <c r="CA304" s="613"/>
      <c r="CB304" s="613"/>
      <c r="CC304" s="613"/>
      <c r="CD304" s="613"/>
      <c r="CE304" s="613"/>
      <c r="CF304" s="613"/>
      <c r="CG304" s="613"/>
      <c r="CH304" s="613"/>
      <c r="CI304" s="613"/>
    </row>
    <row r="305" spans="3:87">
      <c r="C305" s="544"/>
      <c r="D305" s="544"/>
      <c r="E305" s="544"/>
      <c r="F305" s="544"/>
      <c r="G305" s="544"/>
      <c r="H305" s="544"/>
      <c r="I305" s="495"/>
      <c r="J305" s="495"/>
      <c r="K305" s="495"/>
      <c r="L305" s="495"/>
      <c r="M305" s="495"/>
      <c r="N305" s="1074"/>
      <c r="O305" s="1074"/>
      <c r="P305" s="1074"/>
      <c r="Q305" s="1074"/>
      <c r="R305" s="1074"/>
      <c r="S305" s="1074"/>
      <c r="T305" s="613"/>
      <c r="U305" s="613"/>
      <c r="V305" s="613"/>
      <c r="W305" s="613"/>
      <c r="X305" s="613"/>
      <c r="Y305" s="613"/>
      <c r="Z305" s="613"/>
      <c r="AA305" s="613"/>
      <c r="AB305" s="613"/>
      <c r="AC305" s="613"/>
      <c r="AD305" s="613"/>
      <c r="AE305" s="971"/>
      <c r="AF305" s="613"/>
      <c r="AG305" s="613"/>
      <c r="AH305" s="613"/>
      <c r="AI305" s="973"/>
      <c r="AJ305" s="613"/>
      <c r="AK305" s="971"/>
      <c r="AL305" s="613"/>
      <c r="AM305" s="971"/>
      <c r="AN305" s="613"/>
      <c r="AO305" s="971"/>
      <c r="AP305" s="613"/>
      <c r="AQ305" s="613"/>
      <c r="AR305" s="613"/>
      <c r="AS305" s="613"/>
      <c r="AT305" s="613"/>
      <c r="AU305" s="613"/>
      <c r="AV305" s="613"/>
      <c r="AW305" s="613"/>
      <c r="AX305" s="613"/>
      <c r="AY305" s="613"/>
      <c r="AZ305" s="613"/>
      <c r="BA305" s="972"/>
      <c r="BB305" s="613"/>
      <c r="BC305" s="613"/>
      <c r="BD305" s="613"/>
      <c r="BE305" s="613"/>
      <c r="BF305" s="613"/>
      <c r="BG305" s="1075"/>
      <c r="BH305" s="613"/>
      <c r="BI305" s="613"/>
      <c r="BJ305" s="613"/>
      <c r="BK305" s="613"/>
      <c r="BL305" s="613"/>
      <c r="BM305" s="972"/>
      <c r="BN305" s="613"/>
      <c r="BO305" s="613"/>
      <c r="BP305" s="613"/>
      <c r="BQ305" s="613"/>
      <c r="BR305" s="613"/>
      <c r="BS305" s="972"/>
      <c r="BT305" s="613"/>
      <c r="BU305" s="613"/>
      <c r="BV305" s="613"/>
      <c r="BW305" s="613"/>
      <c r="BX305" s="613"/>
      <c r="BY305" s="972"/>
      <c r="BZ305" s="613"/>
      <c r="CA305" s="613"/>
      <c r="CB305" s="613"/>
      <c r="CC305" s="613"/>
      <c r="CD305" s="613"/>
      <c r="CE305" s="613"/>
      <c r="CF305" s="613"/>
      <c r="CG305" s="613"/>
      <c r="CH305" s="613"/>
      <c r="CI305" s="613"/>
    </row>
    <row r="306" spans="3:87">
      <c r="C306" s="544"/>
      <c r="D306" s="544"/>
      <c r="E306" s="544"/>
      <c r="F306" s="544"/>
      <c r="G306" s="544"/>
      <c r="H306" s="544"/>
      <c r="I306" s="495"/>
      <c r="J306" s="495"/>
      <c r="K306" s="495"/>
      <c r="L306" s="495"/>
      <c r="M306" s="495"/>
      <c r="N306" s="1074"/>
      <c r="O306" s="1074"/>
      <c r="P306" s="1074"/>
      <c r="Q306" s="1074"/>
      <c r="R306" s="1074"/>
      <c r="S306" s="1074"/>
      <c r="T306" s="613"/>
      <c r="U306" s="613"/>
      <c r="V306" s="613"/>
      <c r="W306" s="613"/>
      <c r="X306" s="613"/>
      <c r="Y306" s="613"/>
      <c r="Z306" s="613"/>
      <c r="AA306" s="613"/>
      <c r="AB306" s="613"/>
      <c r="AC306" s="613"/>
      <c r="AD306" s="613"/>
      <c r="AE306" s="971"/>
      <c r="AF306" s="613"/>
      <c r="AG306" s="613"/>
      <c r="AH306" s="613"/>
      <c r="AI306" s="973"/>
      <c r="AJ306" s="613"/>
      <c r="AK306" s="971"/>
      <c r="AL306" s="613"/>
      <c r="AM306" s="971"/>
      <c r="AN306" s="613"/>
      <c r="AO306" s="971"/>
      <c r="AP306" s="613"/>
      <c r="AQ306" s="613"/>
      <c r="AR306" s="613"/>
      <c r="AS306" s="613"/>
      <c r="AT306" s="613"/>
      <c r="AU306" s="613"/>
      <c r="AV306" s="613"/>
      <c r="AW306" s="613"/>
      <c r="AX306" s="613"/>
      <c r="AY306" s="613"/>
      <c r="AZ306" s="613"/>
      <c r="BA306" s="972"/>
      <c r="BB306" s="613"/>
      <c r="BC306" s="613"/>
      <c r="BD306" s="613"/>
      <c r="BE306" s="613"/>
      <c r="BF306" s="613"/>
      <c r="BG306" s="1075"/>
      <c r="BH306" s="613"/>
      <c r="BI306" s="613"/>
      <c r="BJ306" s="613"/>
      <c r="BK306" s="613"/>
      <c r="BL306" s="613"/>
      <c r="BM306" s="972"/>
      <c r="BN306" s="613"/>
      <c r="BO306" s="613"/>
      <c r="BP306" s="613"/>
      <c r="BQ306" s="613"/>
      <c r="BR306" s="613"/>
      <c r="BS306" s="972"/>
      <c r="BT306" s="613"/>
      <c r="BU306" s="613"/>
      <c r="BV306" s="613"/>
      <c r="BW306" s="613"/>
      <c r="BX306" s="613"/>
      <c r="BY306" s="972"/>
      <c r="BZ306" s="613"/>
      <c r="CA306" s="613"/>
      <c r="CB306" s="613"/>
      <c r="CC306" s="613"/>
      <c r="CD306" s="613"/>
      <c r="CE306" s="613"/>
      <c r="CF306" s="613"/>
      <c r="CG306" s="613"/>
      <c r="CH306" s="613"/>
      <c r="CI306" s="613"/>
    </row>
    <row r="307" spans="3:87">
      <c r="C307" s="544"/>
      <c r="D307" s="544"/>
      <c r="E307" s="544"/>
      <c r="F307" s="544"/>
      <c r="G307" s="544"/>
      <c r="H307" s="544"/>
      <c r="I307" s="495"/>
      <c r="J307" s="495"/>
      <c r="K307" s="495"/>
      <c r="L307" s="495"/>
      <c r="M307" s="495"/>
      <c r="N307" s="1074"/>
      <c r="O307" s="1074"/>
      <c r="P307" s="1074"/>
      <c r="Q307" s="1074"/>
      <c r="R307" s="1074"/>
      <c r="S307" s="1074"/>
      <c r="T307" s="613"/>
      <c r="U307" s="613"/>
      <c r="V307" s="613"/>
      <c r="W307" s="613"/>
      <c r="X307" s="613"/>
      <c r="Y307" s="613"/>
      <c r="Z307" s="613"/>
      <c r="AA307" s="613"/>
      <c r="AB307" s="613"/>
      <c r="AC307" s="613"/>
      <c r="AD307" s="613"/>
      <c r="AE307" s="971"/>
      <c r="AF307" s="613"/>
      <c r="AG307" s="613"/>
      <c r="AH307" s="613"/>
      <c r="AI307" s="973"/>
      <c r="AJ307" s="613"/>
      <c r="AK307" s="971"/>
      <c r="AL307" s="613"/>
      <c r="AM307" s="971"/>
      <c r="AN307" s="613"/>
      <c r="AO307" s="971"/>
      <c r="AP307" s="613"/>
      <c r="AQ307" s="613"/>
      <c r="AR307" s="613"/>
      <c r="AS307" s="613"/>
      <c r="AT307" s="613"/>
      <c r="AU307" s="613"/>
      <c r="AV307" s="613"/>
      <c r="AW307" s="613"/>
      <c r="AX307" s="613"/>
      <c r="AY307" s="613"/>
      <c r="AZ307" s="613"/>
      <c r="BA307" s="972"/>
      <c r="BB307" s="613"/>
      <c r="BC307" s="613"/>
      <c r="BD307" s="613"/>
      <c r="BE307" s="613"/>
      <c r="BF307" s="613"/>
      <c r="BG307" s="1075"/>
      <c r="BH307" s="613"/>
      <c r="BI307" s="613"/>
      <c r="BJ307" s="613"/>
      <c r="BK307" s="613"/>
      <c r="BL307" s="613"/>
      <c r="BM307" s="972"/>
      <c r="BN307" s="613"/>
      <c r="BO307" s="613"/>
      <c r="BP307" s="613"/>
      <c r="BQ307" s="613"/>
      <c r="BR307" s="613"/>
      <c r="BS307" s="972"/>
      <c r="BT307" s="613"/>
      <c r="BU307" s="613"/>
      <c r="BV307" s="613"/>
      <c r="BW307" s="613"/>
      <c r="BX307" s="613"/>
      <c r="BY307" s="972"/>
      <c r="BZ307" s="613"/>
      <c r="CA307" s="613"/>
      <c r="CB307" s="613"/>
      <c r="CC307" s="613"/>
      <c r="CD307" s="613"/>
      <c r="CE307" s="613"/>
      <c r="CF307" s="613"/>
      <c r="CG307" s="613"/>
      <c r="CH307" s="613"/>
      <c r="CI307" s="613"/>
    </row>
    <row r="308" spans="3:87">
      <c r="C308" s="544"/>
      <c r="D308" s="544"/>
      <c r="E308" s="544"/>
      <c r="F308" s="544"/>
      <c r="G308" s="544"/>
      <c r="H308" s="544"/>
      <c r="I308" s="495"/>
      <c r="J308" s="495"/>
      <c r="K308" s="495"/>
      <c r="L308" s="495"/>
      <c r="M308" s="495"/>
      <c r="N308" s="1074"/>
      <c r="O308" s="1074"/>
      <c r="P308" s="1074"/>
      <c r="Q308" s="1074"/>
      <c r="R308" s="1074"/>
      <c r="S308" s="1074"/>
      <c r="T308" s="613"/>
      <c r="U308" s="613"/>
      <c r="V308" s="613"/>
      <c r="W308" s="613"/>
      <c r="X308" s="613"/>
      <c r="Y308" s="613"/>
      <c r="Z308" s="613"/>
      <c r="AA308" s="613"/>
      <c r="AB308" s="613"/>
      <c r="AC308" s="613"/>
      <c r="AD308" s="613"/>
      <c r="AE308" s="971"/>
      <c r="AF308" s="613"/>
      <c r="AG308" s="613"/>
      <c r="AH308" s="613"/>
      <c r="AI308" s="973"/>
      <c r="AJ308" s="613"/>
      <c r="AK308" s="971"/>
      <c r="AL308" s="613"/>
      <c r="AM308" s="971"/>
      <c r="AN308" s="613"/>
      <c r="AO308" s="971"/>
      <c r="AP308" s="613"/>
      <c r="AQ308" s="613"/>
      <c r="AR308" s="613"/>
      <c r="AS308" s="613"/>
      <c r="AT308" s="613"/>
      <c r="AU308" s="613"/>
      <c r="AV308" s="613"/>
      <c r="AW308" s="613"/>
      <c r="AX308" s="613"/>
      <c r="AY308" s="613"/>
      <c r="AZ308" s="613"/>
      <c r="BA308" s="972"/>
      <c r="BB308" s="613"/>
      <c r="BC308" s="613"/>
      <c r="BD308" s="613"/>
      <c r="BE308" s="613"/>
      <c r="BF308" s="613"/>
      <c r="BG308" s="1075"/>
      <c r="BH308" s="613"/>
      <c r="BI308" s="613"/>
      <c r="BJ308" s="613"/>
      <c r="BK308" s="613"/>
      <c r="BL308" s="613"/>
      <c r="BM308" s="972"/>
      <c r="BN308" s="613"/>
      <c r="BO308" s="613"/>
      <c r="BP308" s="613"/>
      <c r="BQ308" s="613"/>
      <c r="BR308" s="613"/>
      <c r="BS308" s="972"/>
      <c r="BT308" s="613"/>
      <c r="BU308" s="613"/>
      <c r="BV308" s="613"/>
      <c r="BW308" s="613"/>
      <c r="BX308" s="613"/>
      <c r="BY308" s="972"/>
      <c r="BZ308" s="613"/>
      <c r="CA308" s="613"/>
      <c r="CB308" s="613"/>
      <c r="CC308" s="613"/>
      <c r="CD308" s="613"/>
      <c r="CE308" s="613"/>
      <c r="CF308" s="613"/>
      <c r="CG308" s="613"/>
      <c r="CH308" s="613"/>
      <c r="CI308" s="613"/>
    </row>
    <row r="309" spans="3:87">
      <c r="C309" s="544"/>
      <c r="D309" s="544"/>
      <c r="E309" s="544"/>
      <c r="F309" s="544"/>
      <c r="G309" s="544"/>
      <c r="H309" s="544"/>
      <c r="I309" s="495"/>
      <c r="J309" s="495"/>
      <c r="K309" s="495"/>
      <c r="L309" s="495"/>
      <c r="M309" s="495"/>
      <c r="N309" s="1074"/>
      <c r="O309" s="1074"/>
      <c r="P309" s="1074"/>
      <c r="Q309" s="1074"/>
      <c r="R309" s="1074"/>
      <c r="S309" s="1074"/>
      <c r="T309" s="613"/>
      <c r="U309" s="613"/>
      <c r="V309" s="613"/>
      <c r="W309" s="613"/>
      <c r="X309" s="613"/>
      <c r="Y309" s="613"/>
      <c r="Z309" s="613"/>
      <c r="AA309" s="613"/>
      <c r="AB309" s="613"/>
      <c r="AC309" s="613"/>
      <c r="AD309" s="613"/>
      <c r="AE309" s="971"/>
      <c r="AF309" s="613"/>
      <c r="AG309" s="613"/>
      <c r="AH309" s="613"/>
      <c r="AI309" s="973"/>
      <c r="AJ309" s="613"/>
      <c r="AK309" s="971"/>
      <c r="AL309" s="613"/>
      <c r="AM309" s="971"/>
      <c r="AN309" s="613"/>
      <c r="AO309" s="971"/>
      <c r="AP309" s="613"/>
      <c r="AQ309" s="613"/>
      <c r="AR309" s="613"/>
      <c r="AS309" s="613"/>
      <c r="AT309" s="613"/>
      <c r="AU309" s="613"/>
      <c r="AV309" s="613"/>
      <c r="AW309" s="613"/>
      <c r="AX309" s="613"/>
      <c r="AY309" s="613"/>
      <c r="AZ309" s="613"/>
      <c r="BA309" s="972"/>
      <c r="BB309" s="613"/>
      <c r="BC309" s="613"/>
      <c r="BD309" s="613"/>
      <c r="BE309" s="613"/>
      <c r="BF309" s="613"/>
      <c r="BG309" s="1075"/>
      <c r="BH309" s="613"/>
      <c r="BI309" s="613"/>
      <c r="BJ309" s="613"/>
      <c r="BK309" s="613"/>
      <c r="BL309" s="613"/>
      <c r="BM309" s="972"/>
      <c r="BN309" s="613"/>
      <c r="BO309" s="613"/>
      <c r="BP309" s="613"/>
      <c r="BQ309" s="613"/>
      <c r="BR309" s="613"/>
      <c r="BS309" s="972"/>
      <c r="BT309" s="613"/>
      <c r="BU309" s="613"/>
      <c r="BV309" s="613"/>
      <c r="BW309" s="613"/>
      <c r="BX309" s="613"/>
      <c r="BY309" s="972"/>
      <c r="BZ309" s="613"/>
      <c r="CA309" s="613"/>
      <c r="CB309" s="613"/>
      <c r="CC309" s="613"/>
      <c r="CD309" s="613"/>
      <c r="CE309" s="613"/>
      <c r="CF309" s="613"/>
      <c r="CG309" s="613"/>
      <c r="CH309" s="613"/>
      <c r="CI309" s="613"/>
    </row>
    <row r="310" spans="3:87">
      <c r="C310" s="544"/>
      <c r="D310" s="544"/>
      <c r="E310" s="544"/>
      <c r="F310" s="544"/>
      <c r="G310" s="544"/>
      <c r="H310" s="544"/>
      <c r="I310" s="495"/>
      <c r="J310" s="495"/>
      <c r="K310" s="495"/>
      <c r="L310" s="495"/>
      <c r="M310" s="495"/>
      <c r="N310" s="1074"/>
      <c r="O310" s="1074"/>
      <c r="P310" s="1074"/>
      <c r="Q310" s="1074"/>
      <c r="R310" s="1074"/>
      <c r="S310" s="1074"/>
      <c r="T310" s="613"/>
      <c r="U310" s="613"/>
      <c r="V310" s="613"/>
      <c r="W310" s="613"/>
      <c r="X310" s="613"/>
      <c r="Y310" s="613"/>
      <c r="Z310" s="613"/>
      <c r="AA310" s="613"/>
      <c r="AB310" s="613"/>
      <c r="AC310" s="613"/>
      <c r="AD310" s="613"/>
      <c r="AE310" s="971"/>
      <c r="AF310" s="613"/>
      <c r="AG310" s="613"/>
      <c r="AH310" s="613"/>
      <c r="AI310" s="973"/>
      <c r="AJ310" s="613"/>
      <c r="AK310" s="971"/>
      <c r="AL310" s="613"/>
      <c r="AM310" s="971"/>
      <c r="AN310" s="613"/>
      <c r="AO310" s="971"/>
      <c r="AP310" s="613"/>
      <c r="AQ310" s="613"/>
      <c r="AR310" s="613"/>
      <c r="AS310" s="613"/>
      <c r="AT310" s="613"/>
      <c r="AU310" s="613"/>
      <c r="AV310" s="613"/>
      <c r="AW310" s="613"/>
      <c r="AX310" s="613"/>
      <c r="AY310" s="613"/>
      <c r="AZ310" s="613"/>
      <c r="BA310" s="972"/>
      <c r="BB310" s="613"/>
      <c r="BC310" s="613"/>
      <c r="BD310" s="613"/>
      <c r="BE310" s="613"/>
      <c r="BF310" s="613"/>
      <c r="BG310" s="1075"/>
      <c r="BH310" s="613"/>
      <c r="BI310" s="613"/>
      <c r="BJ310" s="613"/>
      <c r="BK310" s="613"/>
      <c r="BL310" s="613"/>
      <c r="BM310" s="972"/>
      <c r="BN310" s="613"/>
      <c r="BO310" s="613"/>
      <c r="BP310" s="613"/>
      <c r="BQ310" s="613"/>
      <c r="BR310" s="613"/>
      <c r="BS310" s="972"/>
      <c r="BT310" s="613"/>
      <c r="BU310" s="613"/>
      <c r="BV310" s="613"/>
      <c r="BW310" s="613"/>
      <c r="BX310" s="613"/>
      <c r="BY310" s="972"/>
      <c r="BZ310" s="613"/>
      <c r="CA310" s="613"/>
      <c r="CB310" s="613"/>
      <c r="CC310" s="613"/>
      <c r="CD310" s="613"/>
      <c r="CE310" s="613"/>
      <c r="CF310" s="613"/>
      <c r="CG310" s="613"/>
      <c r="CH310" s="613"/>
      <c r="CI310" s="613"/>
    </row>
    <row r="311" spans="3:87">
      <c r="C311" s="544"/>
      <c r="D311" s="544"/>
      <c r="E311" s="544"/>
      <c r="F311" s="544"/>
      <c r="G311" s="544"/>
      <c r="H311" s="544"/>
      <c r="I311" s="495"/>
      <c r="J311" s="495"/>
      <c r="K311" s="495"/>
      <c r="L311" s="495"/>
      <c r="M311" s="495"/>
      <c r="N311" s="1074"/>
      <c r="O311" s="1074"/>
      <c r="P311" s="1074"/>
      <c r="Q311" s="1074"/>
      <c r="R311" s="1074"/>
      <c r="S311" s="1074"/>
      <c r="T311" s="613"/>
      <c r="U311" s="613"/>
      <c r="V311" s="613"/>
      <c r="W311" s="613"/>
      <c r="X311" s="613"/>
      <c r="Y311" s="613"/>
      <c r="Z311" s="613"/>
      <c r="AA311" s="613"/>
      <c r="AB311" s="613"/>
      <c r="AC311" s="613"/>
      <c r="AD311" s="613"/>
      <c r="AE311" s="971"/>
      <c r="AF311" s="613"/>
      <c r="AG311" s="613"/>
      <c r="AH311" s="613"/>
      <c r="AI311" s="973"/>
      <c r="AJ311" s="613"/>
      <c r="AK311" s="971"/>
      <c r="AL311" s="613"/>
      <c r="AM311" s="971"/>
      <c r="AN311" s="613"/>
      <c r="AO311" s="971"/>
      <c r="AP311" s="613"/>
      <c r="AQ311" s="613"/>
      <c r="AR311" s="613"/>
      <c r="AS311" s="613"/>
      <c r="AT311" s="613"/>
      <c r="AU311" s="613"/>
      <c r="AV311" s="613"/>
      <c r="AW311" s="613"/>
      <c r="AX311" s="613"/>
      <c r="AY311" s="613"/>
      <c r="AZ311" s="613"/>
      <c r="BA311" s="972"/>
      <c r="BB311" s="613"/>
      <c r="BC311" s="613"/>
      <c r="BD311" s="613"/>
      <c r="BE311" s="613"/>
      <c r="BF311" s="613"/>
      <c r="BG311" s="1075"/>
      <c r="BH311" s="613"/>
      <c r="BI311" s="613"/>
      <c r="BJ311" s="613"/>
      <c r="BK311" s="613"/>
      <c r="BL311" s="613"/>
      <c r="BM311" s="972"/>
      <c r="BN311" s="613"/>
      <c r="BO311" s="613"/>
      <c r="BP311" s="613"/>
      <c r="BQ311" s="613"/>
      <c r="BR311" s="613"/>
      <c r="BS311" s="972"/>
      <c r="BT311" s="613"/>
      <c r="BU311" s="613"/>
      <c r="BV311" s="613"/>
      <c r="BW311" s="613"/>
      <c r="BX311" s="613"/>
      <c r="BY311" s="972"/>
      <c r="BZ311" s="613"/>
      <c r="CA311" s="613"/>
      <c r="CB311" s="613"/>
      <c r="CC311" s="613"/>
      <c r="CD311" s="613"/>
      <c r="CE311" s="613"/>
      <c r="CF311" s="613"/>
      <c r="CG311" s="613"/>
      <c r="CH311" s="613"/>
      <c r="CI311" s="613"/>
    </row>
    <row r="312" spans="3:87">
      <c r="C312" s="544"/>
      <c r="D312" s="544"/>
      <c r="E312" s="544"/>
      <c r="F312" s="544"/>
      <c r="G312" s="544"/>
      <c r="H312" s="544"/>
      <c r="I312" s="495"/>
      <c r="J312" s="495"/>
      <c r="K312" s="495"/>
      <c r="L312" s="495"/>
      <c r="M312" s="495"/>
      <c r="N312" s="1074"/>
      <c r="O312" s="1074"/>
      <c r="P312" s="1074"/>
      <c r="Q312" s="1074"/>
      <c r="R312" s="1074"/>
      <c r="S312" s="1074"/>
      <c r="T312" s="613"/>
      <c r="U312" s="613"/>
      <c r="V312" s="613"/>
      <c r="W312" s="613"/>
      <c r="X312" s="613"/>
      <c r="Y312" s="613"/>
      <c r="Z312" s="613"/>
      <c r="AA312" s="613"/>
      <c r="AB312" s="613"/>
      <c r="AC312" s="613"/>
      <c r="AD312" s="613"/>
      <c r="AE312" s="971"/>
      <c r="AF312" s="613"/>
      <c r="AG312" s="613"/>
      <c r="AH312" s="613"/>
      <c r="AI312" s="973"/>
      <c r="AJ312" s="613"/>
      <c r="AK312" s="971"/>
      <c r="AL312" s="613"/>
      <c r="AM312" s="971"/>
      <c r="AN312" s="613"/>
      <c r="AO312" s="971"/>
      <c r="AP312" s="613"/>
      <c r="AQ312" s="613"/>
      <c r="AR312" s="613"/>
      <c r="AS312" s="613"/>
      <c r="AT312" s="613"/>
      <c r="AU312" s="613"/>
      <c r="AV312" s="613"/>
      <c r="AW312" s="613"/>
      <c r="AX312" s="613"/>
      <c r="AY312" s="613"/>
      <c r="AZ312" s="613"/>
      <c r="BA312" s="972"/>
      <c r="BB312" s="613"/>
      <c r="BC312" s="613"/>
      <c r="BD312" s="613"/>
      <c r="BE312" s="613"/>
      <c r="BF312" s="613"/>
      <c r="BG312" s="1075"/>
      <c r="BH312" s="613"/>
      <c r="BI312" s="613"/>
      <c r="BJ312" s="613"/>
      <c r="BK312" s="613"/>
      <c r="BL312" s="613"/>
      <c r="BM312" s="972"/>
      <c r="BN312" s="613"/>
      <c r="BO312" s="613"/>
      <c r="BP312" s="613"/>
      <c r="BQ312" s="613"/>
      <c r="BR312" s="613"/>
      <c r="BS312" s="972"/>
      <c r="BT312" s="613"/>
      <c r="BU312" s="613"/>
      <c r="BV312" s="613"/>
      <c r="BW312" s="613"/>
      <c r="BX312" s="613"/>
      <c r="BY312" s="972"/>
      <c r="BZ312" s="613"/>
      <c r="CA312" s="613"/>
      <c r="CB312" s="613"/>
      <c r="CC312" s="613"/>
      <c r="CD312" s="613"/>
      <c r="CE312" s="613"/>
      <c r="CF312" s="613"/>
      <c r="CG312" s="613"/>
      <c r="CH312" s="613"/>
      <c r="CI312" s="613"/>
    </row>
    <row r="313" spans="3:87">
      <c r="C313" s="544"/>
      <c r="D313" s="544"/>
      <c r="E313" s="544"/>
      <c r="F313" s="544"/>
      <c r="G313" s="544"/>
      <c r="H313" s="544"/>
      <c r="I313" s="495"/>
      <c r="J313" s="495"/>
      <c r="K313" s="495"/>
      <c r="L313" s="495"/>
      <c r="M313" s="495"/>
      <c r="N313" s="1074"/>
      <c r="O313" s="1074"/>
      <c r="P313" s="1074"/>
      <c r="Q313" s="1074"/>
      <c r="R313" s="1074"/>
      <c r="S313" s="1074"/>
      <c r="T313" s="613"/>
      <c r="U313" s="613"/>
      <c r="V313" s="613"/>
      <c r="W313" s="613"/>
      <c r="X313" s="613"/>
      <c r="Y313" s="613"/>
      <c r="Z313" s="613"/>
      <c r="AA313" s="613"/>
      <c r="AB313" s="613"/>
      <c r="AC313" s="613"/>
      <c r="AD313" s="613"/>
      <c r="AE313" s="971"/>
      <c r="AF313" s="613"/>
      <c r="AG313" s="613"/>
      <c r="AH313" s="613"/>
      <c r="AI313" s="973"/>
      <c r="AJ313" s="613"/>
      <c r="AK313" s="971"/>
      <c r="AL313" s="613"/>
      <c r="AM313" s="971"/>
      <c r="AN313" s="613"/>
      <c r="AO313" s="971"/>
      <c r="AP313" s="613"/>
      <c r="AQ313" s="613"/>
      <c r="AR313" s="613"/>
      <c r="AS313" s="613"/>
      <c r="AT313" s="613"/>
      <c r="AU313" s="613"/>
      <c r="AV313" s="613"/>
      <c r="AW313" s="613"/>
      <c r="AX313" s="613"/>
      <c r="AY313" s="613"/>
      <c r="AZ313" s="613"/>
      <c r="BA313" s="972"/>
      <c r="BB313" s="613"/>
      <c r="BC313" s="613"/>
      <c r="BD313" s="613"/>
      <c r="BE313" s="613"/>
      <c r="BF313" s="613"/>
      <c r="BG313" s="1075"/>
      <c r="BH313" s="613"/>
      <c r="BI313" s="613"/>
      <c r="BJ313" s="613"/>
      <c r="BK313" s="613"/>
      <c r="BL313" s="613"/>
      <c r="BM313" s="972"/>
      <c r="BN313" s="613"/>
      <c r="BO313" s="613"/>
      <c r="BP313" s="613"/>
      <c r="BQ313" s="613"/>
      <c r="BR313" s="613"/>
      <c r="BS313" s="972"/>
      <c r="BT313" s="613"/>
      <c r="BU313" s="613"/>
      <c r="BV313" s="613"/>
      <c r="BW313" s="613"/>
      <c r="BX313" s="613"/>
      <c r="BY313" s="972"/>
      <c r="BZ313" s="613"/>
      <c r="CA313" s="613"/>
      <c r="CB313" s="613"/>
      <c r="CC313" s="613"/>
      <c r="CD313" s="613"/>
      <c r="CE313" s="613"/>
      <c r="CF313" s="613"/>
      <c r="CG313" s="613"/>
      <c r="CH313" s="613"/>
      <c r="CI313" s="613"/>
    </row>
    <row r="314" spans="3:87">
      <c r="C314" s="544"/>
      <c r="D314" s="544"/>
      <c r="E314" s="544"/>
      <c r="F314" s="544"/>
      <c r="G314" s="544"/>
      <c r="H314" s="544"/>
      <c r="I314" s="495"/>
      <c r="J314" s="495"/>
      <c r="K314" s="495"/>
      <c r="L314" s="495"/>
      <c r="M314" s="495"/>
      <c r="N314" s="1074"/>
      <c r="O314" s="1074"/>
      <c r="P314" s="1074"/>
      <c r="Q314" s="1074"/>
      <c r="R314" s="1074"/>
      <c r="S314" s="1074"/>
      <c r="T314" s="613"/>
      <c r="U314" s="613"/>
      <c r="V314" s="613"/>
      <c r="W314" s="613"/>
      <c r="X314" s="613"/>
      <c r="Y314" s="613"/>
      <c r="Z314" s="613"/>
      <c r="AA314" s="613"/>
      <c r="AB314" s="613"/>
      <c r="AC314" s="613"/>
      <c r="AD314" s="613"/>
      <c r="AE314" s="971"/>
      <c r="AF314" s="613"/>
      <c r="AG314" s="613"/>
      <c r="AH314" s="613"/>
      <c r="AI314" s="973"/>
      <c r="AJ314" s="613"/>
      <c r="AK314" s="971"/>
      <c r="AL314" s="613"/>
      <c r="AM314" s="971"/>
      <c r="AN314" s="613"/>
      <c r="AO314" s="971"/>
      <c r="AP314" s="613"/>
      <c r="AQ314" s="613"/>
      <c r="AR314" s="613"/>
      <c r="AS314" s="613"/>
      <c r="AT314" s="613"/>
      <c r="AU314" s="613"/>
      <c r="AV314" s="613"/>
      <c r="AW314" s="613"/>
      <c r="AX314" s="613"/>
      <c r="AY314" s="613"/>
      <c r="AZ314" s="613"/>
      <c r="BA314" s="972"/>
      <c r="BB314" s="613"/>
      <c r="BC314" s="613"/>
      <c r="BD314" s="613"/>
      <c r="BE314" s="613"/>
      <c r="BF314" s="613"/>
      <c r="BG314" s="1075"/>
      <c r="BH314" s="613"/>
      <c r="BI314" s="613"/>
      <c r="BJ314" s="613"/>
      <c r="BK314" s="613"/>
      <c r="BL314" s="613"/>
      <c r="BM314" s="972"/>
      <c r="BN314" s="613"/>
      <c r="BO314" s="613"/>
      <c r="BP314" s="613"/>
      <c r="BQ314" s="613"/>
      <c r="BR314" s="613"/>
      <c r="BS314" s="972"/>
      <c r="BT314" s="613"/>
      <c r="BU314" s="613"/>
      <c r="BV314" s="613"/>
      <c r="BW314" s="613"/>
      <c r="BX314" s="613"/>
      <c r="BY314" s="972"/>
      <c r="BZ314" s="613"/>
      <c r="CA314" s="613"/>
      <c r="CB314" s="613"/>
      <c r="CC314" s="613"/>
      <c r="CD314" s="613"/>
      <c r="CE314" s="613"/>
      <c r="CF314" s="613"/>
      <c r="CG314" s="613"/>
      <c r="CH314" s="613"/>
      <c r="CI314" s="613"/>
    </row>
    <row r="315" spans="3:87">
      <c r="C315" s="544"/>
      <c r="D315" s="544"/>
      <c r="E315" s="544"/>
      <c r="F315" s="544"/>
      <c r="G315" s="544"/>
      <c r="H315" s="544"/>
      <c r="I315" s="495"/>
      <c r="J315" s="495"/>
      <c r="K315" s="495"/>
      <c r="L315" s="495"/>
      <c r="M315" s="495"/>
      <c r="N315" s="1074"/>
      <c r="O315" s="1074"/>
      <c r="P315" s="1074"/>
      <c r="Q315" s="1074"/>
      <c r="R315" s="1074"/>
      <c r="S315" s="1074"/>
      <c r="T315" s="613"/>
      <c r="U315" s="613"/>
      <c r="V315" s="613"/>
      <c r="W315" s="613"/>
      <c r="X315" s="613"/>
      <c r="Y315" s="613"/>
      <c r="Z315" s="613"/>
      <c r="AA315" s="613"/>
      <c r="AB315" s="613"/>
      <c r="AC315" s="613"/>
      <c r="AD315" s="613"/>
      <c r="AE315" s="971"/>
      <c r="AF315" s="613"/>
      <c r="AG315" s="613"/>
      <c r="AH315" s="613"/>
      <c r="AI315" s="973"/>
      <c r="AJ315" s="613"/>
      <c r="AK315" s="971"/>
      <c r="AL315" s="613"/>
      <c r="AM315" s="971"/>
      <c r="AN315" s="613"/>
      <c r="AO315" s="971"/>
      <c r="AP315" s="613"/>
      <c r="AQ315" s="613"/>
      <c r="AR315" s="613"/>
      <c r="AS315" s="613"/>
      <c r="AT315" s="613"/>
      <c r="AU315" s="613"/>
      <c r="AV315" s="613"/>
      <c r="AW315" s="613"/>
      <c r="AX315" s="613"/>
      <c r="AY315" s="613"/>
      <c r="AZ315" s="613"/>
      <c r="BA315" s="972"/>
      <c r="BB315" s="613"/>
      <c r="BC315" s="613"/>
      <c r="BD315" s="613"/>
      <c r="BE315" s="613"/>
      <c r="BF315" s="613"/>
      <c r="BG315" s="1075"/>
      <c r="BH315" s="613"/>
      <c r="BI315" s="613"/>
      <c r="BJ315" s="613"/>
      <c r="BK315" s="613"/>
      <c r="BL315" s="613"/>
      <c r="BM315" s="972"/>
      <c r="BN315" s="613"/>
      <c r="BO315" s="613"/>
      <c r="BP315" s="613"/>
      <c r="BQ315" s="613"/>
      <c r="BR315" s="613"/>
      <c r="BS315" s="972"/>
      <c r="BT315" s="613"/>
      <c r="BU315" s="613"/>
      <c r="BV315" s="613"/>
      <c r="BW315" s="613"/>
      <c r="BX315" s="613"/>
      <c r="BY315" s="972"/>
      <c r="BZ315" s="613"/>
      <c r="CA315" s="613"/>
      <c r="CB315" s="613"/>
      <c r="CC315" s="613"/>
      <c r="CD315" s="613"/>
      <c r="CE315" s="613"/>
      <c r="CF315" s="613"/>
      <c r="CG315" s="613"/>
      <c r="CH315" s="613"/>
      <c r="CI315" s="613"/>
    </row>
    <row r="316" spans="3:87">
      <c r="C316" s="544"/>
      <c r="D316" s="544"/>
      <c r="E316" s="544"/>
      <c r="F316" s="544"/>
      <c r="G316" s="544"/>
      <c r="H316" s="544"/>
      <c r="I316" s="495"/>
      <c r="J316" s="495"/>
      <c r="K316" s="495"/>
      <c r="L316" s="495"/>
      <c r="M316" s="495"/>
      <c r="N316" s="1074"/>
      <c r="O316" s="1074"/>
      <c r="P316" s="1074"/>
      <c r="Q316" s="1074"/>
      <c r="R316" s="1074"/>
      <c r="S316" s="1074"/>
      <c r="T316" s="613"/>
      <c r="U316" s="613"/>
      <c r="V316" s="613"/>
      <c r="W316" s="613"/>
      <c r="X316" s="613"/>
      <c r="Y316" s="613"/>
      <c r="Z316" s="613"/>
      <c r="AA316" s="613"/>
      <c r="AB316" s="613"/>
      <c r="AC316" s="613"/>
      <c r="AD316" s="613"/>
      <c r="AE316" s="971"/>
      <c r="AF316" s="613"/>
      <c r="AG316" s="613"/>
      <c r="AH316" s="613"/>
      <c r="AI316" s="973"/>
      <c r="AJ316" s="613"/>
      <c r="AK316" s="971"/>
      <c r="AL316" s="613"/>
      <c r="AM316" s="971"/>
      <c r="AN316" s="613"/>
      <c r="AO316" s="971"/>
      <c r="AP316" s="613"/>
      <c r="AQ316" s="613"/>
      <c r="AR316" s="613"/>
      <c r="AS316" s="613"/>
      <c r="AT316" s="613"/>
      <c r="AU316" s="613"/>
      <c r="AV316" s="613"/>
      <c r="AW316" s="613"/>
      <c r="AX316" s="613"/>
      <c r="AY316" s="613"/>
      <c r="AZ316" s="613"/>
      <c r="BA316" s="972"/>
      <c r="BB316" s="613"/>
      <c r="BC316" s="613"/>
      <c r="BD316" s="613"/>
      <c r="BE316" s="613"/>
      <c r="BF316" s="613"/>
      <c r="BG316" s="1075"/>
      <c r="BH316" s="613"/>
      <c r="BI316" s="613"/>
      <c r="BJ316" s="613"/>
      <c r="BK316" s="613"/>
      <c r="BL316" s="613"/>
      <c r="BM316" s="972"/>
      <c r="BN316" s="613"/>
      <c r="BO316" s="613"/>
      <c r="BP316" s="613"/>
      <c r="BQ316" s="613"/>
      <c r="BR316" s="613"/>
      <c r="BS316" s="972"/>
      <c r="BT316" s="613"/>
      <c r="BU316" s="613"/>
      <c r="BV316" s="613"/>
      <c r="BW316" s="613"/>
      <c r="BX316" s="613"/>
      <c r="BY316" s="972"/>
      <c r="BZ316" s="613"/>
      <c r="CA316" s="613"/>
      <c r="CB316" s="613"/>
      <c r="CC316" s="613"/>
      <c r="CD316" s="613"/>
      <c r="CE316" s="613"/>
      <c r="CF316" s="613"/>
      <c r="CG316" s="613"/>
      <c r="CH316" s="613"/>
      <c r="CI316" s="613"/>
    </row>
    <row r="317" spans="3:87">
      <c r="C317" s="544"/>
      <c r="D317" s="544"/>
      <c r="E317" s="544"/>
      <c r="F317" s="544"/>
      <c r="G317" s="544"/>
      <c r="H317" s="544"/>
      <c r="I317" s="495"/>
      <c r="J317" s="495"/>
      <c r="K317" s="495"/>
      <c r="L317" s="495"/>
      <c r="M317" s="495"/>
      <c r="N317" s="1074"/>
      <c r="O317" s="1074"/>
      <c r="P317" s="1074"/>
      <c r="Q317" s="1074"/>
      <c r="R317" s="1074"/>
      <c r="S317" s="1074"/>
      <c r="T317" s="613"/>
      <c r="U317" s="613"/>
      <c r="V317" s="613"/>
      <c r="W317" s="613"/>
      <c r="X317" s="613"/>
      <c r="Y317" s="613"/>
      <c r="Z317" s="613"/>
      <c r="AA317" s="613"/>
      <c r="AB317" s="613"/>
      <c r="AC317" s="613"/>
      <c r="AD317" s="613"/>
      <c r="AE317" s="971"/>
      <c r="AF317" s="613"/>
      <c r="AG317" s="613"/>
      <c r="AH317" s="613"/>
      <c r="AI317" s="973"/>
      <c r="AJ317" s="613"/>
      <c r="AK317" s="971"/>
      <c r="AL317" s="613"/>
      <c r="AM317" s="971"/>
      <c r="AN317" s="613"/>
      <c r="AO317" s="971"/>
      <c r="AP317" s="613"/>
      <c r="AQ317" s="613"/>
      <c r="AR317" s="613"/>
      <c r="AS317" s="613"/>
      <c r="AT317" s="613"/>
      <c r="AU317" s="613"/>
      <c r="AV317" s="613"/>
      <c r="AW317" s="613"/>
      <c r="AX317" s="613"/>
      <c r="AY317" s="613"/>
      <c r="AZ317" s="613"/>
      <c r="BA317" s="972"/>
      <c r="BB317" s="613"/>
      <c r="BC317" s="613"/>
      <c r="BD317" s="613"/>
      <c r="BE317" s="613"/>
      <c r="BF317" s="613"/>
      <c r="BG317" s="1075"/>
      <c r="BH317" s="613"/>
      <c r="BI317" s="613"/>
      <c r="BJ317" s="613"/>
      <c r="BK317" s="613"/>
      <c r="BL317" s="613"/>
      <c r="BM317" s="972"/>
      <c r="BN317" s="613"/>
      <c r="BO317" s="613"/>
      <c r="BP317" s="613"/>
      <c r="BQ317" s="613"/>
      <c r="BR317" s="613"/>
      <c r="BS317" s="972"/>
      <c r="BT317" s="613"/>
      <c r="BU317" s="613"/>
      <c r="BV317" s="613"/>
      <c r="BW317" s="613"/>
      <c r="BX317" s="613"/>
      <c r="BY317" s="972"/>
      <c r="BZ317" s="613"/>
      <c r="CA317" s="613"/>
      <c r="CB317" s="613"/>
      <c r="CC317" s="613"/>
      <c r="CD317" s="613"/>
      <c r="CE317" s="613"/>
      <c r="CF317" s="613"/>
      <c r="CG317" s="613"/>
      <c r="CH317" s="613"/>
      <c r="CI317" s="613"/>
    </row>
    <row r="318" spans="3:87">
      <c r="C318" s="544"/>
      <c r="D318" s="544"/>
      <c r="E318" s="544"/>
      <c r="F318" s="544"/>
      <c r="G318" s="544"/>
      <c r="H318" s="544"/>
      <c r="I318" s="495"/>
      <c r="J318" s="495"/>
      <c r="K318" s="495"/>
      <c r="L318" s="495"/>
      <c r="M318" s="495"/>
      <c r="N318" s="1074"/>
      <c r="O318" s="1074"/>
      <c r="P318" s="1074"/>
      <c r="Q318" s="1074"/>
      <c r="R318" s="1074"/>
      <c r="S318" s="1074"/>
      <c r="T318" s="613"/>
      <c r="U318" s="613"/>
      <c r="V318" s="613"/>
      <c r="W318" s="613"/>
      <c r="X318" s="613"/>
      <c r="Y318" s="613"/>
      <c r="Z318" s="613"/>
      <c r="AA318" s="613"/>
      <c r="AB318" s="613"/>
      <c r="AC318" s="613"/>
      <c r="AD318" s="613"/>
      <c r="AE318" s="971"/>
      <c r="AF318" s="613"/>
      <c r="AG318" s="613"/>
      <c r="AH318" s="613"/>
      <c r="AI318" s="973"/>
      <c r="AJ318" s="613"/>
      <c r="AK318" s="971"/>
      <c r="AL318" s="613"/>
      <c r="AM318" s="971"/>
      <c r="AN318" s="613"/>
      <c r="AO318" s="971"/>
      <c r="AP318" s="613"/>
      <c r="AQ318" s="613"/>
      <c r="AR318" s="613"/>
      <c r="AS318" s="613"/>
      <c r="AT318" s="613"/>
      <c r="AU318" s="613"/>
      <c r="AV318" s="613"/>
      <c r="AW318" s="613"/>
      <c r="AX318" s="613"/>
      <c r="AY318" s="613"/>
      <c r="AZ318" s="613"/>
      <c r="BA318" s="972"/>
      <c r="BB318" s="613"/>
      <c r="BC318" s="613"/>
      <c r="BD318" s="613"/>
      <c r="BE318" s="613"/>
      <c r="BF318" s="613"/>
      <c r="BG318" s="1075"/>
      <c r="BH318" s="613"/>
      <c r="BI318" s="613"/>
      <c r="BJ318" s="613"/>
      <c r="BK318" s="613"/>
      <c r="BL318" s="613"/>
      <c r="BM318" s="972"/>
      <c r="BN318" s="613"/>
      <c r="BO318" s="613"/>
      <c r="BP318" s="613"/>
      <c r="BQ318" s="613"/>
      <c r="BR318" s="613"/>
      <c r="BS318" s="972"/>
      <c r="BT318" s="613"/>
      <c r="BU318" s="613"/>
      <c r="BV318" s="613"/>
      <c r="BW318" s="613"/>
      <c r="BX318" s="613"/>
      <c r="BY318" s="972"/>
      <c r="BZ318" s="613"/>
      <c r="CA318" s="613"/>
      <c r="CB318" s="613"/>
      <c r="CC318" s="613"/>
      <c r="CD318" s="613"/>
      <c r="CE318" s="613"/>
      <c r="CF318" s="613"/>
      <c r="CG318" s="613"/>
      <c r="CH318" s="613"/>
      <c r="CI318" s="613"/>
    </row>
    <row r="319" spans="3:87">
      <c r="C319" s="544"/>
      <c r="D319" s="544"/>
      <c r="E319" s="544"/>
      <c r="F319" s="544"/>
      <c r="G319" s="544"/>
      <c r="H319" s="544"/>
      <c r="I319" s="495"/>
      <c r="J319" s="495"/>
      <c r="K319" s="495"/>
      <c r="L319" s="495"/>
      <c r="M319" s="495"/>
      <c r="N319" s="1074"/>
      <c r="O319" s="1074"/>
      <c r="P319" s="1074"/>
      <c r="Q319" s="1074"/>
      <c r="R319" s="1074"/>
      <c r="S319" s="1074"/>
      <c r="T319" s="613"/>
      <c r="U319" s="613"/>
      <c r="V319" s="613"/>
      <c r="W319" s="613"/>
      <c r="X319" s="613"/>
      <c r="Y319" s="613"/>
      <c r="Z319" s="613"/>
      <c r="AA319" s="613"/>
      <c r="AB319" s="613"/>
      <c r="AC319" s="613"/>
      <c r="AD319" s="613"/>
      <c r="AE319" s="971"/>
      <c r="AF319" s="613"/>
      <c r="AG319" s="613"/>
      <c r="AH319" s="613"/>
      <c r="AI319" s="973"/>
      <c r="AJ319" s="613"/>
      <c r="AK319" s="971"/>
      <c r="AL319" s="613"/>
      <c r="AM319" s="971"/>
      <c r="AN319" s="613"/>
      <c r="AO319" s="971"/>
      <c r="AP319" s="613"/>
      <c r="AQ319" s="613"/>
      <c r="AR319" s="613"/>
      <c r="AS319" s="613"/>
      <c r="AT319" s="613"/>
      <c r="AU319" s="613"/>
      <c r="AV319" s="613"/>
      <c r="AW319" s="613"/>
      <c r="AX319" s="613"/>
      <c r="AY319" s="613"/>
      <c r="AZ319" s="613"/>
      <c r="BA319" s="972"/>
      <c r="BB319" s="613"/>
      <c r="BC319" s="613"/>
      <c r="BD319" s="613"/>
      <c r="BE319" s="613"/>
      <c r="BF319" s="613"/>
      <c r="BG319" s="1075"/>
      <c r="BH319" s="613"/>
      <c r="BI319" s="613"/>
      <c r="BJ319" s="613"/>
      <c r="BK319" s="613"/>
      <c r="BL319" s="613"/>
      <c r="BM319" s="972"/>
      <c r="BN319" s="613"/>
      <c r="BO319" s="613"/>
      <c r="BP319" s="613"/>
      <c r="BQ319" s="613"/>
      <c r="BR319" s="613"/>
      <c r="BS319" s="972"/>
      <c r="BT319" s="613"/>
      <c r="BU319" s="613"/>
      <c r="BV319" s="613"/>
      <c r="BW319" s="613"/>
      <c r="BX319" s="613"/>
      <c r="BY319" s="972"/>
      <c r="BZ319" s="613"/>
      <c r="CA319" s="613"/>
      <c r="CB319" s="613"/>
      <c r="CC319" s="613"/>
      <c r="CD319" s="613"/>
      <c r="CE319" s="613"/>
      <c r="CF319" s="613"/>
      <c r="CG319" s="613"/>
      <c r="CH319" s="613"/>
      <c r="CI319" s="613"/>
    </row>
    <row r="320" spans="3:87">
      <c r="C320" s="544"/>
      <c r="D320" s="544"/>
      <c r="E320" s="544"/>
      <c r="F320" s="544"/>
      <c r="G320" s="544"/>
      <c r="H320" s="544"/>
      <c r="I320" s="495"/>
      <c r="J320" s="495"/>
      <c r="K320" s="495"/>
      <c r="L320" s="495"/>
      <c r="M320" s="495"/>
      <c r="N320" s="1074"/>
      <c r="O320" s="1074"/>
      <c r="P320" s="1074"/>
      <c r="Q320" s="1074"/>
      <c r="R320" s="1074"/>
      <c r="S320" s="1074"/>
      <c r="T320" s="613"/>
      <c r="U320" s="613"/>
      <c r="V320" s="613"/>
      <c r="W320" s="613"/>
      <c r="X320" s="613"/>
      <c r="Y320" s="613"/>
      <c r="Z320" s="613"/>
      <c r="AA320" s="613"/>
      <c r="AB320" s="613"/>
      <c r="AC320" s="613"/>
      <c r="AD320" s="613"/>
      <c r="AE320" s="971"/>
      <c r="AF320" s="613"/>
      <c r="AG320" s="613"/>
      <c r="AH320" s="613"/>
      <c r="AI320" s="973"/>
      <c r="AJ320" s="613"/>
      <c r="AK320" s="971"/>
      <c r="AL320" s="613"/>
      <c r="AM320" s="971"/>
      <c r="AN320" s="613"/>
      <c r="AO320" s="971"/>
      <c r="AP320" s="613"/>
      <c r="AQ320" s="613"/>
      <c r="AR320" s="613"/>
      <c r="AS320" s="613"/>
      <c r="AT320" s="613"/>
      <c r="AU320" s="613"/>
      <c r="AV320" s="613"/>
      <c r="AW320" s="613"/>
      <c r="AX320" s="613"/>
      <c r="AY320" s="613"/>
      <c r="AZ320" s="613"/>
      <c r="BA320" s="972"/>
      <c r="BB320" s="613"/>
      <c r="BC320" s="613"/>
      <c r="BD320" s="613"/>
      <c r="BE320" s="613"/>
      <c r="BF320" s="613"/>
      <c r="BG320" s="1075"/>
      <c r="BH320" s="613"/>
      <c r="BI320" s="613"/>
      <c r="BJ320" s="613"/>
      <c r="BK320" s="613"/>
      <c r="BL320" s="613"/>
      <c r="BM320" s="972"/>
      <c r="BN320" s="613"/>
      <c r="BO320" s="613"/>
      <c r="BP320" s="613"/>
      <c r="BQ320" s="613"/>
      <c r="BR320" s="613"/>
      <c r="BS320" s="972"/>
      <c r="BT320" s="613"/>
      <c r="BU320" s="613"/>
      <c r="BV320" s="613"/>
      <c r="BW320" s="613"/>
      <c r="BX320" s="613"/>
      <c r="BY320" s="972"/>
      <c r="BZ320" s="613"/>
      <c r="CA320" s="613"/>
      <c r="CB320" s="613"/>
      <c r="CC320" s="613"/>
      <c r="CD320" s="613"/>
      <c r="CE320" s="613"/>
      <c r="CF320" s="613"/>
      <c r="CG320" s="613"/>
      <c r="CH320" s="613"/>
      <c r="CI320" s="613"/>
    </row>
    <row r="321" spans="3:87">
      <c r="C321" s="544"/>
      <c r="D321" s="544"/>
      <c r="E321" s="544"/>
      <c r="F321" s="544"/>
      <c r="G321" s="544"/>
      <c r="H321" s="544"/>
      <c r="I321" s="495"/>
      <c r="J321" s="495"/>
      <c r="K321" s="495"/>
      <c r="L321" s="495"/>
      <c r="M321" s="495"/>
      <c r="N321" s="1074"/>
      <c r="O321" s="1074"/>
      <c r="P321" s="1074"/>
      <c r="Q321" s="1074"/>
      <c r="R321" s="1074"/>
      <c r="S321" s="1074"/>
      <c r="T321" s="613"/>
      <c r="U321" s="613"/>
      <c r="V321" s="613"/>
      <c r="W321" s="613"/>
      <c r="X321" s="613"/>
      <c r="Y321" s="613"/>
      <c r="Z321" s="613"/>
      <c r="AA321" s="613"/>
      <c r="AB321" s="613"/>
      <c r="AC321" s="613"/>
      <c r="AD321" s="613"/>
      <c r="AE321" s="971"/>
      <c r="AF321" s="613"/>
      <c r="AG321" s="613"/>
      <c r="AH321" s="613"/>
      <c r="AI321" s="973"/>
      <c r="AJ321" s="613"/>
      <c r="AK321" s="971"/>
      <c r="AL321" s="613"/>
      <c r="AM321" s="971"/>
      <c r="AN321" s="613"/>
      <c r="AO321" s="971"/>
      <c r="AP321" s="613"/>
      <c r="AQ321" s="613"/>
      <c r="AR321" s="613"/>
      <c r="AS321" s="613"/>
      <c r="AT321" s="613"/>
      <c r="AU321" s="613"/>
      <c r="AV321" s="613"/>
      <c r="AW321" s="613"/>
      <c r="AX321" s="613"/>
      <c r="AY321" s="613"/>
      <c r="AZ321" s="613"/>
      <c r="BA321" s="972"/>
      <c r="BB321" s="613"/>
      <c r="BC321" s="613"/>
      <c r="BD321" s="613"/>
      <c r="BE321" s="613"/>
      <c r="BF321" s="613"/>
      <c r="BG321" s="1075"/>
      <c r="BH321" s="613"/>
      <c r="BI321" s="613"/>
      <c r="BJ321" s="613"/>
      <c r="BK321" s="613"/>
      <c r="BL321" s="613"/>
      <c r="BM321" s="972"/>
      <c r="BN321" s="613"/>
      <c r="BO321" s="613"/>
      <c r="BP321" s="613"/>
      <c r="BQ321" s="613"/>
      <c r="BR321" s="613"/>
      <c r="BS321" s="972"/>
      <c r="BT321" s="613"/>
      <c r="BU321" s="613"/>
      <c r="BV321" s="613"/>
      <c r="BW321" s="613"/>
      <c r="BX321" s="613"/>
      <c r="BY321" s="972"/>
      <c r="BZ321" s="613"/>
      <c r="CA321" s="613"/>
      <c r="CB321" s="613"/>
      <c r="CC321" s="613"/>
      <c r="CD321" s="613"/>
      <c r="CE321" s="613"/>
      <c r="CF321" s="613"/>
      <c r="CG321" s="613"/>
      <c r="CH321" s="613"/>
      <c r="CI321" s="613"/>
    </row>
    <row r="322" spans="3:87">
      <c r="C322" s="544"/>
      <c r="D322" s="544"/>
      <c r="E322" s="544"/>
      <c r="F322" s="544"/>
      <c r="G322" s="544"/>
      <c r="H322" s="544"/>
      <c r="I322" s="495"/>
      <c r="J322" s="495"/>
      <c r="K322" s="495"/>
      <c r="L322" s="495"/>
      <c r="M322" s="495"/>
      <c r="N322" s="1074"/>
      <c r="O322" s="1074"/>
      <c r="P322" s="1074"/>
      <c r="Q322" s="1074"/>
      <c r="R322" s="1074"/>
      <c r="S322" s="1074"/>
      <c r="T322" s="613"/>
      <c r="U322" s="613"/>
      <c r="V322" s="613"/>
      <c r="W322" s="613"/>
      <c r="X322" s="613"/>
      <c r="Y322" s="613"/>
      <c r="Z322" s="613"/>
      <c r="AA322" s="613"/>
      <c r="AB322" s="613"/>
      <c r="AC322" s="613"/>
      <c r="AD322" s="613"/>
      <c r="AE322" s="971"/>
      <c r="AF322" s="613"/>
      <c r="AG322" s="613"/>
      <c r="AH322" s="613"/>
      <c r="AI322" s="973"/>
      <c r="AJ322" s="613"/>
      <c r="AK322" s="971"/>
      <c r="AL322" s="613"/>
      <c r="AM322" s="971"/>
      <c r="AN322" s="613"/>
      <c r="AO322" s="971"/>
      <c r="AP322" s="613"/>
      <c r="AQ322" s="613"/>
      <c r="AR322" s="613"/>
      <c r="AS322" s="613"/>
      <c r="AT322" s="613"/>
      <c r="AU322" s="613"/>
      <c r="AV322" s="613"/>
      <c r="AW322" s="613"/>
      <c r="AX322" s="613"/>
      <c r="AY322" s="613"/>
      <c r="AZ322" s="613"/>
      <c r="BA322" s="972"/>
      <c r="BB322" s="613"/>
      <c r="BC322" s="613"/>
      <c r="BD322" s="613"/>
      <c r="BE322" s="613"/>
      <c r="BF322" s="613"/>
      <c r="BG322" s="1075"/>
      <c r="BH322" s="613"/>
      <c r="BI322" s="613"/>
      <c r="BJ322" s="613"/>
      <c r="BK322" s="613"/>
      <c r="BL322" s="613"/>
      <c r="BM322" s="972"/>
      <c r="BN322" s="613"/>
      <c r="BO322" s="613"/>
      <c r="BP322" s="613"/>
      <c r="BQ322" s="613"/>
      <c r="BR322" s="613"/>
      <c r="BS322" s="972"/>
      <c r="BT322" s="613"/>
      <c r="BU322" s="613"/>
      <c r="BV322" s="613"/>
      <c r="BW322" s="613"/>
      <c r="BX322" s="613"/>
      <c r="BY322" s="972"/>
      <c r="BZ322" s="613"/>
      <c r="CA322" s="613"/>
      <c r="CB322" s="613"/>
      <c r="CC322" s="613"/>
      <c r="CD322" s="613"/>
      <c r="CE322" s="613"/>
      <c r="CF322" s="613"/>
      <c r="CG322" s="613"/>
      <c r="CH322" s="613"/>
      <c r="CI322" s="613"/>
    </row>
    <row r="323" spans="3:87">
      <c r="C323" s="544"/>
      <c r="D323" s="544"/>
      <c r="E323" s="544"/>
      <c r="F323" s="544"/>
      <c r="G323" s="544"/>
      <c r="H323" s="544"/>
      <c r="I323" s="495"/>
      <c r="J323" s="495"/>
      <c r="K323" s="495"/>
      <c r="L323" s="495"/>
      <c r="M323" s="495"/>
      <c r="N323" s="1074"/>
      <c r="O323" s="1074"/>
      <c r="P323" s="1074"/>
      <c r="Q323" s="1074"/>
      <c r="R323" s="1074"/>
      <c r="S323" s="1074"/>
      <c r="T323" s="613"/>
      <c r="U323" s="613"/>
      <c r="V323" s="613"/>
      <c r="W323" s="613"/>
      <c r="X323" s="613"/>
      <c r="Y323" s="613"/>
      <c r="Z323" s="613"/>
      <c r="AA323" s="613"/>
      <c r="AB323" s="613"/>
      <c r="AC323" s="613"/>
      <c r="AD323" s="613"/>
      <c r="AE323" s="971"/>
      <c r="AF323" s="613"/>
      <c r="AG323" s="613"/>
      <c r="AH323" s="613"/>
      <c r="AI323" s="973"/>
      <c r="AJ323" s="613"/>
      <c r="AK323" s="971"/>
      <c r="AL323" s="613"/>
      <c r="AM323" s="971"/>
      <c r="AN323" s="613"/>
      <c r="AO323" s="971"/>
      <c r="AP323" s="613"/>
      <c r="AQ323" s="613"/>
      <c r="AR323" s="613"/>
      <c r="AS323" s="613"/>
      <c r="AT323" s="613"/>
      <c r="AU323" s="613"/>
      <c r="AV323" s="613"/>
      <c r="AW323" s="613"/>
      <c r="AX323" s="613"/>
      <c r="AY323" s="613"/>
      <c r="AZ323" s="613"/>
      <c r="BA323" s="972"/>
      <c r="BB323" s="613"/>
      <c r="BC323" s="613"/>
      <c r="BD323" s="613"/>
      <c r="BE323" s="613"/>
      <c r="BF323" s="613"/>
      <c r="BG323" s="1075"/>
      <c r="BH323" s="613"/>
      <c r="BI323" s="613"/>
      <c r="BJ323" s="613"/>
      <c r="BK323" s="613"/>
      <c r="BL323" s="613"/>
      <c r="BM323" s="972"/>
      <c r="BN323" s="613"/>
      <c r="BO323" s="613"/>
      <c r="BP323" s="613"/>
      <c r="BQ323" s="613"/>
      <c r="BR323" s="613"/>
      <c r="BS323" s="972"/>
      <c r="BT323" s="613"/>
      <c r="BU323" s="613"/>
      <c r="BV323" s="613"/>
      <c r="BW323" s="613"/>
      <c r="BX323" s="613"/>
      <c r="BY323" s="972"/>
      <c r="BZ323" s="613"/>
      <c r="CA323" s="613"/>
      <c r="CB323" s="613"/>
      <c r="CC323" s="613"/>
      <c r="CD323" s="613"/>
      <c r="CE323" s="613"/>
      <c r="CF323" s="613"/>
      <c r="CG323" s="613"/>
      <c r="CH323" s="613"/>
      <c r="CI323" s="613"/>
    </row>
    <row r="324" spans="3:87">
      <c r="C324" s="544"/>
      <c r="D324" s="544"/>
      <c r="E324" s="544"/>
      <c r="F324" s="544"/>
      <c r="G324" s="544"/>
      <c r="H324" s="544"/>
      <c r="I324" s="495"/>
      <c r="J324" s="495"/>
      <c r="K324" s="495"/>
      <c r="L324" s="495"/>
      <c r="M324" s="495"/>
      <c r="N324" s="1074"/>
      <c r="O324" s="1074"/>
      <c r="P324" s="1074"/>
      <c r="Q324" s="1074"/>
      <c r="R324" s="1074"/>
      <c r="S324" s="1074"/>
      <c r="T324" s="613"/>
      <c r="U324" s="613"/>
      <c r="V324" s="613"/>
      <c r="W324" s="613"/>
      <c r="X324" s="613"/>
      <c r="Y324" s="613"/>
      <c r="Z324" s="613"/>
      <c r="AA324" s="613"/>
      <c r="AB324" s="613"/>
      <c r="AC324" s="613"/>
      <c r="AD324" s="613"/>
      <c r="AE324" s="971"/>
      <c r="AF324" s="613"/>
      <c r="AG324" s="613"/>
      <c r="AH324" s="613"/>
      <c r="AI324" s="973"/>
      <c r="AJ324" s="613"/>
      <c r="AK324" s="971"/>
      <c r="AL324" s="613"/>
      <c r="AM324" s="971"/>
      <c r="AN324" s="613"/>
      <c r="AO324" s="971"/>
      <c r="AP324" s="613"/>
      <c r="AQ324" s="613"/>
      <c r="AR324" s="613"/>
      <c r="AS324" s="613"/>
      <c r="AT324" s="613"/>
      <c r="AU324" s="613"/>
      <c r="AV324" s="613"/>
      <c r="AW324" s="613"/>
      <c r="AX324" s="613"/>
      <c r="AY324" s="613"/>
      <c r="AZ324" s="613"/>
      <c r="BA324" s="972"/>
      <c r="BB324" s="613"/>
      <c r="BC324" s="613"/>
      <c r="BD324" s="613"/>
      <c r="BE324" s="613"/>
      <c r="BF324" s="613"/>
      <c r="BG324" s="1075"/>
      <c r="BH324" s="613"/>
      <c r="BI324" s="613"/>
      <c r="BJ324" s="613"/>
      <c r="BK324" s="613"/>
      <c r="BL324" s="613"/>
      <c r="BM324" s="972"/>
      <c r="BN324" s="613"/>
      <c r="BO324" s="613"/>
      <c r="BP324" s="613"/>
      <c r="BQ324" s="613"/>
      <c r="BR324" s="613"/>
      <c r="BS324" s="972"/>
      <c r="BT324" s="613"/>
      <c r="BU324" s="613"/>
      <c r="BV324" s="613"/>
      <c r="BW324" s="613"/>
      <c r="BX324" s="613"/>
      <c r="BY324" s="972"/>
      <c r="BZ324" s="613"/>
      <c r="CA324" s="613"/>
      <c r="CB324" s="613"/>
      <c r="CC324" s="613"/>
      <c r="CD324" s="613"/>
      <c r="CE324" s="613"/>
      <c r="CF324" s="613"/>
      <c r="CG324" s="613"/>
      <c r="CH324" s="613"/>
      <c r="CI324" s="613"/>
    </row>
    <row r="325" spans="3:87">
      <c r="C325" s="544"/>
      <c r="D325" s="544"/>
      <c r="E325" s="544"/>
      <c r="F325" s="544"/>
      <c r="G325" s="544"/>
      <c r="H325" s="544"/>
      <c r="I325" s="495"/>
      <c r="J325" s="495"/>
      <c r="K325" s="495"/>
      <c r="L325" s="495"/>
      <c r="M325" s="495"/>
      <c r="N325" s="1074"/>
      <c r="O325" s="1074"/>
      <c r="P325" s="1074"/>
      <c r="Q325" s="1074"/>
      <c r="R325" s="1074"/>
      <c r="S325" s="1074"/>
      <c r="T325" s="613"/>
      <c r="U325" s="613"/>
      <c r="V325" s="613"/>
      <c r="W325" s="613"/>
      <c r="X325" s="613"/>
      <c r="Y325" s="613"/>
      <c r="Z325" s="613"/>
      <c r="AA325" s="613"/>
      <c r="AB325" s="613"/>
      <c r="AC325" s="613"/>
      <c r="AD325" s="613"/>
      <c r="AE325" s="971"/>
      <c r="AF325" s="613"/>
      <c r="AG325" s="613"/>
      <c r="AH325" s="613"/>
      <c r="AI325" s="973"/>
      <c r="AJ325" s="613"/>
      <c r="AK325" s="971"/>
      <c r="AL325" s="613"/>
      <c r="AM325" s="971"/>
      <c r="AN325" s="613"/>
      <c r="AO325" s="971"/>
      <c r="AP325" s="613"/>
      <c r="AQ325" s="613"/>
      <c r="AR325" s="613"/>
      <c r="AS325" s="613"/>
      <c r="AT325" s="613"/>
      <c r="AU325" s="613"/>
      <c r="AV325" s="613"/>
      <c r="AW325" s="613"/>
      <c r="AX325" s="613"/>
      <c r="AY325" s="613"/>
      <c r="AZ325" s="613"/>
      <c r="BA325" s="972"/>
      <c r="BB325" s="613"/>
      <c r="BC325" s="613"/>
      <c r="BD325" s="613"/>
      <c r="BE325" s="613"/>
      <c r="BF325" s="613"/>
      <c r="BG325" s="1075"/>
      <c r="BH325" s="613"/>
      <c r="BI325" s="613"/>
      <c r="BJ325" s="613"/>
      <c r="BK325" s="613"/>
      <c r="BL325" s="613"/>
      <c r="BM325" s="972"/>
      <c r="BN325" s="613"/>
      <c r="BO325" s="613"/>
      <c r="BP325" s="613"/>
      <c r="BQ325" s="613"/>
      <c r="BR325" s="613"/>
      <c r="BS325" s="972"/>
      <c r="BT325" s="613"/>
      <c r="BU325" s="613"/>
      <c r="BV325" s="613"/>
      <c r="BW325" s="613"/>
      <c r="BX325" s="613"/>
      <c r="BY325" s="972"/>
      <c r="BZ325" s="613"/>
      <c r="CA325" s="613"/>
      <c r="CB325" s="613"/>
      <c r="CC325" s="613"/>
      <c r="CD325" s="613"/>
      <c r="CE325" s="613"/>
      <c r="CF325" s="613"/>
      <c r="CG325" s="613"/>
      <c r="CH325" s="613"/>
      <c r="CI325" s="613"/>
    </row>
    <row r="326" spans="3:87">
      <c r="C326" s="544"/>
      <c r="D326" s="544"/>
      <c r="E326" s="544"/>
      <c r="F326" s="544"/>
      <c r="G326" s="544"/>
      <c r="H326" s="544"/>
      <c r="I326" s="495"/>
      <c r="J326" s="495"/>
      <c r="K326" s="495"/>
      <c r="L326" s="495"/>
      <c r="M326" s="495"/>
      <c r="N326" s="1074"/>
      <c r="O326" s="1074"/>
      <c r="P326" s="1074"/>
      <c r="Q326" s="1074"/>
      <c r="R326" s="1074"/>
      <c r="S326" s="1074"/>
      <c r="T326" s="613"/>
      <c r="U326" s="613"/>
      <c r="V326" s="613"/>
      <c r="W326" s="613"/>
      <c r="X326" s="613"/>
      <c r="Y326" s="613"/>
      <c r="Z326" s="613"/>
      <c r="AA326" s="613"/>
      <c r="AB326" s="613"/>
      <c r="AC326" s="613"/>
      <c r="AD326" s="613"/>
      <c r="AE326" s="971"/>
      <c r="AF326" s="613"/>
      <c r="AG326" s="613"/>
      <c r="AH326" s="613"/>
      <c r="AI326" s="973"/>
      <c r="AJ326" s="613"/>
      <c r="AK326" s="971"/>
      <c r="AL326" s="613"/>
      <c r="AM326" s="971"/>
      <c r="AN326" s="613"/>
      <c r="AO326" s="971"/>
      <c r="AP326" s="613"/>
      <c r="AQ326" s="613"/>
      <c r="AR326" s="613"/>
      <c r="AS326" s="613"/>
      <c r="AT326" s="613"/>
      <c r="AU326" s="613"/>
      <c r="AV326" s="613"/>
      <c r="AW326" s="613"/>
      <c r="AX326" s="613"/>
      <c r="AY326" s="613"/>
      <c r="AZ326" s="613"/>
      <c r="BA326" s="972"/>
      <c r="BB326" s="613"/>
      <c r="BC326" s="613"/>
      <c r="BD326" s="613"/>
      <c r="BE326" s="613"/>
      <c r="BF326" s="613"/>
      <c r="BG326" s="1075"/>
      <c r="BH326" s="613"/>
      <c r="BI326" s="613"/>
      <c r="BJ326" s="613"/>
      <c r="BK326" s="613"/>
      <c r="BL326" s="613"/>
      <c r="BM326" s="972"/>
      <c r="BN326" s="613"/>
      <c r="BO326" s="613"/>
      <c r="BP326" s="613"/>
      <c r="BQ326" s="613"/>
      <c r="BR326" s="613"/>
      <c r="BS326" s="972"/>
      <c r="BT326" s="613"/>
      <c r="BU326" s="613"/>
      <c r="BV326" s="613"/>
      <c r="BW326" s="613"/>
      <c r="BX326" s="613"/>
      <c r="BY326" s="972"/>
      <c r="BZ326" s="613"/>
      <c r="CA326" s="613"/>
      <c r="CB326" s="613"/>
      <c r="CC326" s="613"/>
      <c r="CD326" s="613"/>
      <c r="CE326" s="613"/>
      <c r="CF326" s="613"/>
      <c r="CG326" s="613"/>
      <c r="CH326" s="613"/>
      <c r="CI326" s="613"/>
    </row>
    <row r="327" spans="3:87">
      <c r="C327" s="544"/>
      <c r="D327" s="544"/>
      <c r="E327" s="544"/>
      <c r="F327" s="544"/>
      <c r="G327" s="544"/>
      <c r="H327" s="544"/>
      <c r="I327" s="495"/>
      <c r="J327" s="495"/>
      <c r="K327" s="495"/>
      <c r="L327" s="495"/>
      <c r="M327" s="495"/>
      <c r="N327" s="1074"/>
      <c r="O327" s="1074"/>
      <c r="P327" s="1074"/>
      <c r="Q327" s="1074"/>
      <c r="R327" s="1074"/>
      <c r="S327" s="1074"/>
      <c r="T327" s="613"/>
      <c r="U327" s="613"/>
      <c r="V327" s="613"/>
      <c r="W327" s="613"/>
      <c r="X327" s="613"/>
      <c r="Y327" s="613"/>
      <c r="Z327" s="613"/>
      <c r="AA327" s="613"/>
      <c r="AB327" s="613"/>
      <c r="AC327" s="613"/>
      <c r="AD327" s="613"/>
      <c r="AE327" s="971"/>
      <c r="AF327" s="613"/>
      <c r="AG327" s="613"/>
      <c r="AH327" s="613"/>
      <c r="AI327" s="973"/>
      <c r="AJ327" s="613"/>
      <c r="AK327" s="971"/>
      <c r="AL327" s="613"/>
      <c r="AM327" s="971"/>
      <c r="AN327" s="613"/>
      <c r="AO327" s="971"/>
      <c r="AP327" s="613"/>
      <c r="AQ327" s="613"/>
      <c r="AR327" s="613"/>
      <c r="AS327" s="613"/>
      <c r="AT327" s="613"/>
      <c r="AU327" s="613"/>
      <c r="AV327" s="613"/>
      <c r="AW327" s="613"/>
      <c r="AX327" s="613"/>
      <c r="AY327" s="613"/>
      <c r="AZ327" s="613"/>
      <c r="BA327" s="972"/>
      <c r="BB327" s="613"/>
      <c r="BC327" s="613"/>
      <c r="BD327" s="613"/>
      <c r="BE327" s="613"/>
      <c r="BF327" s="613"/>
      <c r="BG327" s="1075"/>
      <c r="BH327" s="613"/>
      <c r="BI327" s="613"/>
      <c r="BJ327" s="613"/>
      <c r="BK327" s="613"/>
      <c r="BL327" s="613"/>
      <c r="BM327" s="972"/>
      <c r="BN327" s="613"/>
      <c r="BO327" s="613"/>
      <c r="BP327" s="613"/>
      <c r="BQ327" s="613"/>
      <c r="BR327" s="613"/>
      <c r="BS327" s="972"/>
      <c r="BT327" s="613"/>
      <c r="BU327" s="613"/>
      <c r="BV327" s="613"/>
      <c r="BW327" s="613"/>
      <c r="BX327" s="613"/>
      <c r="BY327" s="972"/>
      <c r="BZ327" s="613"/>
      <c r="CA327" s="613"/>
      <c r="CB327" s="613"/>
      <c r="CC327" s="613"/>
      <c r="CD327" s="613"/>
      <c r="CE327" s="613"/>
      <c r="CF327" s="613"/>
      <c r="CG327" s="613"/>
      <c r="CH327" s="613"/>
      <c r="CI327" s="613"/>
    </row>
    <row r="328" spans="3:87">
      <c r="C328" s="544"/>
      <c r="D328" s="544"/>
      <c r="E328" s="544"/>
      <c r="F328" s="544"/>
      <c r="G328" s="544"/>
      <c r="H328" s="544"/>
      <c r="I328" s="495"/>
      <c r="J328" s="495"/>
      <c r="K328" s="495"/>
      <c r="L328" s="495"/>
      <c r="M328" s="495"/>
      <c r="N328" s="1074"/>
      <c r="O328" s="1074"/>
      <c r="P328" s="1074"/>
      <c r="Q328" s="1074"/>
      <c r="R328" s="1074"/>
      <c r="S328" s="1074"/>
      <c r="T328" s="613"/>
      <c r="U328" s="613"/>
      <c r="V328" s="613"/>
      <c r="W328" s="613"/>
      <c r="X328" s="613"/>
      <c r="Y328" s="613"/>
      <c r="Z328" s="613"/>
      <c r="AA328" s="613"/>
      <c r="AB328" s="613"/>
      <c r="AC328" s="613"/>
      <c r="AD328" s="613"/>
      <c r="AE328" s="971"/>
      <c r="AF328" s="613"/>
      <c r="AG328" s="613"/>
      <c r="AH328" s="613"/>
      <c r="AI328" s="973"/>
      <c r="AJ328" s="613"/>
      <c r="AK328" s="971"/>
      <c r="AL328" s="613"/>
      <c r="AM328" s="971"/>
      <c r="AN328" s="613"/>
      <c r="AO328" s="971"/>
      <c r="AP328" s="613"/>
      <c r="AQ328" s="613"/>
      <c r="AR328" s="613"/>
      <c r="AS328" s="613"/>
      <c r="AT328" s="613"/>
      <c r="AU328" s="613"/>
      <c r="AV328" s="613"/>
      <c r="AW328" s="613"/>
      <c r="AX328" s="613"/>
      <c r="AY328" s="613"/>
      <c r="AZ328" s="613"/>
      <c r="BA328" s="972"/>
      <c r="BB328" s="613"/>
      <c r="BC328" s="613"/>
      <c r="BD328" s="613"/>
      <c r="BE328" s="613"/>
      <c r="BF328" s="613"/>
      <c r="BG328" s="1075"/>
      <c r="BH328" s="613"/>
      <c r="BI328" s="613"/>
      <c r="BJ328" s="613"/>
      <c r="BK328" s="613"/>
      <c r="BL328" s="613"/>
      <c r="BM328" s="972"/>
      <c r="BN328" s="613"/>
      <c r="BO328" s="613"/>
      <c r="BP328" s="613"/>
      <c r="BQ328" s="613"/>
      <c r="BR328" s="613"/>
      <c r="BS328" s="972"/>
      <c r="BT328" s="613"/>
      <c r="BU328" s="613"/>
      <c r="BV328" s="613"/>
      <c r="BW328" s="613"/>
      <c r="BX328" s="613"/>
      <c r="BY328" s="972"/>
      <c r="BZ328" s="613"/>
      <c r="CA328" s="613"/>
      <c r="CB328" s="613"/>
      <c r="CC328" s="613"/>
      <c r="CD328" s="613"/>
      <c r="CE328" s="613"/>
      <c r="CF328" s="613"/>
      <c r="CG328" s="613"/>
      <c r="CH328" s="613"/>
      <c r="CI328" s="613"/>
    </row>
    <row r="329" spans="3:87">
      <c r="C329" s="544"/>
      <c r="D329" s="544"/>
      <c r="E329" s="544"/>
      <c r="F329" s="544"/>
      <c r="G329" s="544"/>
      <c r="H329" s="544"/>
      <c r="I329" s="495"/>
      <c r="J329" s="495"/>
      <c r="K329" s="495"/>
      <c r="L329" s="495"/>
      <c r="M329" s="495"/>
      <c r="N329" s="1074"/>
      <c r="O329" s="1074"/>
      <c r="P329" s="1074"/>
      <c r="Q329" s="1074"/>
      <c r="R329" s="1074"/>
      <c r="S329" s="1074"/>
      <c r="T329" s="613"/>
      <c r="U329" s="613"/>
      <c r="V329" s="613"/>
      <c r="W329" s="613"/>
      <c r="X329" s="613"/>
      <c r="Y329" s="613"/>
      <c r="Z329" s="613"/>
      <c r="AA329" s="613"/>
      <c r="AB329" s="613"/>
      <c r="AC329" s="613"/>
      <c r="AD329" s="613"/>
      <c r="AE329" s="971"/>
      <c r="AF329" s="613"/>
      <c r="AG329" s="613"/>
      <c r="AH329" s="613"/>
      <c r="AI329" s="973"/>
      <c r="AJ329" s="613"/>
      <c r="AK329" s="971"/>
      <c r="AL329" s="613"/>
      <c r="AM329" s="971"/>
      <c r="AN329" s="613"/>
      <c r="AO329" s="971"/>
      <c r="AP329" s="613"/>
      <c r="AQ329" s="613"/>
      <c r="AR329" s="613"/>
      <c r="AS329" s="613"/>
      <c r="AT329" s="613"/>
      <c r="AU329" s="613"/>
      <c r="AV329" s="613"/>
      <c r="AW329" s="613"/>
      <c r="AX329" s="613"/>
      <c r="AY329" s="613"/>
      <c r="AZ329" s="613"/>
      <c r="BA329" s="972"/>
      <c r="BB329" s="613"/>
      <c r="BC329" s="613"/>
      <c r="BD329" s="613"/>
      <c r="BE329" s="613"/>
      <c r="BF329" s="613"/>
      <c r="BG329" s="1075"/>
      <c r="BH329" s="613"/>
      <c r="BI329" s="613"/>
      <c r="BJ329" s="613"/>
      <c r="BK329" s="613"/>
      <c r="BL329" s="613"/>
      <c r="BM329" s="972"/>
      <c r="BN329" s="613"/>
      <c r="BO329" s="613"/>
      <c r="BP329" s="613"/>
      <c r="BQ329" s="613"/>
      <c r="BR329" s="613"/>
      <c r="BS329" s="972"/>
      <c r="BT329" s="613"/>
      <c r="BU329" s="613"/>
      <c r="BV329" s="613"/>
      <c r="BW329" s="613"/>
      <c r="BX329" s="613"/>
      <c r="BY329" s="972"/>
      <c r="BZ329" s="613"/>
      <c r="CA329" s="613"/>
      <c r="CB329" s="613"/>
      <c r="CC329" s="613"/>
      <c r="CD329" s="613"/>
      <c r="CE329" s="613"/>
      <c r="CF329" s="613"/>
      <c r="CG329" s="613"/>
      <c r="CH329" s="613"/>
      <c r="CI329" s="613"/>
    </row>
    <row r="330" spans="3:87">
      <c r="C330" s="544"/>
      <c r="D330" s="544"/>
      <c r="E330" s="544"/>
      <c r="F330" s="544"/>
      <c r="G330" s="544"/>
      <c r="H330" s="544"/>
      <c r="I330" s="495"/>
      <c r="J330" s="495"/>
      <c r="K330" s="495"/>
      <c r="L330" s="495"/>
      <c r="M330" s="495"/>
      <c r="N330" s="1074"/>
      <c r="O330" s="1074"/>
      <c r="P330" s="1074"/>
      <c r="Q330" s="1074"/>
      <c r="R330" s="1074"/>
      <c r="S330" s="1074"/>
      <c r="T330" s="613"/>
      <c r="U330" s="613"/>
      <c r="V330" s="613"/>
      <c r="W330" s="613"/>
      <c r="X330" s="613"/>
      <c r="Y330" s="613"/>
      <c r="Z330" s="613"/>
      <c r="AA330" s="613"/>
      <c r="AB330" s="613"/>
      <c r="AC330" s="613"/>
      <c r="AD330" s="613"/>
      <c r="AE330" s="971"/>
      <c r="AF330" s="613"/>
      <c r="AG330" s="613"/>
      <c r="AH330" s="613"/>
      <c r="AI330" s="973"/>
      <c r="AJ330" s="613"/>
      <c r="AK330" s="971"/>
      <c r="AL330" s="613"/>
      <c r="AM330" s="971"/>
      <c r="AN330" s="613"/>
      <c r="AO330" s="971"/>
      <c r="AP330" s="613"/>
      <c r="AQ330" s="613"/>
      <c r="AR330" s="613"/>
      <c r="AS330" s="613"/>
      <c r="AT330" s="613"/>
      <c r="AU330" s="613"/>
      <c r="AV330" s="613"/>
      <c r="AW330" s="613"/>
      <c r="AX330" s="613"/>
      <c r="AY330" s="613"/>
      <c r="AZ330" s="613"/>
      <c r="BA330" s="972"/>
      <c r="BB330" s="613"/>
      <c r="BC330" s="613"/>
      <c r="BD330" s="613"/>
      <c r="BE330" s="613"/>
      <c r="BF330" s="613"/>
      <c r="BG330" s="1075"/>
      <c r="BH330" s="613"/>
      <c r="BI330" s="613"/>
      <c r="BJ330" s="613"/>
      <c r="BK330" s="613"/>
      <c r="BL330" s="613"/>
      <c r="BM330" s="972"/>
      <c r="BN330" s="613"/>
      <c r="BO330" s="613"/>
      <c r="BP330" s="613"/>
      <c r="BQ330" s="613"/>
      <c r="BR330" s="613"/>
      <c r="BS330" s="972"/>
      <c r="BT330" s="613"/>
      <c r="BU330" s="613"/>
      <c r="BV330" s="613"/>
      <c r="BW330" s="613"/>
      <c r="BX330" s="613"/>
      <c r="BY330" s="972"/>
      <c r="BZ330" s="613"/>
      <c r="CA330" s="613"/>
      <c r="CB330" s="613"/>
      <c r="CC330" s="613"/>
      <c r="CD330" s="613"/>
      <c r="CE330" s="613"/>
      <c r="CF330" s="613"/>
      <c r="CG330" s="613"/>
      <c r="CH330" s="613"/>
      <c r="CI330" s="613"/>
    </row>
    <row r="331" spans="3:87">
      <c r="C331" s="544"/>
      <c r="D331" s="544"/>
      <c r="E331" s="544"/>
      <c r="F331" s="544"/>
      <c r="G331" s="544"/>
      <c r="H331" s="544"/>
      <c r="I331" s="495"/>
      <c r="J331" s="495"/>
      <c r="K331" s="495"/>
      <c r="L331" s="495"/>
      <c r="M331" s="495"/>
      <c r="N331" s="1074"/>
      <c r="O331" s="1074"/>
      <c r="P331" s="1074"/>
      <c r="Q331" s="1074"/>
      <c r="R331" s="1074"/>
      <c r="S331" s="1074"/>
      <c r="T331" s="613"/>
      <c r="U331" s="613"/>
      <c r="V331" s="613"/>
      <c r="W331" s="613"/>
      <c r="X331" s="613"/>
      <c r="Y331" s="613"/>
      <c r="Z331" s="613"/>
      <c r="AA331" s="613"/>
      <c r="AB331" s="613"/>
      <c r="AC331" s="613"/>
      <c r="AD331" s="613"/>
      <c r="AE331" s="971"/>
      <c r="AF331" s="613"/>
      <c r="AG331" s="613"/>
      <c r="AH331" s="613"/>
      <c r="AI331" s="973"/>
      <c r="AJ331" s="613"/>
      <c r="AK331" s="971"/>
      <c r="AL331" s="613"/>
      <c r="AM331" s="971"/>
      <c r="AN331" s="613"/>
      <c r="AO331" s="971"/>
      <c r="AP331" s="613"/>
      <c r="AQ331" s="613"/>
      <c r="AR331" s="613"/>
      <c r="AS331" s="613"/>
      <c r="AT331" s="613"/>
      <c r="AU331" s="613"/>
      <c r="AV331" s="613"/>
      <c r="AW331" s="613"/>
      <c r="AX331" s="613"/>
      <c r="AY331" s="613"/>
      <c r="AZ331" s="613"/>
      <c r="BA331" s="972"/>
      <c r="BB331" s="613"/>
      <c r="BC331" s="613"/>
      <c r="BD331" s="613"/>
      <c r="BE331" s="613"/>
      <c r="BF331" s="613"/>
      <c r="BG331" s="1075"/>
      <c r="BH331" s="613"/>
      <c r="BI331" s="613"/>
      <c r="BJ331" s="613"/>
      <c r="BK331" s="613"/>
      <c r="BL331" s="613"/>
      <c r="BM331" s="972"/>
      <c r="BN331" s="613"/>
      <c r="BO331" s="613"/>
      <c r="BP331" s="613"/>
      <c r="BQ331" s="613"/>
      <c r="BR331" s="613"/>
      <c r="BS331" s="972"/>
      <c r="BT331" s="613"/>
      <c r="BU331" s="613"/>
      <c r="BV331" s="613"/>
      <c r="BW331" s="613"/>
      <c r="BX331" s="613"/>
      <c r="BY331" s="972"/>
      <c r="BZ331" s="613"/>
      <c r="CA331" s="613"/>
      <c r="CB331" s="613"/>
      <c r="CC331" s="613"/>
      <c r="CD331" s="613"/>
      <c r="CE331" s="613"/>
      <c r="CF331" s="613"/>
      <c r="CG331" s="613"/>
      <c r="CH331" s="613"/>
      <c r="CI331" s="613"/>
    </row>
    <row r="332" spans="3:87">
      <c r="C332" s="544"/>
      <c r="D332" s="544"/>
      <c r="E332" s="544"/>
      <c r="F332" s="544"/>
      <c r="G332" s="544"/>
      <c r="H332" s="544"/>
      <c r="I332" s="495"/>
      <c r="J332" s="495"/>
      <c r="K332" s="495"/>
      <c r="L332" s="495"/>
      <c r="M332" s="495"/>
      <c r="N332" s="1074"/>
      <c r="O332" s="1074"/>
      <c r="P332" s="1074"/>
      <c r="Q332" s="1074"/>
      <c r="R332" s="1074"/>
      <c r="S332" s="1074"/>
      <c r="T332" s="613"/>
      <c r="U332" s="613"/>
      <c r="V332" s="613"/>
      <c r="W332" s="613"/>
      <c r="X332" s="613"/>
      <c r="Y332" s="613"/>
      <c r="Z332" s="613"/>
      <c r="AA332" s="613"/>
      <c r="AB332" s="613"/>
      <c r="AC332" s="613"/>
      <c r="AD332" s="613"/>
      <c r="AE332" s="971"/>
      <c r="AF332" s="613"/>
      <c r="AG332" s="613"/>
      <c r="AH332" s="613"/>
      <c r="AI332" s="973"/>
      <c r="AJ332" s="613"/>
      <c r="AK332" s="971"/>
      <c r="AL332" s="613"/>
      <c r="AM332" s="971"/>
      <c r="AN332" s="613"/>
      <c r="AO332" s="971"/>
      <c r="AP332" s="613"/>
      <c r="AQ332" s="613"/>
      <c r="AR332" s="613"/>
      <c r="AS332" s="613"/>
      <c r="AT332" s="613"/>
      <c r="AU332" s="613"/>
      <c r="AV332" s="613"/>
      <c r="AW332" s="613"/>
      <c r="AX332" s="613"/>
      <c r="AY332" s="613"/>
      <c r="AZ332" s="613"/>
      <c r="BA332" s="972"/>
      <c r="BB332" s="613"/>
      <c r="BC332" s="613"/>
      <c r="BD332" s="613"/>
      <c r="BE332" s="613"/>
      <c r="BF332" s="613"/>
      <c r="BG332" s="1075"/>
      <c r="BH332" s="613"/>
      <c r="BI332" s="613"/>
      <c r="BJ332" s="613"/>
      <c r="BK332" s="613"/>
      <c r="BL332" s="613"/>
      <c r="BM332" s="972"/>
      <c r="BN332" s="613"/>
      <c r="BO332" s="613"/>
      <c r="BP332" s="613"/>
      <c r="BQ332" s="613"/>
      <c r="BR332" s="613"/>
      <c r="BS332" s="972"/>
      <c r="BT332" s="613"/>
      <c r="BU332" s="613"/>
      <c r="BV332" s="613"/>
      <c r="BW332" s="613"/>
      <c r="BX332" s="613"/>
      <c r="BY332" s="972"/>
      <c r="BZ332" s="613"/>
      <c r="CA332" s="613"/>
      <c r="CB332" s="613"/>
      <c r="CC332" s="613"/>
      <c r="CD332" s="613"/>
      <c r="CE332" s="613"/>
      <c r="CF332" s="613"/>
      <c r="CG332" s="613"/>
      <c r="CH332" s="613"/>
      <c r="CI332" s="613"/>
    </row>
    <row r="333" spans="3:87">
      <c r="C333" s="544"/>
      <c r="D333" s="544"/>
      <c r="E333" s="544"/>
      <c r="F333" s="544"/>
      <c r="G333" s="544"/>
      <c r="H333" s="544"/>
      <c r="I333" s="495"/>
      <c r="J333" s="495"/>
      <c r="K333" s="495"/>
      <c r="L333" s="495"/>
      <c r="M333" s="495"/>
      <c r="N333" s="1074"/>
      <c r="O333" s="1074"/>
      <c r="P333" s="1074"/>
      <c r="Q333" s="1074"/>
      <c r="R333" s="1074"/>
      <c r="S333" s="1074"/>
      <c r="T333" s="613"/>
      <c r="U333" s="613"/>
      <c r="V333" s="613"/>
      <c r="W333" s="613"/>
      <c r="X333" s="613"/>
      <c r="Y333" s="613"/>
      <c r="Z333" s="613"/>
      <c r="AA333" s="613"/>
      <c r="AB333" s="613"/>
      <c r="AC333" s="613"/>
      <c r="AD333" s="613"/>
      <c r="AE333" s="971"/>
      <c r="AF333" s="613"/>
      <c r="AG333" s="613"/>
      <c r="AH333" s="613"/>
      <c r="AI333" s="973"/>
      <c r="AJ333" s="613"/>
      <c r="AK333" s="971"/>
      <c r="AL333" s="613"/>
      <c r="AM333" s="971"/>
      <c r="AN333" s="613"/>
      <c r="AO333" s="971"/>
      <c r="AP333" s="613"/>
      <c r="AQ333" s="613"/>
      <c r="AR333" s="613"/>
      <c r="AS333" s="613"/>
      <c r="AT333" s="613"/>
      <c r="AU333" s="613"/>
      <c r="AV333" s="613"/>
      <c r="AW333" s="613"/>
      <c r="AX333" s="613"/>
      <c r="AY333" s="613"/>
      <c r="AZ333" s="613"/>
      <c r="BA333" s="972"/>
      <c r="BB333" s="613"/>
      <c r="BC333" s="613"/>
      <c r="BD333" s="613"/>
      <c r="BE333" s="613"/>
      <c r="BF333" s="613"/>
      <c r="BG333" s="1075"/>
      <c r="BH333" s="613"/>
      <c r="BI333" s="613"/>
      <c r="BJ333" s="613"/>
      <c r="BK333" s="613"/>
      <c r="BL333" s="613"/>
      <c r="BM333" s="972"/>
      <c r="BN333" s="613"/>
      <c r="BO333" s="613"/>
      <c r="BP333" s="613"/>
      <c r="BQ333" s="613"/>
      <c r="BR333" s="613"/>
      <c r="BS333" s="972"/>
      <c r="BT333" s="613"/>
      <c r="BU333" s="613"/>
      <c r="BV333" s="613"/>
      <c r="BW333" s="613"/>
      <c r="BX333" s="613"/>
      <c r="BY333" s="972"/>
      <c r="BZ333" s="613"/>
      <c r="CA333" s="613"/>
      <c r="CB333" s="613"/>
      <c r="CC333" s="613"/>
      <c r="CD333" s="613"/>
      <c r="CE333" s="613"/>
      <c r="CF333" s="613"/>
      <c r="CG333" s="613"/>
      <c r="CH333" s="613"/>
      <c r="CI333" s="613"/>
    </row>
    <row r="334" spans="3:87">
      <c r="C334" s="544"/>
      <c r="D334" s="544"/>
      <c r="E334" s="544"/>
      <c r="F334" s="544"/>
      <c r="G334" s="544"/>
      <c r="H334" s="544"/>
      <c r="I334" s="495"/>
      <c r="J334" s="495"/>
      <c r="K334" s="495"/>
      <c r="L334" s="495"/>
      <c r="M334" s="495"/>
      <c r="N334" s="1074"/>
      <c r="O334" s="1074"/>
      <c r="P334" s="1074"/>
      <c r="Q334" s="1074"/>
      <c r="R334" s="1074"/>
      <c r="S334" s="1074"/>
      <c r="T334" s="613"/>
      <c r="U334" s="613"/>
      <c r="V334" s="613"/>
      <c r="W334" s="613"/>
      <c r="X334" s="613"/>
      <c r="Y334" s="613"/>
      <c r="Z334" s="613"/>
      <c r="AA334" s="613"/>
      <c r="AB334" s="613"/>
      <c r="AC334" s="613"/>
      <c r="AD334" s="613"/>
      <c r="AE334" s="971"/>
      <c r="AF334" s="613"/>
      <c r="AG334" s="613"/>
      <c r="AH334" s="613"/>
      <c r="AI334" s="973"/>
      <c r="AJ334" s="613"/>
      <c r="AK334" s="971"/>
      <c r="AL334" s="613"/>
      <c r="AM334" s="971"/>
      <c r="AN334" s="613"/>
      <c r="AO334" s="971"/>
      <c r="AP334" s="613"/>
      <c r="AQ334" s="613"/>
      <c r="AR334" s="613"/>
      <c r="AS334" s="613"/>
      <c r="AT334" s="613"/>
      <c r="AU334" s="613"/>
      <c r="AV334" s="613"/>
      <c r="AW334" s="613"/>
      <c r="AX334" s="613"/>
      <c r="AY334" s="613"/>
      <c r="AZ334" s="613"/>
      <c r="BA334" s="972"/>
      <c r="BB334" s="613"/>
      <c r="BC334" s="613"/>
      <c r="BD334" s="613"/>
      <c r="BE334" s="613"/>
      <c r="BF334" s="613"/>
      <c r="BG334" s="1075"/>
      <c r="BH334" s="613"/>
      <c r="BI334" s="613"/>
      <c r="BJ334" s="613"/>
      <c r="BK334" s="613"/>
      <c r="BL334" s="613"/>
      <c r="BM334" s="972"/>
      <c r="BN334" s="613"/>
      <c r="BO334" s="613"/>
      <c r="BP334" s="613"/>
      <c r="BQ334" s="613"/>
      <c r="BR334" s="613"/>
      <c r="BS334" s="972"/>
      <c r="BT334" s="613"/>
      <c r="BU334" s="613"/>
      <c r="BV334" s="613"/>
      <c r="BW334" s="613"/>
      <c r="BX334" s="613"/>
      <c r="BY334" s="972"/>
      <c r="BZ334" s="613"/>
      <c r="CA334" s="613"/>
      <c r="CB334" s="613"/>
      <c r="CC334" s="613"/>
      <c r="CD334" s="613"/>
      <c r="CE334" s="613"/>
      <c r="CF334" s="613"/>
      <c r="CG334" s="613"/>
      <c r="CH334" s="613"/>
      <c r="CI334" s="613"/>
    </row>
    <row r="335" spans="3:87">
      <c r="C335" s="544"/>
      <c r="D335" s="544"/>
      <c r="E335" s="544"/>
      <c r="F335" s="544"/>
      <c r="G335" s="544"/>
      <c r="H335" s="544"/>
      <c r="I335" s="495"/>
      <c r="J335" s="495"/>
      <c r="K335" s="495"/>
      <c r="L335" s="495"/>
      <c r="M335" s="495"/>
      <c r="N335" s="1074"/>
      <c r="O335" s="1074"/>
      <c r="P335" s="1074"/>
      <c r="Q335" s="1074"/>
      <c r="R335" s="1074"/>
      <c r="S335" s="1074"/>
      <c r="T335" s="613"/>
      <c r="U335" s="613"/>
      <c r="V335" s="613"/>
      <c r="W335" s="613"/>
      <c r="X335" s="613"/>
      <c r="Y335" s="613"/>
      <c r="Z335" s="613"/>
      <c r="AA335" s="613"/>
      <c r="AB335" s="613"/>
      <c r="AC335" s="613"/>
      <c r="AD335" s="613"/>
      <c r="AE335" s="971"/>
      <c r="AF335" s="613"/>
      <c r="AG335" s="613"/>
      <c r="AH335" s="613"/>
      <c r="AI335" s="973"/>
      <c r="AJ335" s="613"/>
      <c r="AK335" s="971"/>
      <c r="AL335" s="613"/>
      <c r="AM335" s="971"/>
      <c r="AN335" s="613"/>
      <c r="AO335" s="971"/>
      <c r="AP335" s="613"/>
      <c r="AQ335" s="613"/>
      <c r="AR335" s="613"/>
      <c r="AS335" s="613"/>
      <c r="AT335" s="613"/>
      <c r="AU335" s="613"/>
      <c r="AV335" s="613"/>
      <c r="AW335" s="613"/>
      <c r="AX335" s="613"/>
      <c r="AY335" s="613"/>
      <c r="AZ335" s="613"/>
      <c r="BA335" s="972"/>
      <c r="BB335" s="613"/>
      <c r="BC335" s="613"/>
      <c r="BD335" s="613"/>
      <c r="BE335" s="613"/>
      <c r="BF335" s="613"/>
      <c r="BG335" s="1075"/>
      <c r="BH335" s="613"/>
      <c r="BI335" s="613"/>
      <c r="BJ335" s="613"/>
      <c r="BK335" s="613"/>
      <c r="BL335" s="613"/>
      <c r="BM335" s="972"/>
      <c r="BN335" s="613"/>
      <c r="BO335" s="613"/>
      <c r="BP335" s="613"/>
      <c r="BQ335" s="613"/>
      <c r="BR335" s="613"/>
      <c r="BS335" s="972"/>
      <c r="BT335" s="613"/>
      <c r="BU335" s="613"/>
      <c r="BV335" s="613"/>
      <c r="BW335" s="613"/>
      <c r="BX335" s="613"/>
      <c r="BY335" s="972"/>
      <c r="BZ335" s="613"/>
      <c r="CA335" s="613"/>
      <c r="CB335" s="613"/>
      <c r="CC335" s="613"/>
      <c r="CD335" s="613"/>
      <c r="CE335" s="613"/>
      <c r="CF335" s="613"/>
      <c r="CG335" s="613"/>
      <c r="CH335" s="613"/>
      <c r="CI335" s="613"/>
    </row>
    <row r="336" spans="3:87">
      <c r="C336" s="544"/>
      <c r="D336" s="544"/>
      <c r="E336" s="544"/>
      <c r="F336" s="544"/>
      <c r="G336" s="544"/>
      <c r="H336" s="544"/>
      <c r="I336" s="495"/>
      <c r="J336" s="495"/>
      <c r="K336" s="495"/>
      <c r="L336" s="495"/>
      <c r="M336" s="495"/>
      <c r="N336" s="1074"/>
      <c r="O336" s="1074"/>
      <c r="P336" s="1074"/>
      <c r="Q336" s="1074"/>
      <c r="R336" s="1074"/>
      <c r="S336" s="1074"/>
      <c r="T336" s="613"/>
      <c r="U336" s="613"/>
      <c r="V336" s="613"/>
      <c r="W336" s="613"/>
      <c r="X336" s="613"/>
      <c r="Y336" s="613"/>
      <c r="Z336" s="613"/>
      <c r="AA336" s="613"/>
      <c r="AB336" s="613"/>
      <c r="AC336" s="613"/>
      <c r="AD336" s="613"/>
      <c r="AE336" s="971"/>
      <c r="AF336" s="613"/>
      <c r="AG336" s="613"/>
      <c r="AH336" s="613"/>
      <c r="AI336" s="973"/>
      <c r="AJ336" s="613"/>
      <c r="AK336" s="971"/>
      <c r="AL336" s="613"/>
      <c r="AM336" s="971"/>
      <c r="AN336" s="613"/>
      <c r="AO336" s="971"/>
      <c r="AP336" s="613"/>
      <c r="AQ336" s="613"/>
      <c r="AR336" s="613"/>
      <c r="AS336" s="613"/>
      <c r="AT336" s="613"/>
      <c r="AU336" s="613"/>
      <c r="AV336" s="613"/>
      <c r="AW336" s="613"/>
      <c r="AX336" s="613"/>
      <c r="AY336" s="613"/>
      <c r="AZ336" s="613"/>
      <c r="BA336" s="972"/>
      <c r="BB336" s="613"/>
      <c r="BC336" s="613"/>
      <c r="BD336" s="613"/>
      <c r="BE336" s="613"/>
      <c r="BF336" s="613"/>
      <c r="BG336" s="1075"/>
      <c r="BH336" s="613"/>
      <c r="BI336" s="613"/>
      <c r="BJ336" s="613"/>
      <c r="BK336" s="613"/>
      <c r="BL336" s="613"/>
      <c r="BM336" s="972"/>
      <c r="BN336" s="613"/>
      <c r="BO336" s="613"/>
      <c r="BP336" s="613"/>
      <c r="BQ336" s="613"/>
      <c r="BR336" s="613"/>
      <c r="BS336" s="972"/>
      <c r="BT336" s="613"/>
      <c r="BU336" s="613"/>
      <c r="BV336" s="613"/>
      <c r="BW336" s="613"/>
      <c r="BX336" s="613"/>
      <c r="BY336" s="972"/>
      <c r="BZ336" s="613"/>
      <c r="CA336" s="613"/>
      <c r="CB336" s="613"/>
      <c r="CC336" s="613"/>
      <c r="CD336" s="613"/>
      <c r="CE336" s="613"/>
      <c r="CF336" s="613"/>
      <c r="CG336" s="613"/>
      <c r="CH336" s="613"/>
      <c r="CI336" s="613"/>
    </row>
    <row r="337" spans="3:87">
      <c r="C337" s="544"/>
      <c r="D337" s="544"/>
      <c r="E337" s="544"/>
      <c r="F337" s="544"/>
      <c r="G337" s="544"/>
      <c r="H337" s="544"/>
      <c r="I337" s="495"/>
      <c r="J337" s="495"/>
      <c r="K337" s="495"/>
      <c r="L337" s="495"/>
      <c r="M337" s="495"/>
      <c r="N337" s="1074"/>
      <c r="O337" s="1074"/>
      <c r="P337" s="1074"/>
      <c r="Q337" s="1074"/>
      <c r="R337" s="1074"/>
      <c r="S337" s="1074"/>
      <c r="T337" s="613"/>
      <c r="U337" s="613"/>
      <c r="V337" s="613"/>
      <c r="W337" s="613"/>
      <c r="X337" s="613"/>
      <c r="Y337" s="613"/>
      <c r="Z337" s="613"/>
      <c r="AA337" s="613"/>
      <c r="AB337" s="613"/>
      <c r="AC337" s="613"/>
      <c r="AD337" s="613"/>
      <c r="AE337" s="971"/>
      <c r="AF337" s="613"/>
      <c r="AG337" s="613"/>
      <c r="AH337" s="613"/>
      <c r="AI337" s="973"/>
      <c r="AJ337" s="613"/>
      <c r="AK337" s="971"/>
      <c r="AL337" s="613"/>
      <c r="AM337" s="971"/>
      <c r="AN337" s="613"/>
      <c r="AO337" s="971"/>
      <c r="AP337" s="613"/>
      <c r="AQ337" s="613"/>
      <c r="AR337" s="613"/>
      <c r="AS337" s="613"/>
      <c r="AT337" s="613"/>
      <c r="AU337" s="613"/>
      <c r="AV337" s="613"/>
      <c r="AW337" s="613"/>
      <c r="AX337" s="613"/>
      <c r="AY337" s="613"/>
      <c r="AZ337" s="613"/>
      <c r="BA337" s="972"/>
      <c r="BB337" s="613"/>
      <c r="BC337" s="613"/>
      <c r="BD337" s="613"/>
      <c r="BE337" s="613"/>
      <c r="BF337" s="613"/>
      <c r="BG337" s="1075"/>
      <c r="BH337" s="613"/>
      <c r="BI337" s="613"/>
      <c r="BJ337" s="613"/>
      <c r="BK337" s="613"/>
      <c r="BL337" s="613"/>
      <c r="BM337" s="972"/>
      <c r="BN337" s="613"/>
      <c r="BO337" s="613"/>
      <c r="BP337" s="613"/>
      <c r="BQ337" s="613"/>
      <c r="BR337" s="613"/>
      <c r="BS337" s="972"/>
      <c r="BT337" s="613"/>
      <c r="BU337" s="613"/>
      <c r="BV337" s="613"/>
      <c r="BW337" s="613"/>
      <c r="BX337" s="613"/>
      <c r="BY337" s="972"/>
      <c r="BZ337" s="613"/>
      <c r="CA337" s="613"/>
      <c r="CB337" s="613"/>
      <c r="CC337" s="613"/>
      <c r="CD337" s="613"/>
      <c r="CE337" s="613"/>
      <c r="CF337" s="613"/>
      <c r="CG337" s="613"/>
      <c r="CH337" s="613"/>
      <c r="CI337" s="613"/>
    </row>
    <row r="338" spans="3:87">
      <c r="C338" s="544"/>
      <c r="D338" s="544"/>
      <c r="E338" s="544"/>
      <c r="F338" s="544"/>
      <c r="G338" s="544"/>
      <c r="H338" s="544"/>
      <c r="I338" s="495"/>
      <c r="J338" s="495"/>
      <c r="K338" s="495"/>
      <c r="L338" s="495"/>
      <c r="M338" s="495"/>
      <c r="N338" s="1074"/>
      <c r="O338" s="1074"/>
      <c r="P338" s="1074"/>
      <c r="Q338" s="1074"/>
      <c r="R338" s="1074"/>
      <c r="S338" s="1074"/>
      <c r="T338" s="613"/>
      <c r="U338" s="613"/>
      <c r="V338" s="613"/>
      <c r="W338" s="613"/>
      <c r="X338" s="613"/>
      <c r="Y338" s="613"/>
      <c r="Z338" s="613"/>
      <c r="AA338" s="613"/>
      <c r="AB338" s="613"/>
      <c r="AC338" s="613"/>
      <c r="AD338" s="613"/>
      <c r="AE338" s="971"/>
      <c r="AF338" s="613"/>
      <c r="AG338" s="613"/>
      <c r="AH338" s="613"/>
      <c r="AI338" s="973"/>
      <c r="AJ338" s="613"/>
      <c r="AK338" s="971"/>
      <c r="AL338" s="613"/>
      <c r="AM338" s="971"/>
      <c r="AN338" s="613"/>
      <c r="AO338" s="971"/>
      <c r="AP338" s="613"/>
      <c r="AQ338" s="613"/>
      <c r="AR338" s="613"/>
      <c r="AS338" s="613"/>
      <c r="AT338" s="613"/>
      <c r="AU338" s="613"/>
      <c r="AV338" s="613"/>
      <c r="AW338" s="613"/>
      <c r="AX338" s="613"/>
      <c r="AY338" s="613"/>
      <c r="AZ338" s="613"/>
      <c r="BA338" s="972"/>
      <c r="BB338" s="613"/>
      <c r="BC338" s="613"/>
      <c r="BD338" s="613"/>
      <c r="BE338" s="613"/>
      <c r="BF338" s="613"/>
      <c r="BG338" s="1075"/>
      <c r="BH338" s="613"/>
      <c r="BI338" s="613"/>
      <c r="BJ338" s="613"/>
      <c r="BK338" s="613"/>
      <c r="BL338" s="613"/>
      <c r="BM338" s="972"/>
      <c r="BN338" s="613"/>
      <c r="BO338" s="613"/>
      <c r="BP338" s="613"/>
      <c r="BQ338" s="613"/>
      <c r="BR338" s="613"/>
      <c r="BS338" s="972"/>
      <c r="BT338" s="613"/>
      <c r="BU338" s="613"/>
      <c r="BV338" s="613"/>
      <c r="BW338" s="613"/>
      <c r="BX338" s="613"/>
      <c r="BY338" s="972"/>
      <c r="BZ338" s="613"/>
      <c r="CA338" s="613"/>
      <c r="CB338" s="613"/>
      <c r="CC338" s="613"/>
      <c r="CD338" s="613"/>
      <c r="CE338" s="613"/>
      <c r="CF338" s="613"/>
      <c r="CG338" s="613"/>
      <c r="CH338" s="613"/>
      <c r="CI338" s="613"/>
    </row>
    <row r="339" spans="3:87">
      <c r="C339" s="544"/>
      <c r="D339" s="544"/>
      <c r="E339" s="544"/>
      <c r="F339" s="544"/>
      <c r="G339" s="544"/>
      <c r="H339" s="544"/>
      <c r="I339" s="495"/>
      <c r="J339" s="495"/>
      <c r="K339" s="495"/>
      <c r="L339" s="495"/>
      <c r="M339" s="495"/>
      <c r="N339" s="1074"/>
      <c r="O339" s="1074"/>
      <c r="P339" s="1074"/>
      <c r="Q339" s="1074"/>
      <c r="R339" s="1074"/>
      <c r="S339" s="1074"/>
      <c r="T339" s="613"/>
      <c r="U339" s="613"/>
      <c r="V339" s="613"/>
      <c r="W339" s="613"/>
      <c r="X339" s="613"/>
      <c r="Y339" s="613"/>
      <c r="Z339" s="613"/>
      <c r="AA339" s="613"/>
      <c r="AB339" s="613"/>
      <c r="AC339" s="613"/>
      <c r="AD339" s="613"/>
      <c r="AE339" s="971"/>
      <c r="AF339" s="613"/>
      <c r="AG339" s="613"/>
      <c r="AH339" s="613"/>
      <c r="AI339" s="973"/>
      <c r="AJ339" s="613"/>
      <c r="AK339" s="971"/>
      <c r="AL339" s="613"/>
      <c r="AM339" s="971"/>
      <c r="AN339" s="613"/>
      <c r="AO339" s="971"/>
      <c r="AP339" s="613"/>
      <c r="AQ339" s="613"/>
      <c r="AR339" s="613"/>
      <c r="AS339" s="613"/>
      <c r="AT339" s="613"/>
      <c r="AU339" s="613"/>
      <c r="AV339" s="613"/>
      <c r="AW339" s="613"/>
      <c r="AX339" s="613"/>
      <c r="AY339" s="613"/>
      <c r="AZ339" s="613"/>
      <c r="BA339" s="972"/>
      <c r="BB339" s="613"/>
      <c r="BC339" s="613"/>
      <c r="BD339" s="613"/>
      <c r="BE339" s="613"/>
      <c r="BF339" s="613"/>
      <c r="BG339" s="1075"/>
      <c r="BH339" s="613"/>
      <c r="BI339" s="613"/>
      <c r="BJ339" s="613"/>
      <c r="BK339" s="613"/>
      <c r="BL339" s="613"/>
      <c r="BM339" s="972"/>
      <c r="BN339" s="613"/>
      <c r="BO339" s="613"/>
      <c r="BP339" s="613"/>
      <c r="BQ339" s="613"/>
      <c r="BR339" s="613"/>
      <c r="BS339" s="972"/>
      <c r="BT339" s="613"/>
      <c r="BU339" s="613"/>
      <c r="BV339" s="613"/>
      <c r="BW339" s="613"/>
      <c r="BX339" s="613"/>
      <c r="BY339" s="972"/>
      <c r="BZ339" s="613"/>
      <c r="CA339" s="613"/>
      <c r="CB339" s="613"/>
      <c r="CC339" s="613"/>
      <c r="CD339" s="613"/>
      <c r="CE339" s="613"/>
      <c r="CF339" s="613"/>
      <c r="CG339" s="613"/>
      <c r="CH339" s="613"/>
      <c r="CI339" s="613"/>
    </row>
    <row r="340" spans="3:87">
      <c r="C340" s="544"/>
      <c r="D340" s="544"/>
      <c r="E340" s="544"/>
      <c r="F340" s="544"/>
      <c r="G340" s="544"/>
      <c r="H340" s="544"/>
      <c r="I340" s="495"/>
      <c r="J340" s="495"/>
      <c r="K340" s="495"/>
      <c r="L340" s="495"/>
      <c r="M340" s="495"/>
      <c r="N340" s="1074"/>
      <c r="O340" s="1074"/>
      <c r="P340" s="1074"/>
      <c r="Q340" s="1074"/>
      <c r="R340" s="1074"/>
      <c r="S340" s="1074"/>
      <c r="T340" s="613"/>
      <c r="U340" s="613"/>
      <c r="V340" s="613"/>
      <c r="W340" s="613"/>
      <c r="X340" s="613"/>
      <c r="Y340" s="613"/>
      <c r="Z340" s="613"/>
      <c r="AA340" s="613"/>
      <c r="AB340" s="613"/>
      <c r="AC340" s="613"/>
      <c r="AD340" s="613"/>
      <c r="AE340" s="971"/>
      <c r="AF340" s="613"/>
      <c r="AG340" s="613"/>
      <c r="AH340" s="613"/>
      <c r="AI340" s="973"/>
      <c r="AJ340" s="613"/>
      <c r="AK340" s="971"/>
      <c r="AL340" s="613"/>
      <c r="AM340" s="971"/>
      <c r="AN340" s="613"/>
      <c r="AO340" s="971"/>
      <c r="AP340" s="613"/>
      <c r="AQ340" s="613"/>
      <c r="AR340" s="613"/>
      <c r="AS340" s="613"/>
      <c r="AT340" s="613"/>
      <c r="AU340" s="613"/>
      <c r="AV340" s="613"/>
      <c r="AW340" s="613"/>
      <c r="AX340" s="613"/>
      <c r="AY340" s="613"/>
      <c r="AZ340" s="613"/>
      <c r="BA340" s="972"/>
      <c r="BB340" s="613"/>
      <c r="BC340" s="613"/>
      <c r="BD340" s="613"/>
      <c r="BE340" s="613"/>
      <c r="BF340" s="613"/>
      <c r="BG340" s="1075"/>
      <c r="BH340" s="613"/>
      <c r="BI340" s="613"/>
      <c r="BJ340" s="613"/>
      <c r="BK340" s="613"/>
      <c r="BL340" s="613"/>
      <c r="BM340" s="972"/>
      <c r="BN340" s="613"/>
      <c r="BO340" s="613"/>
      <c r="BP340" s="613"/>
      <c r="BQ340" s="613"/>
      <c r="BR340" s="613"/>
      <c r="BS340" s="972"/>
      <c r="BT340" s="613"/>
      <c r="BU340" s="613"/>
      <c r="BV340" s="613"/>
      <c r="BW340" s="613"/>
      <c r="BX340" s="613"/>
      <c r="BY340" s="972"/>
      <c r="BZ340" s="613"/>
      <c r="CA340" s="613"/>
      <c r="CB340" s="613"/>
      <c r="CC340" s="613"/>
      <c r="CD340" s="613"/>
      <c r="CE340" s="613"/>
      <c r="CF340" s="613"/>
      <c r="CG340" s="613"/>
      <c r="CH340" s="613"/>
      <c r="CI340" s="613"/>
    </row>
    <row r="341" spans="3:87">
      <c r="C341" s="544"/>
      <c r="D341" s="544"/>
      <c r="E341" s="544"/>
      <c r="F341" s="544"/>
      <c r="G341" s="544"/>
      <c r="H341" s="544"/>
      <c r="I341" s="495"/>
      <c r="J341" s="495"/>
      <c r="K341" s="495"/>
      <c r="L341" s="495"/>
      <c r="M341" s="495"/>
      <c r="N341" s="1074"/>
      <c r="O341" s="1074"/>
      <c r="P341" s="1074"/>
      <c r="Q341" s="1074"/>
      <c r="R341" s="1074"/>
      <c r="S341" s="1074"/>
      <c r="T341" s="613"/>
      <c r="U341" s="613"/>
      <c r="V341" s="613"/>
      <c r="W341" s="613"/>
      <c r="X341" s="613"/>
      <c r="Y341" s="613"/>
      <c r="Z341" s="613"/>
      <c r="AA341" s="613"/>
      <c r="AB341" s="613"/>
      <c r="AC341" s="613"/>
      <c r="AD341" s="613"/>
      <c r="AE341" s="971"/>
      <c r="AF341" s="613"/>
      <c r="AG341" s="613"/>
      <c r="AH341" s="613"/>
      <c r="AI341" s="973"/>
      <c r="AJ341" s="613"/>
      <c r="AK341" s="971"/>
      <c r="AL341" s="613"/>
      <c r="AM341" s="971"/>
      <c r="AN341" s="613"/>
      <c r="AO341" s="971"/>
      <c r="AP341" s="613"/>
      <c r="AQ341" s="613"/>
      <c r="AR341" s="613"/>
      <c r="AS341" s="613"/>
      <c r="AT341" s="613"/>
      <c r="AU341" s="613"/>
      <c r="AV341" s="613"/>
      <c r="AW341" s="613"/>
      <c r="AX341" s="613"/>
      <c r="AY341" s="613"/>
      <c r="AZ341" s="613"/>
      <c r="BA341" s="972"/>
      <c r="BB341" s="613"/>
      <c r="BC341" s="613"/>
      <c r="BD341" s="613"/>
      <c r="BE341" s="613"/>
      <c r="BF341" s="613"/>
      <c r="BG341" s="1075"/>
      <c r="BH341" s="613"/>
      <c r="BI341" s="613"/>
      <c r="BJ341" s="613"/>
      <c r="BK341" s="613"/>
      <c r="BL341" s="613"/>
      <c r="BM341" s="972"/>
      <c r="BN341" s="613"/>
      <c r="BO341" s="613"/>
      <c r="BP341" s="613"/>
      <c r="BQ341" s="613"/>
      <c r="BR341" s="613"/>
      <c r="BS341" s="972"/>
      <c r="BT341" s="613"/>
      <c r="BU341" s="613"/>
      <c r="BV341" s="613"/>
      <c r="BW341" s="613"/>
      <c r="BX341" s="613"/>
      <c r="BY341" s="972"/>
      <c r="BZ341" s="613"/>
      <c r="CA341" s="613"/>
      <c r="CB341" s="613"/>
      <c r="CC341" s="613"/>
      <c r="CD341" s="613"/>
      <c r="CE341" s="613"/>
      <c r="CF341" s="613"/>
      <c r="CG341" s="613"/>
      <c r="CH341" s="613"/>
      <c r="CI341" s="613"/>
    </row>
    <row r="342" spans="3:87">
      <c r="C342" s="544"/>
      <c r="D342" s="544"/>
      <c r="E342" s="544"/>
      <c r="F342" s="544"/>
      <c r="G342" s="544"/>
      <c r="H342" s="544"/>
      <c r="I342" s="495"/>
      <c r="J342" s="495"/>
      <c r="K342" s="495"/>
      <c r="L342" s="495"/>
      <c r="M342" s="495"/>
      <c r="N342" s="1074"/>
      <c r="O342" s="1074"/>
      <c r="P342" s="1074"/>
      <c r="Q342" s="1074"/>
      <c r="R342" s="1074"/>
      <c r="S342" s="1074"/>
      <c r="T342" s="613"/>
      <c r="U342" s="613"/>
      <c r="V342" s="613"/>
      <c r="W342" s="613"/>
      <c r="X342" s="613"/>
      <c r="Y342" s="613"/>
      <c r="Z342" s="613"/>
      <c r="AA342" s="613"/>
      <c r="AB342" s="613"/>
      <c r="AC342" s="613"/>
      <c r="AD342" s="613"/>
      <c r="AE342" s="971"/>
      <c r="AF342" s="613"/>
      <c r="AG342" s="613"/>
      <c r="AH342" s="613"/>
      <c r="AI342" s="973"/>
      <c r="AJ342" s="613"/>
      <c r="AK342" s="971"/>
      <c r="AL342" s="613"/>
      <c r="AM342" s="971"/>
      <c r="AN342" s="613"/>
      <c r="AO342" s="971"/>
      <c r="AP342" s="613"/>
      <c r="AQ342" s="613"/>
      <c r="AR342" s="613"/>
      <c r="AS342" s="613"/>
      <c r="AT342" s="613"/>
      <c r="AU342" s="613"/>
      <c r="AV342" s="613"/>
      <c r="AW342" s="613"/>
      <c r="AX342" s="613"/>
      <c r="AY342" s="613"/>
      <c r="AZ342" s="613"/>
      <c r="BA342" s="972"/>
      <c r="BB342" s="613"/>
      <c r="BC342" s="613"/>
      <c r="BD342" s="613"/>
      <c r="BE342" s="613"/>
      <c r="BF342" s="613"/>
      <c r="BG342" s="1075"/>
      <c r="BH342" s="613"/>
      <c r="BI342" s="613"/>
      <c r="BJ342" s="613"/>
      <c r="BK342" s="613"/>
      <c r="BL342" s="613"/>
      <c r="BM342" s="972"/>
      <c r="BN342" s="613"/>
      <c r="BO342" s="613"/>
      <c r="BP342" s="613"/>
      <c r="BQ342" s="613"/>
      <c r="BR342" s="613"/>
      <c r="BS342" s="972"/>
      <c r="BT342" s="613"/>
      <c r="BU342" s="613"/>
      <c r="BV342" s="613"/>
      <c r="BW342" s="613"/>
      <c r="BX342" s="613"/>
      <c r="BY342" s="972"/>
      <c r="BZ342" s="613"/>
      <c r="CA342" s="613"/>
      <c r="CB342" s="613"/>
      <c r="CC342" s="613"/>
      <c r="CD342" s="613"/>
      <c r="CE342" s="613"/>
      <c r="CF342" s="613"/>
      <c r="CG342" s="613"/>
      <c r="CH342" s="613"/>
      <c r="CI342" s="613"/>
    </row>
    <row r="343" spans="3:87">
      <c r="C343" s="544"/>
      <c r="D343" s="544"/>
      <c r="E343" s="544"/>
      <c r="F343" s="544"/>
      <c r="G343" s="544"/>
      <c r="H343" s="544"/>
      <c r="I343" s="495"/>
      <c r="J343" s="495"/>
      <c r="K343" s="495"/>
      <c r="L343" s="495"/>
      <c r="M343" s="495"/>
      <c r="N343" s="1074"/>
      <c r="O343" s="1074"/>
      <c r="P343" s="1074"/>
      <c r="Q343" s="1074"/>
      <c r="R343" s="1074"/>
      <c r="S343" s="1074"/>
      <c r="T343" s="613"/>
      <c r="U343" s="613"/>
      <c r="V343" s="613"/>
      <c r="W343" s="613"/>
      <c r="X343" s="613"/>
      <c r="Y343" s="613"/>
      <c r="Z343" s="613"/>
      <c r="AA343" s="613"/>
      <c r="AB343" s="613"/>
      <c r="AC343" s="613"/>
      <c r="AD343" s="613"/>
      <c r="AE343" s="971"/>
      <c r="AF343" s="613"/>
      <c r="AG343" s="613"/>
      <c r="AH343" s="613"/>
      <c r="AI343" s="973"/>
      <c r="AJ343" s="613"/>
      <c r="AK343" s="971"/>
      <c r="AL343" s="613"/>
      <c r="AM343" s="971"/>
      <c r="AN343" s="613"/>
      <c r="AO343" s="971"/>
      <c r="AP343" s="613"/>
      <c r="AQ343" s="613"/>
      <c r="AR343" s="613"/>
      <c r="AS343" s="613"/>
      <c r="AT343" s="613"/>
      <c r="AU343" s="613"/>
      <c r="AV343" s="613"/>
      <c r="AW343" s="613"/>
      <c r="AX343" s="613"/>
      <c r="AY343" s="613"/>
      <c r="AZ343" s="613"/>
      <c r="BA343" s="972"/>
      <c r="BB343" s="613"/>
      <c r="BC343" s="613"/>
      <c r="BD343" s="613"/>
      <c r="BE343" s="613"/>
      <c r="BF343" s="613"/>
      <c r="BG343" s="1075"/>
      <c r="BH343" s="613"/>
      <c r="BI343" s="613"/>
      <c r="BJ343" s="613"/>
      <c r="BK343" s="613"/>
      <c r="BL343" s="613"/>
      <c r="BM343" s="972"/>
      <c r="BN343" s="613"/>
      <c r="BO343" s="613"/>
      <c r="BP343" s="613"/>
      <c r="BQ343" s="613"/>
      <c r="BR343" s="613"/>
      <c r="BS343" s="972"/>
      <c r="BT343" s="613"/>
      <c r="BU343" s="613"/>
      <c r="BV343" s="613"/>
      <c r="BW343" s="613"/>
      <c r="BX343" s="613"/>
      <c r="BY343" s="972"/>
      <c r="BZ343" s="613"/>
      <c r="CA343" s="613"/>
      <c r="CB343" s="613"/>
      <c r="CC343" s="613"/>
      <c r="CD343" s="613"/>
      <c r="CE343" s="613"/>
      <c r="CF343" s="613"/>
      <c r="CG343" s="613"/>
      <c r="CH343" s="613"/>
      <c r="CI343" s="613"/>
    </row>
    <row r="344" spans="3:87">
      <c r="C344" s="544"/>
      <c r="D344" s="544"/>
      <c r="E344" s="544"/>
      <c r="F344" s="544"/>
      <c r="G344" s="544"/>
      <c r="H344" s="544"/>
      <c r="I344" s="495"/>
      <c r="J344" s="495"/>
      <c r="K344" s="495"/>
      <c r="L344" s="495"/>
      <c r="M344" s="495"/>
      <c r="N344" s="1074"/>
      <c r="O344" s="1074"/>
      <c r="P344" s="1074"/>
      <c r="Q344" s="1074"/>
      <c r="R344" s="1074"/>
      <c r="S344" s="1074"/>
      <c r="T344" s="613"/>
      <c r="U344" s="613"/>
      <c r="V344" s="613"/>
      <c r="W344" s="613"/>
      <c r="X344" s="613"/>
      <c r="Y344" s="613"/>
      <c r="Z344" s="613"/>
      <c r="AA344" s="613"/>
      <c r="AB344" s="613"/>
      <c r="AC344" s="613"/>
      <c r="AD344" s="613"/>
      <c r="AE344" s="971"/>
      <c r="AF344" s="613"/>
      <c r="AG344" s="613"/>
      <c r="AH344" s="613"/>
      <c r="AI344" s="973"/>
      <c r="AJ344" s="613"/>
      <c r="AK344" s="971"/>
      <c r="AL344" s="613"/>
      <c r="AM344" s="971"/>
      <c r="AN344" s="613"/>
      <c r="AO344" s="971"/>
      <c r="AP344" s="613"/>
      <c r="AQ344" s="613"/>
      <c r="AR344" s="613"/>
      <c r="AS344" s="613"/>
      <c r="AT344" s="613"/>
      <c r="AU344" s="613"/>
      <c r="AV344" s="613"/>
      <c r="AW344" s="613"/>
      <c r="AX344" s="613"/>
      <c r="AY344" s="613"/>
      <c r="AZ344" s="613"/>
      <c r="BA344" s="972"/>
      <c r="BB344" s="613"/>
      <c r="BC344" s="613"/>
      <c r="BD344" s="613"/>
      <c r="BE344" s="613"/>
      <c r="BF344" s="613"/>
      <c r="BG344" s="1075"/>
      <c r="BH344" s="613"/>
      <c r="BI344" s="613"/>
      <c r="BJ344" s="613"/>
      <c r="BK344" s="613"/>
      <c r="BL344" s="613"/>
      <c r="BM344" s="972"/>
      <c r="BN344" s="613"/>
      <c r="BO344" s="613"/>
      <c r="BP344" s="613"/>
      <c r="BQ344" s="613"/>
      <c r="BR344" s="613"/>
      <c r="BS344" s="972"/>
      <c r="BT344" s="613"/>
      <c r="BU344" s="613"/>
      <c r="BV344" s="613"/>
      <c r="BW344" s="613"/>
      <c r="BX344" s="613"/>
      <c r="BY344" s="972"/>
      <c r="BZ344" s="613"/>
      <c r="CA344" s="613"/>
      <c r="CB344" s="613"/>
      <c r="CC344" s="613"/>
      <c r="CD344" s="613"/>
      <c r="CE344" s="613"/>
      <c r="CF344" s="613"/>
      <c r="CG344" s="613"/>
      <c r="CH344" s="613"/>
      <c r="CI344" s="613"/>
    </row>
    <row r="345" spans="3:87">
      <c r="C345" s="544"/>
      <c r="D345" s="544"/>
      <c r="E345" s="544"/>
      <c r="F345" s="544"/>
      <c r="G345" s="544"/>
      <c r="H345" s="544"/>
      <c r="I345" s="495"/>
      <c r="J345" s="495"/>
      <c r="K345" s="495"/>
      <c r="L345" s="495"/>
      <c r="M345" s="495"/>
      <c r="N345" s="1074"/>
      <c r="O345" s="1074"/>
      <c r="P345" s="1074"/>
      <c r="Q345" s="1074"/>
      <c r="R345" s="1074"/>
      <c r="S345" s="1074"/>
      <c r="T345" s="613"/>
      <c r="U345" s="613"/>
      <c r="V345" s="613"/>
      <c r="W345" s="613"/>
      <c r="X345" s="613"/>
      <c r="Y345" s="613"/>
      <c r="Z345" s="613"/>
      <c r="AA345" s="613"/>
      <c r="AB345" s="613"/>
      <c r="AC345" s="613"/>
      <c r="AD345" s="613"/>
      <c r="AE345" s="971"/>
      <c r="AF345" s="613"/>
      <c r="AG345" s="613"/>
      <c r="AH345" s="613"/>
      <c r="AI345" s="973"/>
      <c r="AJ345" s="613"/>
      <c r="AK345" s="971"/>
      <c r="AL345" s="613"/>
      <c r="AM345" s="971"/>
      <c r="AN345" s="613"/>
      <c r="AO345" s="971"/>
      <c r="AP345" s="613"/>
      <c r="AQ345" s="613"/>
      <c r="AR345" s="613"/>
      <c r="AS345" s="613"/>
      <c r="AT345" s="613"/>
      <c r="AU345" s="613"/>
      <c r="AV345" s="613"/>
      <c r="AW345" s="613"/>
      <c r="AX345" s="613"/>
      <c r="AY345" s="613"/>
      <c r="AZ345" s="613"/>
      <c r="BA345" s="972"/>
      <c r="BB345" s="613"/>
      <c r="BC345" s="613"/>
      <c r="BD345" s="613"/>
      <c r="BE345" s="613"/>
      <c r="BF345" s="613"/>
      <c r="BG345" s="1075"/>
      <c r="BH345" s="613"/>
      <c r="BI345" s="613"/>
      <c r="BJ345" s="613"/>
      <c r="BK345" s="613"/>
      <c r="BL345" s="613"/>
      <c r="BM345" s="972"/>
      <c r="BN345" s="613"/>
      <c r="BO345" s="613"/>
      <c r="BP345" s="613"/>
      <c r="BQ345" s="613"/>
      <c r="BR345" s="613"/>
      <c r="BS345" s="972"/>
      <c r="BT345" s="613"/>
      <c r="BU345" s="613"/>
      <c r="BV345" s="613"/>
      <c r="BW345" s="613"/>
      <c r="BX345" s="613"/>
      <c r="BY345" s="972"/>
      <c r="BZ345" s="613"/>
      <c r="CA345" s="613"/>
      <c r="CB345" s="613"/>
      <c r="CC345" s="613"/>
      <c r="CD345" s="613"/>
      <c r="CE345" s="613"/>
      <c r="CF345" s="613"/>
      <c r="CG345" s="613"/>
      <c r="CH345" s="613"/>
      <c r="CI345" s="613"/>
    </row>
    <row r="346" spans="3:87">
      <c r="C346" s="544"/>
      <c r="D346" s="544"/>
      <c r="E346" s="544"/>
      <c r="F346" s="544"/>
      <c r="G346" s="544"/>
      <c r="H346" s="544"/>
      <c r="I346" s="495"/>
      <c r="J346" s="495"/>
      <c r="K346" s="495"/>
      <c r="L346" s="495"/>
      <c r="M346" s="495"/>
      <c r="N346" s="1074"/>
      <c r="O346" s="1074"/>
      <c r="P346" s="1074"/>
      <c r="Q346" s="1074"/>
      <c r="R346" s="1074"/>
      <c r="S346" s="1074"/>
      <c r="T346" s="613"/>
      <c r="U346" s="613"/>
      <c r="V346" s="613"/>
      <c r="W346" s="613"/>
      <c r="X346" s="613"/>
      <c r="Y346" s="613"/>
      <c r="Z346" s="613"/>
      <c r="AA346" s="613"/>
      <c r="AB346" s="613"/>
      <c r="AC346" s="613"/>
      <c r="AD346" s="613"/>
      <c r="AE346" s="971"/>
      <c r="AF346" s="613"/>
      <c r="AG346" s="613"/>
      <c r="AH346" s="613"/>
      <c r="AI346" s="973"/>
      <c r="AJ346" s="613"/>
      <c r="AK346" s="971"/>
      <c r="AL346" s="613"/>
      <c r="AM346" s="971"/>
      <c r="AN346" s="613"/>
      <c r="AO346" s="971"/>
      <c r="AP346" s="613"/>
      <c r="AQ346" s="613"/>
      <c r="AR346" s="613"/>
      <c r="AS346" s="613"/>
      <c r="AT346" s="613"/>
      <c r="AU346" s="613"/>
      <c r="AV346" s="613"/>
      <c r="AW346" s="613"/>
      <c r="AX346" s="613"/>
      <c r="AY346" s="613"/>
      <c r="AZ346" s="613"/>
      <c r="BA346" s="972"/>
      <c r="BB346" s="613"/>
      <c r="BC346" s="613"/>
      <c r="BD346" s="613"/>
      <c r="BE346" s="613"/>
      <c r="BF346" s="613"/>
      <c r="BG346" s="1075"/>
      <c r="BH346" s="613"/>
      <c r="BI346" s="613"/>
      <c r="BJ346" s="613"/>
      <c r="BK346" s="613"/>
      <c r="BL346" s="613"/>
      <c r="BM346" s="972"/>
      <c r="BN346" s="613"/>
      <c r="BO346" s="613"/>
      <c r="BP346" s="613"/>
      <c r="BQ346" s="613"/>
      <c r="BR346" s="613"/>
      <c r="BS346" s="972"/>
      <c r="BT346" s="613"/>
      <c r="BU346" s="613"/>
      <c r="BV346" s="613"/>
      <c r="BW346" s="613"/>
      <c r="BX346" s="613"/>
      <c r="BY346" s="972"/>
      <c r="BZ346" s="613"/>
      <c r="CA346" s="613"/>
      <c r="CB346" s="613"/>
      <c r="CC346" s="613"/>
      <c r="CD346" s="613"/>
      <c r="CE346" s="613"/>
      <c r="CF346" s="613"/>
      <c r="CG346" s="613"/>
      <c r="CH346" s="613"/>
      <c r="CI346" s="613"/>
    </row>
    <row r="347" spans="3:87">
      <c r="C347" s="544"/>
      <c r="D347" s="544"/>
      <c r="E347" s="544"/>
      <c r="F347" s="544"/>
      <c r="G347" s="544"/>
      <c r="H347" s="544"/>
      <c r="I347" s="495"/>
      <c r="J347" s="495"/>
      <c r="K347" s="495"/>
      <c r="L347" s="495"/>
      <c r="M347" s="495"/>
      <c r="N347" s="1074"/>
      <c r="O347" s="1074"/>
      <c r="P347" s="1074"/>
      <c r="Q347" s="1074"/>
      <c r="R347" s="1074"/>
      <c r="S347" s="1074"/>
      <c r="T347" s="613"/>
      <c r="U347" s="613"/>
      <c r="V347" s="613"/>
      <c r="W347" s="613"/>
      <c r="X347" s="613"/>
      <c r="Y347" s="613"/>
      <c r="Z347" s="613"/>
      <c r="AA347" s="613"/>
      <c r="AB347" s="613"/>
      <c r="AC347" s="613"/>
      <c r="AD347" s="613"/>
      <c r="AE347" s="971"/>
      <c r="AF347" s="613"/>
      <c r="AG347" s="613"/>
      <c r="AH347" s="613"/>
      <c r="AI347" s="973"/>
      <c r="AJ347" s="613"/>
      <c r="AK347" s="971"/>
      <c r="AL347" s="613"/>
      <c r="AM347" s="971"/>
      <c r="AN347" s="613"/>
      <c r="AO347" s="971"/>
      <c r="AP347" s="613"/>
      <c r="AQ347" s="613"/>
      <c r="AR347" s="613"/>
      <c r="AS347" s="613"/>
      <c r="AT347" s="613"/>
      <c r="AU347" s="613"/>
      <c r="AV347" s="613"/>
      <c r="AW347" s="613"/>
      <c r="AX347" s="613"/>
      <c r="AY347" s="613"/>
      <c r="AZ347" s="613"/>
      <c r="BA347" s="972"/>
      <c r="BB347" s="613"/>
      <c r="BC347" s="613"/>
      <c r="BD347" s="613"/>
      <c r="BE347" s="613"/>
      <c r="BF347" s="613"/>
      <c r="BG347" s="1075"/>
      <c r="BH347" s="613"/>
      <c r="BI347" s="613"/>
      <c r="BJ347" s="613"/>
      <c r="BK347" s="613"/>
      <c r="BL347" s="613"/>
      <c r="BM347" s="972"/>
      <c r="BN347" s="613"/>
      <c r="BO347" s="613"/>
      <c r="BP347" s="613"/>
      <c r="BQ347" s="613"/>
      <c r="BR347" s="613"/>
      <c r="BS347" s="972"/>
      <c r="BT347" s="613"/>
      <c r="BU347" s="613"/>
      <c r="BV347" s="613"/>
      <c r="BW347" s="613"/>
      <c r="BX347" s="613"/>
      <c r="BY347" s="972"/>
      <c r="BZ347" s="613"/>
      <c r="CA347" s="613"/>
      <c r="CB347" s="613"/>
      <c r="CC347" s="613"/>
      <c r="CD347" s="613"/>
      <c r="CE347" s="613"/>
      <c r="CF347" s="613"/>
      <c r="CG347" s="613"/>
      <c r="CH347" s="613"/>
      <c r="CI347" s="613"/>
    </row>
    <row r="348" spans="3:87">
      <c r="C348" s="544"/>
      <c r="D348" s="544"/>
      <c r="E348" s="544"/>
      <c r="F348" s="544"/>
      <c r="G348" s="544"/>
      <c r="H348" s="544"/>
      <c r="I348" s="495"/>
      <c r="J348" s="495"/>
      <c r="K348" s="495"/>
      <c r="L348" s="495"/>
      <c r="M348" s="495"/>
      <c r="N348" s="1074"/>
      <c r="O348" s="1074"/>
      <c r="P348" s="1074"/>
      <c r="Q348" s="1074"/>
      <c r="R348" s="1074"/>
      <c r="S348" s="1074"/>
      <c r="T348" s="613"/>
      <c r="U348" s="613"/>
      <c r="V348" s="613"/>
      <c r="W348" s="613"/>
      <c r="X348" s="613"/>
      <c r="Y348" s="613"/>
      <c r="Z348" s="613"/>
      <c r="AA348" s="613"/>
      <c r="AB348" s="613"/>
      <c r="AC348" s="613"/>
      <c r="AD348" s="613"/>
      <c r="AE348" s="971"/>
      <c r="AF348" s="613"/>
      <c r="AG348" s="613"/>
      <c r="AH348" s="613"/>
      <c r="AI348" s="973"/>
      <c r="AJ348" s="613"/>
      <c r="AK348" s="971"/>
      <c r="AL348" s="613"/>
      <c r="AM348" s="971"/>
      <c r="AN348" s="613"/>
      <c r="AO348" s="971"/>
      <c r="AP348" s="613"/>
      <c r="AQ348" s="613"/>
      <c r="AR348" s="613"/>
      <c r="AS348" s="613"/>
      <c r="AT348" s="613"/>
      <c r="AU348" s="613"/>
      <c r="AV348" s="613"/>
      <c r="AW348" s="613"/>
      <c r="AX348" s="613"/>
      <c r="AY348" s="613"/>
      <c r="AZ348" s="613"/>
      <c r="BA348" s="972"/>
      <c r="BB348" s="613"/>
      <c r="BC348" s="613"/>
      <c r="BD348" s="613"/>
      <c r="BE348" s="613"/>
      <c r="BF348" s="613"/>
      <c r="BG348" s="1075"/>
      <c r="BH348" s="613"/>
      <c r="BI348" s="613"/>
      <c r="BJ348" s="613"/>
      <c r="BK348" s="613"/>
      <c r="BL348" s="613"/>
      <c r="BM348" s="972"/>
      <c r="BN348" s="613"/>
      <c r="BO348" s="613"/>
      <c r="BP348" s="613"/>
      <c r="BQ348" s="613"/>
      <c r="BR348" s="613"/>
      <c r="BS348" s="972"/>
      <c r="BT348" s="613"/>
      <c r="BU348" s="613"/>
      <c r="BV348" s="613"/>
      <c r="BW348" s="613"/>
      <c r="BX348" s="613"/>
      <c r="BY348" s="972"/>
      <c r="BZ348" s="613"/>
      <c r="CA348" s="613"/>
      <c r="CB348" s="613"/>
      <c r="CC348" s="613"/>
      <c r="CD348" s="613"/>
      <c r="CE348" s="613"/>
      <c r="CF348" s="613"/>
      <c r="CG348" s="613"/>
      <c r="CH348" s="613"/>
      <c r="CI348" s="613"/>
    </row>
    <row r="349" spans="3:87">
      <c r="C349" s="544"/>
      <c r="D349" s="544"/>
      <c r="E349" s="544"/>
      <c r="F349" s="544"/>
      <c r="G349" s="544"/>
      <c r="H349" s="544"/>
      <c r="I349" s="495"/>
      <c r="J349" s="495"/>
      <c r="K349" s="495"/>
      <c r="L349" s="495"/>
      <c r="M349" s="495"/>
      <c r="N349" s="1074"/>
      <c r="O349" s="1074"/>
      <c r="P349" s="1074"/>
      <c r="Q349" s="1074"/>
      <c r="R349" s="1074"/>
      <c r="S349" s="1074"/>
      <c r="T349" s="613"/>
      <c r="U349" s="613"/>
      <c r="V349" s="613"/>
      <c r="W349" s="613"/>
      <c r="X349" s="613"/>
      <c r="Y349" s="613"/>
      <c r="Z349" s="613"/>
      <c r="AA349" s="613"/>
      <c r="AB349" s="613"/>
      <c r="AC349" s="613"/>
      <c r="AD349" s="613"/>
      <c r="AE349" s="971"/>
      <c r="AF349" s="613"/>
      <c r="AG349" s="613"/>
      <c r="AH349" s="613"/>
      <c r="AI349" s="973"/>
      <c r="AJ349" s="613"/>
      <c r="AK349" s="971"/>
      <c r="AL349" s="613"/>
      <c r="AM349" s="971"/>
      <c r="AN349" s="613"/>
      <c r="AO349" s="971"/>
      <c r="AP349" s="613"/>
      <c r="AQ349" s="613"/>
      <c r="AR349" s="613"/>
      <c r="AS349" s="613"/>
      <c r="AT349" s="613"/>
      <c r="AU349" s="613"/>
      <c r="AV349" s="613"/>
      <c r="AW349" s="613"/>
      <c r="AX349" s="613"/>
      <c r="AY349" s="613"/>
      <c r="AZ349" s="613"/>
      <c r="BA349" s="972"/>
      <c r="BB349" s="613"/>
      <c r="BC349" s="613"/>
      <c r="BD349" s="613"/>
      <c r="BE349" s="613"/>
      <c r="BF349" s="613"/>
      <c r="BG349" s="1075"/>
      <c r="BH349" s="613"/>
      <c r="BI349" s="613"/>
      <c r="BJ349" s="613"/>
      <c r="BK349" s="613"/>
      <c r="BL349" s="613"/>
      <c r="BM349" s="972"/>
      <c r="BN349" s="613"/>
      <c r="BO349" s="613"/>
      <c r="BP349" s="613"/>
      <c r="BQ349" s="613"/>
      <c r="BR349" s="613"/>
      <c r="BS349" s="972"/>
      <c r="BT349" s="613"/>
      <c r="BU349" s="613"/>
      <c r="BV349" s="613"/>
      <c r="BW349" s="613"/>
      <c r="BX349" s="613"/>
      <c r="BY349" s="972"/>
      <c r="BZ349" s="613"/>
      <c r="CA349" s="613"/>
      <c r="CB349" s="613"/>
      <c r="CC349" s="613"/>
      <c r="CD349" s="613"/>
      <c r="CE349" s="613"/>
      <c r="CF349" s="613"/>
      <c r="CG349" s="613"/>
      <c r="CH349" s="613"/>
      <c r="CI349" s="613"/>
    </row>
    <row r="350" spans="3:87">
      <c r="C350" s="544"/>
      <c r="D350" s="544"/>
      <c r="E350" s="544"/>
      <c r="F350" s="544"/>
      <c r="G350" s="544"/>
      <c r="H350" s="544"/>
      <c r="I350" s="495"/>
      <c r="J350" s="495"/>
      <c r="K350" s="495"/>
      <c r="L350" s="495"/>
      <c r="M350" s="495"/>
      <c r="N350" s="1074"/>
      <c r="O350" s="1074"/>
      <c r="P350" s="1074"/>
      <c r="Q350" s="1074"/>
      <c r="R350" s="1074"/>
      <c r="S350" s="1074"/>
      <c r="T350" s="613"/>
      <c r="U350" s="613"/>
      <c r="V350" s="613"/>
      <c r="W350" s="613"/>
      <c r="X350" s="613"/>
      <c r="Y350" s="613"/>
      <c r="Z350" s="613"/>
      <c r="AA350" s="613"/>
      <c r="AB350" s="613"/>
      <c r="AC350" s="613"/>
      <c r="AD350" s="613"/>
      <c r="AE350" s="971"/>
      <c r="AF350" s="613"/>
      <c r="AG350" s="613"/>
      <c r="AH350" s="613"/>
      <c r="AI350" s="973"/>
      <c r="AJ350" s="613"/>
      <c r="AK350" s="971"/>
      <c r="AL350" s="613"/>
      <c r="AM350" s="971"/>
      <c r="AN350" s="613"/>
      <c r="AO350" s="971"/>
      <c r="AP350" s="613"/>
      <c r="AQ350" s="613"/>
      <c r="AR350" s="613"/>
      <c r="AS350" s="613"/>
      <c r="AT350" s="613"/>
      <c r="AU350" s="613"/>
      <c r="AV350" s="613"/>
      <c r="AW350" s="613"/>
      <c r="AX350" s="613"/>
      <c r="AY350" s="613"/>
      <c r="AZ350" s="613"/>
      <c r="BA350" s="972"/>
      <c r="BB350" s="613"/>
      <c r="BC350" s="613"/>
      <c r="BD350" s="613"/>
      <c r="BE350" s="613"/>
      <c r="BF350" s="613"/>
      <c r="BG350" s="1075"/>
      <c r="BH350" s="613"/>
      <c r="BI350" s="613"/>
      <c r="BJ350" s="613"/>
      <c r="BK350" s="613"/>
      <c r="BL350" s="613"/>
      <c r="BM350" s="972"/>
      <c r="BN350" s="613"/>
      <c r="BO350" s="613"/>
      <c r="BP350" s="613"/>
      <c r="BQ350" s="613"/>
      <c r="BR350" s="613"/>
      <c r="BS350" s="972"/>
      <c r="BT350" s="613"/>
      <c r="BU350" s="613"/>
      <c r="BV350" s="613"/>
      <c r="BW350" s="613"/>
      <c r="BX350" s="613"/>
      <c r="BY350" s="972"/>
      <c r="BZ350" s="613"/>
      <c r="CA350" s="613"/>
      <c r="CB350" s="613"/>
      <c r="CC350" s="613"/>
      <c r="CD350" s="613"/>
      <c r="CE350" s="613"/>
      <c r="CF350" s="613"/>
      <c r="CG350" s="613"/>
      <c r="CH350" s="613"/>
      <c r="CI350" s="613"/>
    </row>
    <row r="351" spans="3:87">
      <c r="C351" s="544"/>
      <c r="D351" s="544"/>
      <c r="E351" s="544"/>
      <c r="F351" s="544"/>
      <c r="G351" s="544"/>
      <c r="H351" s="544"/>
      <c r="I351" s="495"/>
      <c r="J351" s="495"/>
      <c r="K351" s="495"/>
      <c r="L351" s="495"/>
      <c r="M351" s="495"/>
      <c r="N351" s="1074"/>
      <c r="O351" s="1074"/>
      <c r="P351" s="1074"/>
      <c r="Q351" s="1074"/>
      <c r="R351" s="1074"/>
      <c r="S351" s="1074"/>
      <c r="T351" s="613"/>
      <c r="U351" s="613"/>
      <c r="V351" s="613"/>
      <c r="W351" s="613"/>
      <c r="X351" s="613"/>
      <c r="Y351" s="613"/>
      <c r="Z351" s="613"/>
      <c r="AA351" s="613"/>
      <c r="AB351" s="613"/>
      <c r="AC351" s="613"/>
      <c r="AD351" s="613"/>
      <c r="AE351" s="971"/>
      <c r="AF351" s="613"/>
      <c r="AG351" s="613"/>
      <c r="AH351" s="613"/>
      <c r="AI351" s="973"/>
      <c r="AJ351" s="613"/>
      <c r="AK351" s="971"/>
      <c r="AL351" s="613"/>
      <c r="AM351" s="971"/>
      <c r="AN351" s="613"/>
      <c r="AO351" s="971"/>
      <c r="AP351" s="613"/>
      <c r="AQ351" s="613"/>
      <c r="AR351" s="613"/>
      <c r="AS351" s="613"/>
      <c r="AT351" s="613"/>
      <c r="AU351" s="613"/>
      <c r="AV351" s="613"/>
      <c r="AW351" s="613"/>
      <c r="AX351" s="613"/>
      <c r="AY351" s="613"/>
      <c r="AZ351" s="613"/>
      <c r="BA351" s="972"/>
      <c r="BB351" s="613"/>
      <c r="BC351" s="613"/>
      <c r="BD351" s="613"/>
      <c r="BE351" s="613"/>
      <c r="BF351" s="613"/>
      <c r="BG351" s="1075"/>
      <c r="BH351" s="613"/>
      <c r="BI351" s="613"/>
      <c r="BJ351" s="613"/>
      <c r="BK351" s="613"/>
      <c r="BL351" s="613"/>
      <c r="BM351" s="972"/>
      <c r="BN351" s="613"/>
      <c r="BO351" s="613"/>
      <c r="BP351" s="613"/>
      <c r="BQ351" s="613"/>
      <c r="BR351" s="613"/>
      <c r="BS351" s="972"/>
      <c r="BT351" s="613"/>
      <c r="BU351" s="613"/>
      <c r="BV351" s="613"/>
      <c r="BW351" s="613"/>
      <c r="BX351" s="613"/>
      <c r="BY351" s="972"/>
      <c r="BZ351" s="613"/>
      <c r="CA351" s="613"/>
      <c r="CB351" s="613"/>
      <c r="CC351" s="613"/>
      <c r="CD351" s="613"/>
      <c r="CE351" s="613"/>
      <c r="CF351" s="613"/>
      <c r="CG351" s="613"/>
      <c r="CH351" s="613"/>
      <c r="CI351" s="613"/>
    </row>
    <row r="352" spans="3:87">
      <c r="C352" s="544"/>
      <c r="D352" s="544"/>
      <c r="E352" s="544"/>
      <c r="F352" s="544"/>
      <c r="G352" s="544"/>
      <c r="H352" s="544"/>
      <c r="I352" s="495"/>
      <c r="J352" s="495"/>
      <c r="K352" s="495"/>
      <c r="L352" s="495"/>
      <c r="M352" s="495"/>
      <c r="N352" s="1074"/>
      <c r="O352" s="1074"/>
      <c r="P352" s="1074"/>
      <c r="Q352" s="1074"/>
      <c r="R352" s="1074"/>
      <c r="S352" s="1074"/>
      <c r="T352" s="613"/>
      <c r="U352" s="613"/>
      <c r="V352" s="613"/>
      <c r="W352" s="613"/>
      <c r="X352" s="613"/>
      <c r="Y352" s="613"/>
      <c r="Z352" s="613"/>
      <c r="AA352" s="613"/>
      <c r="AB352" s="613"/>
      <c r="AC352" s="613"/>
      <c r="AD352" s="613"/>
      <c r="AE352" s="971"/>
      <c r="AF352" s="613"/>
      <c r="AG352" s="613"/>
      <c r="AH352" s="613"/>
      <c r="AI352" s="973"/>
      <c r="AJ352" s="613"/>
      <c r="AK352" s="971"/>
      <c r="AL352" s="613"/>
      <c r="AM352" s="971"/>
      <c r="AN352" s="613"/>
      <c r="AO352" s="971"/>
      <c r="AP352" s="613"/>
      <c r="AQ352" s="613"/>
      <c r="AR352" s="613"/>
      <c r="AS352" s="613"/>
      <c r="AT352" s="613"/>
      <c r="AU352" s="613"/>
      <c r="AV352" s="613"/>
      <c r="AW352" s="613"/>
      <c r="AX352" s="613"/>
      <c r="AY352" s="613"/>
      <c r="AZ352" s="613"/>
      <c r="BA352" s="972"/>
      <c r="BB352" s="613"/>
      <c r="BC352" s="613"/>
      <c r="BD352" s="613"/>
      <c r="BE352" s="613"/>
      <c r="BF352" s="613"/>
      <c r="BG352" s="1075"/>
      <c r="BH352" s="613"/>
      <c r="BI352" s="613"/>
      <c r="BJ352" s="613"/>
      <c r="BK352" s="613"/>
      <c r="BL352" s="613"/>
      <c r="BM352" s="972"/>
      <c r="BN352" s="613"/>
      <c r="BO352" s="613"/>
      <c r="BP352" s="613"/>
      <c r="BQ352" s="613"/>
      <c r="BR352" s="613"/>
      <c r="BS352" s="972"/>
      <c r="BT352" s="613"/>
      <c r="BU352" s="613"/>
      <c r="BV352" s="613"/>
      <c r="BW352" s="613"/>
      <c r="BX352" s="613"/>
      <c r="BY352" s="972"/>
      <c r="BZ352" s="613"/>
      <c r="CA352" s="613"/>
      <c r="CB352" s="613"/>
      <c r="CC352" s="613"/>
      <c r="CD352" s="613"/>
      <c r="CE352" s="613"/>
      <c r="CF352" s="613"/>
      <c r="CG352" s="613"/>
      <c r="CH352" s="613"/>
      <c r="CI352" s="613"/>
    </row>
    <row r="353" spans="3:87">
      <c r="C353" s="544"/>
      <c r="D353" s="544"/>
      <c r="E353" s="544"/>
      <c r="F353" s="544"/>
      <c r="G353" s="544"/>
      <c r="H353" s="544"/>
      <c r="I353" s="495"/>
      <c r="J353" s="495"/>
      <c r="K353" s="495"/>
      <c r="L353" s="495"/>
      <c r="M353" s="495"/>
      <c r="N353" s="1074"/>
      <c r="O353" s="1074"/>
      <c r="P353" s="1074"/>
      <c r="Q353" s="1074"/>
      <c r="R353" s="1074"/>
      <c r="S353" s="1074"/>
      <c r="T353" s="613"/>
      <c r="U353" s="613"/>
      <c r="V353" s="613"/>
      <c r="W353" s="613"/>
      <c r="X353" s="613"/>
      <c r="Y353" s="613"/>
      <c r="Z353" s="613"/>
      <c r="AA353" s="613"/>
      <c r="AB353" s="613"/>
      <c r="AC353" s="613"/>
      <c r="AD353" s="613"/>
      <c r="AE353" s="971"/>
      <c r="AF353" s="613"/>
      <c r="AG353" s="613"/>
      <c r="AH353" s="613"/>
      <c r="AI353" s="973"/>
      <c r="AJ353" s="613"/>
      <c r="AK353" s="971"/>
      <c r="AL353" s="613"/>
      <c r="AM353" s="971"/>
      <c r="AN353" s="613"/>
      <c r="AO353" s="971"/>
      <c r="AP353" s="613"/>
      <c r="AQ353" s="613"/>
      <c r="AR353" s="613"/>
      <c r="AS353" s="613"/>
      <c r="AT353" s="613"/>
      <c r="AU353" s="613"/>
      <c r="AV353" s="613"/>
      <c r="AW353" s="613"/>
      <c r="AX353" s="613"/>
      <c r="AY353" s="613"/>
      <c r="AZ353" s="613"/>
      <c r="BA353" s="972"/>
      <c r="BB353" s="613"/>
      <c r="BC353" s="613"/>
      <c r="BD353" s="613"/>
      <c r="BE353" s="613"/>
      <c r="BF353" s="613"/>
      <c r="BG353" s="1075"/>
      <c r="BH353" s="613"/>
      <c r="BI353" s="613"/>
      <c r="BJ353" s="613"/>
      <c r="BK353" s="613"/>
      <c r="BL353" s="613"/>
      <c r="BM353" s="972"/>
      <c r="BN353" s="613"/>
      <c r="BO353" s="613"/>
      <c r="BP353" s="613"/>
      <c r="BQ353" s="613"/>
      <c r="BR353" s="613"/>
      <c r="BS353" s="972"/>
      <c r="BT353" s="613"/>
      <c r="BU353" s="613"/>
      <c r="BV353" s="613"/>
      <c r="BW353" s="613"/>
      <c r="BX353" s="613"/>
      <c r="BY353" s="972"/>
      <c r="BZ353" s="613"/>
      <c r="CA353" s="613"/>
      <c r="CB353" s="613"/>
      <c r="CC353" s="613"/>
      <c r="CD353" s="613"/>
      <c r="CE353" s="613"/>
      <c r="CF353" s="613"/>
      <c r="CG353" s="613"/>
      <c r="CH353" s="613"/>
      <c r="CI353" s="613"/>
    </row>
    <row r="354" spans="3:87">
      <c r="C354" s="544"/>
      <c r="D354" s="544"/>
      <c r="E354" s="544"/>
      <c r="F354" s="544"/>
      <c r="G354" s="544"/>
      <c r="H354" s="544"/>
      <c r="I354" s="495"/>
      <c r="J354" s="495"/>
      <c r="K354" s="495"/>
      <c r="L354" s="495"/>
      <c r="M354" s="495"/>
      <c r="N354" s="1074"/>
      <c r="O354" s="1074"/>
      <c r="P354" s="1074"/>
      <c r="Q354" s="1074"/>
      <c r="R354" s="1074"/>
      <c r="S354" s="1074"/>
      <c r="T354" s="613"/>
      <c r="U354" s="613"/>
      <c r="V354" s="613"/>
      <c r="W354" s="613"/>
      <c r="X354" s="613"/>
      <c r="Y354" s="613"/>
      <c r="Z354" s="613"/>
      <c r="AA354" s="613"/>
      <c r="AB354" s="613"/>
      <c r="AC354" s="613"/>
      <c r="AD354" s="613"/>
      <c r="AE354" s="971"/>
      <c r="AF354" s="613"/>
      <c r="AG354" s="613"/>
      <c r="AH354" s="613"/>
      <c r="AI354" s="973"/>
      <c r="AJ354" s="613"/>
      <c r="AK354" s="971"/>
      <c r="AL354" s="613"/>
      <c r="AM354" s="971"/>
      <c r="AN354" s="613"/>
      <c r="AO354" s="971"/>
      <c r="AP354" s="613"/>
      <c r="AQ354" s="613"/>
      <c r="AR354" s="613"/>
      <c r="AS354" s="613"/>
      <c r="AT354" s="613"/>
      <c r="AU354" s="613"/>
      <c r="AV354" s="613"/>
      <c r="AW354" s="613"/>
      <c r="AX354" s="613"/>
      <c r="AY354" s="613"/>
      <c r="AZ354" s="613"/>
      <c r="BA354" s="972"/>
      <c r="BB354" s="613"/>
      <c r="BC354" s="613"/>
      <c r="BD354" s="613"/>
      <c r="BE354" s="613"/>
      <c r="BF354" s="613"/>
      <c r="BG354" s="1075"/>
      <c r="BH354" s="613"/>
      <c r="BI354" s="613"/>
      <c r="BJ354" s="613"/>
      <c r="BK354" s="613"/>
      <c r="BL354" s="613"/>
      <c r="BM354" s="972"/>
      <c r="BN354" s="613"/>
      <c r="BO354" s="613"/>
      <c r="BP354" s="613"/>
      <c r="BQ354" s="613"/>
      <c r="BR354" s="613"/>
      <c r="BS354" s="972"/>
      <c r="BT354" s="613"/>
      <c r="BU354" s="613"/>
      <c r="BV354" s="613"/>
      <c r="BW354" s="613"/>
      <c r="BX354" s="613"/>
      <c r="BY354" s="972"/>
      <c r="BZ354" s="613"/>
      <c r="CA354" s="613"/>
      <c r="CB354" s="613"/>
      <c r="CC354" s="613"/>
      <c r="CD354" s="613"/>
      <c r="CE354" s="613"/>
      <c r="CF354" s="613"/>
      <c r="CG354" s="613"/>
      <c r="CH354" s="613"/>
      <c r="CI354" s="613"/>
    </row>
    <row r="355" spans="3:87">
      <c r="C355" s="544"/>
      <c r="D355" s="544"/>
      <c r="E355" s="544"/>
      <c r="F355" s="544"/>
      <c r="G355" s="544"/>
      <c r="H355" s="544"/>
      <c r="I355" s="495"/>
      <c r="J355" s="495"/>
      <c r="K355" s="495"/>
      <c r="L355" s="495"/>
      <c r="M355" s="495"/>
      <c r="N355" s="1074"/>
      <c r="O355" s="1074"/>
      <c r="P355" s="1074"/>
      <c r="Q355" s="1074"/>
      <c r="R355" s="1074"/>
      <c r="S355" s="1074"/>
      <c r="T355" s="613"/>
      <c r="U355" s="613"/>
      <c r="V355" s="613"/>
      <c r="W355" s="613"/>
      <c r="X355" s="613"/>
      <c r="Y355" s="613"/>
      <c r="Z355" s="613"/>
      <c r="AA355" s="613"/>
      <c r="AB355" s="613"/>
      <c r="AC355" s="613"/>
      <c r="AD355" s="613"/>
      <c r="AE355" s="971"/>
      <c r="AF355" s="613"/>
      <c r="AG355" s="613"/>
      <c r="AH355" s="613"/>
      <c r="AI355" s="973"/>
      <c r="AJ355" s="613"/>
      <c r="AK355" s="971"/>
      <c r="AL355" s="613"/>
      <c r="AM355" s="971"/>
      <c r="AN355" s="613"/>
      <c r="AO355" s="971"/>
      <c r="AP355" s="613"/>
      <c r="AQ355" s="613"/>
      <c r="AR355" s="613"/>
      <c r="AS355" s="613"/>
      <c r="AT355" s="613"/>
      <c r="AU355" s="613"/>
      <c r="AV355" s="613"/>
      <c r="AW355" s="613"/>
      <c r="AX355" s="613"/>
      <c r="AY355" s="613"/>
      <c r="AZ355" s="613"/>
      <c r="BA355" s="972"/>
      <c r="BB355" s="613"/>
      <c r="BC355" s="613"/>
      <c r="BD355" s="613"/>
      <c r="BE355" s="613"/>
      <c r="BF355" s="613"/>
      <c r="BG355" s="1075"/>
      <c r="BH355" s="613"/>
      <c r="BI355" s="613"/>
      <c r="BJ355" s="613"/>
      <c r="BK355" s="613"/>
      <c r="BL355" s="613"/>
      <c r="BM355" s="972"/>
      <c r="BN355" s="613"/>
      <c r="BO355" s="613"/>
      <c r="BP355" s="613"/>
      <c r="BQ355" s="613"/>
      <c r="BR355" s="613"/>
      <c r="BS355" s="972"/>
      <c r="BT355" s="613"/>
      <c r="BU355" s="613"/>
      <c r="BV355" s="613"/>
      <c r="BW355" s="613"/>
      <c r="BX355" s="613"/>
      <c r="BY355" s="972"/>
      <c r="BZ355" s="613"/>
      <c r="CA355" s="613"/>
      <c r="CB355" s="613"/>
      <c r="CC355" s="613"/>
      <c r="CD355" s="613"/>
      <c r="CE355" s="613"/>
      <c r="CF355" s="613"/>
      <c r="CG355" s="613"/>
      <c r="CH355" s="613"/>
      <c r="CI355" s="613"/>
    </row>
    <row r="356" spans="3:87">
      <c r="C356" s="544"/>
      <c r="D356" s="544"/>
      <c r="E356" s="544"/>
      <c r="F356" s="544"/>
      <c r="G356" s="544"/>
      <c r="H356" s="544"/>
      <c r="I356" s="495"/>
      <c r="J356" s="495"/>
      <c r="K356" s="495"/>
      <c r="L356" s="495"/>
      <c r="M356" s="495"/>
      <c r="N356" s="1074"/>
      <c r="O356" s="1074"/>
      <c r="P356" s="1074"/>
      <c r="Q356" s="1074"/>
      <c r="R356" s="1074"/>
      <c r="S356" s="1074"/>
      <c r="T356" s="613"/>
      <c r="U356" s="613"/>
      <c r="V356" s="613"/>
      <c r="W356" s="613"/>
      <c r="X356" s="613"/>
      <c r="Y356" s="613"/>
      <c r="Z356" s="613"/>
      <c r="AA356" s="613"/>
      <c r="AB356" s="613"/>
      <c r="AC356" s="613"/>
      <c r="AD356" s="613"/>
      <c r="AE356" s="971"/>
      <c r="AF356" s="613"/>
      <c r="AG356" s="613"/>
      <c r="AH356" s="613"/>
      <c r="AI356" s="973"/>
      <c r="AJ356" s="613"/>
      <c r="AK356" s="971"/>
      <c r="AL356" s="613"/>
      <c r="AM356" s="971"/>
      <c r="AN356" s="613"/>
      <c r="AO356" s="971"/>
      <c r="AP356" s="613"/>
      <c r="AQ356" s="613"/>
      <c r="AR356" s="613"/>
      <c r="AS356" s="613"/>
      <c r="AT356" s="613"/>
      <c r="AU356" s="613"/>
      <c r="AV356" s="613"/>
      <c r="AW356" s="613"/>
      <c r="AX356" s="613"/>
      <c r="AY356" s="613"/>
      <c r="AZ356" s="613"/>
      <c r="BA356" s="972"/>
      <c r="BB356" s="613"/>
      <c r="BC356" s="613"/>
      <c r="BD356" s="613"/>
      <c r="BE356" s="613"/>
      <c r="BF356" s="613"/>
      <c r="BG356" s="1075"/>
      <c r="BH356" s="613"/>
      <c r="BI356" s="613"/>
      <c r="BJ356" s="613"/>
      <c r="BK356" s="613"/>
      <c r="BL356" s="613"/>
      <c r="BM356" s="972"/>
      <c r="BN356" s="613"/>
      <c r="BO356" s="613"/>
      <c r="BP356" s="613"/>
      <c r="BQ356" s="613"/>
      <c r="BR356" s="613"/>
      <c r="BS356" s="972"/>
      <c r="BT356" s="613"/>
      <c r="BU356" s="613"/>
      <c r="BV356" s="613"/>
      <c r="BW356" s="613"/>
      <c r="BX356" s="613"/>
      <c r="BY356" s="972"/>
      <c r="BZ356" s="613"/>
      <c r="CA356" s="613"/>
      <c r="CB356" s="613"/>
      <c r="CC356" s="613"/>
      <c r="CD356" s="613"/>
      <c r="CE356" s="613"/>
      <c r="CF356" s="613"/>
      <c r="CG356" s="613"/>
      <c r="CH356" s="613"/>
      <c r="CI356" s="613"/>
    </row>
    <row r="357" spans="3:87">
      <c r="C357" s="544"/>
      <c r="D357" s="544"/>
      <c r="E357" s="544"/>
      <c r="F357" s="544"/>
      <c r="G357" s="544"/>
      <c r="H357" s="544"/>
      <c r="I357" s="495"/>
      <c r="J357" s="495"/>
      <c r="K357" s="495"/>
      <c r="L357" s="495"/>
      <c r="M357" s="495"/>
      <c r="N357" s="1074"/>
      <c r="O357" s="1074"/>
      <c r="P357" s="1074"/>
      <c r="Q357" s="1074"/>
      <c r="R357" s="1074"/>
      <c r="S357" s="1074"/>
      <c r="T357" s="613"/>
      <c r="U357" s="613"/>
      <c r="V357" s="613"/>
      <c r="W357" s="613"/>
      <c r="X357" s="613"/>
      <c r="Y357" s="613"/>
      <c r="Z357" s="613"/>
      <c r="AA357" s="613"/>
      <c r="AB357" s="613"/>
      <c r="AC357" s="613"/>
      <c r="AD357" s="613"/>
      <c r="AE357" s="971"/>
      <c r="AF357" s="613"/>
      <c r="AG357" s="613"/>
      <c r="AH357" s="613"/>
      <c r="AI357" s="973"/>
      <c r="AJ357" s="613"/>
      <c r="AK357" s="971"/>
      <c r="AL357" s="613"/>
      <c r="AM357" s="971"/>
      <c r="AN357" s="613"/>
      <c r="AO357" s="971"/>
      <c r="AP357" s="613"/>
      <c r="AQ357" s="613"/>
      <c r="AR357" s="613"/>
      <c r="AS357" s="613"/>
      <c r="AT357" s="613"/>
      <c r="AU357" s="613"/>
      <c r="AV357" s="613"/>
      <c r="AW357" s="613"/>
      <c r="AX357" s="613"/>
      <c r="AY357" s="613"/>
      <c r="AZ357" s="613"/>
      <c r="BA357" s="972"/>
      <c r="BB357" s="613"/>
      <c r="BC357" s="613"/>
      <c r="BD357" s="613"/>
      <c r="BE357" s="613"/>
      <c r="BF357" s="613"/>
      <c r="BG357" s="1075"/>
      <c r="BH357" s="613"/>
      <c r="BI357" s="613"/>
      <c r="BJ357" s="613"/>
      <c r="BK357" s="613"/>
      <c r="BL357" s="613"/>
      <c r="BM357" s="972"/>
      <c r="BN357" s="613"/>
      <c r="BO357" s="613"/>
      <c r="BP357" s="613"/>
      <c r="BQ357" s="613"/>
      <c r="BR357" s="613"/>
      <c r="BS357" s="972"/>
      <c r="BT357" s="613"/>
      <c r="BU357" s="613"/>
      <c r="BV357" s="613"/>
      <c r="BW357" s="613"/>
      <c r="BX357" s="613"/>
      <c r="BY357" s="972"/>
      <c r="BZ357" s="613"/>
      <c r="CA357" s="613"/>
      <c r="CB357" s="613"/>
      <c r="CC357" s="613"/>
      <c r="CD357" s="613"/>
      <c r="CE357" s="613"/>
      <c r="CF357" s="613"/>
      <c r="CG357" s="613"/>
      <c r="CH357" s="613"/>
      <c r="CI357" s="613"/>
    </row>
    <row r="358" spans="3:87">
      <c r="C358" s="544"/>
      <c r="D358" s="544"/>
      <c r="E358" s="544"/>
      <c r="F358" s="544"/>
      <c r="G358" s="544"/>
      <c r="H358" s="544"/>
      <c r="I358" s="495"/>
      <c r="J358" s="495"/>
      <c r="K358" s="495"/>
      <c r="L358" s="495"/>
      <c r="M358" s="495"/>
      <c r="N358" s="1074"/>
      <c r="O358" s="1074"/>
      <c r="P358" s="1074"/>
      <c r="Q358" s="1074"/>
      <c r="R358" s="1074"/>
      <c r="S358" s="1074"/>
      <c r="T358" s="613"/>
      <c r="U358" s="613"/>
      <c r="V358" s="613"/>
      <c r="W358" s="613"/>
      <c r="X358" s="613"/>
      <c r="Y358" s="613"/>
      <c r="Z358" s="613"/>
      <c r="AA358" s="613"/>
      <c r="AB358" s="613"/>
      <c r="AC358" s="613"/>
      <c r="AD358" s="613"/>
      <c r="AE358" s="971"/>
      <c r="AF358" s="613"/>
      <c r="AG358" s="613"/>
      <c r="AH358" s="613"/>
      <c r="AI358" s="973"/>
      <c r="AJ358" s="613"/>
      <c r="AK358" s="971"/>
      <c r="AL358" s="613"/>
      <c r="AM358" s="971"/>
      <c r="AN358" s="613"/>
      <c r="AO358" s="971"/>
      <c r="AP358" s="613"/>
      <c r="AQ358" s="613"/>
      <c r="AR358" s="613"/>
      <c r="AS358" s="613"/>
      <c r="AT358" s="613"/>
      <c r="AU358" s="613"/>
      <c r="AV358" s="613"/>
      <c r="AW358" s="613"/>
      <c r="AX358" s="613"/>
      <c r="AY358" s="613"/>
      <c r="AZ358" s="613"/>
      <c r="BA358" s="972"/>
      <c r="BB358" s="613"/>
      <c r="BC358" s="613"/>
      <c r="BD358" s="613"/>
      <c r="BE358" s="613"/>
      <c r="BF358" s="613"/>
      <c r="BG358" s="1075"/>
      <c r="BH358" s="613"/>
      <c r="BI358" s="613"/>
      <c r="BJ358" s="613"/>
      <c r="BK358" s="613"/>
      <c r="BL358" s="613"/>
      <c r="BM358" s="972"/>
      <c r="BN358" s="613"/>
      <c r="BO358" s="613"/>
      <c r="BP358" s="613"/>
      <c r="BQ358" s="613"/>
      <c r="BR358" s="613"/>
      <c r="BS358" s="972"/>
      <c r="BT358" s="613"/>
      <c r="BU358" s="613"/>
      <c r="BV358" s="613"/>
      <c r="BW358" s="613"/>
      <c r="BX358" s="613"/>
      <c r="BY358" s="972"/>
      <c r="BZ358" s="613"/>
      <c r="CA358" s="613"/>
      <c r="CB358" s="613"/>
      <c r="CC358" s="613"/>
      <c r="CD358" s="613"/>
      <c r="CE358" s="613"/>
      <c r="CF358" s="613"/>
      <c r="CG358" s="613"/>
      <c r="CH358" s="613"/>
      <c r="CI358" s="613"/>
    </row>
    <row r="359" spans="3:87">
      <c r="C359" s="544"/>
      <c r="D359" s="544"/>
      <c r="E359" s="544"/>
      <c r="F359" s="544"/>
      <c r="G359" s="544"/>
      <c r="H359" s="544"/>
      <c r="I359" s="495"/>
      <c r="J359" s="495"/>
      <c r="K359" s="495"/>
      <c r="L359" s="495"/>
      <c r="M359" s="495"/>
      <c r="N359" s="1074"/>
      <c r="O359" s="1074"/>
      <c r="P359" s="1074"/>
      <c r="Q359" s="1074"/>
      <c r="R359" s="1074"/>
      <c r="S359" s="1074"/>
      <c r="T359" s="613"/>
      <c r="U359" s="613"/>
      <c r="V359" s="613"/>
      <c r="W359" s="613"/>
      <c r="X359" s="613"/>
      <c r="Y359" s="613"/>
      <c r="Z359" s="613"/>
      <c r="AA359" s="613"/>
      <c r="AB359" s="613"/>
      <c r="AC359" s="613"/>
      <c r="AD359" s="613"/>
      <c r="AE359" s="971"/>
      <c r="AF359" s="613"/>
      <c r="AG359" s="613"/>
      <c r="AH359" s="613"/>
      <c r="AI359" s="973"/>
      <c r="AJ359" s="613"/>
      <c r="AK359" s="971"/>
      <c r="AL359" s="613"/>
      <c r="AM359" s="971"/>
      <c r="AN359" s="613"/>
      <c r="AO359" s="971"/>
      <c r="AP359" s="613"/>
      <c r="AQ359" s="613"/>
      <c r="AR359" s="613"/>
      <c r="AS359" s="613"/>
      <c r="AT359" s="613"/>
      <c r="AU359" s="613"/>
      <c r="AV359" s="613"/>
      <c r="AW359" s="613"/>
      <c r="AX359" s="613"/>
      <c r="AY359" s="613"/>
      <c r="AZ359" s="613"/>
      <c r="BA359" s="972"/>
      <c r="BB359" s="613"/>
      <c r="BC359" s="613"/>
      <c r="BD359" s="613"/>
      <c r="BE359" s="613"/>
      <c r="BF359" s="613"/>
      <c r="BG359" s="1075"/>
      <c r="BH359" s="613"/>
      <c r="BI359" s="613"/>
      <c r="BJ359" s="613"/>
      <c r="BK359" s="613"/>
      <c r="BL359" s="613"/>
      <c r="BM359" s="972"/>
      <c r="BN359" s="613"/>
      <c r="BO359" s="613"/>
      <c r="BP359" s="613"/>
      <c r="BQ359" s="613"/>
      <c r="BR359" s="613"/>
      <c r="BS359" s="972"/>
      <c r="BT359" s="613"/>
      <c r="BU359" s="613"/>
      <c r="BV359" s="613"/>
      <c r="BW359" s="613"/>
      <c r="BX359" s="613"/>
      <c r="BY359" s="972"/>
      <c r="BZ359" s="613"/>
      <c r="CA359" s="613"/>
      <c r="CB359" s="613"/>
      <c r="CC359" s="613"/>
      <c r="CD359" s="613"/>
      <c r="CE359" s="613"/>
      <c r="CF359" s="613"/>
      <c r="CG359" s="613"/>
      <c r="CH359" s="613"/>
      <c r="CI359" s="613"/>
    </row>
    <row r="360" spans="3:87">
      <c r="C360" s="544"/>
      <c r="D360" s="544"/>
      <c r="E360" s="544"/>
      <c r="F360" s="544"/>
      <c r="G360" s="544"/>
      <c r="H360" s="544"/>
      <c r="I360" s="495"/>
      <c r="J360" s="495"/>
      <c r="K360" s="495"/>
      <c r="L360" s="495"/>
      <c r="M360" s="495"/>
      <c r="N360" s="1074"/>
      <c r="O360" s="1074"/>
      <c r="P360" s="1074"/>
      <c r="Q360" s="1074"/>
      <c r="R360" s="1074"/>
      <c r="S360" s="1074"/>
      <c r="T360" s="613"/>
      <c r="U360" s="613"/>
      <c r="V360" s="613"/>
      <c r="W360" s="613"/>
      <c r="X360" s="613"/>
      <c r="Y360" s="613"/>
      <c r="Z360" s="613"/>
      <c r="AA360" s="613"/>
      <c r="AB360" s="613"/>
      <c r="AC360" s="613"/>
      <c r="AD360" s="613"/>
      <c r="AE360" s="971"/>
      <c r="AF360" s="613"/>
      <c r="AG360" s="613"/>
      <c r="AH360" s="613"/>
      <c r="AI360" s="973"/>
      <c r="AJ360" s="613"/>
      <c r="AK360" s="971"/>
      <c r="AL360" s="613"/>
      <c r="AM360" s="971"/>
      <c r="AN360" s="613"/>
      <c r="AO360" s="971"/>
      <c r="AP360" s="613"/>
      <c r="AQ360" s="613"/>
      <c r="AR360" s="613"/>
      <c r="AS360" s="613"/>
      <c r="AT360" s="613"/>
      <c r="AU360" s="613"/>
      <c r="AV360" s="613"/>
      <c r="AW360" s="613"/>
      <c r="AX360" s="613"/>
      <c r="AY360" s="613"/>
      <c r="AZ360" s="613"/>
      <c r="BA360" s="972"/>
      <c r="BB360" s="613"/>
      <c r="BC360" s="613"/>
      <c r="BD360" s="613"/>
      <c r="BE360" s="613"/>
      <c r="BF360" s="613"/>
      <c r="BG360" s="1075"/>
      <c r="BH360" s="613"/>
      <c r="BI360" s="613"/>
      <c r="BJ360" s="613"/>
      <c r="BK360" s="613"/>
      <c r="BL360" s="613"/>
      <c r="BM360" s="972"/>
      <c r="BN360" s="613"/>
      <c r="BO360" s="613"/>
      <c r="BP360" s="613"/>
      <c r="BQ360" s="613"/>
      <c r="BR360" s="613"/>
      <c r="BS360" s="972"/>
      <c r="BT360" s="613"/>
      <c r="BU360" s="613"/>
      <c r="BV360" s="613"/>
      <c r="BW360" s="613"/>
      <c r="BX360" s="613"/>
      <c r="BY360" s="972"/>
      <c r="BZ360" s="613"/>
      <c r="CA360" s="613"/>
      <c r="CB360" s="613"/>
      <c r="CC360" s="613"/>
      <c r="CD360" s="613"/>
      <c r="CE360" s="613"/>
      <c r="CF360" s="613"/>
      <c r="CG360" s="613"/>
      <c r="CH360" s="613"/>
      <c r="CI360" s="613"/>
    </row>
    <row r="361" spans="3:87">
      <c r="C361" s="544"/>
      <c r="D361" s="544"/>
      <c r="E361" s="544"/>
      <c r="F361" s="544"/>
      <c r="G361" s="544"/>
      <c r="H361" s="544"/>
      <c r="I361" s="495"/>
      <c r="J361" s="495"/>
      <c r="K361" s="495"/>
      <c r="L361" s="495"/>
      <c r="M361" s="495"/>
      <c r="N361" s="1074"/>
      <c r="O361" s="1074"/>
      <c r="P361" s="1074"/>
      <c r="Q361" s="1074"/>
      <c r="R361" s="1074"/>
      <c r="S361" s="1074"/>
      <c r="T361" s="613"/>
      <c r="U361" s="613"/>
      <c r="V361" s="613"/>
      <c r="W361" s="613"/>
      <c r="X361" s="613"/>
      <c r="Y361" s="613"/>
      <c r="Z361" s="613"/>
      <c r="AA361" s="613"/>
      <c r="AB361" s="613"/>
      <c r="AC361" s="613"/>
      <c r="AD361" s="613"/>
      <c r="AE361" s="971"/>
      <c r="AF361" s="613"/>
      <c r="AG361" s="613"/>
      <c r="AH361" s="613"/>
      <c r="AI361" s="973"/>
      <c r="AJ361" s="613"/>
      <c r="AK361" s="971"/>
      <c r="AL361" s="613"/>
      <c r="AM361" s="971"/>
      <c r="AN361" s="613"/>
      <c r="AO361" s="971"/>
      <c r="AP361" s="613"/>
      <c r="AQ361" s="613"/>
      <c r="AR361" s="613"/>
      <c r="AS361" s="613"/>
      <c r="AT361" s="613"/>
      <c r="AU361" s="613"/>
      <c r="AV361" s="613"/>
      <c r="AW361" s="613"/>
      <c r="AX361" s="613"/>
      <c r="AY361" s="613"/>
      <c r="AZ361" s="613"/>
      <c r="BA361" s="972"/>
      <c r="BB361" s="613"/>
      <c r="BC361" s="613"/>
      <c r="BD361" s="613"/>
      <c r="BE361" s="613"/>
      <c r="BF361" s="613"/>
      <c r="BG361" s="1075"/>
      <c r="BH361" s="613"/>
      <c r="BI361" s="613"/>
      <c r="BJ361" s="613"/>
      <c r="BK361" s="613"/>
      <c r="BL361" s="613"/>
      <c r="BM361" s="972"/>
      <c r="BN361" s="613"/>
      <c r="BO361" s="613"/>
      <c r="BP361" s="613"/>
      <c r="BQ361" s="613"/>
      <c r="BR361" s="613"/>
      <c r="BS361" s="972"/>
      <c r="BT361" s="613"/>
      <c r="BU361" s="613"/>
      <c r="BV361" s="613"/>
      <c r="BW361" s="613"/>
      <c r="BX361" s="613"/>
      <c r="BY361" s="972"/>
      <c r="BZ361" s="613"/>
      <c r="CA361" s="613"/>
      <c r="CB361" s="613"/>
      <c r="CC361" s="613"/>
      <c r="CD361" s="613"/>
      <c r="CE361" s="613"/>
      <c r="CF361" s="613"/>
      <c r="CG361" s="613"/>
      <c r="CH361" s="613"/>
      <c r="CI361" s="613"/>
    </row>
    <row r="362" spans="3:87">
      <c r="C362" s="544"/>
      <c r="D362" s="544"/>
      <c r="E362" s="544"/>
      <c r="F362" s="544"/>
      <c r="G362" s="544"/>
      <c r="H362" s="544"/>
      <c r="I362" s="495"/>
      <c r="J362" s="495"/>
      <c r="K362" s="495"/>
      <c r="L362" s="495"/>
      <c r="M362" s="495"/>
      <c r="N362" s="1074"/>
      <c r="O362" s="1074"/>
      <c r="P362" s="1074"/>
      <c r="Q362" s="1074"/>
      <c r="R362" s="1074"/>
      <c r="S362" s="1074"/>
      <c r="T362" s="613"/>
      <c r="U362" s="613"/>
      <c r="V362" s="613"/>
      <c r="W362" s="613"/>
      <c r="X362" s="613"/>
      <c r="Y362" s="613"/>
      <c r="Z362" s="613"/>
      <c r="AA362" s="613"/>
      <c r="AB362" s="613"/>
      <c r="AC362" s="613"/>
      <c r="AD362" s="613"/>
      <c r="AE362" s="971"/>
      <c r="AF362" s="613"/>
      <c r="AG362" s="613"/>
      <c r="AH362" s="613"/>
      <c r="AI362" s="973"/>
      <c r="AJ362" s="613"/>
      <c r="AK362" s="971"/>
      <c r="AL362" s="613"/>
      <c r="AM362" s="971"/>
      <c r="AN362" s="613"/>
      <c r="AO362" s="971"/>
      <c r="AP362" s="613"/>
      <c r="AQ362" s="613"/>
      <c r="AR362" s="613"/>
      <c r="AS362" s="613"/>
      <c r="AT362" s="613"/>
      <c r="AU362" s="613"/>
      <c r="AV362" s="613"/>
      <c r="AW362" s="613"/>
      <c r="AX362" s="613"/>
      <c r="AY362" s="613"/>
      <c r="AZ362" s="613"/>
      <c r="BA362" s="972"/>
      <c r="BB362" s="613"/>
      <c r="BC362" s="613"/>
      <c r="BD362" s="613"/>
      <c r="BE362" s="613"/>
      <c r="BF362" s="613"/>
      <c r="BG362" s="1075"/>
      <c r="BH362" s="613"/>
      <c r="BI362" s="613"/>
      <c r="BJ362" s="613"/>
      <c r="BK362" s="613"/>
      <c r="BL362" s="613"/>
      <c r="BM362" s="972"/>
      <c r="BN362" s="613"/>
      <c r="BO362" s="613"/>
      <c r="BP362" s="613"/>
      <c r="BQ362" s="613"/>
      <c r="BR362" s="613"/>
      <c r="BS362" s="972"/>
      <c r="BT362" s="613"/>
      <c r="BU362" s="613"/>
      <c r="BV362" s="613"/>
      <c r="BW362" s="613"/>
      <c r="BX362" s="613"/>
      <c r="BY362" s="972"/>
      <c r="BZ362" s="613"/>
      <c r="CA362" s="613"/>
      <c r="CB362" s="613"/>
      <c r="CC362" s="613"/>
      <c r="CD362" s="613"/>
      <c r="CE362" s="613"/>
      <c r="CF362" s="613"/>
      <c r="CG362" s="613"/>
      <c r="CH362" s="613"/>
      <c r="CI362" s="613"/>
    </row>
    <row r="363" spans="3:87">
      <c r="C363" s="544"/>
      <c r="D363" s="544"/>
      <c r="E363" s="544"/>
      <c r="F363" s="544"/>
      <c r="G363" s="544"/>
      <c r="H363" s="544"/>
      <c r="I363" s="495"/>
      <c r="J363" s="495"/>
      <c r="K363" s="495"/>
      <c r="L363" s="495"/>
      <c r="M363" s="495"/>
      <c r="N363" s="1074"/>
      <c r="O363" s="1074"/>
      <c r="P363" s="1074"/>
      <c r="Q363" s="1074"/>
      <c r="R363" s="1074"/>
      <c r="S363" s="1074"/>
      <c r="T363" s="613"/>
      <c r="U363" s="613"/>
      <c r="V363" s="613"/>
      <c r="W363" s="613"/>
      <c r="X363" s="613"/>
      <c r="Y363" s="613"/>
      <c r="Z363" s="613"/>
      <c r="AA363" s="613"/>
      <c r="AB363" s="613"/>
      <c r="AC363" s="613"/>
      <c r="AD363" s="613"/>
      <c r="AE363" s="971"/>
      <c r="AF363" s="613"/>
      <c r="AG363" s="613"/>
      <c r="AH363" s="613"/>
      <c r="AI363" s="973"/>
      <c r="AJ363" s="613"/>
      <c r="AK363" s="971"/>
      <c r="AL363" s="613"/>
      <c r="AM363" s="971"/>
      <c r="AN363" s="613"/>
      <c r="AO363" s="971"/>
      <c r="AP363" s="613"/>
      <c r="AQ363" s="613"/>
      <c r="AR363" s="613"/>
      <c r="AS363" s="613"/>
      <c r="AT363" s="613"/>
      <c r="AU363" s="613"/>
      <c r="AV363" s="613"/>
      <c r="AW363" s="613"/>
      <c r="AX363" s="613"/>
      <c r="AY363" s="613"/>
      <c r="AZ363" s="613"/>
      <c r="BA363" s="972"/>
      <c r="BB363" s="613"/>
      <c r="BC363" s="613"/>
      <c r="BD363" s="613"/>
      <c r="BE363" s="613"/>
      <c r="BF363" s="613"/>
      <c r="BG363" s="1075"/>
      <c r="BH363" s="613"/>
      <c r="BI363" s="613"/>
      <c r="BJ363" s="613"/>
      <c r="BK363" s="613"/>
      <c r="BL363" s="613"/>
      <c r="BM363" s="972"/>
      <c r="BN363" s="613"/>
      <c r="BO363" s="613"/>
      <c r="BP363" s="613"/>
      <c r="BQ363" s="613"/>
      <c r="BR363" s="613"/>
      <c r="BS363" s="972"/>
      <c r="BT363" s="613"/>
      <c r="BU363" s="613"/>
      <c r="BV363" s="613"/>
      <c r="BW363" s="613"/>
      <c r="BX363" s="613"/>
      <c r="BY363" s="972"/>
      <c r="BZ363" s="613"/>
      <c r="CA363" s="613"/>
      <c r="CB363" s="613"/>
      <c r="CC363" s="613"/>
      <c r="CD363" s="613"/>
      <c r="CE363" s="613"/>
      <c r="CF363" s="613"/>
      <c r="CG363" s="613"/>
      <c r="CH363" s="613"/>
      <c r="CI363" s="613"/>
    </row>
    <row r="364" spans="3:87">
      <c r="C364" s="544"/>
      <c r="D364" s="544"/>
      <c r="E364" s="544"/>
      <c r="F364" s="544"/>
      <c r="G364" s="544"/>
      <c r="H364" s="544"/>
      <c r="I364" s="495"/>
      <c r="J364" s="495"/>
      <c r="K364" s="495"/>
      <c r="L364" s="495"/>
      <c r="M364" s="495"/>
      <c r="N364" s="1074"/>
      <c r="O364" s="1074"/>
      <c r="P364" s="1074"/>
      <c r="Q364" s="1074"/>
      <c r="R364" s="1074"/>
      <c r="S364" s="1074"/>
      <c r="T364" s="613"/>
      <c r="U364" s="613"/>
      <c r="V364" s="613"/>
      <c r="W364" s="613"/>
      <c r="X364" s="613"/>
      <c r="Y364" s="613"/>
      <c r="Z364" s="613"/>
      <c r="AA364" s="613"/>
      <c r="AB364" s="613"/>
      <c r="AC364" s="613"/>
      <c r="AD364" s="613"/>
      <c r="AE364" s="971"/>
      <c r="AF364" s="613"/>
      <c r="AG364" s="613"/>
      <c r="AH364" s="613"/>
      <c r="AI364" s="973"/>
      <c r="AJ364" s="613"/>
      <c r="AK364" s="971"/>
      <c r="AL364" s="613"/>
      <c r="AM364" s="971"/>
      <c r="AN364" s="613"/>
      <c r="AO364" s="971"/>
      <c r="AP364" s="613"/>
      <c r="AQ364" s="613"/>
      <c r="AR364" s="613"/>
      <c r="AS364" s="613"/>
      <c r="AT364" s="613"/>
      <c r="AU364" s="613"/>
      <c r="AV364" s="613"/>
      <c r="AW364" s="613"/>
      <c r="AX364" s="613"/>
      <c r="AY364" s="613"/>
      <c r="AZ364" s="613"/>
      <c r="BA364" s="972"/>
      <c r="BB364" s="613"/>
      <c r="BC364" s="613"/>
      <c r="BD364" s="613"/>
      <c r="BE364" s="613"/>
      <c r="BF364" s="613"/>
      <c r="BG364" s="1075"/>
      <c r="BH364" s="613"/>
      <c r="BI364" s="613"/>
      <c r="BJ364" s="613"/>
      <c r="BK364" s="613"/>
      <c r="BL364" s="613"/>
      <c r="BM364" s="972"/>
      <c r="BN364" s="613"/>
      <c r="BO364" s="613"/>
      <c r="BP364" s="613"/>
      <c r="BQ364" s="613"/>
      <c r="BR364" s="613"/>
      <c r="BS364" s="972"/>
      <c r="BT364" s="613"/>
      <c r="BU364" s="613"/>
      <c r="BV364" s="613"/>
      <c r="BW364" s="613"/>
      <c r="BX364" s="613"/>
      <c r="BY364" s="972"/>
      <c r="BZ364" s="613"/>
      <c r="CA364" s="613"/>
      <c r="CB364" s="613"/>
      <c r="CC364" s="613"/>
      <c r="CD364" s="613"/>
      <c r="CE364" s="613"/>
      <c r="CF364" s="613"/>
      <c r="CG364" s="613"/>
      <c r="CH364" s="613"/>
      <c r="CI364" s="613"/>
    </row>
    <row r="365" spans="3:87">
      <c r="C365" s="544"/>
      <c r="D365" s="544"/>
      <c r="E365" s="544"/>
      <c r="F365" s="544"/>
      <c r="G365" s="544"/>
      <c r="H365" s="544"/>
      <c r="I365" s="495"/>
      <c r="J365" s="495"/>
      <c r="K365" s="495"/>
      <c r="L365" s="495"/>
      <c r="M365" s="495"/>
      <c r="N365" s="1074"/>
      <c r="O365" s="1074"/>
      <c r="P365" s="1074"/>
      <c r="Q365" s="1074"/>
      <c r="R365" s="1074"/>
      <c r="S365" s="1074"/>
      <c r="T365" s="613"/>
      <c r="U365" s="613"/>
      <c r="V365" s="613"/>
      <c r="W365" s="613"/>
      <c r="X365" s="613"/>
      <c r="Y365" s="613"/>
      <c r="Z365" s="613"/>
      <c r="AA365" s="613"/>
      <c r="AB365" s="613"/>
      <c r="AC365" s="613"/>
      <c r="AD365" s="613"/>
      <c r="AE365" s="971"/>
      <c r="AF365" s="613"/>
      <c r="AG365" s="613"/>
      <c r="AH365" s="613"/>
      <c r="AI365" s="973"/>
      <c r="AJ365" s="613"/>
      <c r="AK365" s="971"/>
      <c r="AL365" s="613"/>
      <c r="AM365" s="971"/>
      <c r="AN365" s="613"/>
      <c r="AO365" s="971"/>
      <c r="AP365" s="613"/>
      <c r="AQ365" s="613"/>
      <c r="AR365" s="613"/>
      <c r="AS365" s="613"/>
      <c r="AT365" s="613"/>
      <c r="AU365" s="613"/>
      <c r="AV365" s="613"/>
      <c r="AW365" s="613"/>
      <c r="AX365" s="613"/>
      <c r="AY365" s="613"/>
      <c r="AZ365" s="613"/>
      <c r="BA365" s="972"/>
      <c r="BB365" s="613"/>
      <c r="BC365" s="613"/>
      <c r="BD365" s="613"/>
      <c r="BE365" s="613"/>
      <c r="BF365" s="613"/>
      <c r="BG365" s="1075"/>
      <c r="BH365" s="613"/>
      <c r="BI365" s="613"/>
      <c r="BJ365" s="613"/>
      <c r="BK365" s="613"/>
      <c r="BL365" s="613"/>
      <c r="BM365" s="972"/>
      <c r="BN365" s="613"/>
      <c r="BO365" s="613"/>
      <c r="BP365" s="613"/>
      <c r="BQ365" s="613"/>
      <c r="BR365" s="613"/>
      <c r="BS365" s="972"/>
      <c r="BT365" s="613"/>
      <c r="BU365" s="613"/>
      <c r="BV365" s="613"/>
      <c r="BW365" s="613"/>
      <c r="BX365" s="613"/>
      <c r="BY365" s="972"/>
      <c r="BZ365" s="613"/>
      <c r="CA365" s="613"/>
      <c r="CB365" s="613"/>
      <c r="CC365" s="613"/>
      <c r="CD365" s="613"/>
      <c r="CE365" s="613"/>
      <c r="CF365" s="613"/>
      <c r="CG365" s="613"/>
      <c r="CH365" s="613"/>
      <c r="CI365" s="613"/>
    </row>
    <row r="366" spans="3:87">
      <c r="C366" s="544"/>
      <c r="D366" s="544"/>
      <c r="E366" s="544"/>
      <c r="F366" s="544"/>
      <c r="G366" s="544"/>
      <c r="H366" s="544"/>
      <c r="I366" s="495"/>
      <c r="J366" s="495"/>
      <c r="K366" s="495"/>
      <c r="L366" s="495"/>
      <c r="M366" s="495"/>
      <c r="N366" s="1074"/>
      <c r="O366" s="1074"/>
      <c r="P366" s="1074"/>
      <c r="Q366" s="1074"/>
      <c r="R366" s="1074"/>
      <c r="S366" s="1074"/>
      <c r="T366" s="613"/>
      <c r="U366" s="613"/>
      <c r="V366" s="613"/>
      <c r="W366" s="613"/>
      <c r="X366" s="613"/>
      <c r="Y366" s="613"/>
      <c r="Z366" s="613"/>
      <c r="AA366" s="613"/>
      <c r="AB366" s="613"/>
      <c r="AC366" s="613"/>
      <c r="AD366" s="613"/>
      <c r="AE366" s="971"/>
      <c r="AF366" s="613"/>
      <c r="AG366" s="613"/>
      <c r="AH366" s="613"/>
      <c r="AI366" s="973"/>
      <c r="AJ366" s="613"/>
      <c r="AK366" s="971"/>
      <c r="AL366" s="613"/>
      <c r="AM366" s="971"/>
      <c r="AN366" s="613"/>
      <c r="AO366" s="971"/>
      <c r="AP366" s="613"/>
      <c r="AQ366" s="613"/>
      <c r="AR366" s="613"/>
      <c r="AS366" s="613"/>
      <c r="AT366" s="613"/>
      <c r="AU366" s="613"/>
      <c r="AV366" s="613"/>
      <c r="AW366" s="613"/>
      <c r="AX366" s="613"/>
      <c r="AY366" s="613"/>
      <c r="AZ366" s="613"/>
      <c r="BA366" s="972"/>
      <c r="BB366" s="613"/>
      <c r="BC366" s="613"/>
      <c r="BD366" s="613"/>
      <c r="BE366" s="613"/>
      <c r="BF366" s="613"/>
      <c r="BG366" s="1075"/>
      <c r="BH366" s="613"/>
      <c r="BI366" s="613"/>
      <c r="BJ366" s="613"/>
      <c r="BK366" s="613"/>
      <c r="BL366" s="613"/>
      <c r="BM366" s="972"/>
      <c r="BN366" s="613"/>
      <c r="BO366" s="613"/>
      <c r="BP366" s="613"/>
      <c r="BQ366" s="613"/>
      <c r="BR366" s="613"/>
      <c r="BS366" s="972"/>
      <c r="BT366" s="613"/>
      <c r="BU366" s="613"/>
      <c r="BV366" s="613"/>
      <c r="BW366" s="613"/>
      <c r="BX366" s="613"/>
      <c r="BY366" s="972"/>
      <c r="BZ366" s="613"/>
      <c r="CA366" s="613"/>
      <c r="CB366" s="613"/>
      <c r="CC366" s="613"/>
      <c r="CD366" s="613"/>
      <c r="CE366" s="613"/>
      <c r="CF366" s="613"/>
      <c r="CG366" s="613"/>
      <c r="CH366" s="613"/>
      <c r="CI366" s="613"/>
    </row>
    <row r="367" spans="3:87">
      <c r="C367" s="544"/>
      <c r="D367" s="544"/>
      <c r="E367" s="544"/>
      <c r="F367" s="544"/>
      <c r="G367" s="544"/>
      <c r="H367" s="544"/>
      <c r="I367" s="495"/>
      <c r="J367" s="495"/>
      <c r="K367" s="495"/>
      <c r="L367" s="495"/>
      <c r="M367" s="495"/>
      <c r="N367" s="1074"/>
      <c r="O367" s="1074"/>
      <c r="P367" s="1074"/>
      <c r="Q367" s="1074"/>
      <c r="R367" s="1074"/>
      <c r="S367" s="1074"/>
      <c r="T367" s="613"/>
      <c r="U367" s="613"/>
      <c r="V367" s="613"/>
      <c r="W367" s="613"/>
      <c r="X367" s="613"/>
      <c r="Y367" s="613"/>
      <c r="Z367" s="613"/>
      <c r="AA367" s="613"/>
      <c r="AB367" s="613"/>
      <c r="AC367" s="613"/>
      <c r="AD367" s="613"/>
      <c r="AE367" s="971"/>
      <c r="AF367" s="613"/>
      <c r="AG367" s="613"/>
      <c r="AH367" s="613"/>
      <c r="AI367" s="973"/>
      <c r="AJ367" s="613"/>
      <c r="AK367" s="971"/>
      <c r="AL367" s="613"/>
      <c r="AM367" s="971"/>
      <c r="AN367" s="613"/>
      <c r="AO367" s="971"/>
      <c r="AP367" s="613"/>
      <c r="AQ367" s="613"/>
      <c r="AR367" s="613"/>
      <c r="AS367" s="613"/>
      <c r="AT367" s="613"/>
      <c r="AU367" s="613"/>
      <c r="AV367" s="613"/>
      <c r="AW367" s="613"/>
      <c r="AX367" s="613"/>
      <c r="AY367" s="613"/>
      <c r="AZ367" s="613"/>
      <c r="BA367" s="972"/>
      <c r="BB367" s="613"/>
      <c r="BC367" s="613"/>
      <c r="BD367" s="613"/>
      <c r="BE367" s="613"/>
      <c r="BF367" s="613"/>
      <c r="BG367" s="1075"/>
      <c r="BH367" s="613"/>
      <c r="BI367" s="613"/>
      <c r="BJ367" s="613"/>
      <c r="BK367" s="613"/>
      <c r="BL367" s="613"/>
      <c r="BM367" s="972"/>
      <c r="BN367" s="613"/>
      <c r="BO367" s="613"/>
      <c r="BP367" s="613"/>
      <c r="BQ367" s="613"/>
      <c r="BR367" s="613"/>
      <c r="BS367" s="972"/>
      <c r="BT367" s="613"/>
      <c r="BU367" s="613"/>
      <c r="BV367" s="613"/>
      <c r="BW367" s="613"/>
      <c r="BX367" s="613"/>
      <c r="BY367" s="972"/>
      <c r="BZ367" s="613"/>
      <c r="CA367" s="613"/>
      <c r="CB367" s="613"/>
      <c r="CC367" s="613"/>
      <c r="CD367" s="613"/>
      <c r="CE367" s="613"/>
      <c r="CF367" s="613"/>
      <c r="CG367" s="613"/>
      <c r="CH367" s="613"/>
      <c r="CI367" s="613"/>
    </row>
    <row r="368" spans="3:87">
      <c r="C368" s="544"/>
      <c r="D368" s="544"/>
      <c r="E368" s="544"/>
      <c r="F368" s="544"/>
      <c r="G368" s="544"/>
      <c r="H368" s="544"/>
      <c r="I368" s="495"/>
      <c r="J368" s="495"/>
      <c r="K368" s="495"/>
      <c r="L368" s="495"/>
      <c r="M368" s="495"/>
      <c r="N368" s="1074"/>
      <c r="O368" s="1074"/>
      <c r="P368" s="1074"/>
      <c r="Q368" s="1074"/>
      <c r="R368" s="1074"/>
      <c r="S368" s="1074"/>
      <c r="T368" s="613"/>
      <c r="U368" s="613"/>
      <c r="V368" s="613"/>
      <c r="W368" s="613"/>
      <c r="X368" s="613"/>
      <c r="Y368" s="613"/>
      <c r="Z368" s="613"/>
      <c r="AA368" s="613"/>
      <c r="AB368" s="613"/>
      <c r="AC368" s="613"/>
      <c r="AD368" s="613"/>
      <c r="AE368" s="971"/>
      <c r="AF368" s="613"/>
      <c r="AG368" s="613"/>
      <c r="AH368" s="613"/>
      <c r="AI368" s="973"/>
      <c r="AJ368" s="613"/>
      <c r="AK368" s="971"/>
      <c r="AL368" s="613"/>
      <c r="AM368" s="971"/>
      <c r="AN368" s="613"/>
      <c r="AO368" s="971"/>
      <c r="AP368" s="613"/>
      <c r="AQ368" s="613"/>
      <c r="AR368" s="613"/>
      <c r="AS368" s="613"/>
      <c r="AT368" s="613"/>
      <c r="AU368" s="613"/>
      <c r="AV368" s="613"/>
      <c r="AW368" s="613"/>
      <c r="AX368" s="613"/>
      <c r="AY368" s="613"/>
      <c r="AZ368" s="613"/>
      <c r="BA368" s="972"/>
      <c r="BB368" s="613"/>
      <c r="BC368" s="613"/>
      <c r="BD368" s="613"/>
      <c r="BE368" s="613"/>
      <c r="BF368" s="613"/>
      <c r="BG368" s="1075"/>
      <c r="BH368" s="613"/>
      <c r="BI368" s="613"/>
      <c r="BJ368" s="613"/>
      <c r="BK368" s="613"/>
      <c r="BL368" s="613"/>
      <c r="BM368" s="972"/>
      <c r="BN368" s="613"/>
      <c r="BO368" s="613"/>
      <c r="BP368" s="613"/>
      <c r="BQ368" s="613"/>
      <c r="BR368" s="613"/>
      <c r="BS368" s="972"/>
      <c r="BT368" s="613"/>
      <c r="BU368" s="613"/>
      <c r="BV368" s="613"/>
      <c r="BW368" s="613"/>
      <c r="BX368" s="613"/>
      <c r="BY368" s="972"/>
      <c r="BZ368" s="613"/>
      <c r="CA368" s="613"/>
      <c r="CB368" s="613"/>
      <c r="CC368" s="613"/>
      <c r="CD368" s="613"/>
      <c r="CE368" s="613"/>
      <c r="CF368" s="613"/>
      <c r="CG368" s="613"/>
      <c r="CH368" s="613"/>
      <c r="CI368" s="613"/>
    </row>
    <row r="369" spans="3:87">
      <c r="C369" s="544"/>
      <c r="D369" s="544"/>
      <c r="E369" s="544"/>
      <c r="F369" s="544"/>
      <c r="G369" s="544"/>
      <c r="H369" s="544"/>
      <c r="I369" s="495"/>
      <c r="J369" s="495"/>
      <c r="K369" s="495"/>
      <c r="L369" s="495"/>
      <c r="M369" s="495"/>
      <c r="N369" s="1074"/>
      <c r="O369" s="1074"/>
      <c r="P369" s="1074"/>
      <c r="Q369" s="1074"/>
      <c r="R369" s="1074"/>
      <c r="S369" s="1074"/>
      <c r="T369" s="613"/>
      <c r="U369" s="613"/>
      <c r="V369" s="613"/>
      <c r="W369" s="613"/>
      <c r="X369" s="613"/>
      <c r="Y369" s="613"/>
      <c r="Z369" s="613"/>
      <c r="AA369" s="613"/>
      <c r="AB369" s="613"/>
      <c r="AC369" s="613"/>
      <c r="AD369" s="613"/>
      <c r="AE369" s="971"/>
      <c r="AF369" s="613"/>
      <c r="AG369" s="613"/>
      <c r="AH369" s="613"/>
      <c r="AI369" s="973"/>
      <c r="AJ369" s="613"/>
      <c r="AK369" s="971"/>
      <c r="AL369" s="613"/>
      <c r="AM369" s="971"/>
      <c r="AN369" s="613"/>
      <c r="AO369" s="971"/>
      <c r="AP369" s="613"/>
      <c r="AQ369" s="613"/>
      <c r="AR369" s="613"/>
      <c r="AS369" s="613"/>
      <c r="AT369" s="613"/>
      <c r="AU369" s="613"/>
      <c r="AV369" s="613"/>
      <c r="AW369" s="613"/>
      <c r="AX369" s="613"/>
      <c r="AY369" s="613"/>
      <c r="AZ369" s="613"/>
      <c r="BA369" s="972"/>
      <c r="BB369" s="613"/>
      <c r="BC369" s="613"/>
      <c r="BD369" s="613"/>
      <c r="BE369" s="613"/>
      <c r="BF369" s="613"/>
      <c r="BG369" s="1075"/>
      <c r="BH369" s="613"/>
      <c r="BI369" s="613"/>
      <c r="BJ369" s="613"/>
      <c r="BK369" s="613"/>
      <c r="BL369" s="613"/>
      <c r="BM369" s="972"/>
      <c r="BN369" s="613"/>
      <c r="BO369" s="613"/>
      <c r="BP369" s="613"/>
      <c r="BQ369" s="613"/>
      <c r="BR369" s="613"/>
      <c r="BS369" s="972"/>
      <c r="BT369" s="613"/>
      <c r="BU369" s="613"/>
      <c r="BV369" s="613"/>
      <c r="BW369" s="613"/>
      <c r="BX369" s="613"/>
      <c r="BY369" s="972"/>
      <c r="BZ369" s="613"/>
      <c r="CA369" s="613"/>
      <c r="CB369" s="613"/>
      <c r="CC369" s="613"/>
      <c r="CD369" s="613"/>
      <c r="CE369" s="613"/>
      <c r="CF369" s="613"/>
      <c r="CG369" s="613"/>
      <c r="CH369" s="613"/>
      <c r="CI369" s="613"/>
    </row>
    <row r="370" spans="3:87">
      <c r="C370" s="544"/>
      <c r="D370" s="544"/>
      <c r="E370" s="544"/>
      <c r="F370" s="544"/>
      <c r="G370" s="544"/>
      <c r="H370" s="544"/>
      <c r="I370" s="495"/>
      <c r="J370" s="495"/>
      <c r="K370" s="495"/>
      <c r="L370" s="495"/>
      <c r="M370" s="495"/>
      <c r="N370" s="1074"/>
      <c r="O370" s="1074"/>
      <c r="P370" s="1074"/>
      <c r="Q370" s="1074"/>
      <c r="R370" s="1074"/>
      <c r="S370" s="1074"/>
      <c r="T370" s="613"/>
      <c r="U370" s="613"/>
      <c r="V370" s="613"/>
      <c r="W370" s="613"/>
      <c r="X370" s="613"/>
      <c r="Y370" s="613"/>
      <c r="Z370" s="613"/>
      <c r="AA370" s="613"/>
      <c r="AB370" s="613"/>
      <c r="AC370" s="613"/>
      <c r="AD370" s="613"/>
      <c r="AE370" s="971"/>
      <c r="AF370" s="613"/>
      <c r="AG370" s="613"/>
      <c r="AH370" s="613"/>
      <c r="AI370" s="973"/>
      <c r="AJ370" s="613"/>
      <c r="AK370" s="971"/>
      <c r="AL370" s="613"/>
      <c r="AM370" s="971"/>
      <c r="AN370" s="613"/>
      <c r="AO370" s="971"/>
      <c r="AP370" s="613"/>
      <c r="AQ370" s="613"/>
      <c r="AR370" s="613"/>
      <c r="AS370" s="613"/>
      <c r="AT370" s="613"/>
      <c r="AU370" s="613"/>
      <c r="AV370" s="613"/>
      <c r="AW370" s="613"/>
      <c r="AX370" s="613"/>
      <c r="AY370" s="613"/>
      <c r="AZ370" s="613"/>
      <c r="BA370" s="972"/>
      <c r="BB370" s="613"/>
      <c r="BC370" s="613"/>
      <c r="BD370" s="613"/>
      <c r="BE370" s="613"/>
      <c r="BF370" s="613"/>
      <c r="BG370" s="1075"/>
      <c r="BH370" s="613"/>
      <c r="BI370" s="613"/>
      <c r="BJ370" s="613"/>
      <c r="BK370" s="613"/>
      <c r="BL370" s="613"/>
      <c r="BM370" s="972"/>
      <c r="BN370" s="613"/>
      <c r="BO370" s="613"/>
      <c r="BP370" s="613"/>
      <c r="BQ370" s="613"/>
      <c r="BR370" s="613"/>
      <c r="BS370" s="972"/>
      <c r="BT370" s="613"/>
      <c r="BU370" s="613"/>
      <c r="BV370" s="613"/>
      <c r="BW370" s="613"/>
      <c r="BX370" s="613"/>
      <c r="BY370" s="972"/>
      <c r="BZ370" s="613"/>
      <c r="CA370" s="613"/>
      <c r="CB370" s="613"/>
      <c r="CC370" s="613"/>
      <c r="CD370" s="613"/>
      <c r="CE370" s="613"/>
      <c r="CF370" s="613"/>
      <c r="CG370" s="613"/>
      <c r="CH370" s="613"/>
      <c r="CI370" s="613"/>
    </row>
    <row r="371" spans="3:87">
      <c r="C371" s="544"/>
      <c r="D371" s="544"/>
      <c r="E371" s="544"/>
      <c r="F371" s="544"/>
      <c r="G371" s="544"/>
      <c r="H371" s="544"/>
      <c r="I371" s="495"/>
      <c r="J371" s="495"/>
      <c r="K371" s="495"/>
      <c r="L371" s="495"/>
      <c r="M371" s="495"/>
      <c r="N371" s="1074"/>
      <c r="O371" s="1074"/>
      <c r="P371" s="1074"/>
      <c r="Q371" s="1074"/>
      <c r="R371" s="1074"/>
      <c r="S371" s="1074"/>
      <c r="T371" s="613"/>
      <c r="U371" s="613"/>
      <c r="V371" s="613"/>
      <c r="W371" s="613"/>
      <c r="X371" s="613"/>
      <c r="Y371" s="613"/>
      <c r="Z371" s="613"/>
      <c r="AA371" s="613"/>
      <c r="AB371" s="613"/>
      <c r="AC371" s="613"/>
      <c r="AD371" s="613"/>
      <c r="AE371" s="971"/>
      <c r="AF371" s="613"/>
      <c r="AG371" s="613"/>
      <c r="AH371" s="613"/>
      <c r="AI371" s="973"/>
      <c r="AJ371" s="613"/>
      <c r="AK371" s="971"/>
      <c r="AL371" s="613"/>
      <c r="AM371" s="971"/>
      <c r="AN371" s="613"/>
      <c r="AO371" s="971"/>
      <c r="AP371" s="613"/>
      <c r="AQ371" s="613"/>
      <c r="AR371" s="613"/>
      <c r="AS371" s="613"/>
      <c r="AT371" s="613"/>
      <c r="AU371" s="613"/>
      <c r="AV371" s="613"/>
      <c r="AW371" s="613"/>
      <c r="AX371" s="613"/>
      <c r="AY371" s="613"/>
      <c r="AZ371" s="613"/>
      <c r="BA371" s="972"/>
      <c r="BB371" s="613"/>
      <c r="BC371" s="613"/>
      <c r="BD371" s="613"/>
      <c r="BE371" s="613"/>
      <c r="BF371" s="613"/>
      <c r="BG371" s="1075"/>
      <c r="BH371" s="613"/>
      <c r="BI371" s="613"/>
      <c r="BJ371" s="613"/>
      <c r="BK371" s="613"/>
      <c r="BL371" s="613"/>
      <c r="BM371" s="972"/>
      <c r="BN371" s="613"/>
      <c r="BO371" s="613"/>
      <c r="BP371" s="613"/>
      <c r="BQ371" s="613"/>
      <c r="BR371" s="613"/>
      <c r="BS371" s="972"/>
      <c r="BT371" s="613"/>
      <c r="BU371" s="613"/>
      <c r="BV371" s="613"/>
      <c r="BW371" s="613"/>
      <c r="BX371" s="613"/>
      <c r="BY371" s="972"/>
      <c r="BZ371" s="613"/>
      <c r="CA371" s="613"/>
      <c r="CB371" s="613"/>
      <c r="CC371" s="613"/>
      <c r="CD371" s="613"/>
      <c r="CE371" s="613"/>
      <c r="CF371" s="613"/>
      <c r="CG371" s="613"/>
      <c r="CH371" s="613"/>
      <c r="CI371" s="613"/>
    </row>
    <row r="372" spans="3:87">
      <c r="C372" s="544"/>
      <c r="D372" s="544"/>
      <c r="E372" s="544"/>
      <c r="F372" s="544"/>
      <c r="G372" s="544"/>
      <c r="H372" s="544"/>
      <c r="I372" s="495"/>
      <c r="J372" s="495"/>
      <c r="K372" s="495"/>
      <c r="L372" s="495"/>
      <c r="M372" s="495"/>
      <c r="N372" s="1074"/>
      <c r="O372" s="1074"/>
      <c r="P372" s="1074"/>
      <c r="Q372" s="1074"/>
      <c r="R372" s="1074"/>
      <c r="S372" s="1074"/>
      <c r="T372" s="613"/>
      <c r="U372" s="613"/>
      <c r="V372" s="613"/>
      <c r="W372" s="613"/>
      <c r="X372" s="613"/>
      <c r="Y372" s="613"/>
      <c r="Z372" s="613"/>
      <c r="AA372" s="613"/>
      <c r="AB372" s="613"/>
      <c r="AC372" s="613"/>
      <c r="AD372" s="613"/>
      <c r="AE372" s="971"/>
      <c r="AF372" s="613"/>
      <c r="AG372" s="613"/>
      <c r="AH372" s="613"/>
      <c r="AI372" s="973"/>
      <c r="AJ372" s="613"/>
      <c r="AK372" s="971"/>
      <c r="AL372" s="613"/>
      <c r="AM372" s="971"/>
      <c r="AN372" s="613"/>
      <c r="AO372" s="971"/>
      <c r="AP372" s="613"/>
      <c r="AQ372" s="613"/>
      <c r="AR372" s="613"/>
      <c r="AS372" s="613"/>
      <c r="AT372" s="613"/>
      <c r="AU372" s="613"/>
      <c r="AV372" s="613"/>
      <c r="AW372" s="613"/>
      <c r="AX372" s="613"/>
      <c r="AY372" s="613"/>
      <c r="AZ372" s="613"/>
      <c r="BA372" s="972"/>
      <c r="BB372" s="613"/>
      <c r="BC372" s="613"/>
      <c r="BD372" s="613"/>
      <c r="BE372" s="613"/>
      <c r="BF372" s="613"/>
      <c r="BG372" s="1075"/>
      <c r="BH372" s="613"/>
      <c r="BI372" s="613"/>
      <c r="BJ372" s="613"/>
      <c r="BK372" s="613"/>
      <c r="BL372" s="613"/>
      <c r="BM372" s="972"/>
      <c r="BN372" s="613"/>
      <c r="BO372" s="613"/>
      <c r="BP372" s="613"/>
      <c r="BQ372" s="613"/>
      <c r="BR372" s="613"/>
      <c r="BS372" s="972"/>
      <c r="BT372" s="613"/>
      <c r="BU372" s="613"/>
      <c r="BV372" s="613"/>
      <c r="BW372" s="613"/>
      <c r="BX372" s="613"/>
      <c r="BY372" s="972"/>
      <c r="BZ372" s="613"/>
      <c r="CA372" s="613"/>
      <c r="CB372" s="613"/>
      <c r="CC372" s="613"/>
      <c r="CD372" s="613"/>
      <c r="CE372" s="613"/>
      <c r="CF372" s="613"/>
      <c r="CG372" s="613"/>
      <c r="CH372" s="613"/>
      <c r="CI372" s="613"/>
    </row>
    <row r="373" spans="3:87">
      <c r="C373" s="544"/>
      <c r="D373" s="544"/>
      <c r="E373" s="544"/>
      <c r="F373" s="544"/>
      <c r="G373" s="544"/>
      <c r="H373" s="544"/>
      <c r="I373" s="495"/>
      <c r="J373" s="495"/>
      <c r="K373" s="495"/>
      <c r="L373" s="495"/>
      <c r="M373" s="495"/>
      <c r="N373" s="1074"/>
      <c r="O373" s="1074"/>
      <c r="P373" s="1074"/>
      <c r="Q373" s="1074"/>
      <c r="R373" s="1074"/>
      <c r="S373" s="1074"/>
      <c r="T373" s="613"/>
      <c r="U373" s="613"/>
      <c r="V373" s="613"/>
      <c r="W373" s="613"/>
      <c r="X373" s="613"/>
      <c r="Y373" s="613"/>
      <c r="Z373" s="613"/>
      <c r="AA373" s="613"/>
      <c r="AB373" s="613"/>
      <c r="AC373" s="613"/>
      <c r="AD373" s="613"/>
      <c r="AE373" s="971"/>
      <c r="AF373" s="613"/>
      <c r="AG373" s="613"/>
      <c r="AH373" s="613"/>
      <c r="AI373" s="973"/>
      <c r="AJ373" s="613"/>
      <c r="AK373" s="971"/>
      <c r="AL373" s="613"/>
      <c r="AM373" s="971"/>
      <c r="AN373" s="613"/>
      <c r="AO373" s="971"/>
      <c r="AP373" s="613"/>
      <c r="AQ373" s="613"/>
      <c r="AR373" s="613"/>
      <c r="AS373" s="613"/>
      <c r="AT373" s="613"/>
      <c r="AU373" s="613"/>
      <c r="AV373" s="613"/>
      <c r="AW373" s="613"/>
      <c r="AX373" s="613"/>
      <c r="AY373" s="613"/>
      <c r="AZ373" s="613"/>
      <c r="BA373" s="972"/>
      <c r="BB373" s="613"/>
      <c r="BC373" s="613"/>
      <c r="BD373" s="613"/>
      <c r="BE373" s="613"/>
      <c r="BF373" s="613"/>
      <c r="BG373" s="1075"/>
      <c r="BH373" s="613"/>
      <c r="BI373" s="613"/>
      <c r="BJ373" s="613"/>
      <c r="BK373" s="613"/>
      <c r="BL373" s="613"/>
      <c r="BM373" s="972"/>
      <c r="BN373" s="613"/>
      <c r="BO373" s="613"/>
      <c r="BP373" s="613"/>
      <c r="BQ373" s="613"/>
      <c r="BR373" s="613"/>
      <c r="BS373" s="972"/>
      <c r="BT373" s="613"/>
      <c r="BU373" s="613"/>
      <c r="BV373" s="613"/>
      <c r="BW373" s="613"/>
      <c r="BX373" s="613"/>
      <c r="BY373" s="972"/>
      <c r="BZ373" s="613"/>
      <c r="CA373" s="613"/>
      <c r="CB373" s="613"/>
      <c r="CC373" s="613"/>
      <c r="CD373" s="613"/>
      <c r="CE373" s="613"/>
      <c r="CF373" s="613"/>
      <c r="CG373" s="613"/>
      <c r="CH373" s="613"/>
      <c r="CI373" s="613"/>
    </row>
    <row r="374" spans="3:87">
      <c r="C374" s="544"/>
      <c r="D374" s="544"/>
      <c r="E374" s="544"/>
      <c r="F374" s="544"/>
      <c r="G374" s="544"/>
      <c r="H374" s="544"/>
      <c r="I374" s="495"/>
      <c r="J374" s="495"/>
      <c r="K374" s="495"/>
      <c r="L374" s="495"/>
      <c r="M374" s="495"/>
      <c r="N374" s="1074"/>
      <c r="O374" s="1074"/>
      <c r="P374" s="1074"/>
      <c r="Q374" s="1074"/>
      <c r="R374" s="1074"/>
      <c r="S374" s="1074"/>
      <c r="T374" s="613"/>
      <c r="U374" s="613"/>
      <c r="V374" s="613"/>
      <c r="W374" s="613"/>
      <c r="X374" s="613"/>
      <c r="Y374" s="613"/>
      <c r="Z374" s="613"/>
      <c r="AA374" s="613"/>
      <c r="AB374" s="613"/>
      <c r="AC374" s="613"/>
      <c r="AD374" s="613"/>
      <c r="AE374" s="971"/>
      <c r="AF374" s="613"/>
      <c r="AG374" s="613"/>
      <c r="AH374" s="613"/>
      <c r="AI374" s="973"/>
      <c r="AJ374" s="613"/>
      <c r="AK374" s="971"/>
      <c r="AL374" s="613"/>
      <c r="AM374" s="971"/>
      <c r="AN374" s="613"/>
      <c r="AO374" s="971"/>
      <c r="AP374" s="613"/>
      <c r="AQ374" s="613"/>
      <c r="AR374" s="613"/>
      <c r="AS374" s="613"/>
      <c r="AT374" s="613"/>
      <c r="AU374" s="613"/>
      <c r="AV374" s="613"/>
      <c r="AW374" s="613"/>
      <c r="AX374" s="613"/>
      <c r="AY374" s="613"/>
      <c r="AZ374" s="613"/>
      <c r="BA374" s="972"/>
      <c r="BB374" s="613"/>
      <c r="BC374" s="613"/>
      <c r="BD374" s="613"/>
      <c r="BE374" s="613"/>
      <c r="BF374" s="613"/>
      <c r="BG374" s="1075"/>
      <c r="BH374" s="613"/>
      <c r="BI374" s="613"/>
      <c r="BJ374" s="613"/>
      <c r="BK374" s="613"/>
      <c r="BL374" s="613"/>
      <c r="BM374" s="972"/>
      <c r="BN374" s="613"/>
      <c r="BO374" s="613"/>
      <c r="BP374" s="613"/>
      <c r="BQ374" s="613"/>
      <c r="BR374" s="613"/>
      <c r="BS374" s="972"/>
      <c r="BT374" s="613"/>
      <c r="BU374" s="613"/>
      <c r="BV374" s="613"/>
      <c r="BW374" s="613"/>
      <c r="BX374" s="613"/>
      <c r="BY374" s="972"/>
      <c r="BZ374" s="613"/>
      <c r="CA374" s="613"/>
      <c r="CB374" s="613"/>
      <c r="CC374" s="613"/>
      <c r="CD374" s="613"/>
      <c r="CE374" s="613"/>
      <c r="CF374" s="613"/>
      <c r="CG374" s="613"/>
      <c r="CH374" s="613"/>
      <c r="CI374" s="613"/>
    </row>
    <row r="375" spans="3:87">
      <c r="C375" s="544"/>
      <c r="D375" s="544"/>
      <c r="E375" s="544"/>
      <c r="F375" s="544"/>
      <c r="G375" s="544"/>
      <c r="H375" s="544"/>
      <c r="I375" s="495"/>
      <c r="J375" s="495"/>
      <c r="K375" s="495"/>
      <c r="L375" s="495"/>
      <c r="M375" s="495"/>
      <c r="N375" s="1074"/>
      <c r="O375" s="1074"/>
      <c r="P375" s="1074"/>
      <c r="Q375" s="1074"/>
      <c r="R375" s="1074"/>
      <c r="S375" s="1074"/>
      <c r="T375" s="613"/>
      <c r="U375" s="613"/>
      <c r="V375" s="613"/>
      <c r="W375" s="613"/>
      <c r="X375" s="613"/>
      <c r="Y375" s="613"/>
      <c r="Z375" s="613"/>
      <c r="AA375" s="613"/>
      <c r="AB375" s="613"/>
      <c r="AC375" s="613"/>
      <c r="AD375" s="613"/>
      <c r="AE375" s="971"/>
      <c r="AF375" s="613"/>
      <c r="AG375" s="613"/>
      <c r="AH375" s="613"/>
      <c r="AI375" s="973"/>
      <c r="AJ375" s="613"/>
      <c r="AK375" s="971"/>
      <c r="AL375" s="613"/>
      <c r="AM375" s="971"/>
      <c r="AN375" s="613"/>
      <c r="AO375" s="971"/>
      <c r="AP375" s="613"/>
      <c r="AQ375" s="613"/>
      <c r="AR375" s="613"/>
      <c r="AS375" s="613"/>
      <c r="AT375" s="613"/>
      <c r="AU375" s="613"/>
      <c r="AV375" s="613"/>
      <c r="AW375" s="613"/>
      <c r="AX375" s="613"/>
      <c r="AY375" s="613"/>
      <c r="AZ375" s="613"/>
      <c r="BA375" s="972"/>
      <c r="BB375" s="613"/>
      <c r="BC375" s="613"/>
      <c r="BD375" s="613"/>
      <c r="BE375" s="613"/>
      <c r="BF375" s="613"/>
      <c r="BG375" s="1075"/>
      <c r="BH375" s="613"/>
      <c r="BI375" s="613"/>
      <c r="BJ375" s="613"/>
      <c r="BK375" s="613"/>
      <c r="BL375" s="613"/>
      <c r="BM375" s="972"/>
      <c r="BN375" s="613"/>
      <c r="BO375" s="613"/>
      <c r="BP375" s="613"/>
      <c r="BQ375" s="613"/>
      <c r="BR375" s="613"/>
      <c r="BS375" s="972"/>
      <c r="BT375" s="613"/>
      <c r="BU375" s="613"/>
      <c r="BV375" s="613"/>
      <c r="BW375" s="613"/>
      <c r="BX375" s="613"/>
      <c r="BY375" s="972"/>
      <c r="BZ375" s="613"/>
      <c r="CA375" s="613"/>
      <c r="CB375" s="613"/>
      <c r="CC375" s="613"/>
      <c r="CD375" s="613"/>
      <c r="CE375" s="613"/>
      <c r="CF375" s="613"/>
      <c r="CG375" s="613"/>
      <c r="CH375" s="613"/>
      <c r="CI375" s="613"/>
    </row>
    <row r="376" spans="3:87">
      <c r="C376" s="544"/>
      <c r="D376" s="544"/>
      <c r="E376" s="544"/>
      <c r="F376" s="544"/>
      <c r="G376" s="544"/>
      <c r="H376" s="544"/>
      <c r="I376" s="495"/>
      <c r="J376" s="495"/>
      <c r="K376" s="495"/>
      <c r="L376" s="495"/>
      <c r="M376" s="495"/>
      <c r="N376" s="1074"/>
      <c r="O376" s="1074"/>
      <c r="P376" s="1074"/>
      <c r="Q376" s="1074"/>
      <c r="R376" s="1074"/>
      <c r="S376" s="1074"/>
      <c r="T376" s="613"/>
      <c r="U376" s="613"/>
      <c r="V376" s="613"/>
      <c r="W376" s="613"/>
      <c r="X376" s="613"/>
      <c r="Y376" s="613"/>
      <c r="Z376" s="613"/>
      <c r="AA376" s="613"/>
      <c r="AB376" s="613"/>
      <c r="AC376" s="613"/>
      <c r="AD376" s="613"/>
      <c r="AE376" s="971"/>
      <c r="AF376" s="613"/>
      <c r="AG376" s="613"/>
      <c r="AH376" s="613"/>
      <c r="AI376" s="973"/>
      <c r="AJ376" s="613"/>
      <c r="AK376" s="971"/>
      <c r="AL376" s="613"/>
      <c r="AM376" s="971"/>
      <c r="AN376" s="613"/>
      <c r="AO376" s="971"/>
      <c r="AP376" s="613"/>
      <c r="AQ376" s="613"/>
      <c r="AR376" s="613"/>
      <c r="AS376" s="613"/>
      <c r="AT376" s="613"/>
      <c r="AU376" s="613"/>
      <c r="AV376" s="613"/>
      <c r="AW376" s="613"/>
      <c r="AX376" s="613"/>
      <c r="AY376" s="613"/>
      <c r="AZ376" s="613"/>
      <c r="BA376" s="972"/>
      <c r="BB376" s="613"/>
      <c r="BC376" s="613"/>
      <c r="BD376" s="613"/>
      <c r="BE376" s="613"/>
      <c r="BF376" s="613"/>
      <c r="BG376" s="1075"/>
      <c r="BH376" s="613"/>
      <c r="BI376" s="613"/>
      <c r="BJ376" s="613"/>
      <c r="BK376" s="613"/>
      <c r="BL376" s="613"/>
      <c r="BM376" s="972"/>
      <c r="BN376" s="613"/>
      <c r="BO376" s="613"/>
      <c r="BP376" s="613"/>
      <c r="BQ376" s="613"/>
      <c r="BR376" s="613"/>
      <c r="BS376" s="972"/>
      <c r="BT376" s="613"/>
      <c r="BU376" s="613"/>
      <c r="BV376" s="613"/>
      <c r="BW376" s="613"/>
      <c r="BX376" s="613"/>
      <c r="BY376" s="972"/>
      <c r="BZ376" s="613"/>
      <c r="CA376" s="613"/>
      <c r="CB376" s="613"/>
      <c r="CC376" s="613"/>
      <c r="CD376" s="613"/>
      <c r="CE376" s="613"/>
      <c r="CF376" s="613"/>
      <c r="CG376" s="613"/>
      <c r="CH376" s="613"/>
      <c r="CI376" s="613"/>
    </row>
    <row r="377" spans="3:87">
      <c r="C377" s="544"/>
      <c r="D377" s="544"/>
      <c r="E377" s="544"/>
      <c r="F377" s="544"/>
      <c r="G377" s="544"/>
      <c r="H377" s="544"/>
      <c r="I377" s="495"/>
      <c r="J377" s="495"/>
      <c r="K377" s="495"/>
      <c r="L377" s="495"/>
      <c r="M377" s="495"/>
      <c r="N377" s="1074"/>
      <c r="O377" s="1074"/>
      <c r="P377" s="1074"/>
      <c r="Q377" s="1074"/>
      <c r="R377" s="1074"/>
      <c r="S377" s="1074"/>
      <c r="T377" s="613"/>
      <c r="U377" s="613"/>
      <c r="V377" s="613"/>
      <c r="W377" s="613"/>
      <c r="X377" s="613"/>
      <c r="Y377" s="613"/>
      <c r="Z377" s="613"/>
      <c r="AA377" s="613"/>
      <c r="AB377" s="613"/>
      <c r="AC377" s="613"/>
      <c r="AD377" s="613"/>
      <c r="AE377" s="971"/>
      <c r="AF377" s="613"/>
      <c r="AG377" s="613"/>
      <c r="AH377" s="613"/>
      <c r="AI377" s="973"/>
      <c r="AJ377" s="613"/>
      <c r="AK377" s="971"/>
      <c r="AL377" s="613"/>
      <c r="AM377" s="971"/>
      <c r="AN377" s="613"/>
      <c r="AO377" s="971"/>
      <c r="AP377" s="613"/>
      <c r="AQ377" s="613"/>
      <c r="AR377" s="613"/>
      <c r="AS377" s="613"/>
      <c r="AT377" s="613"/>
      <c r="AU377" s="613"/>
      <c r="AV377" s="613"/>
      <c r="AW377" s="613"/>
      <c r="AX377" s="613"/>
      <c r="AY377" s="613"/>
      <c r="AZ377" s="613"/>
      <c r="BA377" s="972"/>
      <c r="BB377" s="613"/>
      <c r="BC377" s="613"/>
      <c r="BD377" s="613"/>
      <c r="BE377" s="613"/>
      <c r="BF377" s="613"/>
      <c r="BG377" s="1075"/>
      <c r="BH377" s="613"/>
      <c r="BI377" s="613"/>
      <c r="BJ377" s="613"/>
      <c r="BK377" s="613"/>
      <c r="BL377" s="613"/>
      <c r="BM377" s="972"/>
      <c r="BN377" s="613"/>
      <c r="BO377" s="613"/>
      <c r="BP377" s="613"/>
      <c r="BQ377" s="613"/>
      <c r="BR377" s="613"/>
      <c r="BS377" s="972"/>
      <c r="BT377" s="613"/>
      <c r="BU377" s="613"/>
      <c r="BV377" s="613"/>
      <c r="BW377" s="613"/>
      <c r="BX377" s="613"/>
      <c r="BY377" s="972"/>
      <c r="BZ377" s="613"/>
      <c r="CA377" s="613"/>
      <c r="CB377" s="613"/>
      <c r="CC377" s="613"/>
      <c r="CD377" s="613"/>
      <c r="CE377" s="613"/>
      <c r="CF377" s="613"/>
      <c r="CG377" s="613"/>
      <c r="CH377" s="613"/>
      <c r="CI377" s="613"/>
    </row>
    <row r="378" spans="3:87">
      <c r="C378" s="544"/>
      <c r="D378" s="544"/>
      <c r="E378" s="544"/>
      <c r="F378" s="544"/>
      <c r="G378" s="544"/>
      <c r="H378" s="544"/>
      <c r="I378" s="495"/>
      <c r="J378" s="495"/>
      <c r="K378" s="495"/>
      <c r="L378" s="495"/>
      <c r="M378" s="495"/>
      <c r="N378" s="1074"/>
      <c r="O378" s="1074"/>
      <c r="P378" s="1074"/>
      <c r="Q378" s="1074"/>
      <c r="R378" s="1074"/>
      <c r="S378" s="1074"/>
      <c r="T378" s="613"/>
      <c r="U378" s="613"/>
      <c r="V378" s="613"/>
      <c r="W378" s="613"/>
      <c r="X378" s="613"/>
      <c r="Y378" s="613"/>
      <c r="Z378" s="613"/>
      <c r="AA378" s="613"/>
      <c r="AB378" s="613"/>
      <c r="AC378" s="613"/>
      <c r="AD378" s="613"/>
      <c r="AE378" s="971"/>
      <c r="AF378" s="613"/>
      <c r="AG378" s="613"/>
      <c r="AH378" s="613"/>
      <c r="AI378" s="973"/>
      <c r="AJ378" s="613"/>
      <c r="AK378" s="971"/>
      <c r="AL378" s="613"/>
      <c r="AM378" s="971"/>
      <c r="AN378" s="613"/>
      <c r="AO378" s="971"/>
      <c r="AP378" s="613"/>
      <c r="AQ378" s="613"/>
      <c r="AR378" s="613"/>
      <c r="AS378" s="613"/>
      <c r="AT378" s="613"/>
      <c r="AU378" s="613"/>
      <c r="AV378" s="613"/>
      <c r="AW378" s="613"/>
      <c r="AX378" s="613"/>
      <c r="AY378" s="613"/>
      <c r="AZ378" s="613"/>
      <c r="BA378" s="972"/>
      <c r="BB378" s="613"/>
      <c r="BC378" s="613"/>
      <c r="BD378" s="613"/>
      <c r="BE378" s="613"/>
      <c r="BF378" s="613"/>
      <c r="BG378" s="1075"/>
      <c r="BH378" s="613"/>
      <c r="BI378" s="613"/>
      <c r="BJ378" s="613"/>
      <c r="BK378" s="613"/>
      <c r="BL378" s="613"/>
      <c r="BM378" s="972"/>
      <c r="BN378" s="613"/>
      <c r="BO378" s="613"/>
      <c r="BP378" s="613"/>
      <c r="BQ378" s="613"/>
      <c r="BR378" s="613"/>
      <c r="BS378" s="972"/>
      <c r="BT378" s="613"/>
      <c r="BU378" s="613"/>
      <c r="BV378" s="613"/>
      <c r="BW378" s="613"/>
      <c r="BX378" s="613"/>
      <c r="BY378" s="972"/>
      <c r="BZ378" s="613"/>
      <c r="CA378" s="613"/>
      <c r="CB378" s="613"/>
      <c r="CC378" s="613"/>
      <c r="CD378" s="613"/>
      <c r="CE378" s="613"/>
      <c r="CF378" s="613"/>
      <c r="CG378" s="613"/>
      <c r="CH378" s="613"/>
      <c r="CI378" s="613"/>
    </row>
    <row r="379" spans="3:87">
      <c r="C379" s="544"/>
      <c r="D379" s="544"/>
      <c r="E379" s="544"/>
      <c r="F379" s="544"/>
      <c r="G379" s="544"/>
      <c r="H379" s="544"/>
      <c r="I379" s="495"/>
      <c r="J379" s="495"/>
      <c r="K379" s="495"/>
      <c r="L379" s="495"/>
      <c r="M379" s="495"/>
      <c r="N379" s="1074"/>
      <c r="O379" s="1074"/>
      <c r="P379" s="1074"/>
      <c r="Q379" s="1074"/>
      <c r="R379" s="1074"/>
      <c r="S379" s="1074"/>
      <c r="T379" s="613"/>
      <c r="U379" s="613"/>
      <c r="V379" s="613"/>
      <c r="W379" s="613"/>
      <c r="X379" s="613"/>
      <c r="Y379" s="613"/>
      <c r="Z379" s="613"/>
      <c r="AA379" s="613"/>
      <c r="AB379" s="613"/>
      <c r="AC379" s="613"/>
      <c r="AD379" s="613"/>
      <c r="AE379" s="971"/>
      <c r="AF379" s="613"/>
      <c r="AG379" s="613"/>
      <c r="AH379" s="613"/>
      <c r="AI379" s="973"/>
      <c r="AJ379" s="613"/>
      <c r="AK379" s="971"/>
      <c r="AL379" s="613"/>
      <c r="AM379" s="971"/>
      <c r="AN379" s="613"/>
      <c r="AO379" s="971"/>
      <c r="AP379" s="613"/>
      <c r="AQ379" s="613"/>
      <c r="AR379" s="613"/>
      <c r="AS379" s="613"/>
      <c r="AT379" s="613"/>
      <c r="AU379" s="613"/>
      <c r="AV379" s="613"/>
      <c r="AW379" s="613"/>
      <c r="AX379" s="613"/>
      <c r="AY379" s="613"/>
      <c r="AZ379" s="613"/>
      <c r="BA379" s="972"/>
      <c r="BB379" s="613"/>
      <c r="BC379" s="613"/>
      <c r="BD379" s="613"/>
      <c r="BE379" s="613"/>
      <c r="BF379" s="613"/>
      <c r="BG379" s="1075"/>
      <c r="BH379" s="613"/>
      <c r="BI379" s="613"/>
      <c r="BJ379" s="613"/>
      <c r="BK379" s="613"/>
      <c r="BL379" s="613"/>
      <c r="BM379" s="972"/>
      <c r="BN379" s="613"/>
      <c r="BO379" s="613"/>
      <c r="BP379" s="613"/>
      <c r="BQ379" s="613"/>
      <c r="BR379" s="613"/>
      <c r="BS379" s="972"/>
      <c r="BT379" s="613"/>
      <c r="BU379" s="613"/>
      <c r="BV379" s="613"/>
      <c r="BW379" s="613"/>
      <c r="BX379" s="613"/>
      <c r="BY379" s="972"/>
      <c r="BZ379" s="613"/>
      <c r="CA379" s="613"/>
      <c r="CB379" s="613"/>
      <c r="CC379" s="613"/>
      <c r="CD379" s="613"/>
      <c r="CE379" s="613"/>
      <c r="CF379" s="613"/>
      <c r="CG379" s="613"/>
      <c r="CH379" s="613"/>
      <c r="CI379" s="613"/>
    </row>
    <row r="380" spans="3:87">
      <c r="C380" s="544"/>
      <c r="D380" s="544"/>
      <c r="E380" s="544"/>
      <c r="F380" s="544"/>
      <c r="G380" s="544"/>
      <c r="H380" s="544"/>
      <c r="I380" s="495"/>
      <c r="J380" s="495"/>
      <c r="K380" s="495"/>
      <c r="L380" s="495"/>
      <c r="M380" s="495"/>
      <c r="N380" s="1074"/>
      <c r="O380" s="1074"/>
      <c r="P380" s="1074"/>
      <c r="Q380" s="1074"/>
      <c r="R380" s="1074"/>
      <c r="S380" s="1074"/>
      <c r="T380" s="613"/>
      <c r="U380" s="613"/>
      <c r="V380" s="613"/>
      <c r="W380" s="613"/>
      <c r="X380" s="613"/>
      <c r="Y380" s="613"/>
      <c r="Z380" s="613"/>
      <c r="AA380" s="613"/>
      <c r="AB380" s="613"/>
      <c r="AC380" s="613"/>
      <c r="AD380" s="613"/>
      <c r="AE380" s="971"/>
      <c r="AF380" s="613"/>
      <c r="AG380" s="613"/>
      <c r="AH380" s="613"/>
      <c r="AI380" s="973"/>
      <c r="AJ380" s="613"/>
      <c r="AK380" s="971"/>
      <c r="AL380" s="613"/>
      <c r="AM380" s="971"/>
      <c r="AN380" s="613"/>
      <c r="AO380" s="971"/>
      <c r="AP380" s="613"/>
      <c r="AQ380" s="613"/>
      <c r="AR380" s="613"/>
      <c r="AS380" s="613"/>
      <c r="AT380" s="613"/>
      <c r="AU380" s="613"/>
      <c r="AV380" s="613"/>
      <c r="AW380" s="613"/>
      <c r="AX380" s="613"/>
      <c r="AY380" s="613"/>
      <c r="AZ380" s="613"/>
      <c r="BA380" s="972"/>
      <c r="BB380" s="613"/>
      <c r="BC380" s="613"/>
      <c r="BD380" s="613"/>
      <c r="BE380" s="613"/>
      <c r="BF380" s="613"/>
      <c r="BG380" s="1075"/>
      <c r="BH380" s="613"/>
      <c r="BI380" s="613"/>
      <c r="BJ380" s="613"/>
      <c r="BK380" s="613"/>
      <c r="BL380" s="613"/>
      <c r="BM380" s="972"/>
      <c r="BN380" s="613"/>
      <c r="BO380" s="613"/>
      <c r="BP380" s="613"/>
      <c r="BQ380" s="613"/>
      <c r="BR380" s="613"/>
      <c r="BS380" s="972"/>
      <c r="BT380" s="613"/>
      <c r="BU380" s="613"/>
      <c r="BV380" s="613"/>
      <c r="BW380" s="613"/>
      <c r="BX380" s="613"/>
      <c r="BY380" s="972"/>
      <c r="BZ380" s="613"/>
      <c r="CA380" s="613"/>
      <c r="CB380" s="613"/>
      <c r="CC380" s="613"/>
      <c r="CD380" s="613"/>
      <c r="CE380" s="613"/>
      <c r="CF380" s="613"/>
      <c r="CG380" s="613"/>
      <c r="CH380" s="613"/>
      <c r="CI380" s="613"/>
    </row>
    <row r="381" spans="3:87">
      <c r="C381" s="544"/>
      <c r="D381" s="544"/>
      <c r="E381" s="544"/>
      <c r="F381" s="544"/>
      <c r="G381" s="544"/>
      <c r="H381" s="544"/>
      <c r="I381" s="495"/>
      <c r="J381" s="495"/>
      <c r="K381" s="495"/>
      <c r="L381" s="495"/>
      <c r="M381" s="495"/>
      <c r="N381" s="1074"/>
      <c r="O381" s="1074"/>
      <c r="P381" s="1074"/>
      <c r="Q381" s="1074"/>
      <c r="R381" s="1074"/>
      <c r="S381" s="1074"/>
      <c r="T381" s="613"/>
      <c r="U381" s="613"/>
      <c r="V381" s="613"/>
      <c r="W381" s="613"/>
      <c r="X381" s="613"/>
      <c r="Y381" s="613"/>
      <c r="Z381" s="613"/>
      <c r="AA381" s="613"/>
      <c r="AB381" s="613"/>
      <c r="AC381" s="613"/>
      <c r="AD381" s="613"/>
      <c r="AE381" s="971"/>
      <c r="AF381" s="613"/>
      <c r="AG381" s="613"/>
      <c r="AH381" s="613"/>
      <c r="AI381" s="973"/>
      <c r="AJ381" s="613"/>
      <c r="AK381" s="971"/>
      <c r="AL381" s="613"/>
      <c r="AM381" s="971"/>
      <c r="AN381" s="613"/>
      <c r="AO381" s="971"/>
      <c r="AP381" s="613"/>
      <c r="AQ381" s="613"/>
      <c r="AR381" s="613"/>
      <c r="AS381" s="613"/>
      <c r="AT381" s="613"/>
      <c r="AU381" s="613"/>
      <c r="AV381" s="613"/>
      <c r="AW381" s="613"/>
      <c r="AX381" s="613"/>
      <c r="AY381" s="613"/>
      <c r="AZ381" s="613"/>
      <c r="BA381" s="972"/>
      <c r="BB381" s="613"/>
      <c r="BC381" s="613"/>
      <c r="BD381" s="613"/>
      <c r="BE381" s="613"/>
      <c r="BF381" s="613"/>
      <c r="BG381" s="1075"/>
      <c r="BH381" s="613"/>
      <c r="BI381" s="613"/>
      <c r="BJ381" s="613"/>
      <c r="BK381" s="613"/>
      <c r="BL381" s="613"/>
      <c r="BM381" s="972"/>
      <c r="BN381" s="613"/>
      <c r="BO381" s="613"/>
      <c r="BP381" s="613"/>
      <c r="BQ381" s="613"/>
      <c r="BR381" s="613"/>
      <c r="BS381" s="972"/>
      <c r="BT381" s="613"/>
      <c r="BU381" s="613"/>
      <c r="BV381" s="613"/>
      <c r="BW381" s="613"/>
      <c r="BX381" s="613"/>
      <c r="BY381" s="972"/>
      <c r="BZ381" s="613"/>
      <c r="CA381" s="613"/>
      <c r="CB381" s="613"/>
      <c r="CC381" s="613"/>
      <c r="CD381" s="613"/>
      <c r="CE381" s="613"/>
      <c r="CF381" s="613"/>
      <c r="CG381" s="613"/>
      <c r="CH381" s="613"/>
      <c r="CI381" s="613"/>
    </row>
    <row r="382" spans="3:87">
      <c r="C382" s="544"/>
      <c r="D382" s="544"/>
      <c r="E382" s="544"/>
      <c r="F382" s="544"/>
      <c r="G382" s="544"/>
      <c r="H382" s="544"/>
      <c r="I382" s="495"/>
      <c r="J382" s="495"/>
      <c r="K382" s="495"/>
      <c r="L382" s="495"/>
      <c r="M382" s="495"/>
      <c r="N382" s="1074"/>
      <c r="O382" s="1074"/>
      <c r="P382" s="1074"/>
      <c r="Q382" s="1074"/>
      <c r="R382" s="1074"/>
      <c r="S382" s="1074"/>
      <c r="T382" s="613"/>
      <c r="U382" s="613"/>
      <c r="V382" s="613"/>
      <c r="W382" s="613"/>
      <c r="X382" s="613"/>
      <c r="Y382" s="613"/>
      <c r="Z382" s="613"/>
      <c r="AA382" s="613"/>
      <c r="AB382" s="613"/>
      <c r="AC382" s="613"/>
      <c r="AD382" s="613"/>
      <c r="AE382" s="971"/>
      <c r="AF382" s="613"/>
      <c r="AG382" s="613"/>
      <c r="AH382" s="613"/>
      <c r="AI382" s="973"/>
      <c r="AJ382" s="613"/>
      <c r="AK382" s="971"/>
      <c r="AL382" s="613"/>
      <c r="AM382" s="971"/>
      <c r="AN382" s="613"/>
      <c r="AO382" s="971"/>
      <c r="AP382" s="613"/>
      <c r="AQ382" s="613"/>
      <c r="AR382" s="613"/>
      <c r="AS382" s="613"/>
      <c r="AT382" s="613"/>
      <c r="AU382" s="613"/>
      <c r="AV382" s="613"/>
      <c r="AW382" s="613"/>
      <c r="AX382" s="613"/>
      <c r="AY382" s="613"/>
      <c r="AZ382" s="613"/>
      <c r="BA382" s="972"/>
      <c r="BB382" s="613"/>
      <c r="BC382" s="613"/>
      <c r="BD382" s="613"/>
      <c r="BE382" s="613"/>
      <c r="BF382" s="613"/>
      <c r="BG382" s="1075"/>
      <c r="BH382" s="613"/>
      <c r="BI382" s="613"/>
      <c r="BJ382" s="613"/>
      <c r="BK382" s="613"/>
      <c r="BL382" s="613"/>
      <c r="BM382" s="972"/>
      <c r="BN382" s="613"/>
      <c r="BO382" s="613"/>
      <c r="BP382" s="613"/>
      <c r="BQ382" s="613"/>
      <c r="BR382" s="613"/>
      <c r="BS382" s="972"/>
      <c r="BT382" s="613"/>
      <c r="BU382" s="613"/>
      <c r="BV382" s="613"/>
      <c r="BW382" s="613"/>
      <c r="BX382" s="613"/>
      <c r="BY382" s="972"/>
      <c r="BZ382" s="613"/>
      <c r="CA382" s="613"/>
      <c r="CB382" s="613"/>
      <c r="CC382" s="613"/>
      <c r="CD382" s="613"/>
      <c r="CE382" s="613"/>
      <c r="CF382" s="613"/>
      <c r="CG382" s="613"/>
      <c r="CH382" s="613"/>
      <c r="CI382" s="613"/>
    </row>
    <row r="383" spans="3:87">
      <c r="C383" s="544"/>
      <c r="D383" s="544"/>
      <c r="E383" s="544"/>
      <c r="F383" s="544"/>
      <c r="G383" s="544"/>
      <c r="H383" s="544"/>
      <c r="I383" s="495"/>
      <c r="J383" s="495"/>
      <c r="K383" s="495"/>
      <c r="L383" s="495"/>
      <c r="M383" s="495"/>
      <c r="N383" s="1074"/>
      <c r="O383" s="1074"/>
      <c r="P383" s="1074"/>
      <c r="Q383" s="1074"/>
      <c r="R383" s="1074"/>
      <c r="S383" s="1074"/>
      <c r="T383" s="613"/>
      <c r="U383" s="613"/>
      <c r="V383" s="613"/>
      <c r="W383" s="613"/>
      <c r="X383" s="613"/>
      <c r="Y383" s="613"/>
      <c r="Z383" s="613"/>
      <c r="AA383" s="613"/>
      <c r="AB383" s="613"/>
      <c r="AC383" s="613"/>
      <c r="AD383" s="613"/>
      <c r="AE383" s="971"/>
      <c r="AF383" s="613"/>
      <c r="AG383" s="613"/>
      <c r="AH383" s="613"/>
      <c r="AI383" s="973"/>
      <c r="AJ383" s="613"/>
      <c r="AK383" s="971"/>
      <c r="AL383" s="613"/>
      <c r="AM383" s="971"/>
      <c r="AN383" s="613"/>
      <c r="AO383" s="971"/>
      <c r="AP383" s="613"/>
      <c r="AQ383" s="613"/>
      <c r="AR383" s="613"/>
      <c r="AS383" s="613"/>
      <c r="AT383" s="613"/>
      <c r="AU383" s="613"/>
      <c r="AV383" s="613"/>
      <c r="AW383" s="613"/>
      <c r="AX383" s="613"/>
      <c r="AY383" s="613"/>
      <c r="AZ383" s="613"/>
      <c r="BA383" s="972"/>
      <c r="BB383" s="613"/>
      <c r="BC383" s="613"/>
      <c r="BD383" s="613"/>
      <c r="BE383" s="613"/>
      <c r="BF383" s="613"/>
      <c r="BG383" s="1075"/>
      <c r="BH383" s="613"/>
      <c r="BI383" s="613"/>
      <c r="BJ383" s="613"/>
      <c r="BK383" s="613"/>
      <c r="BL383" s="613"/>
      <c r="BM383" s="972"/>
      <c r="BN383" s="613"/>
      <c r="BO383" s="613"/>
      <c r="BP383" s="613"/>
      <c r="BQ383" s="613"/>
      <c r="BR383" s="613"/>
      <c r="BS383" s="972"/>
      <c r="BT383" s="613"/>
      <c r="BU383" s="613"/>
      <c r="BV383" s="613"/>
      <c r="BW383" s="613"/>
      <c r="BX383" s="613"/>
      <c r="BY383" s="972"/>
      <c r="BZ383" s="613"/>
      <c r="CA383" s="613"/>
      <c r="CB383" s="613"/>
      <c r="CC383" s="613"/>
      <c r="CD383" s="613"/>
      <c r="CE383" s="613"/>
      <c r="CF383" s="613"/>
      <c r="CG383" s="613"/>
      <c r="CH383" s="613"/>
      <c r="CI383" s="613"/>
    </row>
    <row r="384" spans="3:87">
      <c r="C384" s="544"/>
      <c r="D384" s="544"/>
      <c r="E384" s="544"/>
      <c r="F384" s="544"/>
      <c r="G384" s="544"/>
      <c r="H384" s="544"/>
      <c r="I384" s="495"/>
      <c r="J384" s="495"/>
      <c r="K384" s="495"/>
      <c r="L384" s="495"/>
      <c r="M384" s="495"/>
      <c r="N384" s="1074"/>
      <c r="O384" s="1074"/>
      <c r="P384" s="1074"/>
      <c r="Q384" s="1074"/>
      <c r="R384" s="1074"/>
      <c r="S384" s="1074"/>
      <c r="T384" s="613"/>
      <c r="U384" s="613"/>
      <c r="V384" s="613"/>
      <c r="W384" s="613"/>
      <c r="X384" s="613"/>
      <c r="Y384" s="613"/>
      <c r="Z384" s="613"/>
      <c r="AA384" s="613"/>
      <c r="AB384" s="613"/>
      <c r="AC384" s="613"/>
      <c r="AD384" s="613"/>
      <c r="AE384" s="971"/>
      <c r="AF384" s="613"/>
      <c r="AG384" s="613"/>
      <c r="AH384" s="613"/>
      <c r="AI384" s="973"/>
      <c r="AJ384" s="613"/>
      <c r="AK384" s="971"/>
      <c r="AL384" s="613"/>
      <c r="AM384" s="971"/>
      <c r="AN384" s="613"/>
      <c r="AO384" s="971"/>
      <c r="AP384" s="613"/>
      <c r="AQ384" s="613"/>
      <c r="AR384" s="613"/>
      <c r="AS384" s="613"/>
      <c r="AT384" s="613"/>
      <c r="AU384" s="613"/>
      <c r="AV384" s="613"/>
      <c r="AW384" s="613"/>
      <c r="AX384" s="613"/>
      <c r="AY384" s="613"/>
      <c r="AZ384" s="613"/>
      <c r="BA384" s="972"/>
      <c r="BB384" s="613"/>
      <c r="BC384" s="613"/>
      <c r="BD384" s="613"/>
      <c r="BE384" s="613"/>
      <c r="BF384" s="613"/>
      <c r="BG384" s="1075"/>
      <c r="BH384" s="613"/>
      <c r="BI384" s="613"/>
      <c r="BJ384" s="613"/>
      <c r="BK384" s="613"/>
      <c r="BL384" s="613"/>
      <c r="BM384" s="972"/>
      <c r="BN384" s="613"/>
      <c r="BO384" s="613"/>
      <c r="BP384" s="613"/>
      <c r="BQ384" s="613"/>
      <c r="BR384" s="613"/>
      <c r="BS384" s="972"/>
      <c r="BT384" s="613"/>
      <c r="BU384" s="613"/>
      <c r="BV384" s="613"/>
      <c r="BW384" s="613"/>
      <c r="BX384" s="613"/>
      <c r="BY384" s="972"/>
      <c r="BZ384" s="613"/>
      <c r="CA384" s="613"/>
      <c r="CB384" s="613"/>
      <c r="CC384" s="613"/>
      <c r="CD384" s="613"/>
      <c r="CE384" s="613"/>
      <c r="CF384" s="613"/>
      <c r="CG384" s="613"/>
      <c r="CH384" s="613"/>
      <c r="CI384" s="613"/>
    </row>
    <row r="385" spans="3:87">
      <c r="C385" s="544"/>
      <c r="D385" s="544"/>
      <c r="E385" s="544"/>
      <c r="F385" s="544"/>
      <c r="G385" s="544"/>
      <c r="H385" s="544"/>
      <c r="I385" s="495"/>
      <c r="J385" s="495"/>
      <c r="K385" s="495"/>
      <c r="L385" s="495"/>
      <c r="M385" s="495"/>
      <c r="N385" s="1074"/>
      <c r="O385" s="1074"/>
      <c r="P385" s="1074"/>
      <c r="Q385" s="1074"/>
      <c r="R385" s="1074"/>
      <c r="S385" s="1074"/>
      <c r="T385" s="613"/>
      <c r="U385" s="613"/>
      <c r="V385" s="613"/>
      <c r="W385" s="613"/>
      <c r="X385" s="613"/>
      <c r="Y385" s="613"/>
      <c r="Z385" s="613"/>
      <c r="AA385" s="613"/>
      <c r="AB385" s="613"/>
      <c r="AC385" s="613"/>
      <c r="AD385" s="613"/>
      <c r="AE385" s="971"/>
      <c r="AF385" s="613"/>
      <c r="AG385" s="613"/>
      <c r="AH385" s="613"/>
      <c r="AI385" s="973"/>
      <c r="AJ385" s="613"/>
      <c r="AK385" s="971"/>
      <c r="AL385" s="613"/>
      <c r="AM385" s="971"/>
      <c r="AN385" s="613"/>
      <c r="AO385" s="971"/>
      <c r="AP385" s="613"/>
      <c r="AQ385" s="613"/>
      <c r="AR385" s="613"/>
      <c r="AS385" s="613"/>
      <c r="AT385" s="613"/>
      <c r="AU385" s="613"/>
      <c r="AV385" s="613"/>
      <c r="AW385" s="613"/>
      <c r="AX385" s="613"/>
      <c r="AY385" s="613"/>
      <c r="AZ385" s="613"/>
      <c r="BA385" s="972"/>
      <c r="BB385" s="613"/>
      <c r="BC385" s="613"/>
      <c r="BD385" s="613"/>
      <c r="BE385" s="613"/>
      <c r="BF385" s="613"/>
      <c r="BG385" s="1075"/>
      <c r="BH385" s="613"/>
      <c r="BI385" s="613"/>
      <c r="BJ385" s="613"/>
      <c r="BK385" s="613"/>
      <c r="BL385" s="613"/>
      <c r="BM385" s="972"/>
      <c r="BN385" s="613"/>
      <c r="BO385" s="613"/>
      <c r="BP385" s="613"/>
      <c r="BQ385" s="613"/>
      <c r="BR385" s="613"/>
      <c r="BS385" s="972"/>
      <c r="BT385" s="613"/>
      <c r="BU385" s="613"/>
      <c r="BV385" s="613"/>
      <c r="BW385" s="613"/>
      <c r="BX385" s="613"/>
      <c r="BY385" s="972"/>
      <c r="BZ385" s="613"/>
      <c r="CA385" s="613"/>
      <c r="CB385" s="613"/>
      <c r="CC385" s="613"/>
      <c r="CD385" s="613"/>
      <c r="CE385" s="613"/>
      <c r="CF385" s="613"/>
      <c r="CG385" s="613"/>
      <c r="CH385" s="613"/>
      <c r="CI385" s="613"/>
    </row>
    <row r="386" spans="3:87">
      <c r="C386" s="544"/>
      <c r="D386" s="544"/>
      <c r="E386" s="544"/>
      <c r="F386" s="544"/>
      <c r="G386" s="544"/>
      <c r="H386" s="544"/>
      <c r="I386" s="495"/>
      <c r="J386" s="495"/>
      <c r="K386" s="495"/>
      <c r="L386" s="495"/>
      <c r="M386" s="495"/>
      <c r="N386" s="1074"/>
      <c r="O386" s="1074"/>
      <c r="P386" s="1074"/>
      <c r="Q386" s="1074"/>
      <c r="R386" s="1074"/>
      <c r="S386" s="1074"/>
      <c r="T386" s="613"/>
      <c r="U386" s="613"/>
      <c r="V386" s="613"/>
      <c r="W386" s="613"/>
      <c r="X386" s="613"/>
      <c r="Y386" s="613"/>
      <c r="Z386" s="613"/>
      <c r="AA386" s="613"/>
      <c r="AB386" s="613"/>
      <c r="AC386" s="613"/>
      <c r="AD386" s="613"/>
      <c r="AE386" s="971"/>
      <c r="AF386" s="613"/>
      <c r="AG386" s="613"/>
      <c r="AH386" s="613"/>
      <c r="AI386" s="973"/>
      <c r="AJ386" s="613"/>
      <c r="AK386" s="971"/>
      <c r="AL386" s="613"/>
      <c r="AM386" s="971"/>
      <c r="AN386" s="613"/>
      <c r="AO386" s="971"/>
      <c r="AP386" s="613"/>
      <c r="AQ386" s="613"/>
      <c r="AR386" s="613"/>
      <c r="AS386" s="613"/>
      <c r="AT386" s="613"/>
      <c r="AU386" s="613"/>
      <c r="AV386" s="613"/>
      <c r="AW386" s="613"/>
      <c r="AX386" s="613"/>
      <c r="AY386" s="613"/>
      <c r="AZ386" s="613"/>
      <c r="BA386" s="972"/>
      <c r="BB386" s="613"/>
      <c r="BC386" s="613"/>
      <c r="BD386" s="613"/>
      <c r="BE386" s="613"/>
      <c r="BF386" s="613"/>
      <c r="BG386" s="1075"/>
      <c r="BH386" s="613"/>
      <c r="BI386" s="613"/>
      <c r="BJ386" s="613"/>
      <c r="BK386" s="613"/>
      <c r="BL386" s="613"/>
      <c r="BM386" s="972"/>
      <c r="BN386" s="613"/>
      <c r="BO386" s="613"/>
      <c r="BP386" s="613"/>
      <c r="BQ386" s="613"/>
      <c r="BR386" s="613"/>
      <c r="BS386" s="972"/>
      <c r="BT386" s="613"/>
      <c r="BU386" s="613"/>
      <c r="BV386" s="613"/>
      <c r="BW386" s="613"/>
      <c r="BX386" s="613"/>
      <c r="BY386" s="972"/>
      <c r="BZ386" s="613"/>
      <c r="CA386" s="613"/>
      <c r="CB386" s="613"/>
      <c r="CC386" s="613"/>
      <c r="CD386" s="613"/>
      <c r="CE386" s="613"/>
      <c r="CF386" s="613"/>
      <c r="CG386" s="613"/>
      <c r="CH386" s="613"/>
      <c r="CI386" s="613"/>
    </row>
    <row r="387" spans="3:87">
      <c r="C387" s="544"/>
      <c r="D387" s="544"/>
      <c r="E387" s="544"/>
      <c r="F387" s="544"/>
      <c r="G387" s="544"/>
      <c r="H387" s="544"/>
      <c r="I387" s="495"/>
      <c r="J387" s="495"/>
      <c r="K387" s="495"/>
      <c r="L387" s="495"/>
      <c r="M387" s="495"/>
      <c r="N387" s="1074"/>
      <c r="O387" s="1074"/>
      <c r="P387" s="1074"/>
      <c r="Q387" s="1074"/>
      <c r="R387" s="1074"/>
      <c r="S387" s="1074"/>
      <c r="T387" s="613"/>
      <c r="U387" s="613"/>
      <c r="V387" s="613"/>
      <c r="W387" s="613"/>
      <c r="X387" s="613"/>
      <c r="Y387" s="613"/>
      <c r="Z387" s="613"/>
      <c r="AA387" s="613"/>
      <c r="AB387" s="613"/>
      <c r="AC387" s="613"/>
      <c r="AD387" s="613"/>
      <c r="AE387" s="971"/>
      <c r="AF387" s="613"/>
      <c r="AG387" s="613"/>
      <c r="AH387" s="613"/>
      <c r="AI387" s="973"/>
      <c r="AJ387" s="613"/>
      <c r="AK387" s="971"/>
      <c r="AL387" s="613"/>
      <c r="AM387" s="971"/>
      <c r="AN387" s="613"/>
      <c r="AO387" s="971"/>
      <c r="AP387" s="613"/>
      <c r="AQ387" s="613"/>
      <c r="AR387" s="613"/>
      <c r="AS387" s="613"/>
      <c r="AT387" s="613"/>
      <c r="AU387" s="613"/>
      <c r="AV387" s="613"/>
      <c r="AW387" s="613"/>
      <c r="AX387" s="613"/>
      <c r="AY387" s="613"/>
      <c r="AZ387" s="613"/>
      <c r="BA387" s="972"/>
      <c r="BB387" s="613"/>
      <c r="BC387" s="613"/>
      <c r="BD387" s="613"/>
      <c r="BE387" s="613"/>
      <c r="BF387" s="613"/>
      <c r="BG387" s="1075"/>
      <c r="BH387" s="613"/>
      <c r="BI387" s="613"/>
      <c r="BJ387" s="613"/>
      <c r="BK387" s="613"/>
      <c r="BL387" s="613"/>
      <c r="BM387" s="972"/>
      <c r="BN387" s="613"/>
      <c r="BO387" s="613"/>
      <c r="BP387" s="613"/>
      <c r="BQ387" s="613"/>
      <c r="BR387" s="613"/>
      <c r="BS387" s="972"/>
      <c r="BT387" s="613"/>
      <c r="BU387" s="613"/>
      <c r="BV387" s="613"/>
      <c r="BW387" s="613"/>
      <c r="BX387" s="613"/>
      <c r="BY387" s="972"/>
      <c r="BZ387" s="613"/>
      <c r="CA387" s="613"/>
      <c r="CB387" s="613"/>
      <c r="CC387" s="613"/>
      <c r="CD387" s="613"/>
      <c r="CE387" s="613"/>
      <c r="CF387" s="613"/>
      <c r="CG387" s="613"/>
      <c r="CH387" s="613"/>
      <c r="CI387" s="613"/>
    </row>
    <row r="388" spans="3:87">
      <c r="C388" s="544"/>
      <c r="D388" s="544"/>
      <c r="E388" s="544"/>
      <c r="F388" s="544"/>
      <c r="G388" s="544"/>
      <c r="H388" s="544"/>
      <c r="I388" s="495"/>
      <c r="J388" s="495"/>
      <c r="K388" s="495"/>
      <c r="L388" s="495"/>
      <c r="M388" s="495"/>
      <c r="N388" s="1074"/>
      <c r="O388" s="1074"/>
      <c r="P388" s="1074"/>
      <c r="Q388" s="1074"/>
      <c r="R388" s="1074"/>
      <c r="S388" s="1074"/>
      <c r="T388" s="613"/>
      <c r="U388" s="613"/>
      <c r="V388" s="613"/>
      <c r="W388" s="613"/>
      <c r="X388" s="613"/>
      <c r="Y388" s="613"/>
      <c r="Z388" s="613"/>
      <c r="AA388" s="613"/>
      <c r="AB388" s="613"/>
      <c r="AC388" s="613"/>
      <c r="AD388" s="613"/>
      <c r="AE388" s="971"/>
      <c r="AF388" s="613"/>
      <c r="AG388" s="613"/>
      <c r="AH388" s="613"/>
      <c r="AI388" s="973"/>
      <c r="AJ388" s="613"/>
      <c r="AK388" s="971"/>
      <c r="AL388" s="613"/>
      <c r="AM388" s="971"/>
      <c r="AN388" s="613"/>
      <c r="AO388" s="971"/>
      <c r="AP388" s="613"/>
      <c r="AQ388" s="613"/>
      <c r="AR388" s="613"/>
      <c r="AS388" s="613"/>
      <c r="AT388" s="613"/>
      <c r="AU388" s="613"/>
      <c r="AV388" s="613"/>
      <c r="AW388" s="613"/>
      <c r="AX388" s="613"/>
      <c r="AY388" s="613"/>
      <c r="AZ388" s="613"/>
      <c r="BA388" s="972"/>
      <c r="BB388" s="613"/>
      <c r="BC388" s="613"/>
      <c r="BD388" s="613"/>
      <c r="BE388" s="613"/>
      <c r="BF388" s="613"/>
      <c r="BG388" s="1075"/>
      <c r="BH388" s="613"/>
      <c r="BI388" s="613"/>
      <c r="BJ388" s="613"/>
      <c r="BK388" s="613"/>
      <c r="BL388" s="613"/>
      <c r="BM388" s="972"/>
      <c r="BN388" s="613"/>
      <c r="BO388" s="613"/>
      <c r="BP388" s="613"/>
      <c r="BQ388" s="613"/>
      <c r="BR388" s="613"/>
      <c r="BS388" s="972"/>
      <c r="BT388" s="613"/>
      <c r="BU388" s="613"/>
      <c r="BV388" s="613"/>
      <c r="BW388" s="613"/>
      <c r="BX388" s="613"/>
      <c r="BY388" s="972"/>
      <c r="BZ388" s="613"/>
      <c r="CA388" s="613"/>
      <c r="CB388" s="613"/>
      <c r="CC388" s="613"/>
      <c r="CD388" s="613"/>
      <c r="CE388" s="613"/>
      <c r="CF388" s="613"/>
      <c r="CG388" s="613"/>
      <c r="CH388" s="613"/>
      <c r="CI388" s="613"/>
    </row>
    <row r="389" spans="3:87">
      <c r="C389" s="544"/>
      <c r="D389" s="544"/>
      <c r="E389" s="544"/>
      <c r="F389" s="544"/>
      <c r="G389" s="544"/>
      <c r="H389" s="544"/>
      <c r="I389" s="495"/>
      <c r="J389" s="495"/>
      <c r="K389" s="495"/>
      <c r="L389" s="495"/>
      <c r="M389" s="495"/>
      <c r="N389" s="1074"/>
      <c r="O389" s="1074"/>
      <c r="P389" s="1074"/>
      <c r="Q389" s="1074"/>
      <c r="R389" s="1074"/>
      <c r="S389" s="1074"/>
      <c r="T389" s="613"/>
      <c r="U389" s="613"/>
      <c r="V389" s="613"/>
      <c r="W389" s="613"/>
      <c r="X389" s="613"/>
      <c r="Y389" s="613"/>
      <c r="Z389" s="613"/>
      <c r="AA389" s="613"/>
      <c r="AB389" s="613"/>
      <c r="AC389" s="613"/>
      <c r="AD389" s="613"/>
      <c r="AE389" s="971"/>
      <c r="AF389" s="613"/>
      <c r="AG389" s="613"/>
      <c r="AH389" s="613"/>
      <c r="AI389" s="973"/>
      <c r="AJ389" s="613"/>
      <c r="AK389" s="971"/>
      <c r="AL389" s="613"/>
      <c r="AM389" s="971"/>
      <c r="AN389" s="613"/>
      <c r="AO389" s="971"/>
      <c r="AP389" s="613"/>
      <c r="AQ389" s="613"/>
      <c r="AR389" s="613"/>
      <c r="AS389" s="613"/>
      <c r="AT389" s="613"/>
      <c r="AU389" s="613"/>
      <c r="AV389" s="613"/>
      <c r="AW389" s="613"/>
      <c r="AX389" s="613"/>
      <c r="AY389" s="613"/>
      <c r="AZ389" s="613"/>
      <c r="BA389" s="972"/>
      <c r="BB389" s="613"/>
      <c r="BC389" s="613"/>
      <c r="BD389" s="613"/>
      <c r="BE389" s="613"/>
      <c r="BF389" s="613"/>
      <c r="BG389" s="1075"/>
      <c r="BH389" s="613"/>
      <c r="BI389" s="613"/>
      <c r="BJ389" s="613"/>
      <c r="BK389" s="613"/>
      <c r="BL389" s="613"/>
      <c r="BM389" s="972"/>
      <c r="BN389" s="613"/>
      <c r="BO389" s="613"/>
      <c r="BP389" s="613"/>
      <c r="BQ389" s="613"/>
      <c r="BR389" s="613"/>
      <c r="BS389" s="972"/>
      <c r="BT389" s="613"/>
      <c r="BU389" s="613"/>
      <c r="BV389" s="613"/>
      <c r="BW389" s="613"/>
      <c r="BX389" s="613"/>
      <c r="BY389" s="972"/>
      <c r="BZ389" s="613"/>
      <c r="CA389" s="613"/>
      <c r="CB389" s="613"/>
      <c r="CC389" s="613"/>
      <c r="CD389" s="613"/>
      <c r="CE389" s="613"/>
      <c r="CF389" s="613"/>
      <c r="CG389" s="613"/>
      <c r="CH389" s="613"/>
      <c r="CI389" s="613"/>
    </row>
    <row r="390" spans="3:87">
      <c r="C390" s="544"/>
      <c r="D390" s="544"/>
      <c r="E390" s="544"/>
      <c r="F390" s="544"/>
      <c r="G390" s="544"/>
      <c r="H390" s="544"/>
      <c r="I390" s="495"/>
      <c r="J390" s="495"/>
      <c r="K390" s="495"/>
      <c r="L390" s="495"/>
      <c r="M390" s="495"/>
      <c r="N390" s="1074"/>
      <c r="O390" s="1074"/>
      <c r="P390" s="1074"/>
      <c r="Q390" s="1074"/>
      <c r="R390" s="1074"/>
      <c r="S390" s="1074"/>
      <c r="T390" s="613"/>
      <c r="U390" s="613"/>
      <c r="V390" s="613"/>
      <c r="W390" s="613"/>
      <c r="X390" s="613"/>
      <c r="Y390" s="613"/>
      <c r="Z390" s="613"/>
      <c r="AA390" s="613"/>
      <c r="AB390" s="613"/>
      <c r="AC390" s="613"/>
      <c r="AD390" s="613"/>
      <c r="AE390" s="971"/>
      <c r="AF390" s="613"/>
      <c r="AG390" s="613"/>
      <c r="AH390" s="613"/>
      <c r="AI390" s="973"/>
      <c r="AJ390" s="613"/>
      <c r="AK390" s="971"/>
      <c r="AL390" s="613"/>
      <c r="AM390" s="971"/>
      <c r="AN390" s="613"/>
      <c r="AO390" s="971"/>
      <c r="AP390" s="613"/>
      <c r="AQ390" s="613"/>
      <c r="AR390" s="613"/>
      <c r="AS390" s="613"/>
      <c r="AT390" s="613"/>
      <c r="AU390" s="613"/>
      <c r="AV390" s="613"/>
      <c r="AW390" s="613"/>
      <c r="AX390" s="613"/>
      <c r="AY390" s="613"/>
      <c r="AZ390" s="613"/>
      <c r="BA390" s="972"/>
      <c r="BB390" s="613"/>
      <c r="BC390" s="613"/>
      <c r="BD390" s="613"/>
      <c r="BE390" s="613"/>
      <c r="BF390" s="613"/>
      <c r="BG390" s="1075"/>
      <c r="BH390" s="613"/>
      <c r="BI390" s="613"/>
      <c r="BJ390" s="613"/>
      <c r="BK390" s="613"/>
      <c r="BL390" s="613"/>
      <c r="BM390" s="972"/>
      <c r="BN390" s="613"/>
      <c r="BO390" s="613"/>
      <c r="BP390" s="613"/>
      <c r="BQ390" s="613"/>
      <c r="BR390" s="613"/>
      <c r="BS390" s="972"/>
      <c r="BT390" s="613"/>
      <c r="BU390" s="613"/>
      <c r="BV390" s="613"/>
      <c r="BW390" s="613"/>
      <c r="BX390" s="613"/>
      <c r="BY390" s="972"/>
      <c r="BZ390" s="613"/>
      <c r="CA390" s="613"/>
      <c r="CB390" s="613"/>
      <c r="CC390" s="613"/>
      <c r="CD390" s="613"/>
      <c r="CE390" s="613"/>
      <c r="CF390" s="613"/>
      <c r="CG390" s="613"/>
      <c r="CH390" s="613"/>
      <c r="CI390" s="613"/>
    </row>
    <row r="391" spans="3:87">
      <c r="C391" s="544"/>
      <c r="D391" s="544"/>
      <c r="E391" s="544"/>
      <c r="F391" s="544"/>
      <c r="G391" s="544"/>
      <c r="H391" s="544"/>
      <c r="I391" s="495"/>
      <c r="J391" s="495"/>
      <c r="K391" s="495"/>
      <c r="L391" s="495"/>
      <c r="M391" s="495"/>
      <c r="N391" s="1074"/>
      <c r="O391" s="1074"/>
      <c r="P391" s="1074"/>
      <c r="Q391" s="1074"/>
      <c r="R391" s="1074"/>
      <c r="S391" s="1074"/>
      <c r="T391" s="613"/>
      <c r="U391" s="613"/>
      <c r="V391" s="613"/>
      <c r="W391" s="613"/>
      <c r="X391" s="613"/>
      <c r="Y391" s="613"/>
      <c r="Z391" s="613"/>
      <c r="AA391" s="613"/>
      <c r="AB391" s="613"/>
      <c r="AC391" s="613"/>
      <c r="AD391" s="613"/>
      <c r="AE391" s="971"/>
      <c r="AF391" s="613"/>
      <c r="AG391" s="613"/>
      <c r="AH391" s="613"/>
      <c r="AI391" s="973"/>
      <c r="AJ391" s="613"/>
      <c r="AK391" s="971"/>
      <c r="AL391" s="613"/>
      <c r="AM391" s="971"/>
      <c r="AN391" s="613"/>
      <c r="AO391" s="971"/>
      <c r="AP391" s="613"/>
      <c r="AQ391" s="613"/>
      <c r="AR391" s="613"/>
      <c r="AS391" s="613"/>
      <c r="AT391" s="613"/>
      <c r="AU391" s="613"/>
      <c r="AV391" s="613"/>
      <c r="AW391" s="613"/>
      <c r="AX391" s="613"/>
      <c r="AY391" s="613"/>
      <c r="AZ391" s="613"/>
      <c r="BA391" s="972"/>
      <c r="BB391" s="613"/>
      <c r="BC391" s="613"/>
      <c r="BD391" s="613"/>
      <c r="BE391" s="613"/>
      <c r="BF391" s="613"/>
      <c r="BG391" s="1075"/>
      <c r="BH391" s="613"/>
      <c r="BI391" s="613"/>
      <c r="BJ391" s="613"/>
      <c r="BK391" s="613"/>
      <c r="BL391" s="613"/>
      <c r="BM391" s="972"/>
      <c r="BN391" s="613"/>
      <c r="BO391" s="613"/>
      <c r="BP391" s="613"/>
      <c r="BQ391" s="613"/>
      <c r="BR391" s="613"/>
      <c r="BS391" s="972"/>
      <c r="BT391" s="613"/>
      <c r="BU391" s="613"/>
      <c r="BV391" s="613"/>
      <c r="BW391" s="613"/>
      <c r="BX391" s="613"/>
      <c r="BY391" s="972"/>
      <c r="BZ391" s="613"/>
      <c r="CA391" s="613"/>
      <c r="CB391" s="613"/>
      <c r="CC391" s="613"/>
      <c r="CD391" s="613"/>
      <c r="CE391" s="613"/>
      <c r="CF391" s="613"/>
      <c r="CG391" s="613"/>
      <c r="CH391" s="613"/>
      <c r="CI391" s="613"/>
    </row>
    <row r="392" spans="3:87">
      <c r="C392" s="544"/>
      <c r="D392" s="544"/>
      <c r="E392" s="544"/>
      <c r="F392" s="544"/>
      <c r="G392" s="544"/>
      <c r="H392" s="544"/>
      <c r="I392" s="495"/>
      <c r="J392" s="495"/>
      <c r="K392" s="495"/>
      <c r="L392" s="495"/>
      <c r="M392" s="495"/>
      <c r="N392" s="1074"/>
      <c r="O392" s="1074"/>
      <c r="P392" s="1074"/>
      <c r="Q392" s="1074"/>
      <c r="R392" s="1074"/>
      <c r="S392" s="1074"/>
      <c r="T392" s="613"/>
      <c r="U392" s="613"/>
      <c r="V392" s="613"/>
      <c r="W392" s="613"/>
      <c r="X392" s="613"/>
      <c r="Y392" s="613"/>
      <c r="Z392" s="613"/>
      <c r="AA392" s="613"/>
      <c r="AB392" s="613"/>
      <c r="AC392" s="613"/>
      <c r="AD392" s="613"/>
      <c r="AE392" s="971"/>
      <c r="AF392" s="613"/>
      <c r="AG392" s="613"/>
      <c r="AH392" s="613"/>
      <c r="AI392" s="973"/>
      <c r="AJ392" s="613"/>
      <c r="AK392" s="971"/>
      <c r="AL392" s="613"/>
      <c r="AM392" s="971"/>
      <c r="AN392" s="613"/>
      <c r="AO392" s="971"/>
      <c r="AP392" s="613"/>
      <c r="AQ392" s="613"/>
      <c r="AR392" s="613"/>
      <c r="AS392" s="613"/>
      <c r="AT392" s="613"/>
      <c r="AU392" s="613"/>
      <c r="AV392" s="613"/>
      <c r="AW392" s="613"/>
      <c r="AX392" s="613"/>
      <c r="AY392" s="613"/>
      <c r="AZ392" s="613"/>
      <c r="BA392" s="972"/>
      <c r="BB392" s="613"/>
      <c r="BC392" s="613"/>
      <c r="BD392" s="613"/>
      <c r="BE392" s="613"/>
      <c r="BF392" s="613"/>
      <c r="BG392" s="1075"/>
      <c r="BH392" s="613"/>
      <c r="BI392" s="613"/>
      <c r="BJ392" s="613"/>
      <c r="BK392" s="613"/>
      <c r="BL392" s="613"/>
      <c r="BM392" s="972"/>
      <c r="BN392" s="613"/>
      <c r="BO392" s="613"/>
      <c r="BP392" s="613"/>
      <c r="BQ392" s="613"/>
      <c r="BR392" s="613"/>
      <c r="BS392" s="972"/>
      <c r="BT392" s="613"/>
      <c r="BU392" s="613"/>
      <c r="BV392" s="613"/>
      <c r="BW392" s="613"/>
      <c r="BX392" s="613"/>
      <c r="BY392" s="972"/>
      <c r="BZ392" s="613"/>
      <c r="CA392" s="613"/>
      <c r="CB392" s="613"/>
      <c r="CC392" s="613"/>
      <c r="CD392" s="613"/>
      <c r="CE392" s="613"/>
      <c r="CF392" s="613"/>
      <c r="CG392" s="613"/>
      <c r="CH392" s="613"/>
      <c r="CI392" s="613"/>
    </row>
    <row r="393" spans="3:87">
      <c r="C393" s="544"/>
      <c r="D393" s="544"/>
      <c r="E393" s="544"/>
      <c r="F393" s="544"/>
      <c r="G393" s="544"/>
      <c r="H393" s="544"/>
      <c r="I393" s="495"/>
      <c r="J393" s="495"/>
      <c r="K393" s="495"/>
      <c r="L393" s="495"/>
      <c r="M393" s="495"/>
      <c r="N393" s="1074"/>
      <c r="O393" s="1074"/>
      <c r="P393" s="1074"/>
      <c r="Q393" s="1074"/>
      <c r="R393" s="1074"/>
      <c r="S393" s="1074"/>
      <c r="T393" s="613"/>
      <c r="U393" s="613"/>
      <c r="V393" s="613"/>
      <c r="W393" s="613"/>
      <c r="X393" s="613"/>
      <c r="Y393" s="613"/>
      <c r="Z393" s="613"/>
      <c r="AA393" s="613"/>
      <c r="AB393" s="613"/>
      <c r="AC393" s="613"/>
      <c r="AD393" s="613"/>
      <c r="AE393" s="971"/>
      <c r="AF393" s="613"/>
      <c r="AG393" s="613"/>
      <c r="AH393" s="613"/>
      <c r="AI393" s="973"/>
      <c r="AJ393" s="613"/>
      <c r="AK393" s="971"/>
      <c r="AL393" s="613"/>
      <c r="AM393" s="971"/>
      <c r="AN393" s="613"/>
      <c r="AO393" s="971"/>
      <c r="AP393" s="613"/>
      <c r="AQ393" s="613"/>
      <c r="AR393" s="613"/>
      <c r="AS393" s="613"/>
      <c r="AT393" s="613"/>
      <c r="AU393" s="613"/>
      <c r="AV393" s="613"/>
      <c r="AW393" s="613"/>
      <c r="AX393" s="613"/>
      <c r="AY393" s="613"/>
      <c r="AZ393" s="613"/>
      <c r="BA393" s="972"/>
      <c r="BB393" s="613"/>
      <c r="BC393" s="613"/>
      <c r="BD393" s="613"/>
      <c r="BE393" s="613"/>
      <c r="BF393" s="613"/>
      <c r="BG393" s="1075"/>
      <c r="BH393" s="613"/>
      <c r="BI393" s="613"/>
      <c r="BJ393" s="613"/>
      <c r="BK393" s="613"/>
      <c r="BL393" s="613"/>
      <c r="BM393" s="972"/>
      <c r="BN393" s="613"/>
      <c r="BO393" s="613"/>
      <c r="BP393" s="613"/>
      <c r="BQ393" s="613"/>
      <c r="BR393" s="613"/>
      <c r="BS393" s="972"/>
      <c r="BT393" s="613"/>
      <c r="BU393" s="613"/>
      <c r="BV393" s="613"/>
      <c r="BW393" s="613"/>
      <c r="BX393" s="613"/>
      <c r="BY393" s="972"/>
      <c r="BZ393" s="613"/>
      <c r="CA393" s="613"/>
      <c r="CB393" s="613"/>
      <c r="CC393" s="613"/>
      <c r="CD393" s="613"/>
      <c r="CE393" s="613"/>
      <c r="CF393" s="613"/>
      <c r="CG393" s="613"/>
      <c r="CH393" s="613"/>
      <c r="CI393" s="613"/>
    </row>
    <row r="394" spans="3:87">
      <c r="C394" s="544"/>
      <c r="D394" s="544"/>
      <c r="E394" s="544"/>
      <c r="F394" s="544"/>
      <c r="G394" s="544"/>
      <c r="H394" s="544"/>
      <c r="I394" s="495"/>
      <c r="J394" s="495"/>
      <c r="K394" s="495"/>
      <c r="L394" s="495"/>
      <c r="M394" s="495"/>
      <c r="N394" s="1074"/>
      <c r="O394" s="1074"/>
      <c r="P394" s="1074"/>
      <c r="Q394" s="1074"/>
      <c r="R394" s="1074"/>
      <c r="S394" s="1074"/>
      <c r="T394" s="613"/>
      <c r="U394" s="613"/>
      <c r="V394" s="613"/>
      <c r="W394" s="613"/>
      <c r="X394" s="613"/>
      <c r="Y394" s="613"/>
      <c r="Z394" s="613"/>
      <c r="AA394" s="613"/>
      <c r="AB394" s="613"/>
      <c r="AC394" s="613"/>
      <c r="AD394" s="613"/>
      <c r="AE394" s="971"/>
      <c r="AF394" s="613"/>
      <c r="AG394" s="613"/>
      <c r="AH394" s="613"/>
      <c r="AI394" s="973"/>
      <c r="AJ394" s="613"/>
      <c r="AK394" s="971"/>
      <c r="AL394" s="613"/>
      <c r="AM394" s="971"/>
      <c r="AN394" s="613"/>
      <c r="AO394" s="971"/>
      <c r="AP394" s="613"/>
      <c r="AQ394" s="613"/>
      <c r="AR394" s="613"/>
      <c r="AS394" s="613"/>
      <c r="AT394" s="613"/>
      <c r="AU394" s="613"/>
      <c r="AV394" s="613"/>
      <c r="AW394" s="613"/>
      <c r="AX394" s="613"/>
      <c r="AY394" s="613"/>
      <c r="AZ394" s="613"/>
      <c r="BA394" s="972"/>
      <c r="BB394" s="613"/>
      <c r="BC394" s="613"/>
      <c r="BD394" s="613"/>
      <c r="BE394" s="613"/>
      <c r="BF394" s="613"/>
      <c r="BG394" s="1075"/>
      <c r="BH394" s="613"/>
      <c r="BI394" s="613"/>
      <c r="BJ394" s="613"/>
      <c r="BK394" s="613"/>
      <c r="BL394" s="613"/>
      <c r="BM394" s="972"/>
      <c r="BN394" s="613"/>
      <c r="BO394" s="613"/>
      <c r="BP394" s="613"/>
      <c r="BQ394" s="613"/>
      <c r="BR394" s="613"/>
      <c r="BS394" s="972"/>
      <c r="BT394" s="613"/>
      <c r="BU394" s="613"/>
      <c r="BV394" s="613"/>
      <c r="BW394" s="613"/>
      <c r="BX394" s="613"/>
      <c r="BY394" s="972"/>
      <c r="BZ394" s="613"/>
      <c r="CA394" s="613"/>
      <c r="CB394" s="613"/>
      <c r="CC394" s="613"/>
      <c r="CD394" s="613"/>
      <c r="CE394" s="613"/>
      <c r="CF394" s="613"/>
      <c r="CG394" s="613"/>
      <c r="CH394" s="613"/>
      <c r="CI394" s="613"/>
    </row>
    <row r="395" spans="3:87">
      <c r="C395" s="544"/>
      <c r="D395" s="544"/>
      <c r="E395" s="544"/>
      <c r="F395" s="544"/>
      <c r="G395" s="544"/>
      <c r="H395" s="544"/>
      <c r="I395" s="495"/>
      <c r="J395" s="495"/>
      <c r="K395" s="495"/>
      <c r="L395" s="495"/>
      <c r="M395" s="495"/>
      <c r="N395" s="1074"/>
      <c r="O395" s="1074"/>
      <c r="P395" s="1074"/>
      <c r="Q395" s="1074"/>
      <c r="R395" s="1074"/>
      <c r="S395" s="1074"/>
      <c r="T395" s="613"/>
      <c r="U395" s="613"/>
      <c r="V395" s="613"/>
      <c r="W395" s="613"/>
      <c r="X395" s="613"/>
      <c r="Y395" s="613"/>
      <c r="Z395" s="613"/>
      <c r="AA395" s="613"/>
      <c r="AB395" s="613"/>
      <c r="AC395" s="613"/>
      <c r="AD395" s="613"/>
      <c r="AE395" s="971"/>
      <c r="AF395" s="613"/>
      <c r="AG395" s="613"/>
      <c r="AH395" s="613"/>
      <c r="AI395" s="973"/>
      <c r="AJ395" s="613"/>
      <c r="AK395" s="971"/>
      <c r="AL395" s="613"/>
      <c r="AM395" s="971"/>
      <c r="AN395" s="613"/>
      <c r="AO395" s="971"/>
      <c r="AP395" s="613"/>
      <c r="AQ395" s="613"/>
      <c r="AR395" s="613"/>
      <c r="AS395" s="613"/>
      <c r="AT395" s="613"/>
      <c r="AU395" s="613"/>
      <c r="AV395" s="613"/>
      <c r="AW395" s="613"/>
      <c r="AX395" s="613"/>
      <c r="AY395" s="613"/>
      <c r="AZ395" s="613"/>
      <c r="BA395" s="972"/>
      <c r="BB395" s="613"/>
      <c r="BC395" s="613"/>
      <c r="BD395" s="613"/>
      <c r="BE395" s="613"/>
      <c r="BF395" s="613"/>
      <c r="BG395" s="1075"/>
      <c r="BH395" s="613"/>
      <c r="BI395" s="613"/>
      <c r="BJ395" s="613"/>
      <c r="BK395" s="613"/>
      <c r="BL395" s="613"/>
      <c r="BM395" s="972"/>
      <c r="BN395" s="613"/>
      <c r="BO395" s="613"/>
      <c r="BP395" s="613"/>
      <c r="BQ395" s="613"/>
      <c r="BR395" s="613"/>
      <c r="BS395" s="972"/>
      <c r="BT395" s="613"/>
      <c r="BU395" s="613"/>
      <c r="BV395" s="613"/>
      <c r="BW395" s="613"/>
      <c r="BX395" s="613"/>
      <c r="BY395" s="972"/>
      <c r="BZ395" s="613"/>
      <c r="CA395" s="613"/>
      <c r="CB395" s="613"/>
      <c r="CC395" s="613"/>
      <c r="CD395" s="613"/>
      <c r="CE395" s="613"/>
      <c r="CF395" s="613"/>
      <c r="CG395" s="613"/>
      <c r="CH395" s="613"/>
      <c r="CI395" s="613"/>
    </row>
    <row r="396" spans="3:87">
      <c r="C396" s="544"/>
      <c r="D396" s="544"/>
      <c r="E396" s="544"/>
      <c r="F396" s="544"/>
      <c r="G396" s="544"/>
      <c r="H396" s="544"/>
      <c r="I396" s="495"/>
      <c r="J396" s="495"/>
      <c r="K396" s="495"/>
      <c r="L396" s="495"/>
      <c r="M396" s="495"/>
      <c r="N396" s="1074"/>
      <c r="O396" s="1074"/>
      <c r="P396" s="1074"/>
      <c r="Q396" s="1074"/>
      <c r="R396" s="1074"/>
      <c r="S396" s="1074"/>
      <c r="T396" s="613"/>
      <c r="U396" s="613"/>
      <c r="V396" s="613"/>
      <c r="W396" s="613"/>
      <c r="X396" s="613"/>
      <c r="Y396" s="613"/>
      <c r="Z396" s="613"/>
      <c r="AA396" s="613"/>
      <c r="AB396" s="613"/>
      <c r="AC396" s="613"/>
      <c r="AD396" s="613"/>
      <c r="AE396" s="971"/>
      <c r="AF396" s="613"/>
      <c r="AG396" s="613"/>
      <c r="AH396" s="613"/>
      <c r="AI396" s="973"/>
      <c r="AJ396" s="613"/>
      <c r="AK396" s="971"/>
      <c r="AL396" s="613"/>
      <c r="AM396" s="971"/>
      <c r="AN396" s="613"/>
      <c r="AO396" s="971"/>
      <c r="AP396" s="613"/>
      <c r="AQ396" s="613"/>
      <c r="AR396" s="613"/>
      <c r="AS396" s="613"/>
      <c r="AT396" s="613"/>
      <c r="AU396" s="613"/>
      <c r="AV396" s="613"/>
      <c r="AW396" s="613"/>
      <c r="AX396" s="613"/>
      <c r="AY396" s="613"/>
      <c r="AZ396" s="613"/>
      <c r="BA396" s="972"/>
      <c r="BB396" s="613"/>
      <c r="BC396" s="613"/>
      <c r="BD396" s="613"/>
      <c r="BE396" s="613"/>
      <c r="BF396" s="613"/>
      <c r="BG396" s="1075"/>
      <c r="BH396" s="613"/>
      <c r="BI396" s="613"/>
      <c r="BJ396" s="613"/>
      <c r="BK396" s="613"/>
      <c r="BL396" s="613"/>
      <c r="BM396" s="972"/>
      <c r="BN396" s="613"/>
      <c r="BO396" s="613"/>
      <c r="BP396" s="613"/>
      <c r="BQ396" s="613"/>
      <c r="BR396" s="613"/>
      <c r="BS396" s="972"/>
      <c r="BT396" s="613"/>
      <c r="BU396" s="613"/>
      <c r="BV396" s="613"/>
      <c r="BW396" s="613"/>
      <c r="BX396" s="613"/>
      <c r="BY396" s="972"/>
      <c r="BZ396" s="613"/>
      <c r="CA396" s="613"/>
      <c r="CB396" s="613"/>
      <c r="CC396" s="613"/>
      <c r="CD396" s="613"/>
      <c r="CE396" s="613"/>
      <c r="CF396" s="613"/>
      <c r="CG396" s="613"/>
      <c r="CH396" s="613"/>
      <c r="CI396" s="613"/>
    </row>
    <row r="397" spans="3:87">
      <c r="C397" s="544"/>
      <c r="D397" s="544"/>
      <c r="E397" s="544"/>
      <c r="F397" s="544"/>
      <c r="G397" s="544"/>
      <c r="H397" s="544"/>
      <c r="I397" s="495"/>
      <c r="J397" s="495"/>
      <c r="K397" s="495"/>
      <c r="L397" s="495"/>
      <c r="M397" s="495"/>
      <c r="N397" s="1074"/>
      <c r="O397" s="1074"/>
      <c r="P397" s="1074"/>
      <c r="Q397" s="1074"/>
      <c r="R397" s="1074"/>
      <c r="S397" s="1074"/>
      <c r="T397" s="613"/>
      <c r="U397" s="613"/>
      <c r="V397" s="613"/>
      <c r="W397" s="613"/>
      <c r="X397" s="613"/>
      <c r="Y397" s="613"/>
      <c r="Z397" s="613"/>
      <c r="AA397" s="613"/>
      <c r="AB397" s="613"/>
      <c r="AC397" s="613"/>
      <c r="AD397" s="613"/>
      <c r="AE397" s="971"/>
      <c r="AF397" s="613"/>
      <c r="AG397" s="613"/>
      <c r="AH397" s="613"/>
      <c r="AI397" s="973"/>
      <c r="AJ397" s="613"/>
      <c r="AK397" s="971"/>
      <c r="AL397" s="613"/>
      <c r="AM397" s="971"/>
      <c r="AN397" s="613"/>
      <c r="AO397" s="971"/>
      <c r="AP397" s="613"/>
      <c r="AQ397" s="613"/>
      <c r="AR397" s="613"/>
      <c r="AS397" s="613"/>
      <c r="AT397" s="613"/>
      <c r="AU397" s="613"/>
      <c r="AV397" s="613"/>
      <c r="AW397" s="613"/>
      <c r="AX397" s="613"/>
      <c r="AY397" s="613"/>
      <c r="AZ397" s="613"/>
      <c r="BA397" s="972"/>
      <c r="BB397" s="613"/>
      <c r="BC397" s="613"/>
      <c r="BD397" s="613"/>
      <c r="BE397" s="613"/>
      <c r="BF397" s="613"/>
      <c r="BG397" s="1075"/>
      <c r="BH397" s="613"/>
      <c r="BI397" s="613"/>
      <c r="BJ397" s="613"/>
      <c r="BK397" s="613"/>
      <c r="BL397" s="613"/>
      <c r="BM397" s="972"/>
      <c r="BN397" s="613"/>
      <c r="BO397" s="613"/>
      <c r="BP397" s="613"/>
      <c r="BQ397" s="613"/>
      <c r="BR397" s="613"/>
      <c r="BS397" s="972"/>
      <c r="BT397" s="613"/>
      <c r="BU397" s="613"/>
      <c r="BV397" s="613"/>
      <c r="BW397" s="613"/>
      <c r="BX397" s="613"/>
      <c r="BY397" s="972"/>
      <c r="BZ397" s="613"/>
      <c r="CA397" s="613"/>
      <c r="CB397" s="613"/>
      <c r="CC397" s="613"/>
      <c r="CD397" s="613"/>
      <c r="CE397" s="613"/>
      <c r="CF397" s="613"/>
      <c r="CG397" s="613"/>
      <c r="CH397" s="613"/>
      <c r="CI397" s="613"/>
    </row>
    <row r="398" spans="3:87">
      <c r="C398" s="544"/>
      <c r="D398" s="544"/>
      <c r="E398" s="544"/>
      <c r="F398" s="544"/>
      <c r="G398" s="544"/>
      <c r="H398" s="544"/>
      <c r="I398" s="495"/>
      <c r="J398" s="495"/>
      <c r="K398" s="495"/>
      <c r="L398" s="495"/>
      <c r="M398" s="495"/>
      <c r="N398" s="1074"/>
      <c r="O398" s="1074"/>
      <c r="P398" s="1074"/>
      <c r="Q398" s="1074"/>
      <c r="R398" s="1074"/>
      <c r="S398" s="1074"/>
      <c r="T398" s="613"/>
      <c r="U398" s="613"/>
      <c r="V398" s="613"/>
      <c r="W398" s="613"/>
      <c r="X398" s="613"/>
      <c r="Y398" s="613"/>
      <c r="Z398" s="613"/>
      <c r="AA398" s="613"/>
      <c r="AB398" s="613"/>
      <c r="AC398" s="613"/>
      <c r="AD398" s="613"/>
      <c r="AE398" s="971"/>
      <c r="AF398" s="613"/>
      <c r="AG398" s="613"/>
      <c r="AH398" s="613"/>
      <c r="AI398" s="973"/>
      <c r="AJ398" s="613"/>
      <c r="AK398" s="971"/>
      <c r="AL398" s="613"/>
      <c r="AM398" s="971"/>
      <c r="AN398" s="613"/>
      <c r="AO398" s="971"/>
      <c r="AP398" s="613"/>
      <c r="AQ398" s="613"/>
      <c r="AR398" s="613"/>
      <c r="AS398" s="613"/>
      <c r="AT398" s="613"/>
      <c r="AU398" s="613"/>
      <c r="AV398" s="613"/>
      <c r="AW398" s="613"/>
      <c r="AX398" s="613"/>
      <c r="AY398" s="613"/>
      <c r="AZ398" s="613"/>
      <c r="BA398" s="972"/>
      <c r="BB398" s="613"/>
      <c r="BC398" s="613"/>
      <c r="BD398" s="613"/>
      <c r="BE398" s="613"/>
      <c r="BF398" s="613"/>
      <c r="BG398" s="1075"/>
      <c r="BH398" s="613"/>
      <c r="BI398" s="613"/>
      <c r="BJ398" s="613"/>
      <c r="BK398" s="613"/>
      <c r="BL398" s="613"/>
      <c r="BM398" s="972"/>
      <c r="BN398" s="613"/>
      <c r="BO398" s="613"/>
      <c r="BP398" s="613"/>
      <c r="BQ398" s="613"/>
      <c r="BR398" s="613"/>
      <c r="BS398" s="972"/>
      <c r="BT398" s="613"/>
      <c r="BU398" s="613"/>
      <c r="BV398" s="613"/>
      <c r="BW398" s="613"/>
      <c r="BX398" s="613"/>
      <c r="BY398" s="972"/>
      <c r="BZ398" s="613"/>
      <c r="CA398" s="613"/>
      <c r="CB398" s="613"/>
      <c r="CC398" s="613"/>
      <c r="CD398" s="613"/>
      <c r="CE398" s="613"/>
      <c r="CF398" s="613"/>
      <c r="CG398" s="613"/>
      <c r="CH398" s="613"/>
      <c r="CI398" s="613"/>
    </row>
    <row r="399" spans="3:87">
      <c r="C399" s="544"/>
      <c r="D399" s="544"/>
      <c r="E399" s="544"/>
      <c r="F399" s="544"/>
      <c r="G399" s="544"/>
      <c r="H399" s="544"/>
      <c r="I399" s="495"/>
      <c r="J399" s="495"/>
      <c r="K399" s="495"/>
      <c r="L399" s="495"/>
      <c r="M399" s="495"/>
      <c r="U399" s="613"/>
      <c r="V399" s="613"/>
      <c r="W399" s="613"/>
      <c r="X399" s="613"/>
      <c r="Y399" s="613"/>
      <c r="Z399" s="613"/>
      <c r="AA399" s="613"/>
      <c r="AB399" s="613"/>
      <c r="AC399" s="613"/>
      <c r="AD399" s="613"/>
      <c r="AE399" s="971"/>
      <c r="AF399" s="613"/>
      <c r="AG399" s="613"/>
      <c r="AH399" s="613"/>
      <c r="AI399" s="973"/>
      <c r="AJ399" s="613"/>
      <c r="AK399" s="971"/>
      <c r="AL399" s="613"/>
      <c r="AM399" s="971"/>
      <c r="AN399" s="613"/>
      <c r="AO399" s="971"/>
      <c r="AP399" s="613"/>
      <c r="AQ399" s="613"/>
      <c r="AR399" s="613"/>
      <c r="AS399" s="613"/>
      <c r="AT399" s="613"/>
      <c r="AU399" s="613"/>
      <c r="AV399" s="613"/>
      <c r="AW399" s="613"/>
      <c r="AX399" s="613"/>
      <c r="AY399" s="613"/>
      <c r="AZ399" s="613"/>
      <c r="BA399" s="972"/>
      <c r="BB399" s="613"/>
      <c r="BC399" s="613"/>
      <c r="BD399" s="613"/>
      <c r="BE399" s="613"/>
      <c r="BF399" s="613"/>
      <c r="BG399" s="1075"/>
      <c r="BH399" s="613"/>
      <c r="BI399" s="613"/>
      <c r="BJ399" s="613"/>
      <c r="BK399" s="613"/>
      <c r="BL399" s="613"/>
      <c r="BM399" s="972"/>
      <c r="BN399" s="613"/>
      <c r="BO399" s="613"/>
      <c r="BP399" s="613"/>
      <c r="BQ399" s="613"/>
      <c r="BR399" s="613"/>
      <c r="BS399" s="972"/>
      <c r="BT399" s="613"/>
      <c r="BU399" s="613"/>
      <c r="BV399" s="613"/>
      <c r="BW399" s="613"/>
      <c r="BX399" s="613"/>
      <c r="BY399" s="972"/>
      <c r="BZ399" s="613"/>
      <c r="CA399" s="613"/>
      <c r="CB399" s="613"/>
      <c r="CC399" s="613"/>
      <c r="CD399" s="613"/>
      <c r="CE399" s="613"/>
      <c r="CF399" s="613"/>
      <c r="CG399" s="613"/>
      <c r="CH399" s="613"/>
      <c r="CI399" s="613"/>
    </row>
    <row r="400" spans="3:87">
      <c r="C400" s="544"/>
      <c r="D400" s="544"/>
      <c r="E400" s="544"/>
      <c r="F400" s="544"/>
      <c r="G400" s="544"/>
      <c r="H400" s="544"/>
      <c r="I400" s="495"/>
      <c r="J400" s="495"/>
      <c r="K400" s="495"/>
      <c r="L400" s="495"/>
      <c r="M400" s="495"/>
      <c r="U400" s="613"/>
      <c r="V400" s="613"/>
      <c r="W400" s="613"/>
      <c r="X400" s="613"/>
      <c r="Y400" s="613"/>
      <c r="Z400" s="613"/>
      <c r="AA400" s="613"/>
      <c r="AB400" s="613"/>
      <c r="AC400" s="613"/>
      <c r="AD400" s="613"/>
      <c r="AE400" s="971"/>
      <c r="AF400" s="613"/>
      <c r="AG400" s="613"/>
      <c r="AH400" s="613"/>
      <c r="AI400" s="973"/>
      <c r="AJ400" s="613"/>
      <c r="AK400" s="971"/>
      <c r="AL400" s="613"/>
      <c r="AM400" s="971"/>
      <c r="AN400" s="613"/>
      <c r="AO400" s="971"/>
      <c r="AP400" s="613"/>
      <c r="AQ400" s="613"/>
      <c r="AR400" s="613"/>
      <c r="AS400" s="613"/>
      <c r="AT400" s="613"/>
      <c r="AU400" s="613"/>
      <c r="AV400" s="613"/>
      <c r="AW400" s="613"/>
      <c r="AX400" s="613"/>
      <c r="AY400" s="613"/>
      <c r="AZ400" s="613"/>
      <c r="BA400" s="972"/>
      <c r="BB400" s="613"/>
      <c r="BC400" s="613"/>
      <c r="BD400" s="613"/>
      <c r="BE400" s="613"/>
      <c r="BF400" s="613"/>
      <c r="BG400" s="1075"/>
      <c r="BH400" s="613"/>
      <c r="BI400" s="613"/>
      <c r="BJ400" s="613"/>
      <c r="BK400" s="613"/>
      <c r="BL400" s="613"/>
      <c r="BM400" s="972"/>
      <c r="BN400" s="613"/>
      <c r="BO400" s="613"/>
      <c r="BP400" s="613"/>
      <c r="BQ400" s="613"/>
      <c r="BR400" s="613"/>
      <c r="BS400" s="972"/>
      <c r="BT400" s="613"/>
      <c r="BU400" s="613"/>
      <c r="BV400" s="613"/>
      <c r="BW400" s="613"/>
      <c r="BX400" s="613"/>
      <c r="BY400" s="972"/>
      <c r="BZ400" s="613"/>
      <c r="CA400" s="613"/>
      <c r="CB400" s="613"/>
      <c r="CC400" s="613"/>
      <c r="CD400" s="613"/>
      <c r="CE400" s="613"/>
      <c r="CF400" s="613"/>
      <c r="CG400" s="613"/>
      <c r="CH400" s="613"/>
      <c r="CI400" s="613"/>
    </row>
    <row r="401" spans="3:87">
      <c r="C401" s="544"/>
      <c r="D401" s="544"/>
      <c r="E401" s="544"/>
      <c r="F401" s="544"/>
      <c r="G401" s="544"/>
      <c r="H401" s="544"/>
      <c r="I401" s="495"/>
      <c r="J401" s="495"/>
      <c r="K401" s="495"/>
      <c r="L401" s="495"/>
      <c r="M401" s="495"/>
      <c r="U401" s="613"/>
      <c r="V401" s="613"/>
      <c r="W401" s="613"/>
      <c r="X401" s="613"/>
      <c r="Y401" s="613"/>
      <c r="Z401" s="613"/>
      <c r="AA401" s="613"/>
      <c r="AB401" s="613"/>
      <c r="AC401" s="613"/>
      <c r="AD401" s="613"/>
      <c r="AE401" s="971"/>
      <c r="AF401" s="613"/>
      <c r="AG401" s="613"/>
      <c r="AH401" s="613"/>
      <c r="AI401" s="973"/>
      <c r="AJ401" s="613"/>
      <c r="AK401" s="971"/>
      <c r="AL401" s="613"/>
      <c r="AM401" s="971"/>
      <c r="AN401" s="613"/>
      <c r="AO401" s="971"/>
      <c r="AP401" s="613"/>
      <c r="AQ401" s="613"/>
      <c r="AR401" s="613"/>
      <c r="AS401" s="613"/>
      <c r="AT401" s="613"/>
      <c r="AU401" s="613"/>
      <c r="AV401" s="613"/>
      <c r="AW401" s="613"/>
      <c r="AX401" s="613"/>
      <c r="AY401" s="613"/>
      <c r="AZ401" s="613"/>
      <c r="BA401" s="972"/>
      <c r="BB401" s="613"/>
      <c r="BC401" s="613"/>
      <c r="BD401" s="613"/>
      <c r="BE401" s="613"/>
      <c r="BF401" s="613"/>
      <c r="BG401" s="1075"/>
      <c r="BH401" s="613"/>
      <c r="BI401" s="613"/>
      <c r="BJ401" s="613"/>
      <c r="BK401" s="613"/>
      <c r="BL401" s="613"/>
      <c r="BM401" s="972"/>
      <c r="BN401" s="613"/>
      <c r="BO401" s="613"/>
      <c r="BP401" s="613"/>
      <c r="BQ401" s="613"/>
      <c r="BR401" s="613"/>
      <c r="BS401" s="972"/>
      <c r="BT401" s="613"/>
      <c r="BU401" s="613"/>
      <c r="BV401" s="613"/>
      <c r="BW401" s="613"/>
      <c r="BX401" s="613"/>
      <c r="BY401" s="972"/>
      <c r="BZ401" s="613"/>
      <c r="CA401" s="613"/>
      <c r="CB401" s="613"/>
      <c r="CC401" s="613"/>
      <c r="CD401" s="613"/>
      <c r="CE401" s="613"/>
      <c r="CF401" s="613"/>
      <c r="CG401" s="613"/>
      <c r="CH401" s="613"/>
      <c r="CI401" s="613"/>
    </row>
    <row r="402" spans="3:87">
      <c r="C402" s="544"/>
      <c r="D402" s="544"/>
      <c r="E402" s="544"/>
      <c r="F402" s="544"/>
      <c r="G402" s="544"/>
      <c r="H402" s="544"/>
      <c r="I402" s="495"/>
      <c r="J402" s="495"/>
      <c r="K402" s="495"/>
      <c r="L402" s="495"/>
      <c r="M402" s="495"/>
      <c r="U402" s="613"/>
      <c r="V402" s="613"/>
      <c r="W402" s="613"/>
      <c r="X402" s="613"/>
      <c r="Y402" s="613"/>
      <c r="Z402" s="613"/>
      <c r="AA402" s="613"/>
      <c r="AB402" s="613"/>
      <c r="AC402" s="613"/>
      <c r="AD402" s="613"/>
      <c r="AE402" s="971"/>
      <c r="AF402" s="613"/>
      <c r="AG402" s="613"/>
      <c r="AH402" s="613"/>
      <c r="AI402" s="973"/>
      <c r="AJ402" s="613"/>
      <c r="AK402" s="971"/>
      <c r="AL402" s="613"/>
      <c r="AM402" s="971"/>
      <c r="AN402" s="613"/>
      <c r="AO402" s="971"/>
      <c r="AP402" s="613"/>
      <c r="AQ402" s="613"/>
      <c r="AR402" s="613"/>
      <c r="AS402" s="613"/>
      <c r="AT402" s="613"/>
      <c r="AU402" s="613"/>
      <c r="AV402" s="613"/>
      <c r="AW402" s="613"/>
      <c r="AX402" s="613"/>
      <c r="AY402" s="613"/>
      <c r="AZ402" s="613"/>
      <c r="BA402" s="972"/>
      <c r="BB402" s="613"/>
      <c r="BC402" s="613"/>
      <c r="BD402" s="613"/>
      <c r="BE402" s="613"/>
      <c r="BF402" s="613"/>
      <c r="BG402" s="1075"/>
      <c r="BH402" s="613"/>
      <c r="BI402" s="613"/>
      <c r="BJ402" s="613"/>
      <c r="BK402" s="613"/>
      <c r="BL402" s="613"/>
      <c r="BM402" s="972"/>
      <c r="BN402" s="613"/>
      <c r="BO402" s="613"/>
      <c r="BP402" s="613"/>
      <c r="BQ402" s="613"/>
      <c r="BR402" s="613"/>
      <c r="BS402" s="972"/>
      <c r="BT402" s="613"/>
      <c r="BU402" s="613"/>
      <c r="BV402" s="613"/>
      <c r="BW402" s="613"/>
      <c r="BX402" s="613"/>
      <c r="BY402" s="972"/>
      <c r="BZ402" s="613"/>
      <c r="CA402" s="613"/>
      <c r="CB402" s="613"/>
      <c r="CC402" s="613"/>
      <c r="CD402" s="613"/>
      <c r="CE402" s="613"/>
      <c r="CF402" s="613"/>
      <c r="CG402" s="613"/>
      <c r="CH402" s="613"/>
      <c r="CI402" s="613"/>
    </row>
    <row r="403" spans="3:87">
      <c r="C403" s="544"/>
      <c r="D403" s="544"/>
      <c r="E403" s="544"/>
      <c r="F403" s="544"/>
      <c r="G403" s="544"/>
      <c r="H403" s="544"/>
      <c r="I403" s="495"/>
      <c r="J403" s="495"/>
      <c r="K403" s="495"/>
      <c r="L403" s="495"/>
      <c r="M403" s="495"/>
      <c r="U403" s="613"/>
      <c r="V403" s="613"/>
      <c r="W403" s="613"/>
      <c r="X403" s="613"/>
      <c r="Y403" s="613"/>
      <c r="Z403" s="613"/>
      <c r="AA403" s="613"/>
      <c r="AB403" s="613"/>
      <c r="AC403" s="613"/>
      <c r="AD403" s="613"/>
      <c r="AE403" s="971"/>
      <c r="AF403" s="613"/>
      <c r="AG403" s="613"/>
      <c r="AH403" s="613"/>
      <c r="AI403" s="973"/>
      <c r="AJ403" s="613"/>
      <c r="AK403" s="971"/>
      <c r="AL403" s="613"/>
      <c r="AM403" s="971"/>
      <c r="AN403" s="613"/>
      <c r="AO403" s="971"/>
      <c r="AP403" s="613"/>
      <c r="AQ403" s="613"/>
      <c r="AR403" s="613"/>
      <c r="AS403" s="613"/>
      <c r="AT403" s="613"/>
      <c r="AU403" s="613"/>
      <c r="AV403" s="613"/>
      <c r="AW403" s="613"/>
      <c r="AX403" s="613"/>
      <c r="AY403" s="613"/>
      <c r="AZ403" s="613"/>
      <c r="BA403" s="972"/>
      <c r="BB403" s="613"/>
      <c r="BC403" s="613"/>
      <c r="BD403" s="613"/>
      <c r="BE403" s="613"/>
      <c r="BF403" s="613"/>
      <c r="BG403" s="1075"/>
      <c r="BH403" s="613"/>
      <c r="BI403" s="613"/>
      <c r="BJ403" s="613"/>
      <c r="BK403" s="613"/>
      <c r="BL403" s="613"/>
      <c r="BM403" s="972"/>
      <c r="BN403" s="613"/>
      <c r="BO403" s="613"/>
      <c r="BP403" s="613"/>
      <c r="BQ403" s="613"/>
      <c r="BR403" s="613"/>
      <c r="BS403" s="972"/>
      <c r="BT403" s="613"/>
      <c r="BU403" s="613"/>
      <c r="BV403" s="613"/>
      <c r="BW403" s="613"/>
      <c r="BX403" s="613"/>
      <c r="BY403" s="972"/>
      <c r="BZ403" s="613"/>
      <c r="CA403" s="613"/>
      <c r="CB403" s="613"/>
      <c r="CC403" s="613"/>
      <c r="CD403" s="613"/>
      <c r="CE403" s="613"/>
      <c r="CF403" s="613"/>
      <c r="CG403" s="613"/>
      <c r="CH403" s="613"/>
      <c r="CI403" s="613"/>
    </row>
    <row r="404" spans="3:87">
      <c r="C404" s="544"/>
      <c r="D404" s="544"/>
      <c r="E404" s="544"/>
      <c r="F404" s="544"/>
      <c r="G404" s="544"/>
      <c r="H404" s="544"/>
      <c r="I404" s="495"/>
      <c r="J404" s="495"/>
      <c r="K404" s="495"/>
      <c r="L404" s="495"/>
      <c r="M404" s="495"/>
      <c r="U404" s="613"/>
      <c r="V404" s="613"/>
      <c r="W404" s="613"/>
      <c r="X404" s="613"/>
      <c r="Y404" s="613"/>
      <c r="Z404" s="613"/>
      <c r="AA404" s="613"/>
      <c r="AB404" s="613"/>
      <c r="AC404" s="613"/>
      <c r="AD404" s="613"/>
      <c r="AE404" s="971"/>
      <c r="AF404" s="613"/>
      <c r="AG404" s="613"/>
      <c r="AH404" s="613"/>
      <c r="AI404" s="973"/>
      <c r="AJ404" s="613"/>
      <c r="AK404" s="971"/>
      <c r="AL404" s="613"/>
      <c r="AM404" s="971"/>
      <c r="AN404" s="613"/>
      <c r="AO404" s="971"/>
      <c r="AP404" s="613"/>
      <c r="AQ404" s="613"/>
      <c r="AR404" s="613"/>
      <c r="AS404" s="613"/>
      <c r="AT404" s="613"/>
      <c r="AU404" s="613"/>
      <c r="AV404" s="613"/>
      <c r="AW404" s="613"/>
      <c r="AX404" s="613"/>
      <c r="AY404" s="613"/>
      <c r="AZ404" s="613"/>
      <c r="BA404" s="972"/>
      <c r="BB404" s="613"/>
      <c r="BC404" s="613"/>
      <c r="BD404" s="613"/>
      <c r="BE404" s="613"/>
      <c r="BF404" s="613"/>
      <c r="BG404" s="1075"/>
      <c r="BH404" s="613"/>
      <c r="BI404" s="613"/>
      <c r="BJ404" s="613"/>
      <c r="BK404" s="613"/>
      <c r="BL404" s="613"/>
      <c r="BM404" s="972"/>
      <c r="BN404" s="613"/>
      <c r="BO404" s="613"/>
      <c r="BP404" s="613"/>
      <c r="BQ404" s="613"/>
      <c r="BR404" s="613"/>
      <c r="BS404" s="972"/>
      <c r="BT404" s="613"/>
      <c r="BU404" s="613"/>
      <c r="BV404" s="613"/>
      <c r="BW404" s="613"/>
      <c r="BX404" s="613"/>
      <c r="BY404" s="972"/>
      <c r="BZ404" s="613"/>
      <c r="CA404" s="613"/>
      <c r="CB404" s="613"/>
      <c r="CC404" s="613"/>
      <c r="CD404" s="613"/>
      <c r="CE404" s="613"/>
      <c r="CF404" s="613"/>
      <c r="CG404" s="613"/>
      <c r="CH404" s="613"/>
      <c r="CI404" s="613"/>
    </row>
    <row r="405" spans="3:87">
      <c r="C405" s="544"/>
      <c r="D405" s="544"/>
      <c r="E405" s="544"/>
      <c r="F405" s="544"/>
      <c r="G405" s="544"/>
      <c r="H405" s="544"/>
      <c r="I405" s="495"/>
      <c r="J405" s="495"/>
      <c r="K405" s="495"/>
      <c r="L405" s="495"/>
      <c r="M405" s="495"/>
      <c r="U405" s="613"/>
      <c r="V405" s="613"/>
      <c r="W405" s="613"/>
      <c r="X405" s="613"/>
      <c r="Y405" s="613"/>
      <c r="Z405" s="613"/>
      <c r="AA405" s="613"/>
      <c r="AB405" s="613"/>
      <c r="AC405" s="613"/>
      <c r="AD405" s="613"/>
      <c r="AE405" s="971"/>
      <c r="AF405" s="613"/>
      <c r="AG405" s="613"/>
      <c r="AH405" s="613"/>
      <c r="AI405" s="973"/>
      <c r="AJ405" s="613"/>
      <c r="AK405" s="971"/>
      <c r="AL405" s="613"/>
      <c r="AM405" s="971"/>
      <c r="AN405" s="613"/>
      <c r="AO405" s="971"/>
      <c r="AP405" s="613"/>
      <c r="AQ405" s="613"/>
      <c r="AR405" s="613"/>
      <c r="AS405" s="613"/>
      <c r="AT405" s="613"/>
      <c r="AU405" s="613"/>
      <c r="AV405" s="613"/>
      <c r="AW405" s="613"/>
      <c r="AX405" s="613"/>
      <c r="AY405" s="613"/>
      <c r="AZ405" s="613"/>
      <c r="BA405" s="972"/>
      <c r="BB405" s="613"/>
      <c r="BC405" s="613"/>
      <c r="BD405" s="613"/>
      <c r="BE405" s="613"/>
      <c r="BF405" s="613"/>
      <c r="BG405" s="1075"/>
      <c r="BH405" s="613"/>
      <c r="BI405" s="613"/>
      <c r="BJ405" s="613"/>
      <c r="BK405" s="613"/>
      <c r="BL405" s="613"/>
      <c r="BM405" s="972"/>
      <c r="BN405" s="613"/>
      <c r="BO405" s="613"/>
      <c r="BP405" s="613"/>
      <c r="BQ405" s="613"/>
      <c r="BR405" s="613"/>
      <c r="BS405" s="972"/>
      <c r="BT405" s="613"/>
      <c r="BU405" s="613"/>
      <c r="BV405" s="613"/>
      <c r="BW405" s="613"/>
      <c r="BX405" s="613"/>
      <c r="BY405" s="972"/>
      <c r="BZ405" s="613"/>
      <c r="CA405" s="613"/>
      <c r="CB405" s="613"/>
      <c r="CC405" s="613"/>
      <c r="CD405" s="613"/>
      <c r="CE405" s="613"/>
      <c r="CF405" s="613"/>
      <c r="CG405" s="613"/>
      <c r="CH405" s="613"/>
      <c r="CI405" s="613"/>
    </row>
    <row r="406" spans="3:87">
      <c r="C406" s="544"/>
      <c r="D406" s="544"/>
      <c r="E406" s="544"/>
      <c r="F406" s="544"/>
      <c r="G406" s="544"/>
      <c r="H406" s="544"/>
      <c r="I406" s="495"/>
      <c r="J406" s="495"/>
      <c r="K406" s="495"/>
      <c r="L406" s="495"/>
      <c r="M406" s="495"/>
      <c r="U406" s="613"/>
      <c r="V406" s="613"/>
      <c r="W406" s="613"/>
      <c r="X406" s="613"/>
      <c r="Y406" s="613"/>
      <c r="Z406" s="613"/>
      <c r="AA406" s="613"/>
      <c r="AB406" s="613"/>
      <c r="AC406" s="613"/>
      <c r="AD406" s="613"/>
      <c r="AE406" s="971"/>
      <c r="AF406" s="613"/>
      <c r="AG406" s="613"/>
      <c r="AH406" s="613"/>
      <c r="AI406" s="973"/>
      <c r="AJ406" s="613"/>
      <c r="AK406" s="971"/>
      <c r="AL406" s="613"/>
      <c r="AM406" s="971"/>
      <c r="AN406" s="613"/>
      <c r="AO406" s="971"/>
      <c r="AP406" s="613"/>
      <c r="AQ406" s="613"/>
      <c r="AR406" s="613"/>
      <c r="AS406" s="613"/>
      <c r="AT406" s="613"/>
      <c r="AU406" s="613"/>
      <c r="AV406" s="613"/>
      <c r="AW406" s="613"/>
      <c r="AX406" s="613"/>
      <c r="AY406" s="613"/>
      <c r="AZ406" s="613"/>
      <c r="BA406" s="972"/>
      <c r="BB406" s="613"/>
      <c r="BC406" s="613"/>
      <c r="BD406" s="613"/>
      <c r="BE406" s="613"/>
      <c r="BF406" s="613"/>
      <c r="BG406" s="1075"/>
      <c r="BH406" s="613"/>
      <c r="BI406" s="613"/>
      <c r="BJ406" s="613"/>
      <c r="BK406" s="613"/>
      <c r="BL406" s="613"/>
      <c r="BM406" s="972"/>
      <c r="BN406" s="613"/>
      <c r="BO406" s="613"/>
      <c r="BP406" s="613"/>
      <c r="BQ406" s="613"/>
      <c r="BR406" s="613"/>
      <c r="BS406" s="972"/>
      <c r="BT406" s="613"/>
      <c r="BU406" s="613"/>
      <c r="BV406" s="613"/>
      <c r="BW406" s="613"/>
      <c r="BX406" s="613"/>
      <c r="BY406" s="972"/>
      <c r="BZ406" s="613"/>
      <c r="CA406" s="613"/>
      <c r="CB406" s="613"/>
      <c r="CC406" s="613"/>
      <c r="CD406" s="613"/>
      <c r="CE406" s="613"/>
      <c r="CF406" s="613"/>
      <c r="CG406" s="613"/>
      <c r="CH406" s="613"/>
      <c r="CI406" s="613"/>
    </row>
    <row r="407" spans="3:87">
      <c r="C407" s="544"/>
      <c r="D407" s="544"/>
      <c r="E407" s="544"/>
      <c r="F407" s="544"/>
      <c r="G407" s="544"/>
      <c r="H407" s="544"/>
      <c r="I407" s="495"/>
      <c r="J407" s="495"/>
      <c r="K407" s="495"/>
      <c r="L407" s="495"/>
      <c r="M407" s="495"/>
      <c r="U407" s="613"/>
      <c r="V407" s="613"/>
      <c r="W407" s="613"/>
      <c r="X407" s="613"/>
      <c r="Y407" s="613"/>
      <c r="Z407" s="613"/>
      <c r="AA407" s="613"/>
      <c r="AB407" s="613"/>
      <c r="AC407" s="613"/>
      <c r="AD407" s="613"/>
      <c r="AE407" s="971"/>
      <c r="AF407" s="613"/>
      <c r="AG407" s="613"/>
      <c r="AH407" s="613"/>
      <c r="AI407" s="973"/>
      <c r="AJ407" s="613"/>
      <c r="AK407" s="971"/>
      <c r="AL407" s="613"/>
      <c r="AM407" s="971"/>
      <c r="AN407" s="613"/>
      <c r="AO407" s="971"/>
      <c r="AP407" s="613"/>
      <c r="AQ407" s="613"/>
      <c r="AR407" s="613"/>
      <c r="AS407" s="613"/>
      <c r="AT407" s="613"/>
      <c r="AU407" s="613"/>
      <c r="AV407" s="613"/>
      <c r="AW407" s="613"/>
      <c r="AX407" s="613"/>
      <c r="AY407" s="613"/>
      <c r="AZ407" s="613"/>
      <c r="BA407" s="972"/>
      <c r="BB407" s="613"/>
      <c r="BC407" s="613"/>
      <c r="BD407" s="613"/>
      <c r="BE407" s="613"/>
      <c r="BF407" s="613"/>
      <c r="BG407" s="1075"/>
      <c r="BH407" s="613"/>
      <c r="BI407" s="613"/>
      <c r="BJ407" s="613"/>
      <c r="BK407" s="613"/>
      <c r="BL407" s="613"/>
      <c r="BM407" s="972"/>
      <c r="BN407" s="613"/>
      <c r="BO407" s="613"/>
      <c r="BP407" s="613"/>
      <c r="BQ407" s="613"/>
      <c r="BR407" s="613"/>
      <c r="BS407" s="972"/>
      <c r="BT407" s="613"/>
      <c r="BU407" s="613"/>
      <c r="BV407" s="613"/>
      <c r="BW407" s="613"/>
      <c r="BX407" s="613"/>
      <c r="BY407" s="972"/>
      <c r="BZ407" s="613"/>
      <c r="CA407" s="613"/>
      <c r="CB407" s="613"/>
      <c r="CC407" s="613"/>
      <c r="CD407" s="613"/>
      <c r="CE407" s="613"/>
      <c r="CF407" s="613"/>
      <c r="CG407" s="613"/>
      <c r="CH407" s="613"/>
      <c r="CI407" s="613"/>
    </row>
    <row r="408" spans="3:87">
      <c r="C408" s="544"/>
      <c r="D408" s="544"/>
      <c r="E408" s="544"/>
      <c r="F408" s="544"/>
      <c r="G408" s="544"/>
      <c r="H408" s="544"/>
      <c r="I408" s="495"/>
      <c r="J408" s="495"/>
      <c r="K408" s="495"/>
      <c r="L408" s="495"/>
      <c r="M408" s="495"/>
      <c r="U408" s="613"/>
      <c r="V408" s="613"/>
      <c r="W408" s="613"/>
      <c r="X408" s="613"/>
      <c r="Y408" s="613"/>
      <c r="Z408" s="613"/>
      <c r="AA408" s="613"/>
      <c r="AB408" s="613"/>
      <c r="AC408" s="613"/>
      <c r="AD408" s="613"/>
      <c r="AE408" s="971"/>
      <c r="AF408" s="613"/>
      <c r="AG408" s="613"/>
      <c r="AH408" s="613"/>
      <c r="AI408" s="973"/>
      <c r="AJ408" s="613"/>
      <c r="AK408" s="971"/>
      <c r="AL408" s="613"/>
      <c r="AM408" s="971"/>
      <c r="AN408" s="613"/>
      <c r="AO408" s="971"/>
      <c r="AP408" s="613"/>
      <c r="AQ408" s="613"/>
      <c r="AR408" s="613"/>
      <c r="AS408" s="613"/>
      <c r="AT408" s="613"/>
      <c r="AU408" s="613"/>
      <c r="AV408" s="613"/>
      <c r="AW408" s="613"/>
      <c r="AX408" s="613"/>
      <c r="AY408" s="613"/>
      <c r="AZ408" s="613"/>
      <c r="BA408" s="972"/>
      <c r="BB408" s="613"/>
      <c r="BC408" s="613"/>
      <c r="BD408" s="613"/>
      <c r="BE408" s="613"/>
      <c r="BF408" s="613"/>
      <c r="BG408" s="1075"/>
      <c r="BH408" s="613"/>
      <c r="BI408" s="613"/>
      <c r="BJ408" s="613"/>
      <c r="BK408" s="613"/>
      <c r="BL408" s="613"/>
      <c r="BM408" s="972"/>
      <c r="BN408" s="613"/>
      <c r="BO408" s="613"/>
      <c r="BP408" s="613"/>
      <c r="BQ408" s="613"/>
      <c r="BR408" s="613"/>
      <c r="BS408" s="972"/>
      <c r="BT408" s="613"/>
      <c r="BU408" s="613"/>
      <c r="BV408" s="613"/>
      <c r="BW408" s="613"/>
      <c r="BX408" s="613"/>
      <c r="BY408" s="972"/>
      <c r="BZ408" s="613"/>
      <c r="CA408" s="613"/>
      <c r="CB408" s="613"/>
      <c r="CC408" s="613"/>
      <c r="CD408" s="613"/>
      <c r="CE408" s="613"/>
      <c r="CF408" s="613"/>
      <c r="CG408" s="613"/>
      <c r="CH408" s="613"/>
      <c r="CI408" s="613"/>
    </row>
    <row r="409" spans="3:87">
      <c r="C409" s="544"/>
      <c r="D409" s="544"/>
      <c r="E409" s="544"/>
      <c r="F409" s="544"/>
      <c r="G409" s="544"/>
      <c r="H409" s="544"/>
      <c r="I409" s="495"/>
      <c r="J409" s="495"/>
      <c r="K409" s="495"/>
      <c r="L409" s="495"/>
      <c r="M409" s="495"/>
      <c r="U409" s="613"/>
      <c r="V409" s="613"/>
      <c r="W409" s="613"/>
      <c r="X409" s="613"/>
      <c r="Y409" s="613"/>
      <c r="Z409" s="613"/>
      <c r="AA409" s="613"/>
      <c r="AB409" s="613"/>
      <c r="AC409" s="613"/>
      <c r="AD409" s="613"/>
      <c r="AE409" s="971"/>
      <c r="AF409" s="613"/>
      <c r="AG409" s="613"/>
      <c r="AH409" s="613"/>
      <c r="AI409" s="973"/>
      <c r="AJ409" s="613"/>
      <c r="AK409" s="971"/>
      <c r="AL409" s="613"/>
      <c r="AM409" s="971"/>
      <c r="AN409" s="613"/>
      <c r="AO409" s="971"/>
      <c r="AP409" s="613"/>
      <c r="AQ409" s="613"/>
      <c r="AR409" s="613"/>
      <c r="AS409" s="613"/>
      <c r="AT409" s="613"/>
      <c r="AU409" s="613"/>
      <c r="AV409" s="613"/>
      <c r="AW409" s="613"/>
      <c r="AX409" s="613"/>
      <c r="AY409" s="613"/>
      <c r="AZ409" s="613"/>
      <c r="BA409" s="972"/>
      <c r="BB409" s="613"/>
      <c r="BC409" s="613"/>
      <c r="BD409" s="613"/>
      <c r="BE409" s="613"/>
      <c r="BF409" s="613"/>
      <c r="BG409" s="1075"/>
      <c r="BH409" s="613"/>
      <c r="BI409" s="613"/>
      <c r="BJ409" s="613"/>
      <c r="BK409" s="613"/>
      <c r="BL409" s="613"/>
      <c r="BM409" s="972"/>
      <c r="BN409" s="613"/>
      <c r="BO409" s="613"/>
      <c r="BP409" s="613"/>
      <c r="BQ409" s="613"/>
      <c r="BR409" s="613"/>
      <c r="BS409" s="972"/>
      <c r="BT409" s="613"/>
      <c r="BU409" s="613"/>
      <c r="BV409" s="613"/>
      <c r="BW409" s="613"/>
      <c r="BX409" s="613"/>
      <c r="BY409" s="972"/>
      <c r="BZ409" s="613"/>
      <c r="CA409" s="613"/>
      <c r="CB409" s="613"/>
      <c r="CC409" s="613"/>
      <c r="CD409" s="613"/>
      <c r="CE409" s="613"/>
      <c r="CF409" s="613"/>
      <c r="CG409" s="613"/>
      <c r="CH409" s="613"/>
      <c r="CI409" s="613"/>
    </row>
    <row r="410" spans="3:87">
      <c r="C410" s="544"/>
      <c r="D410" s="544"/>
      <c r="E410" s="544"/>
      <c r="F410" s="544"/>
      <c r="G410" s="544"/>
      <c r="H410" s="544"/>
      <c r="I410" s="495"/>
      <c r="J410" s="495"/>
      <c r="K410" s="495"/>
      <c r="L410" s="495"/>
      <c r="M410" s="495"/>
      <c r="U410" s="613"/>
      <c r="V410" s="613"/>
      <c r="W410" s="613"/>
      <c r="X410" s="613"/>
      <c r="Y410" s="613"/>
      <c r="Z410" s="613"/>
      <c r="AA410" s="613"/>
      <c r="AB410" s="613"/>
      <c r="AC410" s="613"/>
      <c r="AD410" s="613"/>
      <c r="AE410" s="971"/>
      <c r="AF410" s="613"/>
      <c r="AG410" s="613"/>
      <c r="AH410" s="613"/>
      <c r="AI410" s="973"/>
      <c r="AJ410" s="613"/>
      <c r="AK410" s="971"/>
      <c r="AL410" s="613"/>
      <c r="AM410" s="971"/>
      <c r="AN410" s="613"/>
      <c r="AO410" s="971"/>
      <c r="AP410" s="613"/>
      <c r="AQ410" s="613"/>
      <c r="AR410" s="613"/>
      <c r="AS410" s="613"/>
      <c r="AT410" s="613"/>
      <c r="AU410" s="613"/>
      <c r="AV410" s="613"/>
      <c r="AW410" s="613"/>
      <c r="AX410" s="613"/>
      <c r="AY410" s="613"/>
      <c r="AZ410" s="613"/>
      <c r="BA410" s="972"/>
      <c r="BB410" s="613"/>
      <c r="BC410" s="613"/>
      <c r="BD410" s="613"/>
      <c r="BE410" s="613"/>
      <c r="BF410" s="613"/>
      <c r="BG410" s="1075"/>
      <c r="BH410" s="613"/>
      <c r="BI410" s="613"/>
      <c r="BJ410" s="613"/>
      <c r="BK410" s="613"/>
      <c r="BL410" s="613"/>
      <c r="BM410" s="972"/>
      <c r="BN410" s="613"/>
      <c r="BO410" s="613"/>
      <c r="BP410" s="613"/>
      <c r="BQ410" s="613"/>
      <c r="BR410" s="613"/>
      <c r="BS410" s="972"/>
      <c r="BT410" s="613"/>
      <c r="BU410" s="613"/>
      <c r="BV410" s="613"/>
      <c r="BW410" s="613"/>
      <c r="BX410" s="613"/>
      <c r="BY410" s="972"/>
      <c r="BZ410" s="613"/>
      <c r="CA410" s="613"/>
      <c r="CB410" s="613"/>
      <c r="CC410" s="613"/>
      <c r="CD410" s="613"/>
      <c r="CE410" s="613"/>
      <c r="CF410" s="613"/>
      <c r="CG410" s="613"/>
      <c r="CH410" s="613"/>
      <c r="CI410" s="613"/>
    </row>
    <row r="411" spans="3:87">
      <c r="C411" s="544"/>
      <c r="D411" s="544"/>
      <c r="E411" s="544"/>
      <c r="F411" s="544"/>
      <c r="G411" s="544"/>
      <c r="H411" s="544"/>
      <c r="I411" s="495"/>
      <c r="J411" s="495"/>
      <c r="K411" s="495"/>
      <c r="L411" s="495"/>
      <c r="M411" s="495"/>
      <c r="U411" s="613"/>
      <c r="V411" s="613"/>
      <c r="W411" s="613"/>
      <c r="X411" s="613"/>
      <c r="Y411" s="613"/>
      <c r="Z411" s="613"/>
      <c r="AA411" s="613"/>
      <c r="AB411" s="613"/>
      <c r="AC411" s="613"/>
      <c r="AD411" s="613"/>
      <c r="AE411" s="971"/>
      <c r="AF411" s="613"/>
      <c r="AG411" s="613"/>
      <c r="AH411" s="613"/>
      <c r="AI411" s="973"/>
      <c r="AJ411" s="613"/>
      <c r="AK411" s="971"/>
      <c r="AL411" s="613"/>
      <c r="AM411" s="971"/>
      <c r="AN411" s="613"/>
      <c r="AO411" s="971"/>
      <c r="AP411" s="613"/>
      <c r="AQ411" s="613"/>
      <c r="AR411" s="613"/>
      <c r="AS411" s="613"/>
      <c r="AT411" s="613"/>
      <c r="AU411" s="613"/>
      <c r="AV411" s="613"/>
      <c r="AW411" s="613"/>
      <c r="AX411" s="613"/>
      <c r="AY411" s="613"/>
      <c r="AZ411" s="613"/>
      <c r="BA411" s="972"/>
      <c r="BB411" s="613"/>
      <c r="BC411" s="613"/>
      <c r="BD411" s="613"/>
      <c r="BE411" s="613"/>
      <c r="BF411" s="613"/>
      <c r="BG411" s="1075"/>
      <c r="BH411" s="613"/>
      <c r="BI411" s="613"/>
      <c r="BJ411" s="613"/>
      <c r="BK411" s="613"/>
      <c r="BL411" s="613"/>
      <c r="BM411" s="972"/>
      <c r="BN411" s="613"/>
      <c r="BO411" s="613"/>
      <c r="BP411" s="613"/>
      <c r="BQ411" s="613"/>
      <c r="BR411" s="613"/>
      <c r="BS411" s="972"/>
      <c r="BT411" s="613"/>
      <c r="BU411" s="613"/>
      <c r="BV411" s="613"/>
      <c r="BW411" s="613"/>
      <c r="BX411" s="613"/>
      <c r="BY411" s="972"/>
      <c r="BZ411" s="613"/>
      <c r="CA411" s="613"/>
      <c r="CB411" s="613"/>
      <c r="CC411" s="613"/>
      <c r="CD411" s="613"/>
      <c r="CE411" s="613"/>
      <c r="CF411" s="613"/>
      <c r="CG411" s="613"/>
      <c r="CH411" s="613"/>
      <c r="CI411" s="613"/>
    </row>
    <row r="412" spans="3:87">
      <c r="C412" s="544"/>
      <c r="D412" s="544"/>
      <c r="E412" s="544"/>
      <c r="F412" s="544"/>
      <c r="G412" s="544"/>
      <c r="H412" s="544"/>
      <c r="I412" s="495"/>
      <c r="J412" s="495"/>
      <c r="K412" s="495"/>
      <c r="L412" s="495"/>
      <c r="M412" s="495"/>
      <c r="U412" s="613"/>
      <c r="V412" s="613"/>
      <c r="W412" s="613"/>
      <c r="X412" s="613"/>
      <c r="Y412" s="613"/>
      <c r="Z412" s="613"/>
      <c r="AA412" s="613"/>
      <c r="AB412" s="613"/>
      <c r="AC412" s="613"/>
      <c r="AD412" s="613"/>
      <c r="AE412" s="971"/>
      <c r="AF412" s="613"/>
      <c r="AG412" s="613"/>
      <c r="AH412" s="613"/>
      <c r="AI412" s="973"/>
      <c r="AJ412" s="613"/>
      <c r="AK412" s="971"/>
      <c r="AL412" s="613"/>
      <c r="AM412" s="971"/>
      <c r="AN412" s="613"/>
      <c r="AO412" s="971"/>
      <c r="AP412" s="613"/>
      <c r="AQ412" s="613"/>
      <c r="AR412" s="613"/>
      <c r="AS412" s="613"/>
      <c r="AT412" s="613"/>
      <c r="AU412" s="613"/>
      <c r="AV412" s="613"/>
      <c r="AW412" s="613"/>
      <c r="AX412" s="613"/>
      <c r="AY412" s="613"/>
      <c r="AZ412" s="613"/>
      <c r="BA412" s="972"/>
      <c r="BB412" s="613"/>
      <c r="BC412" s="613"/>
      <c r="BD412" s="613"/>
      <c r="BE412" s="613"/>
      <c r="BF412" s="613"/>
      <c r="BG412" s="1075"/>
      <c r="BH412" s="613"/>
      <c r="BI412" s="613"/>
      <c r="BJ412" s="613"/>
      <c r="BK412" s="613"/>
      <c r="BL412" s="613"/>
      <c r="BM412" s="972"/>
      <c r="BN412" s="613"/>
      <c r="BO412" s="613"/>
      <c r="BP412" s="613"/>
      <c r="BQ412" s="613"/>
      <c r="BR412" s="613"/>
      <c r="BS412" s="972"/>
      <c r="BT412" s="613"/>
      <c r="BU412" s="613"/>
      <c r="BV412" s="613"/>
      <c r="BW412" s="613"/>
      <c r="BX412" s="613"/>
      <c r="BY412" s="972"/>
      <c r="BZ412" s="613"/>
      <c r="CA412" s="613"/>
      <c r="CB412" s="613"/>
      <c r="CC412" s="613"/>
      <c r="CD412" s="613"/>
      <c r="CE412" s="613"/>
      <c r="CF412" s="613"/>
      <c r="CG412" s="613"/>
      <c r="CH412" s="613"/>
      <c r="CI412" s="613"/>
    </row>
    <row r="413" spans="3:87">
      <c r="C413" s="544"/>
      <c r="D413" s="544"/>
      <c r="E413" s="544"/>
      <c r="F413" s="544"/>
      <c r="G413" s="544"/>
      <c r="H413" s="544"/>
      <c r="I413" s="495"/>
      <c r="J413" s="495"/>
      <c r="K413" s="495"/>
      <c r="L413" s="495"/>
      <c r="M413" s="495"/>
      <c r="U413" s="613"/>
      <c r="V413" s="613"/>
      <c r="W413" s="613"/>
      <c r="X413" s="613"/>
      <c r="Y413" s="613"/>
      <c r="Z413" s="613"/>
      <c r="AA413" s="613"/>
      <c r="AB413" s="613"/>
      <c r="AC413" s="613"/>
      <c r="AD413" s="613"/>
      <c r="AE413" s="971"/>
      <c r="AF413" s="613"/>
      <c r="AG413" s="613"/>
      <c r="AH413" s="613"/>
      <c r="AI413" s="973"/>
      <c r="AJ413" s="613"/>
      <c r="AK413" s="971"/>
      <c r="AL413" s="613"/>
      <c r="AM413" s="971"/>
      <c r="AN413" s="613"/>
      <c r="AO413" s="971"/>
      <c r="AP413" s="613"/>
      <c r="AQ413" s="613"/>
      <c r="AR413" s="613"/>
      <c r="AS413" s="613"/>
      <c r="AT413" s="613"/>
      <c r="AU413" s="613"/>
      <c r="AV413" s="613"/>
      <c r="AW413" s="613"/>
      <c r="AX413" s="613"/>
      <c r="AY413" s="613"/>
      <c r="AZ413" s="613"/>
      <c r="BA413" s="972"/>
      <c r="BB413" s="613"/>
      <c r="BC413" s="613"/>
      <c r="BD413" s="613"/>
      <c r="BE413" s="613"/>
      <c r="BF413" s="613"/>
      <c r="BG413" s="1075"/>
      <c r="BH413" s="613"/>
      <c r="BI413" s="613"/>
      <c r="BJ413" s="613"/>
      <c r="BK413" s="613"/>
      <c r="BL413" s="613"/>
      <c r="BM413" s="972"/>
      <c r="BN413" s="613"/>
      <c r="BO413" s="613"/>
      <c r="BP413" s="613"/>
      <c r="BQ413" s="613"/>
      <c r="BR413" s="613"/>
      <c r="BS413" s="972"/>
      <c r="BT413" s="613"/>
      <c r="BU413" s="613"/>
      <c r="BV413" s="613"/>
      <c r="BW413" s="613"/>
      <c r="BX413" s="613"/>
      <c r="BY413" s="972"/>
      <c r="BZ413" s="613"/>
      <c r="CA413" s="613"/>
      <c r="CB413" s="613"/>
      <c r="CC413" s="613"/>
      <c r="CD413" s="613"/>
      <c r="CE413" s="613"/>
      <c r="CF413" s="613"/>
      <c r="CG413" s="613"/>
      <c r="CH413" s="613"/>
      <c r="CI413" s="613"/>
    </row>
    <row r="414" spans="3:87">
      <c r="C414" s="544"/>
      <c r="D414" s="544"/>
      <c r="E414" s="544"/>
      <c r="F414" s="544"/>
      <c r="G414" s="544"/>
      <c r="H414" s="544"/>
      <c r="I414" s="495"/>
      <c r="J414" s="495"/>
      <c r="K414" s="495"/>
      <c r="L414" s="495"/>
      <c r="M414" s="495"/>
      <c r="U414" s="613"/>
      <c r="V414" s="613"/>
      <c r="W414" s="613"/>
      <c r="X414" s="613"/>
      <c r="Y414" s="613"/>
      <c r="Z414" s="613"/>
      <c r="AA414" s="613"/>
      <c r="AB414" s="613"/>
      <c r="AC414" s="613"/>
      <c r="AD414" s="613"/>
      <c r="AE414" s="971"/>
      <c r="AF414" s="613"/>
      <c r="AG414" s="613"/>
      <c r="AH414" s="613"/>
      <c r="AI414" s="973"/>
      <c r="AJ414" s="613"/>
      <c r="AK414" s="971"/>
      <c r="AL414" s="613"/>
      <c r="AM414" s="971"/>
      <c r="AN414" s="613"/>
      <c r="AO414" s="971"/>
      <c r="AP414" s="613"/>
      <c r="AQ414" s="613"/>
      <c r="AR414" s="613"/>
      <c r="AS414" s="613"/>
      <c r="AT414" s="613"/>
      <c r="AU414" s="613"/>
      <c r="AV414" s="613"/>
      <c r="AW414" s="613"/>
      <c r="AX414" s="613"/>
      <c r="AY414" s="613"/>
      <c r="AZ414" s="613"/>
      <c r="BA414" s="972"/>
      <c r="BB414" s="613"/>
      <c r="BC414" s="613"/>
      <c r="BD414" s="613"/>
      <c r="BE414" s="613"/>
      <c r="BF414" s="613"/>
      <c r="BG414" s="1075"/>
      <c r="BH414" s="613"/>
      <c r="BI414" s="613"/>
      <c r="BJ414" s="613"/>
      <c r="BK414" s="613"/>
      <c r="BL414" s="613"/>
      <c r="BM414" s="972"/>
      <c r="BN414" s="613"/>
      <c r="BO414" s="613"/>
      <c r="BP414" s="613"/>
      <c r="BQ414" s="613"/>
      <c r="BR414" s="613"/>
      <c r="BS414" s="972"/>
      <c r="BT414" s="613"/>
      <c r="BU414" s="613"/>
      <c r="BV414" s="613"/>
      <c r="BW414" s="613"/>
      <c r="BX414" s="613"/>
      <c r="BY414" s="972"/>
      <c r="BZ414" s="613"/>
      <c r="CA414" s="613"/>
      <c r="CB414" s="613"/>
      <c r="CC414" s="613"/>
      <c r="CD414" s="613"/>
      <c r="CE414" s="613"/>
      <c r="CF414" s="613"/>
      <c r="CG414" s="613"/>
      <c r="CH414" s="613"/>
      <c r="CI414" s="613"/>
    </row>
    <row r="415" spans="3:87">
      <c r="C415" s="544"/>
      <c r="D415" s="544"/>
      <c r="E415" s="544"/>
      <c r="F415" s="544"/>
      <c r="G415" s="544"/>
      <c r="H415" s="544"/>
      <c r="I415" s="495"/>
      <c r="J415" s="495"/>
      <c r="K415" s="495"/>
      <c r="L415" s="495"/>
      <c r="M415" s="495"/>
      <c r="U415" s="613"/>
      <c r="V415" s="613"/>
      <c r="W415" s="613"/>
      <c r="X415" s="613"/>
      <c r="Y415" s="613"/>
      <c r="Z415" s="613"/>
      <c r="AA415" s="613"/>
      <c r="AB415" s="613"/>
      <c r="AC415" s="613"/>
      <c r="AD415" s="613"/>
      <c r="AE415" s="971"/>
      <c r="AF415" s="613"/>
      <c r="AG415" s="613"/>
      <c r="AH415" s="613"/>
      <c r="AI415" s="973"/>
      <c r="AJ415" s="613"/>
      <c r="AK415" s="971"/>
      <c r="AL415" s="613"/>
      <c r="AM415" s="971"/>
      <c r="AN415" s="613"/>
      <c r="AO415" s="971"/>
      <c r="AP415" s="613"/>
      <c r="AQ415" s="613"/>
      <c r="AR415" s="613"/>
      <c r="AS415" s="613"/>
      <c r="AT415" s="613"/>
      <c r="AU415" s="613"/>
      <c r="AV415" s="613"/>
      <c r="AW415" s="613"/>
      <c r="AX415" s="613"/>
      <c r="AY415" s="613"/>
      <c r="AZ415" s="613"/>
      <c r="BA415" s="972"/>
      <c r="BB415" s="613"/>
      <c r="BC415" s="613"/>
      <c r="BD415" s="613"/>
      <c r="BE415" s="613"/>
      <c r="BF415" s="613"/>
      <c r="BG415" s="1075"/>
      <c r="BH415" s="613"/>
      <c r="BI415" s="613"/>
      <c r="BJ415" s="613"/>
      <c r="BK415" s="613"/>
      <c r="BL415" s="613"/>
      <c r="BM415" s="972"/>
      <c r="BN415" s="613"/>
      <c r="BO415" s="613"/>
      <c r="BP415" s="613"/>
      <c r="BQ415" s="613"/>
      <c r="BR415" s="613"/>
      <c r="BS415" s="972"/>
      <c r="BT415" s="613"/>
      <c r="BU415" s="613"/>
      <c r="BV415" s="613"/>
      <c r="BW415" s="613"/>
      <c r="BX415" s="613"/>
      <c r="BY415" s="972"/>
      <c r="BZ415" s="613"/>
      <c r="CA415" s="613"/>
      <c r="CB415" s="613"/>
      <c r="CC415" s="613"/>
      <c r="CD415" s="613"/>
      <c r="CE415" s="613"/>
      <c r="CF415" s="613"/>
      <c r="CG415" s="613"/>
      <c r="CH415" s="613"/>
      <c r="CI415" s="613"/>
    </row>
    <row r="416" spans="3:87">
      <c r="C416" s="544"/>
      <c r="D416" s="544"/>
      <c r="E416" s="544"/>
      <c r="F416" s="544"/>
      <c r="G416" s="544"/>
      <c r="H416" s="544"/>
      <c r="I416" s="495"/>
      <c r="J416" s="495"/>
      <c r="K416" s="495"/>
      <c r="L416" s="495"/>
      <c r="M416" s="495"/>
      <c r="U416" s="613"/>
      <c r="V416" s="613"/>
      <c r="W416" s="613"/>
      <c r="X416" s="613"/>
      <c r="Y416" s="613"/>
      <c r="Z416" s="613"/>
      <c r="AA416" s="613"/>
      <c r="AB416" s="613"/>
      <c r="AC416" s="613"/>
      <c r="AD416" s="613"/>
      <c r="AE416" s="971"/>
      <c r="AF416" s="613"/>
      <c r="AG416" s="613"/>
      <c r="AH416" s="613"/>
      <c r="AI416" s="973"/>
      <c r="AJ416" s="613"/>
      <c r="AK416" s="971"/>
      <c r="AL416" s="613"/>
      <c r="AM416" s="971"/>
      <c r="AN416" s="613"/>
      <c r="AO416" s="971"/>
      <c r="AP416" s="613"/>
      <c r="AQ416" s="613"/>
      <c r="AR416" s="613"/>
      <c r="AS416" s="613"/>
      <c r="AT416" s="613"/>
      <c r="AU416" s="613"/>
      <c r="AV416" s="613"/>
      <c r="AW416" s="613"/>
      <c r="AX416" s="613"/>
      <c r="AY416" s="613"/>
      <c r="AZ416" s="613"/>
      <c r="BA416" s="972"/>
      <c r="BB416" s="613"/>
      <c r="BC416" s="613"/>
      <c r="BD416" s="613"/>
      <c r="BE416" s="613"/>
      <c r="BF416" s="613"/>
      <c r="BG416" s="1075"/>
      <c r="BH416" s="613"/>
      <c r="BI416" s="613"/>
      <c r="BJ416" s="613"/>
      <c r="BK416" s="613"/>
      <c r="BL416" s="613"/>
      <c r="BM416" s="972"/>
      <c r="BN416" s="613"/>
      <c r="BO416" s="613"/>
      <c r="BP416" s="613"/>
      <c r="BQ416" s="613"/>
      <c r="BR416" s="613"/>
      <c r="BS416" s="972"/>
      <c r="BT416" s="613"/>
      <c r="BU416" s="613"/>
      <c r="BV416" s="613"/>
      <c r="BW416" s="613"/>
      <c r="BX416" s="613"/>
      <c r="BY416" s="972"/>
      <c r="BZ416" s="613"/>
      <c r="CA416" s="613"/>
      <c r="CB416" s="613"/>
      <c r="CC416" s="613"/>
      <c r="CD416" s="613"/>
      <c r="CE416" s="613"/>
      <c r="CF416" s="613"/>
      <c r="CG416" s="613"/>
      <c r="CH416" s="613"/>
      <c r="CI416" s="613"/>
    </row>
    <row r="417" spans="3:87">
      <c r="C417" s="544"/>
      <c r="D417" s="544"/>
      <c r="E417" s="544"/>
      <c r="F417" s="544"/>
      <c r="G417" s="544"/>
      <c r="H417" s="544"/>
      <c r="I417" s="495"/>
      <c r="J417" s="495"/>
      <c r="K417" s="495"/>
      <c r="L417" s="495"/>
      <c r="M417" s="495"/>
      <c r="U417" s="613"/>
      <c r="V417" s="613"/>
      <c r="W417" s="613"/>
      <c r="X417" s="613"/>
      <c r="Y417" s="613"/>
      <c r="Z417" s="613"/>
      <c r="AA417" s="613"/>
      <c r="AB417" s="613"/>
      <c r="AC417" s="613"/>
      <c r="AD417" s="613"/>
      <c r="AE417" s="971"/>
      <c r="AF417" s="613"/>
      <c r="AG417" s="613"/>
      <c r="AH417" s="613"/>
      <c r="AI417" s="973"/>
      <c r="AJ417" s="613"/>
      <c r="AK417" s="971"/>
      <c r="AL417" s="613"/>
      <c r="AM417" s="971"/>
      <c r="AN417" s="613"/>
      <c r="AO417" s="971"/>
      <c r="AP417" s="613"/>
      <c r="AQ417" s="613"/>
      <c r="AR417" s="613"/>
      <c r="AS417" s="613"/>
      <c r="AT417" s="613"/>
      <c r="AU417" s="613"/>
      <c r="AV417" s="613"/>
      <c r="AW417" s="613"/>
      <c r="AX417" s="613"/>
      <c r="AY417" s="613"/>
      <c r="AZ417" s="613"/>
      <c r="BA417" s="972"/>
      <c r="BB417" s="613"/>
      <c r="BC417" s="613"/>
      <c r="BD417" s="613"/>
      <c r="BE417" s="613"/>
      <c r="BF417" s="613"/>
      <c r="BG417" s="1075"/>
      <c r="BH417" s="613"/>
      <c r="BI417" s="613"/>
      <c r="BJ417" s="613"/>
      <c r="BK417" s="613"/>
      <c r="BL417" s="613"/>
      <c r="BM417" s="972"/>
      <c r="BN417" s="613"/>
      <c r="BO417" s="613"/>
      <c r="BP417" s="613"/>
      <c r="BQ417" s="613"/>
      <c r="BR417" s="613"/>
      <c r="BS417" s="972"/>
      <c r="BT417" s="613"/>
      <c r="BU417" s="613"/>
      <c r="BV417" s="613"/>
      <c r="BW417" s="613"/>
      <c r="BX417" s="613"/>
      <c r="BY417" s="972"/>
      <c r="BZ417" s="613"/>
      <c r="CA417" s="613"/>
      <c r="CB417" s="613"/>
      <c r="CC417" s="613"/>
      <c r="CD417" s="613"/>
      <c r="CE417" s="613"/>
      <c r="CF417" s="613"/>
      <c r="CG417" s="613"/>
      <c r="CH417" s="613"/>
      <c r="CI417" s="613"/>
    </row>
    <row r="418" spans="3:87">
      <c r="C418" s="544"/>
      <c r="D418" s="544"/>
      <c r="E418" s="544"/>
      <c r="F418" s="544"/>
      <c r="G418" s="544"/>
      <c r="H418" s="544"/>
      <c r="I418" s="495"/>
      <c r="J418" s="495"/>
      <c r="K418" s="495"/>
      <c r="L418" s="495"/>
      <c r="M418" s="495"/>
      <c r="U418" s="613"/>
      <c r="V418" s="613"/>
      <c r="W418" s="613"/>
      <c r="X418" s="613"/>
      <c r="Y418" s="613"/>
      <c r="Z418" s="613"/>
      <c r="AA418" s="613"/>
      <c r="AB418" s="613"/>
      <c r="AC418" s="613"/>
      <c r="AD418" s="613"/>
      <c r="AE418" s="971"/>
      <c r="AF418" s="613"/>
      <c r="AG418" s="613"/>
      <c r="AH418" s="613"/>
      <c r="AI418" s="973"/>
      <c r="AJ418" s="613"/>
      <c r="AK418" s="971"/>
      <c r="AL418" s="613"/>
      <c r="AM418" s="971"/>
      <c r="AN418" s="613"/>
      <c r="AO418" s="971"/>
      <c r="AP418" s="613"/>
      <c r="AQ418" s="613"/>
      <c r="AR418" s="613"/>
      <c r="AS418" s="613"/>
      <c r="AT418" s="613"/>
      <c r="AU418" s="613"/>
      <c r="AV418" s="613"/>
      <c r="AW418" s="613"/>
      <c r="AX418" s="613"/>
      <c r="AY418" s="613"/>
      <c r="AZ418" s="613"/>
      <c r="BA418" s="972"/>
      <c r="BB418" s="613"/>
      <c r="BC418" s="613"/>
      <c r="BD418" s="613"/>
      <c r="BE418" s="613"/>
      <c r="BF418" s="613"/>
      <c r="BG418" s="1075"/>
      <c r="BH418" s="613"/>
      <c r="BI418" s="613"/>
      <c r="BJ418" s="613"/>
      <c r="BK418" s="613"/>
      <c r="BL418" s="613"/>
      <c r="BM418" s="972"/>
      <c r="BN418" s="613"/>
      <c r="BO418" s="613"/>
      <c r="BP418" s="613"/>
      <c r="BQ418" s="613"/>
      <c r="BR418" s="613"/>
      <c r="BS418" s="972"/>
      <c r="BT418" s="613"/>
      <c r="BU418" s="613"/>
      <c r="BV418" s="613"/>
      <c r="BW418" s="613"/>
      <c r="BX418" s="613"/>
      <c r="BY418" s="972"/>
      <c r="BZ418" s="613"/>
      <c r="CA418" s="613"/>
      <c r="CB418" s="613"/>
      <c r="CC418" s="613"/>
      <c r="CD418" s="613"/>
      <c r="CE418" s="613"/>
      <c r="CF418" s="613"/>
      <c r="CG418" s="613"/>
      <c r="CH418" s="613"/>
      <c r="CI418" s="613"/>
    </row>
    <row r="419" spans="3:87">
      <c r="C419" s="544"/>
      <c r="D419" s="544"/>
      <c r="E419" s="544"/>
      <c r="F419" s="544"/>
      <c r="G419" s="544"/>
      <c r="H419" s="544"/>
      <c r="I419" s="495"/>
      <c r="J419" s="495"/>
      <c r="K419" s="495"/>
      <c r="L419" s="495"/>
      <c r="M419" s="495"/>
      <c r="U419" s="613"/>
      <c r="V419" s="613"/>
      <c r="W419" s="613"/>
      <c r="X419" s="613"/>
      <c r="Y419" s="613"/>
      <c r="Z419" s="613"/>
      <c r="AA419" s="613"/>
      <c r="AB419" s="613"/>
      <c r="AC419" s="613"/>
      <c r="AD419" s="613"/>
      <c r="AE419" s="971"/>
      <c r="AF419" s="613"/>
      <c r="AG419" s="613"/>
      <c r="AH419" s="613"/>
      <c r="AI419" s="973"/>
      <c r="AJ419" s="613"/>
      <c r="AK419" s="971"/>
      <c r="AL419" s="613"/>
      <c r="AM419" s="971"/>
      <c r="AN419" s="613"/>
      <c r="AO419" s="971"/>
      <c r="AP419" s="613"/>
      <c r="AQ419" s="613"/>
      <c r="AR419" s="613"/>
      <c r="AS419" s="613"/>
      <c r="AT419" s="613"/>
      <c r="AU419" s="613"/>
      <c r="AV419" s="613"/>
      <c r="AW419" s="613"/>
      <c r="AX419" s="613"/>
      <c r="AY419" s="613"/>
      <c r="AZ419" s="613"/>
      <c r="BA419" s="972"/>
      <c r="BB419" s="613"/>
      <c r="BC419" s="613"/>
      <c r="BD419" s="613"/>
      <c r="BE419" s="613"/>
      <c r="BF419" s="613"/>
      <c r="BG419" s="1075"/>
      <c r="BH419" s="613"/>
      <c r="BI419" s="613"/>
      <c r="BJ419" s="613"/>
      <c r="BK419" s="613"/>
      <c r="BL419" s="613"/>
      <c r="BM419" s="972"/>
      <c r="BN419" s="613"/>
      <c r="BO419" s="613"/>
      <c r="BP419" s="613"/>
      <c r="BQ419" s="613"/>
      <c r="BR419" s="613"/>
      <c r="BS419" s="972"/>
      <c r="BT419" s="613"/>
      <c r="BU419" s="613"/>
      <c r="BV419" s="613"/>
      <c r="BW419" s="613"/>
      <c r="BX419" s="613"/>
      <c r="BY419" s="972"/>
      <c r="BZ419" s="613"/>
      <c r="CA419" s="613"/>
      <c r="CB419" s="613"/>
      <c r="CC419" s="613"/>
      <c r="CD419" s="613"/>
      <c r="CE419" s="613"/>
      <c r="CF419" s="613"/>
      <c r="CG419" s="613"/>
      <c r="CH419" s="613"/>
      <c r="CI419" s="613"/>
    </row>
    <row r="420" spans="3:87">
      <c r="C420" s="544"/>
      <c r="D420" s="544"/>
      <c r="E420" s="544"/>
      <c r="F420" s="544"/>
      <c r="G420" s="544"/>
      <c r="H420" s="544"/>
      <c r="I420" s="495"/>
      <c r="J420" s="495"/>
      <c r="K420" s="495"/>
      <c r="L420" s="495"/>
      <c r="M420" s="495"/>
      <c r="U420" s="613"/>
      <c r="V420" s="613"/>
      <c r="W420" s="613"/>
      <c r="X420" s="613"/>
      <c r="Y420" s="613"/>
      <c r="Z420" s="613"/>
      <c r="AA420" s="613"/>
      <c r="AB420" s="613"/>
      <c r="AC420" s="613"/>
      <c r="AD420" s="613"/>
      <c r="AE420" s="971"/>
      <c r="AF420" s="613"/>
      <c r="AG420" s="613"/>
      <c r="AH420" s="613"/>
      <c r="AI420" s="973"/>
      <c r="AJ420" s="613"/>
      <c r="AK420" s="971"/>
      <c r="AL420" s="613"/>
      <c r="AM420" s="971"/>
      <c r="AN420" s="613"/>
      <c r="AO420" s="971"/>
      <c r="AP420" s="613"/>
      <c r="AQ420" s="613"/>
      <c r="AR420" s="613"/>
      <c r="AS420" s="613"/>
      <c r="AT420" s="613"/>
      <c r="AU420" s="613"/>
      <c r="AV420" s="613"/>
      <c r="AW420" s="613"/>
      <c r="AX420" s="613"/>
      <c r="AY420" s="613"/>
      <c r="AZ420" s="613"/>
      <c r="BA420" s="972"/>
      <c r="BB420" s="613"/>
      <c r="BC420" s="613"/>
      <c r="BD420" s="613"/>
      <c r="BE420" s="613"/>
      <c r="BF420" s="613"/>
      <c r="BG420" s="1075"/>
      <c r="BH420" s="613"/>
      <c r="BI420" s="613"/>
      <c r="BJ420" s="613"/>
      <c r="BK420" s="613"/>
      <c r="BL420" s="613"/>
      <c r="BM420" s="972"/>
      <c r="BN420" s="613"/>
      <c r="BO420" s="613"/>
      <c r="BP420" s="613"/>
      <c r="BQ420" s="613"/>
      <c r="BR420" s="613"/>
      <c r="BS420" s="972"/>
      <c r="BT420" s="613"/>
      <c r="BU420" s="613"/>
      <c r="BV420" s="613"/>
      <c r="BW420" s="613"/>
      <c r="BX420" s="613"/>
      <c r="BY420" s="972"/>
      <c r="BZ420" s="613"/>
      <c r="CA420" s="613"/>
      <c r="CB420" s="613"/>
      <c r="CC420" s="613"/>
      <c r="CD420" s="613"/>
      <c r="CE420" s="613"/>
      <c r="CF420" s="613"/>
      <c r="CG420" s="613"/>
      <c r="CH420" s="613"/>
      <c r="CI420" s="613"/>
    </row>
    <row r="421" spans="3:87">
      <c r="C421" s="544"/>
      <c r="D421" s="544"/>
      <c r="E421" s="544"/>
      <c r="F421" s="544"/>
      <c r="G421" s="544"/>
      <c r="H421" s="544"/>
      <c r="I421" s="495"/>
      <c r="J421" s="495"/>
      <c r="K421" s="495"/>
      <c r="L421" s="495"/>
      <c r="M421" s="495"/>
      <c r="U421" s="613"/>
      <c r="V421" s="613"/>
      <c r="W421" s="613"/>
      <c r="X421" s="613"/>
      <c r="Y421" s="613"/>
      <c r="Z421" s="613"/>
      <c r="AA421" s="613"/>
      <c r="AB421" s="613"/>
      <c r="AC421" s="613"/>
      <c r="AD421" s="613"/>
      <c r="AE421" s="971"/>
      <c r="AF421" s="613"/>
      <c r="AG421" s="613"/>
      <c r="AH421" s="613"/>
      <c r="AI421" s="973"/>
      <c r="AJ421" s="613"/>
      <c r="AK421" s="971"/>
      <c r="AL421" s="613"/>
      <c r="AM421" s="971"/>
      <c r="AN421" s="613"/>
      <c r="AO421" s="971"/>
      <c r="AP421" s="613"/>
      <c r="AQ421" s="613"/>
      <c r="AR421" s="613"/>
      <c r="AS421" s="613"/>
      <c r="AT421" s="613"/>
      <c r="AU421" s="613"/>
      <c r="AV421" s="613"/>
      <c r="AW421" s="613"/>
      <c r="AX421" s="613"/>
      <c r="AY421" s="613"/>
      <c r="AZ421" s="613"/>
      <c r="BA421" s="972"/>
      <c r="BB421" s="613"/>
      <c r="BC421" s="613"/>
      <c r="BD421" s="613"/>
      <c r="BE421" s="613"/>
      <c r="BF421" s="613"/>
      <c r="BG421" s="1075"/>
      <c r="BH421" s="613"/>
      <c r="BI421" s="613"/>
      <c r="BJ421" s="613"/>
      <c r="BK421" s="613"/>
      <c r="BL421" s="613"/>
      <c r="BM421" s="972"/>
      <c r="BN421" s="613"/>
      <c r="BO421" s="613"/>
      <c r="BP421" s="613"/>
      <c r="BQ421" s="613"/>
      <c r="BR421" s="613"/>
      <c r="BS421" s="972"/>
      <c r="BT421" s="613"/>
      <c r="BU421" s="613"/>
      <c r="BV421" s="613"/>
      <c r="BW421" s="613"/>
      <c r="BX421" s="613"/>
      <c r="BY421" s="972"/>
      <c r="BZ421" s="613"/>
      <c r="CA421" s="613"/>
      <c r="CB421" s="613"/>
      <c r="CC421" s="613"/>
      <c r="CD421" s="613"/>
      <c r="CE421" s="613"/>
      <c r="CF421" s="613"/>
      <c r="CG421" s="613"/>
      <c r="CH421" s="613"/>
      <c r="CI421" s="613"/>
    </row>
    <row r="422" spans="3:87">
      <c r="C422" s="544"/>
      <c r="D422" s="544"/>
      <c r="E422" s="544"/>
      <c r="F422" s="544"/>
      <c r="G422" s="544"/>
      <c r="H422" s="544"/>
      <c r="I422" s="495"/>
      <c r="J422" s="495"/>
      <c r="K422" s="495"/>
      <c r="L422" s="495"/>
      <c r="M422" s="495"/>
      <c r="U422" s="613"/>
      <c r="V422" s="613"/>
      <c r="W422" s="613"/>
      <c r="X422" s="613"/>
      <c r="Y422" s="613"/>
      <c r="Z422" s="613"/>
      <c r="AA422" s="613"/>
      <c r="AB422" s="613"/>
      <c r="AC422" s="613"/>
      <c r="AD422" s="613"/>
      <c r="AE422" s="971"/>
      <c r="AF422" s="613"/>
      <c r="AG422" s="613"/>
      <c r="AH422" s="613"/>
      <c r="AI422" s="973"/>
      <c r="AJ422" s="613"/>
      <c r="AK422" s="971"/>
      <c r="AL422" s="613"/>
      <c r="AM422" s="971"/>
      <c r="AN422" s="613"/>
      <c r="AO422" s="971"/>
      <c r="AP422" s="613"/>
      <c r="AQ422" s="613"/>
      <c r="AR422" s="613"/>
      <c r="AS422" s="613"/>
      <c r="AT422" s="613"/>
      <c r="AU422" s="613"/>
      <c r="AV422" s="613"/>
      <c r="AW422" s="613"/>
      <c r="AX422" s="613"/>
      <c r="AY422" s="613"/>
      <c r="AZ422" s="613"/>
      <c r="BA422" s="972"/>
      <c r="BB422" s="613"/>
      <c r="BC422" s="613"/>
      <c r="BD422" s="613"/>
      <c r="BE422" s="613"/>
      <c r="BF422" s="613"/>
      <c r="BG422" s="1075"/>
      <c r="BH422" s="613"/>
      <c r="BI422" s="613"/>
      <c r="BJ422" s="613"/>
      <c r="BK422" s="613"/>
      <c r="BL422" s="613"/>
      <c r="BM422" s="972"/>
      <c r="BN422" s="613"/>
      <c r="BO422" s="613"/>
      <c r="BP422" s="613"/>
      <c r="BQ422" s="613"/>
      <c r="BR422" s="613"/>
      <c r="BS422" s="972"/>
      <c r="BT422" s="613"/>
      <c r="BU422" s="613"/>
      <c r="BV422" s="613"/>
      <c r="BW422" s="613"/>
      <c r="BX422" s="613"/>
      <c r="BY422" s="972"/>
      <c r="BZ422" s="613"/>
      <c r="CA422" s="613"/>
      <c r="CB422" s="613"/>
      <c r="CC422" s="613"/>
      <c r="CD422" s="613"/>
      <c r="CE422" s="613"/>
      <c r="CF422" s="613"/>
      <c r="CG422" s="613"/>
      <c r="CH422" s="613"/>
      <c r="CI422" s="613"/>
    </row>
    <row r="423" spans="3:87">
      <c r="C423" s="544"/>
      <c r="D423" s="544"/>
      <c r="E423" s="544"/>
      <c r="F423" s="544"/>
      <c r="G423" s="544"/>
      <c r="H423" s="544"/>
      <c r="I423" s="495"/>
      <c r="J423" s="495"/>
      <c r="K423" s="495"/>
      <c r="L423" s="495"/>
      <c r="M423" s="495"/>
      <c r="U423" s="613"/>
      <c r="V423" s="613"/>
      <c r="W423" s="613"/>
      <c r="X423" s="613"/>
      <c r="Y423" s="613"/>
      <c r="Z423" s="613"/>
      <c r="AA423" s="613"/>
      <c r="AB423" s="613"/>
      <c r="AC423" s="613"/>
      <c r="AD423" s="613"/>
      <c r="AE423" s="971"/>
      <c r="AF423" s="613"/>
      <c r="AG423" s="613"/>
      <c r="AH423" s="613"/>
      <c r="AI423" s="973"/>
      <c r="AJ423" s="613"/>
      <c r="AK423" s="971"/>
      <c r="AL423" s="613"/>
      <c r="AM423" s="971"/>
      <c r="AN423" s="613"/>
      <c r="AO423" s="971"/>
      <c r="AP423" s="613"/>
      <c r="AQ423" s="613"/>
      <c r="AR423" s="613"/>
      <c r="AS423" s="613"/>
      <c r="AT423" s="613"/>
      <c r="AU423" s="613"/>
      <c r="AV423" s="613"/>
      <c r="AW423" s="613"/>
      <c r="AX423" s="613"/>
      <c r="AY423" s="613"/>
      <c r="AZ423" s="613"/>
      <c r="BA423" s="972"/>
      <c r="BB423" s="613"/>
      <c r="BC423" s="613"/>
      <c r="BD423" s="613"/>
      <c r="BE423" s="613"/>
      <c r="BF423" s="613"/>
      <c r="BG423" s="1075"/>
      <c r="BH423" s="613"/>
      <c r="BI423" s="613"/>
      <c r="BJ423" s="613"/>
      <c r="BK423" s="613"/>
      <c r="BL423" s="613"/>
      <c r="BM423" s="972"/>
      <c r="BN423" s="613"/>
      <c r="BO423" s="613"/>
      <c r="BP423" s="613"/>
      <c r="BQ423" s="613"/>
      <c r="BR423" s="613"/>
      <c r="BS423" s="972"/>
      <c r="BT423" s="613"/>
      <c r="BU423" s="613"/>
      <c r="BV423" s="613"/>
      <c r="BW423" s="613"/>
      <c r="BX423" s="613"/>
      <c r="BY423" s="972"/>
      <c r="BZ423" s="613"/>
      <c r="CA423" s="613"/>
      <c r="CB423" s="613"/>
      <c r="CC423" s="613"/>
      <c r="CD423" s="613"/>
      <c r="CE423" s="613"/>
      <c r="CF423" s="613"/>
      <c r="CG423" s="613"/>
      <c r="CH423" s="613"/>
      <c r="CI423" s="613"/>
    </row>
    <row r="424" spans="3:87">
      <c r="C424" s="544"/>
      <c r="D424" s="544"/>
      <c r="E424" s="544"/>
      <c r="F424" s="544"/>
      <c r="G424" s="544"/>
      <c r="H424" s="544"/>
      <c r="I424" s="495"/>
      <c r="J424" s="495"/>
      <c r="K424" s="495"/>
      <c r="L424" s="495"/>
      <c r="M424" s="495"/>
      <c r="U424" s="613"/>
      <c r="V424" s="613"/>
      <c r="W424" s="613"/>
      <c r="X424" s="613"/>
      <c r="Y424" s="613"/>
      <c r="Z424" s="613"/>
      <c r="AA424" s="613"/>
      <c r="AB424" s="613"/>
      <c r="AC424" s="613"/>
      <c r="AD424" s="613"/>
      <c r="AE424" s="971"/>
      <c r="AF424" s="613"/>
      <c r="AG424" s="613"/>
      <c r="AH424" s="613"/>
      <c r="AI424" s="973"/>
      <c r="AJ424" s="613"/>
      <c r="AK424" s="971"/>
      <c r="AL424" s="613"/>
      <c r="AM424" s="971"/>
      <c r="AN424" s="613"/>
      <c r="AO424" s="971"/>
      <c r="AP424" s="613"/>
      <c r="AQ424" s="613"/>
      <c r="AR424" s="613"/>
      <c r="AS424" s="613"/>
      <c r="AT424" s="613"/>
      <c r="AU424" s="613"/>
      <c r="AV424" s="613"/>
      <c r="AW424" s="613"/>
      <c r="AX424" s="613"/>
      <c r="AY424" s="613"/>
      <c r="AZ424" s="613"/>
      <c r="BA424" s="972"/>
      <c r="BB424" s="613"/>
      <c r="BC424" s="613"/>
      <c r="BD424" s="613"/>
      <c r="BE424" s="613"/>
      <c r="BF424" s="613"/>
      <c r="BG424" s="1075"/>
      <c r="BH424" s="613"/>
      <c r="BI424" s="613"/>
      <c r="BJ424" s="613"/>
      <c r="BK424" s="613"/>
      <c r="BL424" s="613"/>
      <c r="BM424" s="972"/>
      <c r="BN424" s="613"/>
      <c r="BO424" s="613"/>
      <c r="BP424" s="613"/>
      <c r="BQ424" s="613"/>
      <c r="BR424" s="613"/>
      <c r="BS424" s="972"/>
      <c r="BT424" s="613"/>
      <c r="BU424" s="613"/>
      <c r="BV424" s="613"/>
      <c r="BW424" s="613"/>
      <c r="BX424" s="613"/>
      <c r="BY424" s="972"/>
      <c r="BZ424" s="613"/>
      <c r="CA424" s="613"/>
      <c r="CB424" s="613"/>
      <c r="CC424" s="613"/>
      <c r="CD424" s="613"/>
      <c r="CE424" s="613"/>
      <c r="CF424" s="613"/>
      <c r="CG424" s="613"/>
      <c r="CH424" s="613"/>
      <c r="CI424" s="613"/>
    </row>
    <row r="425" spans="3:87">
      <c r="C425" s="544"/>
      <c r="D425" s="544"/>
      <c r="E425" s="544"/>
      <c r="F425" s="544"/>
      <c r="G425" s="544"/>
      <c r="H425" s="544"/>
      <c r="I425" s="495"/>
      <c r="J425" s="495"/>
      <c r="K425" s="495"/>
      <c r="L425" s="495"/>
      <c r="M425" s="495"/>
      <c r="U425" s="613"/>
      <c r="V425" s="613"/>
      <c r="W425" s="613"/>
      <c r="X425" s="613"/>
      <c r="Y425" s="613"/>
      <c r="Z425" s="613"/>
      <c r="AA425" s="613"/>
      <c r="AB425" s="613"/>
      <c r="AC425" s="613"/>
      <c r="AD425" s="613"/>
      <c r="AE425" s="971"/>
      <c r="AF425" s="613"/>
      <c r="AG425" s="613"/>
      <c r="AH425" s="613"/>
      <c r="AI425" s="973"/>
      <c r="AJ425" s="613"/>
      <c r="AK425" s="971"/>
      <c r="AL425" s="613"/>
      <c r="AM425" s="971"/>
      <c r="AN425" s="613"/>
      <c r="AO425" s="971"/>
      <c r="AP425" s="613"/>
      <c r="AQ425" s="613"/>
      <c r="AR425" s="613"/>
      <c r="AS425" s="613"/>
      <c r="AT425" s="613"/>
      <c r="AU425" s="613"/>
      <c r="AV425" s="613"/>
      <c r="AW425" s="613"/>
      <c r="AX425" s="613"/>
      <c r="AY425" s="613"/>
      <c r="AZ425" s="613"/>
      <c r="BA425" s="972"/>
      <c r="BB425" s="613"/>
      <c r="BC425" s="613"/>
      <c r="BD425" s="613"/>
      <c r="BE425" s="613"/>
      <c r="BF425" s="613"/>
      <c r="BG425" s="1075"/>
      <c r="BH425" s="613"/>
      <c r="BI425" s="613"/>
      <c r="BJ425" s="613"/>
      <c r="BK425" s="613"/>
      <c r="BL425" s="613"/>
      <c r="BM425" s="972"/>
      <c r="BN425" s="613"/>
      <c r="BO425" s="613"/>
      <c r="BP425" s="613"/>
      <c r="BQ425" s="613"/>
      <c r="BR425" s="613"/>
      <c r="BS425" s="972"/>
      <c r="BT425" s="613"/>
      <c r="BU425" s="613"/>
      <c r="BV425" s="613"/>
      <c r="BW425" s="613"/>
      <c r="BX425" s="613"/>
      <c r="BY425" s="972"/>
      <c r="BZ425" s="613"/>
      <c r="CA425" s="613"/>
      <c r="CB425" s="613"/>
      <c r="CC425" s="613"/>
      <c r="CD425" s="613"/>
      <c r="CE425" s="613"/>
      <c r="CF425" s="613"/>
      <c r="CG425" s="613"/>
      <c r="CH425" s="613"/>
      <c r="CI425" s="613"/>
    </row>
    <row r="426" spans="3:87">
      <c r="C426" s="544"/>
      <c r="D426" s="544"/>
      <c r="E426" s="544"/>
      <c r="F426" s="544"/>
      <c r="G426" s="544"/>
      <c r="H426" s="544"/>
      <c r="I426" s="495"/>
      <c r="J426" s="495"/>
      <c r="K426" s="495"/>
      <c r="L426" s="495"/>
      <c r="M426" s="495"/>
      <c r="U426" s="613"/>
      <c r="V426" s="613"/>
      <c r="W426" s="613"/>
      <c r="X426" s="613"/>
      <c r="Y426" s="613"/>
      <c r="Z426" s="613"/>
      <c r="AA426" s="613"/>
      <c r="AB426" s="613"/>
      <c r="AC426" s="613"/>
      <c r="AD426" s="613"/>
      <c r="AE426" s="971"/>
      <c r="AF426" s="613"/>
      <c r="AG426" s="613"/>
      <c r="AH426" s="613"/>
      <c r="AI426" s="973"/>
      <c r="AJ426" s="613"/>
      <c r="AK426" s="971"/>
      <c r="AL426" s="613"/>
      <c r="AM426" s="971"/>
      <c r="AN426" s="613"/>
      <c r="AO426" s="971"/>
      <c r="AP426" s="613"/>
      <c r="AQ426" s="613"/>
      <c r="AR426" s="613"/>
      <c r="AS426" s="613"/>
      <c r="AT426" s="613"/>
      <c r="AU426" s="613"/>
      <c r="AV426" s="613"/>
      <c r="AW426" s="613"/>
      <c r="AX426" s="613"/>
      <c r="AY426" s="613"/>
      <c r="AZ426" s="613"/>
      <c r="BA426" s="972"/>
      <c r="BB426" s="613"/>
      <c r="BC426" s="613"/>
      <c r="BD426" s="613"/>
      <c r="BE426" s="613"/>
      <c r="BF426" s="613"/>
      <c r="BG426" s="1075"/>
      <c r="BH426" s="613"/>
      <c r="BI426" s="613"/>
      <c r="BJ426" s="613"/>
      <c r="BK426" s="613"/>
      <c r="BL426" s="613"/>
      <c r="BM426" s="972"/>
      <c r="BN426" s="613"/>
      <c r="BO426" s="613"/>
      <c r="BP426" s="613"/>
      <c r="BQ426" s="613"/>
      <c r="BR426" s="613"/>
      <c r="BS426" s="972"/>
      <c r="BT426" s="613"/>
      <c r="BU426" s="613"/>
      <c r="BV426" s="613"/>
      <c r="BW426" s="613"/>
      <c r="BX426" s="613"/>
      <c r="BY426" s="972"/>
      <c r="BZ426" s="613"/>
      <c r="CA426" s="613"/>
      <c r="CB426" s="613"/>
      <c r="CC426" s="613"/>
      <c r="CD426" s="613"/>
      <c r="CE426" s="613"/>
      <c r="CF426" s="613"/>
      <c r="CG426" s="613"/>
      <c r="CH426" s="613"/>
      <c r="CI426" s="613"/>
    </row>
    <row r="427" spans="3:87">
      <c r="C427" s="544"/>
      <c r="D427" s="544"/>
      <c r="E427" s="544"/>
      <c r="F427" s="544"/>
      <c r="G427" s="544"/>
      <c r="H427" s="544"/>
      <c r="I427" s="495"/>
      <c r="J427" s="495"/>
      <c r="K427" s="495"/>
      <c r="L427" s="495"/>
      <c r="M427" s="495"/>
      <c r="U427" s="613"/>
      <c r="V427" s="613"/>
      <c r="W427" s="613"/>
      <c r="X427" s="613"/>
      <c r="Y427" s="613"/>
      <c r="Z427" s="613"/>
      <c r="AA427" s="613"/>
      <c r="AB427" s="613"/>
      <c r="AC427" s="613"/>
      <c r="AD427" s="613"/>
      <c r="AE427" s="971"/>
      <c r="AF427" s="613"/>
      <c r="AG427" s="613"/>
      <c r="AH427" s="613"/>
      <c r="AI427" s="973"/>
      <c r="AJ427" s="613"/>
      <c r="AK427" s="971"/>
      <c r="AL427" s="613"/>
      <c r="AM427" s="971"/>
      <c r="AN427" s="613"/>
      <c r="AO427" s="971"/>
      <c r="AP427" s="613"/>
      <c r="AQ427" s="613"/>
      <c r="AR427" s="613"/>
      <c r="AS427" s="613"/>
      <c r="AT427" s="613"/>
      <c r="AU427" s="613"/>
      <c r="AV427" s="613"/>
      <c r="AW427" s="613"/>
      <c r="AX427" s="613"/>
      <c r="AY427" s="613"/>
      <c r="AZ427" s="613"/>
      <c r="BA427" s="972"/>
      <c r="BB427" s="613"/>
      <c r="BC427" s="613"/>
      <c r="BD427" s="613"/>
      <c r="BE427" s="613"/>
      <c r="BF427" s="613"/>
      <c r="BG427" s="1075"/>
      <c r="BH427" s="613"/>
      <c r="BI427" s="613"/>
      <c r="BJ427" s="613"/>
      <c r="BK427" s="613"/>
      <c r="BL427" s="613"/>
      <c r="BM427" s="972"/>
      <c r="BN427" s="613"/>
      <c r="BO427" s="613"/>
      <c r="BP427" s="613"/>
      <c r="BQ427" s="613"/>
      <c r="BR427" s="613"/>
      <c r="BS427" s="972"/>
      <c r="BT427" s="613"/>
      <c r="BU427" s="613"/>
      <c r="BV427" s="613"/>
      <c r="BW427" s="613"/>
      <c r="BX427" s="613"/>
      <c r="BY427" s="972"/>
      <c r="BZ427" s="613"/>
      <c r="CA427" s="613"/>
      <c r="CB427" s="613"/>
      <c r="CC427" s="613"/>
      <c r="CD427" s="613"/>
      <c r="CE427" s="613"/>
      <c r="CF427" s="613"/>
      <c r="CG427" s="613"/>
      <c r="CH427" s="613"/>
      <c r="CI427" s="613"/>
    </row>
    <row r="428" spans="3:87">
      <c r="C428" s="544"/>
      <c r="D428" s="544"/>
      <c r="E428" s="544"/>
      <c r="F428" s="544"/>
      <c r="G428" s="544"/>
      <c r="H428" s="544"/>
      <c r="I428" s="495"/>
      <c r="J428" s="495"/>
      <c r="K428" s="495"/>
      <c r="L428" s="495"/>
      <c r="M428" s="495"/>
      <c r="U428" s="613"/>
      <c r="V428" s="613"/>
      <c r="W428" s="613"/>
      <c r="X428" s="613"/>
      <c r="Y428" s="613"/>
      <c r="Z428" s="613"/>
      <c r="AA428" s="613"/>
      <c r="AB428" s="613"/>
      <c r="AC428" s="613"/>
      <c r="AD428" s="613"/>
      <c r="AE428" s="971"/>
      <c r="AF428" s="613"/>
      <c r="AG428" s="613"/>
      <c r="AH428" s="613"/>
      <c r="AI428" s="973"/>
      <c r="AJ428" s="613"/>
      <c r="AK428" s="971"/>
      <c r="AL428" s="613"/>
      <c r="AM428" s="971"/>
      <c r="AN428" s="613"/>
      <c r="AO428" s="971"/>
      <c r="AP428" s="613"/>
      <c r="AQ428" s="613"/>
      <c r="AR428" s="613"/>
      <c r="AS428" s="613"/>
      <c r="AT428" s="613"/>
      <c r="AU428" s="613"/>
      <c r="AV428" s="613"/>
      <c r="AW428" s="613"/>
      <c r="AX428" s="613"/>
      <c r="AY428" s="613"/>
      <c r="AZ428" s="613"/>
      <c r="BA428" s="972"/>
      <c r="BB428" s="613"/>
      <c r="BC428" s="613"/>
      <c r="BD428" s="613"/>
      <c r="BE428" s="613"/>
      <c r="BF428" s="613"/>
      <c r="BG428" s="1075"/>
      <c r="BH428" s="613"/>
      <c r="BI428" s="613"/>
      <c r="BJ428" s="613"/>
      <c r="BK428" s="613"/>
      <c r="BL428" s="613"/>
      <c r="BM428" s="972"/>
      <c r="BN428" s="613"/>
      <c r="BO428" s="613"/>
      <c r="BP428" s="613"/>
      <c r="BQ428" s="613"/>
      <c r="BR428" s="613"/>
      <c r="BS428" s="972"/>
      <c r="BT428" s="613"/>
      <c r="BU428" s="613"/>
      <c r="BV428" s="613"/>
      <c r="BW428" s="613"/>
      <c r="BX428" s="613"/>
      <c r="BY428" s="972"/>
      <c r="BZ428" s="613"/>
      <c r="CA428" s="613"/>
      <c r="CB428" s="613"/>
      <c r="CC428" s="613"/>
      <c r="CD428" s="613"/>
      <c r="CE428" s="613"/>
      <c r="CF428" s="613"/>
      <c r="CG428" s="613"/>
      <c r="CH428" s="613"/>
      <c r="CI428" s="613"/>
    </row>
    <row r="429" spans="3:87">
      <c r="C429" s="544"/>
      <c r="D429" s="544"/>
      <c r="E429" s="544"/>
      <c r="F429" s="544"/>
      <c r="G429" s="544"/>
      <c r="H429" s="544"/>
      <c r="I429" s="495"/>
      <c r="J429" s="495"/>
      <c r="K429" s="495"/>
      <c r="L429" s="495"/>
      <c r="M429" s="495"/>
      <c r="U429" s="613"/>
      <c r="V429" s="613"/>
      <c r="W429" s="613"/>
      <c r="X429" s="613"/>
      <c r="Y429" s="613"/>
      <c r="Z429" s="613"/>
      <c r="AA429" s="613"/>
      <c r="AB429" s="613"/>
      <c r="AC429" s="613"/>
      <c r="AD429" s="613"/>
      <c r="AE429" s="971"/>
      <c r="AF429" s="613"/>
      <c r="AG429" s="613"/>
      <c r="AH429" s="613"/>
      <c r="AI429" s="973"/>
      <c r="AJ429" s="613"/>
      <c r="AK429" s="971"/>
      <c r="AL429" s="613"/>
      <c r="AM429" s="971"/>
      <c r="AN429" s="613"/>
      <c r="AO429" s="971"/>
      <c r="AP429" s="613"/>
      <c r="AQ429" s="613"/>
      <c r="AR429" s="613"/>
      <c r="AS429" s="613"/>
      <c r="AT429" s="613"/>
      <c r="AU429" s="613"/>
      <c r="AV429" s="613"/>
      <c r="AW429" s="613"/>
      <c r="AX429" s="613"/>
      <c r="AY429" s="613"/>
      <c r="AZ429" s="613"/>
      <c r="BA429" s="972"/>
      <c r="BB429" s="613"/>
      <c r="BC429" s="613"/>
      <c r="BD429" s="613"/>
      <c r="BE429" s="613"/>
      <c r="BF429" s="613"/>
      <c r="BG429" s="1075"/>
      <c r="BH429" s="613"/>
      <c r="BI429" s="613"/>
      <c r="BJ429" s="613"/>
      <c r="BK429" s="613"/>
      <c r="BL429" s="613"/>
      <c r="BM429" s="972"/>
      <c r="BN429" s="613"/>
      <c r="BO429" s="613"/>
      <c r="BP429" s="613"/>
      <c r="BQ429" s="613"/>
      <c r="BR429" s="613"/>
      <c r="BS429" s="972"/>
      <c r="BT429" s="613"/>
      <c r="BU429" s="613"/>
      <c r="BV429" s="613"/>
      <c r="BW429" s="613"/>
      <c r="BX429" s="613"/>
      <c r="BY429" s="972"/>
      <c r="BZ429" s="613"/>
      <c r="CA429" s="613"/>
      <c r="CB429" s="613"/>
      <c r="CC429" s="613"/>
      <c r="CD429" s="613"/>
      <c r="CE429" s="613"/>
      <c r="CF429" s="613"/>
      <c r="CG429" s="613"/>
      <c r="CH429" s="613"/>
      <c r="CI429" s="613"/>
    </row>
    <row r="430" spans="3:87">
      <c r="C430" s="544"/>
      <c r="D430" s="544"/>
      <c r="E430" s="544"/>
      <c r="F430" s="544"/>
      <c r="G430" s="544"/>
      <c r="H430" s="544"/>
      <c r="I430" s="495"/>
      <c r="J430" s="495"/>
      <c r="K430" s="495"/>
      <c r="L430" s="495"/>
      <c r="M430" s="495"/>
      <c r="U430" s="613"/>
      <c r="V430" s="613"/>
      <c r="W430" s="613"/>
      <c r="X430" s="613"/>
      <c r="Y430" s="613"/>
      <c r="Z430" s="613"/>
      <c r="AA430" s="613"/>
      <c r="AB430" s="613"/>
      <c r="AC430" s="613"/>
      <c r="AD430" s="613"/>
      <c r="AE430" s="971"/>
      <c r="AF430" s="613"/>
      <c r="AG430" s="613"/>
      <c r="AH430" s="613"/>
      <c r="AI430" s="973"/>
      <c r="AJ430" s="613"/>
      <c r="AK430" s="971"/>
      <c r="AL430" s="613"/>
      <c r="AM430" s="971"/>
      <c r="AN430" s="613"/>
      <c r="AO430" s="971"/>
      <c r="AP430" s="613"/>
      <c r="AQ430" s="613"/>
      <c r="AR430" s="613"/>
      <c r="AS430" s="613"/>
      <c r="AT430" s="613"/>
      <c r="AU430" s="613"/>
      <c r="AV430" s="613"/>
      <c r="AW430" s="613"/>
      <c r="AX430" s="613"/>
      <c r="AY430" s="613"/>
      <c r="AZ430" s="613"/>
      <c r="BA430" s="972"/>
      <c r="BB430" s="613"/>
      <c r="BC430" s="613"/>
      <c r="BD430" s="613"/>
      <c r="BE430" s="613"/>
      <c r="BF430" s="613"/>
      <c r="BG430" s="1075"/>
      <c r="BH430" s="613"/>
      <c r="BI430" s="613"/>
      <c r="BJ430" s="613"/>
      <c r="BK430" s="613"/>
      <c r="BL430" s="613"/>
      <c r="BM430" s="972"/>
      <c r="BN430" s="613"/>
      <c r="BO430" s="613"/>
      <c r="BP430" s="613"/>
      <c r="BQ430" s="613"/>
      <c r="BR430" s="613"/>
      <c r="BS430" s="972"/>
      <c r="BT430" s="613"/>
      <c r="BU430" s="613"/>
      <c r="BV430" s="613"/>
      <c r="BW430" s="613"/>
      <c r="BX430" s="613"/>
      <c r="BY430" s="972"/>
      <c r="BZ430" s="613"/>
      <c r="CA430" s="613"/>
      <c r="CB430" s="613"/>
      <c r="CC430" s="613"/>
      <c r="CD430" s="613"/>
      <c r="CE430" s="613"/>
      <c r="CF430" s="613"/>
      <c r="CG430" s="613"/>
      <c r="CH430" s="613"/>
      <c r="CI430" s="613"/>
    </row>
    <row r="431" spans="3:87">
      <c r="C431" s="544"/>
      <c r="D431" s="544"/>
      <c r="E431" s="544"/>
      <c r="F431" s="544"/>
      <c r="G431" s="544"/>
      <c r="H431" s="544"/>
      <c r="I431" s="495"/>
      <c r="J431" s="495"/>
      <c r="K431" s="495"/>
      <c r="L431" s="495"/>
      <c r="M431" s="495"/>
      <c r="U431" s="613"/>
      <c r="V431" s="613"/>
      <c r="W431" s="613"/>
      <c r="X431" s="613"/>
      <c r="Y431" s="613"/>
      <c r="Z431" s="613"/>
      <c r="AA431" s="613"/>
      <c r="AB431" s="613"/>
      <c r="AC431" s="613"/>
      <c r="AD431" s="613"/>
      <c r="AE431" s="971"/>
      <c r="AF431" s="613"/>
      <c r="AG431" s="613"/>
      <c r="AH431" s="613"/>
      <c r="AI431" s="973"/>
      <c r="AJ431" s="613"/>
      <c r="AK431" s="971"/>
      <c r="AL431" s="613"/>
      <c r="AM431" s="971"/>
      <c r="AN431" s="613"/>
      <c r="AO431" s="971"/>
      <c r="AP431" s="613"/>
      <c r="AQ431" s="613"/>
      <c r="AR431" s="613"/>
      <c r="AS431" s="613"/>
      <c r="AT431" s="613"/>
      <c r="AU431" s="613"/>
      <c r="AV431" s="613"/>
      <c r="AW431" s="613"/>
      <c r="AX431" s="613"/>
      <c r="AY431" s="613"/>
      <c r="AZ431" s="613"/>
      <c r="BA431" s="972"/>
      <c r="BB431" s="613"/>
      <c r="BC431" s="613"/>
      <c r="BD431" s="613"/>
      <c r="BE431" s="613"/>
      <c r="BF431" s="613"/>
      <c r="BG431" s="1075"/>
      <c r="BH431" s="613"/>
      <c r="BI431" s="613"/>
      <c r="BJ431" s="613"/>
      <c r="BK431" s="613"/>
      <c r="BL431" s="613"/>
      <c r="BM431" s="972"/>
      <c r="BN431" s="613"/>
      <c r="BO431" s="613"/>
      <c r="BP431" s="613"/>
      <c r="BQ431" s="613"/>
      <c r="BR431" s="613"/>
      <c r="BS431" s="972"/>
      <c r="BT431" s="613"/>
      <c r="BU431" s="613"/>
      <c r="BV431" s="613"/>
      <c r="BW431" s="613"/>
      <c r="BX431" s="613"/>
      <c r="BY431" s="972"/>
      <c r="BZ431" s="613"/>
      <c r="CA431" s="613"/>
      <c r="CB431" s="613"/>
      <c r="CC431" s="613"/>
      <c r="CD431" s="613"/>
      <c r="CE431" s="613"/>
      <c r="CF431" s="613"/>
      <c r="CG431" s="613"/>
      <c r="CH431" s="613"/>
      <c r="CI431" s="613"/>
    </row>
    <row r="432" spans="3:87">
      <c r="C432" s="544"/>
      <c r="D432" s="544"/>
      <c r="E432" s="544"/>
      <c r="F432" s="544"/>
      <c r="G432" s="544"/>
      <c r="H432" s="544"/>
      <c r="I432" s="495"/>
      <c r="J432" s="495"/>
      <c r="K432" s="495"/>
      <c r="L432" s="495"/>
      <c r="M432" s="495"/>
      <c r="U432" s="613"/>
      <c r="V432" s="613"/>
      <c r="W432" s="613"/>
      <c r="X432" s="613"/>
      <c r="Y432" s="613"/>
      <c r="Z432" s="613"/>
      <c r="AA432" s="613"/>
      <c r="AB432" s="613"/>
      <c r="AC432" s="613"/>
      <c r="AD432" s="613"/>
      <c r="AE432" s="971"/>
      <c r="AF432" s="613"/>
      <c r="AG432" s="613"/>
      <c r="AH432" s="613"/>
      <c r="AI432" s="973"/>
      <c r="AJ432" s="613"/>
      <c r="AK432" s="971"/>
      <c r="AL432" s="613"/>
      <c r="AM432" s="971"/>
      <c r="AN432" s="613"/>
      <c r="AO432" s="971"/>
      <c r="AP432" s="613"/>
      <c r="AQ432" s="613"/>
      <c r="AR432" s="613"/>
      <c r="AS432" s="613"/>
      <c r="AT432" s="613"/>
      <c r="AU432" s="613"/>
      <c r="AV432" s="613"/>
      <c r="AW432" s="613"/>
      <c r="AX432" s="613"/>
      <c r="AY432" s="613"/>
      <c r="AZ432" s="613"/>
      <c r="BA432" s="972"/>
      <c r="BB432" s="613"/>
      <c r="BC432" s="613"/>
      <c r="BD432" s="613"/>
      <c r="BE432" s="613"/>
      <c r="BF432" s="613"/>
      <c r="BG432" s="1075"/>
      <c r="BH432" s="613"/>
      <c r="BI432" s="613"/>
      <c r="BJ432" s="613"/>
      <c r="BK432" s="613"/>
      <c r="BL432" s="613"/>
      <c r="BM432" s="972"/>
      <c r="BN432" s="613"/>
      <c r="BO432" s="613"/>
      <c r="BP432" s="613"/>
      <c r="BQ432" s="613"/>
      <c r="BR432" s="613"/>
      <c r="BS432" s="972"/>
      <c r="BT432" s="613"/>
      <c r="BU432" s="613"/>
      <c r="BV432" s="613"/>
      <c r="BW432" s="613"/>
      <c r="BX432" s="613"/>
      <c r="BY432" s="972"/>
      <c r="BZ432" s="613"/>
      <c r="CA432" s="613"/>
      <c r="CB432" s="613"/>
      <c r="CC432" s="613"/>
      <c r="CD432" s="613"/>
      <c r="CE432" s="613"/>
      <c r="CF432" s="613"/>
      <c r="CG432" s="613"/>
      <c r="CH432" s="613"/>
      <c r="CI432" s="613"/>
    </row>
    <row r="433" spans="3:87">
      <c r="C433" s="544"/>
      <c r="D433" s="544"/>
      <c r="E433" s="544"/>
      <c r="F433" s="544"/>
      <c r="G433" s="544"/>
      <c r="H433" s="544"/>
      <c r="I433" s="495"/>
      <c r="J433" s="495"/>
      <c r="K433" s="495"/>
      <c r="L433" s="495"/>
      <c r="M433" s="495"/>
      <c r="U433" s="613"/>
      <c r="V433" s="613"/>
      <c r="W433" s="613"/>
      <c r="X433" s="613"/>
      <c r="Y433" s="613"/>
      <c r="Z433" s="613"/>
      <c r="AA433" s="613"/>
      <c r="AB433" s="613"/>
      <c r="AC433" s="613"/>
      <c r="AD433" s="613"/>
      <c r="AE433" s="971"/>
      <c r="AF433" s="613"/>
      <c r="AG433" s="613"/>
      <c r="AH433" s="613"/>
      <c r="AI433" s="973"/>
      <c r="AJ433" s="613"/>
      <c r="AK433" s="971"/>
      <c r="AL433" s="613"/>
      <c r="AM433" s="971"/>
      <c r="AN433" s="613"/>
      <c r="AO433" s="971"/>
      <c r="AP433" s="613"/>
      <c r="AQ433" s="613"/>
      <c r="AR433" s="613"/>
      <c r="AS433" s="613"/>
      <c r="AT433" s="613"/>
      <c r="AU433" s="613"/>
      <c r="AV433" s="613"/>
      <c r="AW433" s="613"/>
      <c r="AX433" s="613"/>
      <c r="AY433" s="613"/>
      <c r="AZ433" s="613"/>
      <c r="BA433" s="972"/>
      <c r="BB433" s="613"/>
      <c r="BC433" s="613"/>
      <c r="BD433" s="613"/>
      <c r="BE433" s="613"/>
      <c r="BF433" s="613"/>
      <c r="BG433" s="1075"/>
      <c r="BH433" s="613"/>
      <c r="BI433" s="613"/>
      <c r="BJ433" s="613"/>
      <c r="BK433" s="613"/>
      <c r="BL433" s="613"/>
      <c r="BM433" s="972"/>
      <c r="BN433" s="613"/>
      <c r="BO433" s="613"/>
      <c r="BP433" s="613"/>
      <c r="BQ433" s="613"/>
      <c r="BR433" s="613"/>
      <c r="BS433" s="972"/>
      <c r="BT433" s="613"/>
      <c r="BU433" s="613"/>
      <c r="BV433" s="613"/>
      <c r="BW433" s="613"/>
      <c r="BX433" s="613"/>
      <c r="BY433" s="972"/>
      <c r="BZ433" s="613"/>
      <c r="CA433" s="613"/>
      <c r="CB433" s="613"/>
      <c r="CC433" s="613"/>
      <c r="CD433" s="613"/>
      <c r="CE433" s="613"/>
      <c r="CF433" s="613"/>
      <c r="CG433" s="613"/>
      <c r="CH433" s="613"/>
      <c r="CI433" s="613"/>
    </row>
    <row r="434" spans="3:87">
      <c r="C434" s="544"/>
      <c r="D434" s="544"/>
      <c r="E434" s="544"/>
      <c r="F434" s="544"/>
      <c r="G434" s="544"/>
      <c r="H434" s="544"/>
      <c r="I434" s="495"/>
      <c r="J434" s="495"/>
      <c r="K434" s="495"/>
      <c r="L434" s="495"/>
      <c r="M434" s="495"/>
      <c r="U434" s="613"/>
      <c r="V434" s="613"/>
      <c r="W434" s="613"/>
      <c r="X434" s="613"/>
      <c r="Y434" s="613"/>
      <c r="Z434" s="613"/>
      <c r="AA434" s="613"/>
      <c r="AB434" s="613"/>
      <c r="AC434" s="613"/>
      <c r="AD434" s="613"/>
      <c r="AE434" s="971"/>
      <c r="AF434" s="613"/>
      <c r="AG434" s="613"/>
      <c r="AH434" s="613"/>
      <c r="AI434" s="973"/>
      <c r="AJ434" s="613"/>
      <c r="AK434" s="971"/>
      <c r="AL434" s="613"/>
      <c r="AM434" s="971"/>
      <c r="AN434" s="613"/>
      <c r="AO434" s="971"/>
      <c r="AP434" s="613"/>
      <c r="AQ434" s="613"/>
      <c r="AR434" s="613"/>
      <c r="AS434" s="613"/>
      <c r="AT434" s="613"/>
      <c r="AU434" s="613"/>
      <c r="AV434" s="613"/>
      <c r="AW434" s="613"/>
      <c r="AX434" s="613"/>
      <c r="AY434" s="613"/>
      <c r="AZ434" s="613"/>
      <c r="BA434" s="972"/>
      <c r="BB434" s="613"/>
      <c r="BC434" s="613"/>
      <c r="BD434" s="613"/>
      <c r="BE434" s="613"/>
      <c r="BF434" s="613"/>
      <c r="BG434" s="1075"/>
      <c r="BH434" s="613"/>
      <c r="BI434" s="613"/>
      <c r="BJ434" s="613"/>
      <c r="BK434" s="613"/>
      <c r="BL434" s="613"/>
      <c r="BM434" s="972"/>
      <c r="BN434" s="613"/>
      <c r="BO434" s="613"/>
      <c r="BP434" s="613"/>
      <c r="BQ434" s="613"/>
      <c r="BR434" s="613"/>
      <c r="BS434" s="972"/>
      <c r="BT434" s="613"/>
      <c r="BU434" s="613"/>
      <c r="BV434" s="613"/>
      <c r="BW434" s="613"/>
      <c r="BX434" s="613"/>
      <c r="BY434" s="972"/>
      <c r="BZ434" s="613"/>
      <c r="CA434" s="613"/>
      <c r="CB434" s="613"/>
      <c r="CC434" s="613"/>
      <c r="CD434" s="613"/>
      <c r="CE434" s="613"/>
      <c r="CF434" s="613"/>
      <c r="CG434" s="613"/>
      <c r="CH434" s="613"/>
      <c r="CI434" s="613"/>
    </row>
    <row r="435" spans="3:87">
      <c r="C435" s="544"/>
      <c r="D435" s="544"/>
      <c r="E435" s="544"/>
      <c r="F435" s="544"/>
      <c r="G435" s="544"/>
      <c r="H435" s="544"/>
      <c r="I435" s="495"/>
      <c r="J435" s="495"/>
      <c r="K435" s="495"/>
      <c r="L435" s="495"/>
      <c r="M435" s="495"/>
      <c r="U435" s="613"/>
      <c r="V435" s="613"/>
      <c r="W435" s="613"/>
      <c r="X435" s="613"/>
      <c r="Y435" s="613"/>
      <c r="Z435" s="613"/>
      <c r="AA435" s="613"/>
      <c r="AB435" s="613"/>
      <c r="AC435" s="613"/>
      <c r="AD435" s="613"/>
      <c r="AE435" s="971"/>
      <c r="AF435" s="613"/>
      <c r="AG435" s="613"/>
      <c r="AH435" s="613"/>
      <c r="AI435" s="973"/>
      <c r="AJ435" s="613"/>
      <c r="AK435" s="971"/>
      <c r="AL435" s="613"/>
      <c r="AM435" s="971"/>
      <c r="AN435" s="613"/>
      <c r="AO435" s="971"/>
      <c r="AP435" s="613"/>
      <c r="AQ435" s="613"/>
      <c r="AR435" s="613"/>
      <c r="AS435" s="613"/>
      <c r="AT435" s="613"/>
      <c r="AU435" s="613"/>
      <c r="AV435" s="613"/>
      <c r="AW435" s="613"/>
      <c r="AX435" s="613"/>
      <c r="AY435" s="613"/>
      <c r="AZ435" s="613"/>
      <c r="BA435" s="972"/>
      <c r="BB435" s="613"/>
      <c r="BC435" s="613"/>
      <c r="BD435" s="613"/>
      <c r="BE435" s="613"/>
      <c r="BF435" s="613"/>
      <c r="BG435" s="1075"/>
      <c r="BH435" s="613"/>
      <c r="BI435" s="613"/>
      <c r="BJ435" s="613"/>
      <c r="BK435" s="613"/>
      <c r="BL435" s="613"/>
      <c r="BM435" s="972"/>
      <c r="BN435" s="613"/>
      <c r="BO435" s="613"/>
      <c r="BP435" s="613"/>
      <c r="BQ435" s="613"/>
      <c r="BR435" s="613"/>
      <c r="BS435" s="972"/>
      <c r="BT435" s="613"/>
      <c r="BU435" s="613"/>
      <c r="BV435" s="613"/>
      <c r="BW435" s="613"/>
      <c r="BX435" s="613"/>
      <c r="BY435" s="972"/>
      <c r="BZ435" s="613"/>
      <c r="CA435" s="613"/>
      <c r="CB435" s="613"/>
      <c r="CC435" s="613"/>
      <c r="CD435" s="613"/>
      <c r="CE435" s="613"/>
      <c r="CF435" s="613"/>
      <c r="CG435" s="613"/>
      <c r="CH435" s="613"/>
      <c r="CI435" s="613"/>
    </row>
    <row r="436" spans="3:87">
      <c r="C436" s="544"/>
      <c r="D436" s="544"/>
      <c r="E436" s="544"/>
      <c r="F436" s="544"/>
      <c r="G436" s="544"/>
      <c r="H436" s="544"/>
      <c r="I436" s="495"/>
      <c r="J436" s="495"/>
      <c r="K436" s="495"/>
      <c r="L436" s="495"/>
      <c r="M436" s="495"/>
      <c r="U436" s="613"/>
      <c r="V436" s="613"/>
      <c r="W436" s="613"/>
      <c r="X436" s="613"/>
      <c r="Y436" s="613"/>
      <c r="Z436" s="613"/>
      <c r="AA436" s="613"/>
      <c r="AB436" s="613"/>
      <c r="AC436" s="613"/>
      <c r="AD436" s="613"/>
      <c r="AE436" s="971"/>
      <c r="AF436" s="613"/>
      <c r="AG436" s="613"/>
      <c r="AH436" s="613"/>
      <c r="AI436" s="973"/>
      <c r="AJ436" s="613"/>
      <c r="AK436" s="971"/>
      <c r="AL436" s="613"/>
      <c r="AM436" s="971"/>
      <c r="AN436" s="613"/>
      <c r="AO436" s="971"/>
      <c r="AP436" s="613"/>
      <c r="AQ436" s="613"/>
      <c r="AR436" s="613"/>
      <c r="AS436" s="613"/>
      <c r="AT436" s="613"/>
      <c r="AU436" s="613"/>
      <c r="AV436" s="613"/>
      <c r="AW436" s="613"/>
      <c r="AX436" s="613"/>
      <c r="AY436" s="613"/>
      <c r="AZ436" s="613"/>
      <c r="BA436" s="972"/>
      <c r="BB436" s="613"/>
      <c r="BC436" s="613"/>
      <c r="BD436" s="613"/>
      <c r="BE436" s="613"/>
      <c r="BF436" s="613"/>
      <c r="BG436" s="1075"/>
      <c r="BH436" s="613"/>
      <c r="BI436" s="613"/>
      <c r="BJ436" s="613"/>
      <c r="BK436" s="613"/>
      <c r="BL436" s="613"/>
      <c r="BM436" s="972"/>
      <c r="BN436" s="613"/>
      <c r="BO436" s="613"/>
      <c r="BP436" s="613"/>
      <c r="BQ436" s="613"/>
      <c r="BR436" s="613"/>
      <c r="BS436" s="972"/>
      <c r="BT436" s="613"/>
      <c r="BU436" s="613"/>
      <c r="BV436" s="613"/>
      <c r="BW436" s="613"/>
      <c r="BX436" s="613"/>
      <c r="BY436" s="972"/>
      <c r="BZ436" s="613"/>
      <c r="CA436" s="613"/>
      <c r="CB436" s="613"/>
      <c r="CC436" s="613"/>
      <c r="CD436" s="613"/>
      <c r="CE436" s="613"/>
      <c r="CF436" s="613"/>
      <c r="CG436" s="613"/>
      <c r="CH436" s="613"/>
      <c r="CI436" s="613"/>
    </row>
    <row r="437" spans="3:87">
      <c r="C437" s="544"/>
      <c r="D437" s="544"/>
      <c r="E437" s="544"/>
      <c r="F437" s="544"/>
      <c r="G437" s="544"/>
      <c r="H437" s="544"/>
      <c r="I437" s="495"/>
      <c r="J437" s="495"/>
      <c r="K437" s="495"/>
      <c r="L437" s="495"/>
      <c r="M437" s="495"/>
      <c r="U437" s="613"/>
      <c r="V437" s="613"/>
      <c r="W437" s="613"/>
      <c r="X437" s="613"/>
      <c r="Y437" s="613"/>
      <c r="Z437" s="613"/>
      <c r="AA437" s="613"/>
      <c r="AB437" s="613"/>
      <c r="AC437" s="613"/>
      <c r="AD437" s="613"/>
      <c r="AE437" s="971"/>
      <c r="AF437" s="613"/>
      <c r="AG437" s="613"/>
      <c r="AH437" s="613"/>
      <c r="AI437" s="973"/>
      <c r="AJ437" s="613"/>
      <c r="AK437" s="971"/>
      <c r="AL437" s="613"/>
      <c r="AM437" s="971"/>
      <c r="AN437" s="613"/>
      <c r="AO437" s="971"/>
      <c r="AP437" s="613"/>
      <c r="AQ437" s="613"/>
      <c r="AR437" s="613"/>
      <c r="AS437" s="613"/>
      <c r="AT437" s="613"/>
      <c r="AU437" s="613"/>
      <c r="AV437" s="613"/>
      <c r="AW437" s="613"/>
      <c r="AX437" s="613"/>
      <c r="AY437" s="613"/>
      <c r="AZ437" s="613"/>
      <c r="BA437" s="972"/>
      <c r="BB437" s="613"/>
      <c r="BC437" s="613"/>
      <c r="BD437" s="613"/>
      <c r="BE437" s="613"/>
      <c r="BF437" s="613"/>
      <c r="BG437" s="1075"/>
      <c r="BH437" s="613"/>
      <c r="BI437" s="613"/>
      <c r="BJ437" s="613"/>
      <c r="BK437" s="613"/>
      <c r="BL437" s="613"/>
      <c r="BM437" s="972"/>
      <c r="BN437" s="613"/>
      <c r="BO437" s="613"/>
      <c r="BP437" s="613"/>
      <c r="BQ437" s="613"/>
      <c r="BR437" s="613"/>
      <c r="BS437" s="972"/>
      <c r="BT437" s="613"/>
      <c r="BU437" s="613"/>
      <c r="BV437" s="613"/>
      <c r="BW437" s="613"/>
      <c r="BX437" s="613"/>
      <c r="BY437" s="972"/>
      <c r="BZ437" s="613"/>
      <c r="CA437" s="613"/>
      <c r="CB437" s="613"/>
      <c r="CC437" s="613"/>
      <c r="CD437" s="613"/>
      <c r="CE437" s="613"/>
      <c r="CF437" s="613"/>
      <c r="CG437" s="613"/>
      <c r="CH437" s="613"/>
      <c r="CI437" s="613"/>
    </row>
    <row r="438" spans="3:87">
      <c r="C438" s="544"/>
      <c r="D438" s="544"/>
      <c r="E438" s="544"/>
      <c r="F438" s="544"/>
      <c r="G438" s="544"/>
      <c r="H438" s="544"/>
      <c r="I438" s="495"/>
      <c r="J438" s="495"/>
      <c r="K438" s="495"/>
      <c r="L438" s="495"/>
      <c r="M438" s="495"/>
      <c r="U438" s="613"/>
      <c r="V438" s="613"/>
      <c r="W438" s="613"/>
      <c r="X438" s="613"/>
      <c r="Y438" s="613"/>
      <c r="Z438" s="613"/>
      <c r="AA438" s="613"/>
      <c r="AB438" s="613"/>
      <c r="AC438" s="613"/>
      <c r="AD438" s="613"/>
      <c r="AE438" s="971"/>
      <c r="AF438" s="613"/>
      <c r="AG438" s="613"/>
      <c r="AH438" s="613"/>
      <c r="AI438" s="973"/>
      <c r="AJ438" s="613"/>
      <c r="AK438" s="971"/>
      <c r="AL438" s="613"/>
      <c r="AM438" s="971"/>
      <c r="AN438" s="613"/>
      <c r="AO438" s="971"/>
      <c r="AP438" s="613"/>
      <c r="AQ438" s="613"/>
      <c r="AR438" s="613"/>
      <c r="AS438" s="613"/>
      <c r="AT438" s="613"/>
      <c r="AU438" s="613"/>
      <c r="AV438" s="613"/>
      <c r="AW438" s="613"/>
      <c r="AX438" s="613"/>
      <c r="AY438" s="613"/>
      <c r="AZ438" s="613"/>
      <c r="BA438" s="972"/>
      <c r="BB438" s="613"/>
      <c r="BC438" s="613"/>
      <c r="BD438" s="613"/>
      <c r="BE438" s="613"/>
      <c r="BF438" s="613"/>
      <c r="BG438" s="1075"/>
      <c r="BH438" s="613"/>
      <c r="BI438" s="613"/>
      <c r="BJ438" s="613"/>
      <c r="BK438" s="613"/>
      <c r="BL438" s="613"/>
      <c r="BM438" s="972"/>
      <c r="BN438" s="613"/>
      <c r="BO438" s="613"/>
      <c r="BP438" s="613"/>
      <c r="BQ438" s="613"/>
      <c r="BR438" s="613"/>
      <c r="BS438" s="972"/>
      <c r="BT438" s="613"/>
      <c r="BU438" s="613"/>
      <c r="BV438" s="613"/>
      <c r="BW438" s="613"/>
      <c r="BX438" s="613"/>
      <c r="BY438" s="972"/>
      <c r="BZ438" s="613"/>
      <c r="CA438" s="613"/>
      <c r="CB438" s="613"/>
      <c r="CC438" s="613"/>
      <c r="CD438" s="613"/>
      <c r="CE438" s="613"/>
      <c r="CF438" s="613"/>
      <c r="CG438" s="613"/>
      <c r="CH438" s="613"/>
      <c r="CI438" s="613"/>
    </row>
    <row r="439" spans="3:87">
      <c r="C439" s="544"/>
      <c r="D439" s="544"/>
      <c r="E439" s="544"/>
      <c r="F439" s="544"/>
      <c r="G439" s="544"/>
      <c r="H439" s="544"/>
      <c r="I439" s="495"/>
      <c r="J439" s="495"/>
      <c r="K439" s="495"/>
      <c r="L439" s="495"/>
      <c r="M439" s="495"/>
      <c r="U439" s="613"/>
      <c r="V439" s="613"/>
      <c r="W439" s="613"/>
      <c r="X439" s="613"/>
      <c r="Y439" s="613"/>
      <c r="Z439" s="613"/>
      <c r="AA439" s="613"/>
      <c r="AB439" s="613"/>
      <c r="AC439" s="613"/>
      <c r="AD439" s="613"/>
      <c r="AE439" s="971"/>
      <c r="AF439" s="613"/>
      <c r="AG439" s="613"/>
      <c r="AH439" s="613"/>
      <c r="AI439" s="973"/>
      <c r="AJ439" s="613"/>
      <c r="AK439" s="971"/>
      <c r="AL439" s="613"/>
      <c r="AM439" s="971"/>
      <c r="AN439" s="613"/>
      <c r="AO439" s="971"/>
      <c r="AP439" s="613"/>
      <c r="AQ439" s="613"/>
      <c r="AR439" s="613"/>
      <c r="AS439" s="613"/>
      <c r="AT439" s="613"/>
      <c r="AU439" s="613"/>
      <c r="AV439" s="613"/>
      <c r="AW439" s="613"/>
      <c r="AX439" s="613"/>
      <c r="AY439" s="613"/>
      <c r="AZ439" s="613"/>
      <c r="BA439" s="972"/>
      <c r="BB439" s="613"/>
      <c r="BC439" s="613"/>
      <c r="BD439" s="613"/>
      <c r="BE439" s="613"/>
      <c r="BF439" s="613"/>
      <c r="BG439" s="1075"/>
      <c r="BH439" s="613"/>
      <c r="BI439" s="613"/>
      <c r="BJ439" s="613"/>
      <c r="BK439" s="613"/>
      <c r="BL439" s="613"/>
      <c r="BM439" s="972"/>
      <c r="BN439" s="613"/>
      <c r="BO439" s="613"/>
      <c r="BP439" s="613"/>
      <c r="BQ439" s="613"/>
      <c r="BR439" s="613"/>
      <c r="BS439" s="972"/>
      <c r="BT439" s="613"/>
      <c r="BU439" s="613"/>
      <c r="BV439" s="613"/>
      <c r="BW439" s="613"/>
      <c r="BX439" s="613"/>
      <c r="BY439" s="972"/>
      <c r="BZ439" s="613"/>
      <c r="CA439" s="613"/>
      <c r="CB439" s="613"/>
      <c r="CC439" s="613"/>
      <c r="CD439" s="613"/>
      <c r="CE439" s="613"/>
      <c r="CF439" s="613"/>
      <c r="CG439" s="613"/>
      <c r="CH439" s="613"/>
      <c r="CI439" s="613"/>
    </row>
    <row r="440" spans="3:87">
      <c r="C440" s="544"/>
      <c r="D440" s="544"/>
      <c r="E440" s="544"/>
      <c r="F440" s="544"/>
      <c r="G440" s="544"/>
      <c r="H440" s="544"/>
      <c r="I440" s="495"/>
      <c r="J440" s="495"/>
      <c r="K440" s="495"/>
      <c r="L440" s="495"/>
      <c r="M440" s="495"/>
      <c r="U440" s="613"/>
      <c r="V440" s="613"/>
      <c r="W440" s="613"/>
      <c r="X440" s="613"/>
      <c r="Y440" s="613"/>
      <c r="Z440" s="613"/>
      <c r="AA440" s="613"/>
      <c r="AB440" s="613"/>
      <c r="AC440" s="613"/>
      <c r="AD440" s="613"/>
      <c r="AE440" s="971"/>
      <c r="AF440" s="613"/>
      <c r="AG440" s="613"/>
      <c r="AH440" s="613"/>
      <c r="AI440" s="973"/>
      <c r="AJ440" s="613"/>
      <c r="AK440" s="971"/>
      <c r="AL440" s="613"/>
      <c r="AM440" s="971"/>
      <c r="AN440" s="613"/>
      <c r="AO440" s="971"/>
      <c r="AP440" s="613"/>
      <c r="AQ440" s="613"/>
      <c r="AR440" s="613"/>
      <c r="AS440" s="613"/>
      <c r="AT440" s="613"/>
      <c r="AU440" s="613"/>
      <c r="AV440" s="613"/>
      <c r="AW440" s="613"/>
      <c r="AX440" s="613"/>
      <c r="AY440" s="613"/>
      <c r="AZ440" s="613"/>
      <c r="BA440" s="972"/>
      <c r="BB440" s="613"/>
      <c r="BC440" s="613"/>
      <c r="BD440" s="613"/>
      <c r="BE440" s="613"/>
      <c r="BF440" s="613"/>
      <c r="BG440" s="1075"/>
      <c r="BH440" s="613"/>
      <c r="BI440" s="613"/>
      <c r="BJ440" s="613"/>
      <c r="BK440" s="613"/>
      <c r="BL440" s="613"/>
      <c r="BM440" s="972"/>
      <c r="BN440" s="613"/>
      <c r="BO440" s="613"/>
      <c r="BP440" s="613"/>
      <c r="BQ440" s="613"/>
      <c r="BR440" s="613"/>
      <c r="BS440" s="972"/>
      <c r="BT440" s="613"/>
      <c r="BU440" s="613"/>
      <c r="BV440" s="613"/>
      <c r="BW440" s="613"/>
      <c r="BX440" s="613"/>
      <c r="BY440" s="972"/>
      <c r="BZ440" s="613"/>
      <c r="CA440" s="613"/>
      <c r="CB440" s="613"/>
      <c r="CC440" s="613"/>
      <c r="CD440" s="613"/>
      <c r="CE440" s="613"/>
      <c r="CF440" s="613"/>
      <c r="CG440" s="613"/>
      <c r="CH440" s="613"/>
      <c r="CI440" s="613"/>
    </row>
    <row r="441" spans="3:87">
      <c r="C441" s="544"/>
      <c r="D441" s="544"/>
      <c r="E441" s="544"/>
      <c r="F441" s="544"/>
      <c r="G441" s="544"/>
      <c r="H441" s="544"/>
      <c r="I441" s="495"/>
      <c r="J441" s="495"/>
      <c r="K441" s="495"/>
      <c r="L441" s="495"/>
      <c r="M441" s="495"/>
      <c r="U441" s="613"/>
      <c r="V441" s="613"/>
      <c r="W441" s="613"/>
      <c r="X441" s="613"/>
      <c r="Y441" s="613"/>
      <c r="Z441" s="613"/>
      <c r="AA441" s="613"/>
      <c r="AB441" s="613"/>
      <c r="AC441" s="613"/>
      <c r="AD441" s="613"/>
      <c r="AE441" s="971"/>
      <c r="AF441" s="613"/>
      <c r="AG441" s="613"/>
      <c r="AH441" s="613"/>
      <c r="AI441" s="973"/>
      <c r="AJ441" s="613"/>
      <c r="AK441" s="971"/>
      <c r="AL441" s="613"/>
      <c r="AM441" s="971"/>
      <c r="AN441" s="613"/>
      <c r="AO441" s="971"/>
      <c r="AP441" s="613"/>
      <c r="AQ441" s="613"/>
      <c r="AR441" s="613"/>
      <c r="AS441" s="613"/>
      <c r="AT441" s="613"/>
      <c r="AU441" s="613"/>
      <c r="AV441" s="613"/>
      <c r="AW441" s="613"/>
      <c r="AX441" s="613"/>
      <c r="AY441" s="613"/>
      <c r="AZ441" s="613"/>
      <c r="BA441" s="972"/>
      <c r="BB441" s="613"/>
      <c r="BC441" s="613"/>
      <c r="BD441" s="613"/>
      <c r="BE441" s="613"/>
      <c r="BF441" s="613"/>
      <c r="BG441" s="1075"/>
      <c r="BH441" s="613"/>
      <c r="BI441" s="613"/>
      <c r="BJ441" s="613"/>
      <c r="BK441" s="613"/>
      <c r="BL441" s="613"/>
      <c r="BM441" s="972"/>
      <c r="BN441" s="613"/>
      <c r="BO441" s="613"/>
      <c r="BP441" s="613"/>
      <c r="BQ441" s="613"/>
      <c r="BR441" s="613"/>
      <c r="BS441" s="972"/>
      <c r="BT441" s="613"/>
      <c r="BU441" s="613"/>
      <c r="BV441" s="613"/>
      <c r="BW441" s="613"/>
      <c r="BX441" s="613"/>
      <c r="BY441" s="972"/>
      <c r="BZ441" s="613"/>
      <c r="CA441" s="613"/>
      <c r="CB441" s="613"/>
      <c r="CC441" s="613"/>
      <c r="CD441" s="613"/>
      <c r="CE441" s="613"/>
      <c r="CF441" s="613"/>
      <c r="CG441" s="613"/>
      <c r="CH441" s="613"/>
      <c r="CI441" s="613"/>
    </row>
    <row r="442" spans="3:87">
      <c r="C442" s="544"/>
      <c r="D442" s="544"/>
      <c r="E442" s="544"/>
      <c r="F442" s="544"/>
      <c r="G442" s="544"/>
      <c r="H442" s="544"/>
      <c r="I442" s="495"/>
      <c r="J442" s="495"/>
      <c r="K442" s="495"/>
      <c r="L442" s="495"/>
      <c r="M442" s="495"/>
      <c r="U442" s="613"/>
      <c r="V442" s="613"/>
      <c r="W442" s="613"/>
      <c r="X442" s="613"/>
      <c r="Y442" s="613"/>
      <c r="Z442" s="613"/>
      <c r="AA442" s="613"/>
      <c r="AB442" s="613"/>
      <c r="AC442" s="613"/>
      <c r="AD442" s="613"/>
      <c r="AE442" s="971"/>
      <c r="AF442" s="613"/>
      <c r="AG442" s="613"/>
      <c r="AH442" s="613"/>
      <c r="AI442" s="973"/>
      <c r="AJ442" s="613"/>
      <c r="AK442" s="971"/>
      <c r="AL442" s="613"/>
      <c r="AM442" s="971"/>
      <c r="AN442" s="613"/>
      <c r="AO442" s="971"/>
      <c r="AP442" s="613"/>
      <c r="AQ442" s="613"/>
      <c r="AR442" s="613"/>
      <c r="AS442" s="613"/>
      <c r="AT442" s="613"/>
      <c r="AU442" s="613"/>
      <c r="AV442" s="613"/>
      <c r="AW442" s="613"/>
      <c r="AX442" s="613"/>
      <c r="AY442" s="613"/>
      <c r="AZ442" s="613"/>
      <c r="BA442" s="972"/>
      <c r="BB442" s="613"/>
      <c r="BC442" s="613"/>
      <c r="BD442" s="613"/>
      <c r="BE442" s="613"/>
      <c r="BF442" s="613"/>
      <c r="BG442" s="1075"/>
      <c r="BH442" s="613"/>
      <c r="BI442" s="613"/>
      <c r="BJ442" s="613"/>
      <c r="BK442" s="613"/>
      <c r="BL442" s="613"/>
      <c r="BM442" s="972"/>
      <c r="BN442" s="613"/>
      <c r="BO442" s="613"/>
      <c r="BP442" s="613"/>
      <c r="BQ442" s="613"/>
      <c r="BR442" s="613"/>
      <c r="BS442" s="972"/>
      <c r="BT442" s="613"/>
      <c r="BU442" s="613"/>
      <c r="BV442" s="613"/>
      <c r="BW442" s="613"/>
      <c r="BX442" s="613"/>
      <c r="BY442" s="972"/>
      <c r="BZ442" s="613"/>
      <c r="CA442" s="613"/>
      <c r="CB442" s="613"/>
      <c r="CC442" s="613"/>
      <c r="CD442" s="613"/>
      <c r="CE442" s="613"/>
      <c r="CF442" s="613"/>
      <c r="CG442" s="613"/>
      <c r="CH442" s="613"/>
      <c r="CI442" s="613"/>
    </row>
    <row r="443" spans="3:87">
      <c r="C443" s="544"/>
      <c r="D443" s="544"/>
      <c r="E443" s="544"/>
      <c r="F443" s="544"/>
      <c r="G443" s="544"/>
      <c r="H443" s="544"/>
      <c r="I443" s="495"/>
      <c r="J443" s="495"/>
      <c r="K443" s="495"/>
      <c r="L443" s="495"/>
      <c r="M443" s="495"/>
      <c r="U443" s="613"/>
      <c r="V443" s="613"/>
      <c r="W443" s="613"/>
      <c r="X443" s="613"/>
      <c r="Y443" s="613"/>
      <c r="Z443" s="613"/>
      <c r="AA443" s="613"/>
      <c r="AB443" s="613"/>
      <c r="AC443" s="613"/>
      <c r="AD443" s="613"/>
      <c r="AE443" s="971"/>
      <c r="AF443" s="613"/>
      <c r="AG443" s="613"/>
      <c r="AH443" s="613"/>
      <c r="AI443" s="973"/>
      <c r="AJ443" s="613"/>
      <c r="AK443" s="971"/>
      <c r="AL443" s="613"/>
      <c r="AM443" s="971"/>
      <c r="AN443" s="613"/>
      <c r="AO443" s="971"/>
      <c r="AP443" s="613"/>
      <c r="AQ443" s="613"/>
      <c r="AR443" s="613"/>
      <c r="AS443" s="613"/>
      <c r="AT443" s="613"/>
      <c r="AU443" s="613"/>
      <c r="AV443" s="613"/>
      <c r="AW443" s="613"/>
      <c r="AX443" s="613"/>
      <c r="AY443" s="613"/>
      <c r="AZ443" s="613"/>
      <c r="BA443" s="972"/>
      <c r="BB443" s="613"/>
      <c r="BC443" s="613"/>
      <c r="BD443" s="613"/>
      <c r="BE443" s="613"/>
      <c r="BF443" s="613"/>
      <c r="BG443" s="1075"/>
      <c r="BH443" s="613"/>
      <c r="BI443" s="613"/>
      <c r="BJ443" s="613"/>
      <c r="BK443" s="613"/>
      <c r="BL443" s="613"/>
      <c r="BM443" s="972"/>
      <c r="BN443" s="613"/>
      <c r="BO443" s="613"/>
      <c r="BP443" s="613"/>
      <c r="BQ443" s="613"/>
      <c r="BR443" s="613"/>
      <c r="BS443" s="972"/>
      <c r="BT443" s="613"/>
      <c r="BU443" s="613"/>
      <c r="BV443" s="613"/>
      <c r="BW443" s="613"/>
      <c r="BX443" s="613"/>
      <c r="BY443" s="972"/>
      <c r="BZ443" s="613"/>
      <c r="CA443" s="613"/>
      <c r="CB443" s="613"/>
      <c r="CC443" s="613"/>
      <c r="CD443" s="613"/>
      <c r="CE443" s="613"/>
      <c r="CF443" s="613"/>
      <c r="CG443" s="613"/>
      <c r="CH443" s="613"/>
      <c r="CI443" s="613"/>
    </row>
    <row r="444" spans="3:87">
      <c r="C444" s="544"/>
      <c r="D444" s="544"/>
      <c r="E444" s="544"/>
      <c r="F444" s="544"/>
      <c r="G444" s="544"/>
      <c r="H444" s="544"/>
      <c r="I444" s="495"/>
      <c r="J444" s="495"/>
      <c r="K444" s="495"/>
      <c r="L444" s="495"/>
      <c r="M444" s="495"/>
      <c r="U444" s="613"/>
      <c r="V444" s="613"/>
      <c r="W444" s="613"/>
      <c r="X444" s="613"/>
      <c r="Y444" s="613"/>
      <c r="Z444" s="613"/>
      <c r="AA444" s="613"/>
      <c r="AB444" s="613"/>
      <c r="AC444" s="613"/>
      <c r="AD444" s="613"/>
      <c r="AE444" s="971"/>
      <c r="AF444" s="613"/>
      <c r="AG444" s="613"/>
      <c r="AH444" s="613"/>
      <c r="AI444" s="973"/>
      <c r="AJ444" s="613"/>
      <c r="AK444" s="971"/>
      <c r="AL444" s="613"/>
      <c r="AM444" s="971"/>
      <c r="AN444" s="613"/>
      <c r="AO444" s="971"/>
      <c r="AP444" s="613"/>
      <c r="AQ444" s="613"/>
      <c r="AR444" s="613"/>
      <c r="AS444" s="613"/>
      <c r="AT444" s="613"/>
      <c r="AU444" s="613"/>
      <c r="AV444" s="613"/>
      <c r="AW444" s="613"/>
      <c r="AX444" s="613"/>
      <c r="AY444" s="613"/>
      <c r="AZ444" s="613"/>
      <c r="BA444" s="972"/>
      <c r="BB444" s="613"/>
      <c r="BC444" s="613"/>
      <c r="BD444" s="613"/>
      <c r="BE444" s="613"/>
      <c r="BF444" s="613"/>
      <c r="BG444" s="1075"/>
      <c r="BH444" s="613"/>
      <c r="BI444" s="613"/>
      <c r="BJ444" s="613"/>
      <c r="BK444" s="613"/>
      <c r="BL444" s="613"/>
      <c r="BM444" s="972"/>
      <c r="BN444" s="613"/>
      <c r="BO444" s="613"/>
      <c r="BP444" s="613"/>
      <c r="BQ444" s="613"/>
      <c r="BR444" s="613"/>
      <c r="BS444" s="972"/>
      <c r="BT444" s="613"/>
      <c r="BU444" s="613"/>
      <c r="BV444" s="613"/>
      <c r="BW444" s="613"/>
      <c r="BX444" s="613"/>
      <c r="BY444" s="972"/>
      <c r="BZ444" s="613"/>
      <c r="CA444" s="613"/>
      <c r="CB444" s="613"/>
      <c r="CC444" s="613"/>
      <c r="CD444" s="613"/>
      <c r="CE444" s="613"/>
      <c r="CF444" s="613"/>
      <c r="CG444" s="613"/>
      <c r="CH444" s="613"/>
      <c r="CI444" s="613"/>
    </row>
    <row r="445" spans="3:87">
      <c r="C445" s="544"/>
      <c r="D445" s="544"/>
      <c r="E445" s="544"/>
      <c r="F445" s="544"/>
      <c r="G445" s="544"/>
      <c r="H445" s="544"/>
      <c r="I445" s="495"/>
      <c r="J445" s="495"/>
      <c r="K445" s="495"/>
      <c r="L445" s="495"/>
      <c r="M445" s="495"/>
      <c r="U445" s="613"/>
      <c r="V445" s="613"/>
      <c r="W445" s="613"/>
      <c r="X445" s="613"/>
      <c r="Y445" s="613"/>
      <c r="Z445" s="613"/>
      <c r="AA445" s="613"/>
      <c r="AB445" s="613"/>
      <c r="AC445" s="613"/>
      <c r="AD445" s="613"/>
      <c r="AE445" s="971"/>
      <c r="AF445" s="613"/>
      <c r="AG445" s="613"/>
      <c r="AH445" s="613"/>
      <c r="AI445" s="973"/>
      <c r="AJ445" s="613"/>
      <c r="AK445" s="971"/>
      <c r="AL445" s="613"/>
      <c r="AM445" s="971"/>
      <c r="AN445" s="613"/>
      <c r="AO445" s="971"/>
      <c r="AP445" s="613"/>
      <c r="AQ445" s="613"/>
      <c r="AR445" s="613"/>
      <c r="AS445" s="613"/>
      <c r="AT445" s="613"/>
      <c r="AU445" s="613"/>
      <c r="AV445" s="613"/>
      <c r="AW445" s="613"/>
      <c r="AX445" s="613"/>
      <c r="AY445" s="613"/>
      <c r="AZ445" s="613"/>
      <c r="BA445" s="972"/>
      <c r="BB445" s="613"/>
      <c r="BC445" s="613"/>
      <c r="BD445" s="613"/>
      <c r="BE445" s="613"/>
      <c r="BF445" s="613"/>
      <c r="BG445" s="1075"/>
      <c r="BH445" s="613"/>
      <c r="BI445" s="613"/>
      <c r="BJ445" s="613"/>
      <c r="BK445" s="613"/>
      <c r="BL445" s="613"/>
      <c r="BM445" s="972"/>
      <c r="BN445" s="613"/>
      <c r="BO445" s="613"/>
      <c r="BP445" s="613"/>
      <c r="BQ445" s="613"/>
      <c r="BR445" s="613"/>
      <c r="BS445" s="972"/>
      <c r="BT445" s="613"/>
      <c r="BU445" s="613"/>
      <c r="BV445" s="613"/>
      <c r="BW445" s="613"/>
      <c r="BX445" s="613"/>
      <c r="BY445" s="972"/>
      <c r="BZ445" s="613"/>
      <c r="CA445" s="613"/>
      <c r="CB445" s="613"/>
      <c r="CC445" s="613"/>
      <c r="CD445" s="613"/>
      <c r="CE445" s="613"/>
      <c r="CF445" s="613"/>
      <c r="CG445" s="613"/>
      <c r="CH445" s="613"/>
      <c r="CI445" s="613"/>
    </row>
    <row r="446" spans="3:87">
      <c r="C446" s="544"/>
      <c r="D446" s="544"/>
      <c r="E446" s="544"/>
      <c r="F446" s="544"/>
      <c r="G446" s="544"/>
      <c r="H446" s="544"/>
      <c r="I446" s="495"/>
      <c r="J446" s="495"/>
      <c r="K446" s="495"/>
      <c r="L446" s="495"/>
      <c r="M446" s="495"/>
      <c r="U446" s="613"/>
      <c r="V446" s="613"/>
      <c r="W446" s="613"/>
      <c r="X446" s="613"/>
      <c r="Y446" s="613"/>
      <c r="Z446" s="613"/>
      <c r="AA446" s="613"/>
      <c r="AB446" s="613"/>
      <c r="AC446" s="613"/>
      <c r="AD446" s="613"/>
      <c r="AE446" s="971"/>
      <c r="AF446" s="613"/>
      <c r="AG446" s="613"/>
      <c r="AH446" s="613"/>
      <c r="AI446" s="973"/>
      <c r="AJ446" s="613"/>
      <c r="AK446" s="971"/>
      <c r="AL446" s="613"/>
      <c r="AM446" s="971"/>
      <c r="AN446" s="613"/>
      <c r="AO446" s="971"/>
      <c r="AP446" s="613"/>
      <c r="AQ446" s="613"/>
      <c r="AR446" s="613"/>
      <c r="AS446" s="613"/>
      <c r="AT446" s="613"/>
      <c r="AU446" s="613"/>
      <c r="AV446" s="613"/>
      <c r="AW446" s="613"/>
      <c r="AX446" s="613"/>
      <c r="AY446" s="613"/>
      <c r="AZ446" s="613"/>
      <c r="BA446" s="972"/>
      <c r="BB446" s="613"/>
      <c r="BC446" s="613"/>
      <c r="BD446" s="613"/>
      <c r="BE446" s="613"/>
      <c r="BF446" s="613"/>
      <c r="BG446" s="1075"/>
      <c r="BH446" s="613"/>
      <c r="BI446" s="613"/>
      <c r="BJ446" s="613"/>
      <c r="BK446" s="613"/>
      <c r="BL446" s="613"/>
      <c r="BM446" s="972"/>
      <c r="BN446" s="613"/>
      <c r="BO446" s="613"/>
      <c r="BP446" s="613"/>
      <c r="BQ446" s="613"/>
      <c r="BR446" s="613"/>
      <c r="BS446" s="972"/>
      <c r="BT446" s="613"/>
      <c r="BU446" s="613"/>
      <c r="BV446" s="613"/>
      <c r="BW446" s="613"/>
      <c r="BX446" s="613"/>
      <c r="BY446" s="972"/>
      <c r="BZ446" s="613"/>
      <c r="CA446" s="613"/>
      <c r="CB446" s="613"/>
      <c r="CC446" s="613"/>
      <c r="CD446" s="613"/>
      <c r="CE446" s="613"/>
      <c r="CF446" s="613"/>
      <c r="CG446" s="613"/>
      <c r="CH446" s="613"/>
      <c r="CI446" s="613"/>
    </row>
    <row r="447" spans="3:87">
      <c r="C447" s="544"/>
      <c r="D447" s="544"/>
      <c r="E447" s="544"/>
      <c r="F447" s="544"/>
      <c r="G447" s="544"/>
      <c r="H447" s="544"/>
      <c r="I447" s="495"/>
      <c r="J447" s="495"/>
      <c r="K447" s="495"/>
      <c r="L447" s="495"/>
      <c r="M447" s="495"/>
      <c r="U447" s="613"/>
      <c r="V447" s="613"/>
      <c r="W447" s="613"/>
      <c r="X447" s="613"/>
      <c r="Y447" s="613"/>
      <c r="Z447" s="613"/>
      <c r="AA447" s="613"/>
      <c r="AB447" s="613"/>
      <c r="AC447" s="613"/>
      <c r="AD447" s="613"/>
      <c r="AE447" s="971"/>
      <c r="AF447" s="613"/>
      <c r="AG447" s="613"/>
      <c r="AH447" s="613"/>
      <c r="AI447" s="973"/>
      <c r="AJ447" s="613"/>
      <c r="AK447" s="971"/>
      <c r="AL447" s="613"/>
      <c r="AM447" s="971"/>
      <c r="AN447" s="613"/>
      <c r="AO447" s="971"/>
      <c r="AP447" s="613"/>
      <c r="AQ447" s="613"/>
      <c r="AR447" s="613"/>
      <c r="AS447" s="613"/>
      <c r="AT447" s="613"/>
      <c r="AU447" s="613"/>
      <c r="AV447" s="613"/>
      <c r="AW447" s="613"/>
      <c r="AX447" s="613"/>
      <c r="AY447" s="613"/>
      <c r="AZ447" s="613"/>
      <c r="BA447" s="972"/>
      <c r="BB447" s="613"/>
      <c r="BC447" s="613"/>
      <c r="BD447" s="613"/>
      <c r="BE447" s="613"/>
      <c r="BF447" s="613"/>
      <c r="BG447" s="1075"/>
      <c r="BH447" s="613"/>
      <c r="BI447" s="613"/>
      <c r="BJ447" s="613"/>
      <c r="BK447" s="613"/>
      <c r="BL447" s="613"/>
      <c r="BM447" s="972"/>
      <c r="BN447" s="613"/>
      <c r="BO447" s="613"/>
      <c r="BP447" s="613"/>
      <c r="BQ447" s="613"/>
      <c r="BR447" s="613"/>
      <c r="BS447" s="972"/>
      <c r="BT447" s="613"/>
      <c r="BU447" s="613"/>
      <c r="BV447" s="613"/>
      <c r="BW447" s="613"/>
      <c r="BX447" s="613"/>
      <c r="BY447" s="972"/>
      <c r="BZ447" s="613"/>
      <c r="CA447" s="613"/>
      <c r="CB447" s="613"/>
      <c r="CC447" s="613"/>
      <c r="CD447" s="613"/>
      <c r="CE447" s="613"/>
      <c r="CF447" s="613"/>
      <c r="CG447" s="613"/>
      <c r="CH447" s="613"/>
      <c r="CI447" s="613"/>
    </row>
    <row r="448" spans="3:87">
      <c r="C448" s="544"/>
      <c r="D448" s="544"/>
      <c r="E448" s="544"/>
      <c r="F448" s="544"/>
      <c r="G448" s="544"/>
      <c r="H448" s="544"/>
      <c r="I448" s="495"/>
      <c r="J448" s="495"/>
      <c r="K448" s="495"/>
      <c r="L448" s="495"/>
      <c r="M448" s="495"/>
      <c r="U448" s="613"/>
      <c r="V448" s="613"/>
      <c r="W448" s="613"/>
      <c r="X448" s="613"/>
      <c r="Y448" s="613"/>
      <c r="Z448" s="613"/>
      <c r="AA448" s="613"/>
      <c r="AB448" s="613"/>
      <c r="AC448" s="613"/>
      <c r="AD448" s="613"/>
      <c r="AE448" s="971"/>
      <c r="AF448" s="613"/>
      <c r="AG448" s="613"/>
      <c r="AH448" s="613"/>
      <c r="AI448" s="973"/>
      <c r="AJ448" s="613"/>
      <c r="AK448" s="971"/>
      <c r="AL448" s="613"/>
      <c r="AM448" s="971"/>
      <c r="AN448" s="613"/>
      <c r="AO448" s="971"/>
      <c r="AP448" s="613"/>
      <c r="AQ448" s="613"/>
      <c r="AR448" s="613"/>
      <c r="AS448" s="613"/>
      <c r="AT448" s="613"/>
      <c r="AU448" s="613"/>
      <c r="AV448" s="613"/>
      <c r="AW448" s="613"/>
      <c r="AX448" s="613"/>
      <c r="AY448" s="613"/>
      <c r="AZ448" s="613"/>
      <c r="BA448" s="972"/>
      <c r="BB448" s="613"/>
      <c r="BC448" s="613"/>
      <c r="BD448" s="613"/>
      <c r="BE448" s="613"/>
      <c r="BF448" s="613"/>
      <c r="BG448" s="1075"/>
      <c r="BH448" s="613"/>
      <c r="BI448" s="613"/>
      <c r="BJ448" s="613"/>
      <c r="BK448" s="613"/>
      <c r="BL448" s="613"/>
      <c r="BM448" s="972"/>
      <c r="BN448" s="613"/>
      <c r="BO448" s="613"/>
      <c r="BP448" s="613"/>
      <c r="BQ448" s="613"/>
      <c r="BR448" s="613"/>
      <c r="BS448" s="972"/>
      <c r="BT448" s="613"/>
      <c r="BU448" s="613"/>
      <c r="BV448" s="613"/>
      <c r="BW448" s="613"/>
      <c r="BX448" s="613"/>
      <c r="BY448" s="972"/>
      <c r="BZ448" s="613"/>
      <c r="CA448" s="613"/>
      <c r="CB448" s="613"/>
      <c r="CC448" s="613"/>
      <c r="CD448" s="613"/>
      <c r="CE448" s="613"/>
      <c r="CF448" s="613"/>
      <c r="CG448" s="613"/>
      <c r="CH448" s="613"/>
      <c r="CI448" s="613"/>
    </row>
    <row r="449" spans="3:87">
      <c r="C449" s="544"/>
      <c r="D449" s="544"/>
      <c r="E449" s="544"/>
      <c r="F449" s="544"/>
      <c r="G449" s="544"/>
      <c r="H449" s="544"/>
      <c r="I449" s="495"/>
      <c r="J449" s="495"/>
      <c r="K449" s="495"/>
      <c r="L449" s="495"/>
      <c r="M449" s="495"/>
      <c r="U449" s="613"/>
      <c r="V449" s="613"/>
      <c r="W449" s="613"/>
      <c r="X449" s="613"/>
      <c r="Y449" s="613"/>
      <c r="Z449" s="613"/>
      <c r="AA449" s="613"/>
      <c r="AB449" s="613"/>
      <c r="AC449" s="613"/>
      <c r="AD449" s="613"/>
      <c r="AE449" s="971"/>
      <c r="AF449" s="613"/>
      <c r="AG449" s="613"/>
      <c r="AH449" s="613"/>
      <c r="AI449" s="973"/>
      <c r="AJ449" s="613"/>
      <c r="AK449" s="971"/>
      <c r="AL449" s="613"/>
      <c r="AM449" s="971"/>
      <c r="AN449" s="613"/>
      <c r="AO449" s="971"/>
      <c r="AP449" s="613"/>
      <c r="AQ449" s="613"/>
      <c r="AR449" s="613"/>
      <c r="AS449" s="613"/>
      <c r="AT449" s="613"/>
      <c r="AU449" s="613"/>
      <c r="AV449" s="613"/>
      <c r="AW449" s="613"/>
      <c r="AX449" s="613"/>
      <c r="AY449" s="613"/>
      <c r="AZ449" s="613"/>
      <c r="BA449" s="972"/>
      <c r="BB449" s="613"/>
      <c r="BC449" s="613"/>
      <c r="BD449" s="613"/>
      <c r="BE449" s="613"/>
      <c r="BF449" s="613"/>
      <c r="BG449" s="1075"/>
      <c r="BH449" s="613"/>
      <c r="BI449" s="613"/>
      <c r="BJ449" s="613"/>
      <c r="BK449" s="613"/>
      <c r="BL449" s="613"/>
      <c r="BM449" s="972"/>
      <c r="BN449" s="613"/>
      <c r="BO449" s="613"/>
      <c r="BP449" s="613"/>
      <c r="BQ449" s="613"/>
      <c r="BR449" s="613"/>
      <c r="BS449" s="972"/>
      <c r="BT449" s="613"/>
      <c r="BU449" s="613"/>
      <c r="BV449" s="613"/>
      <c r="BW449" s="613"/>
      <c r="BX449" s="613"/>
      <c r="BY449" s="972"/>
      <c r="BZ449" s="613"/>
      <c r="CA449" s="613"/>
      <c r="CB449" s="613"/>
      <c r="CC449" s="613"/>
      <c r="CD449" s="613"/>
      <c r="CE449" s="613"/>
      <c r="CF449" s="613"/>
      <c r="CG449" s="613"/>
      <c r="CH449" s="613"/>
      <c r="CI449" s="613"/>
    </row>
    <row r="450" spans="3:87">
      <c r="C450" s="544"/>
      <c r="D450" s="544"/>
      <c r="E450" s="544"/>
      <c r="F450" s="544"/>
      <c r="G450" s="544"/>
      <c r="H450" s="544"/>
      <c r="I450" s="495"/>
      <c r="J450" s="495"/>
      <c r="K450" s="495"/>
      <c r="L450" s="495"/>
      <c r="M450" s="495"/>
      <c r="U450" s="613"/>
      <c r="V450" s="613"/>
      <c r="W450" s="613"/>
      <c r="X450" s="613"/>
      <c r="Y450" s="613"/>
      <c r="Z450" s="613"/>
      <c r="AA450" s="613"/>
      <c r="AB450" s="613"/>
      <c r="AC450" s="613"/>
      <c r="AD450" s="613"/>
      <c r="AE450" s="971"/>
      <c r="AF450" s="613"/>
      <c r="AG450" s="613"/>
      <c r="AH450" s="613"/>
      <c r="AI450" s="973"/>
      <c r="AJ450" s="613"/>
      <c r="AK450" s="971"/>
      <c r="AL450" s="613"/>
      <c r="AM450" s="971"/>
      <c r="AN450" s="613"/>
      <c r="AO450" s="971"/>
      <c r="AP450" s="613"/>
      <c r="AQ450" s="613"/>
      <c r="AR450" s="613"/>
      <c r="AS450" s="613"/>
      <c r="AT450" s="613"/>
      <c r="AU450" s="613"/>
      <c r="AV450" s="613"/>
      <c r="AW450" s="613"/>
      <c r="AX450" s="613"/>
      <c r="AY450" s="613"/>
      <c r="AZ450" s="613"/>
      <c r="BA450" s="972"/>
      <c r="BB450" s="613"/>
      <c r="BC450" s="613"/>
      <c r="BD450" s="613"/>
      <c r="BE450" s="613"/>
      <c r="BF450" s="613"/>
      <c r="BG450" s="1075"/>
      <c r="BH450" s="613"/>
      <c r="BI450" s="613"/>
      <c r="BJ450" s="613"/>
      <c r="BK450" s="613"/>
      <c r="BL450" s="613"/>
      <c r="BM450" s="972"/>
      <c r="BN450" s="613"/>
      <c r="BO450" s="613"/>
      <c r="BP450" s="613"/>
      <c r="BQ450" s="613"/>
      <c r="BR450" s="613"/>
      <c r="BS450" s="972"/>
      <c r="BT450" s="613"/>
      <c r="BU450" s="613"/>
      <c r="BV450" s="613"/>
      <c r="BW450" s="613"/>
      <c r="BX450" s="613"/>
      <c r="BY450" s="972"/>
      <c r="BZ450" s="613"/>
      <c r="CA450" s="613"/>
      <c r="CB450" s="613"/>
      <c r="CC450" s="613"/>
      <c r="CD450" s="613"/>
      <c r="CE450" s="613"/>
      <c r="CF450" s="613"/>
      <c r="CG450" s="613"/>
      <c r="CH450" s="613"/>
      <c r="CI450" s="613"/>
    </row>
    <row r="451" spans="3:87">
      <c r="C451" s="544"/>
      <c r="D451" s="544"/>
      <c r="E451" s="544"/>
      <c r="F451" s="544"/>
      <c r="G451" s="544"/>
      <c r="H451" s="544"/>
      <c r="I451" s="495"/>
      <c r="J451" s="495"/>
      <c r="K451" s="495"/>
      <c r="L451" s="495"/>
      <c r="M451" s="495"/>
      <c r="U451" s="613"/>
      <c r="V451" s="613"/>
      <c r="W451" s="613"/>
      <c r="X451" s="613"/>
      <c r="Y451" s="613"/>
      <c r="Z451" s="613"/>
      <c r="AA451" s="613"/>
      <c r="AB451" s="613"/>
      <c r="AC451" s="613"/>
      <c r="AD451" s="613"/>
      <c r="AE451" s="971"/>
      <c r="AF451" s="613"/>
      <c r="AG451" s="613"/>
      <c r="AH451" s="613"/>
      <c r="AI451" s="973"/>
      <c r="AJ451" s="613"/>
      <c r="AK451" s="971"/>
      <c r="AL451" s="613"/>
      <c r="AM451" s="971"/>
      <c r="AN451" s="613"/>
      <c r="AO451" s="971"/>
      <c r="AP451" s="613"/>
      <c r="AQ451" s="613"/>
      <c r="AR451" s="613"/>
      <c r="AS451" s="613"/>
      <c r="AT451" s="613"/>
      <c r="AU451" s="613"/>
      <c r="AV451" s="613"/>
      <c r="AW451" s="613"/>
      <c r="AX451" s="613"/>
      <c r="AY451" s="613"/>
      <c r="AZ451" s="613"/>
      <c r="BA451" s="972"/>
      <c r="BB451" s="613"/>
      <c r="BC451" s="613"/>
      <c r="BD451" s="613"/>
      <c r="BE451" s="613"/>
      <c r="BF451" s="613"/>
      <c r="BG451" s="1075"/>
      <c r="BH451" s="613"/>
      <c r="BI451" s="613"/>
      <c r="BJ451" s="613"/>
      <c r="BK451" s="613"/>
      <c r="BL451" s="613"/>
      <c r="BM451" s="972"/>
      <c r="BN451" s="613"/>
      <c r="BO451" s="613"/>
      <c r="BP451" s="613"/>
      <c r="BQ451" s="613"/>
      <c r="BR451" s="613"/>
      <c r="BS451" s="972"/>
      <c r="BT451" s="613"/>
      <c r="BU451" s="613"/>
      <c r="BV451" s="613"/>
      <c r="BW451" s="613"/>
      <c r="BX451" s="613"/>
      <c r="BY451" s="972"/>
      <c r="BZ451" s="613"/>
      <c r="CA451" s="613"/>
      <c r="CB451" s="613"/>
      <c r="CC451" s="613"/>
      <c r="CD451" s="613"/>
      <c r="CE451" s="613"/>
      <c r="CF451" s="613"/>
      <c r="CG451" s="613"/>
      <c r="CH451" s="613"/>
      <c r="CI451" s="613"/>
    </row>
    <row r="452" spans="3:87">
      <c r="C452" s="544"/>
      <c r="D452" s="544"/>
      <c r="E452" s="544"/>
      <c r="F452" s="544"/>
      <c r="G452" s="544"/>
      <c r="H452" s="544"/>
      <c r="I452" s="495"/>
      <c r="J452" s="495"/>
      <c r="K452" s="495"/>
      <c r="L452" s="495"/>
      <c r="M452" s="495"/>
      <c r="U452" s="613"/>
      <c r="V452" s="613"/>
      <c r="W452" s="613"/>
      <c r="X452" s="613"/>
      <c r="Y452" s="613"/>
      <c r="Z452" s="613"/>
      <c r="AA452" s="613"/>
      <c r="AB452" s="613"/>
      <c r="AC452" s="613"/>
      <c r="AD452" s="613"/>
      <c r="AE452" s="971"/>
      <c r="AF452" s="613"/>
      <c r="AG452" s="613"/>
      <c r="AH452" s="613"/>
      <c r="AI452" s="973"/>
      <c r="AJ452" s="613"/>
      <c r="AK452" s="971"/>
      <c r="AL452" s="613"/>
      <c r="AM452" s="971"/>
      <c r="AN452" s="613"/>
      <c r="AO452" s="971"/>
      <c r="AP452" s="613"/>
      <c r="AQ452" s="613"/>
      <c r="AR452" s="613"/>
      <c r="AS452" s="613"/>
      <c r="AT452" s="613"/>
      <c r="AU452" s="613"/>
      <c r="AV452" s="613"/>
      <c r="AW452" s="613"/>
      <c r="AX452" s="613"/>
      <c r="AY452" s="613"/>
      <c r="AZ452" s="613"/>
      <c r="BA452" s="972"/>
      <c r="BB452" s="613"/>
      <c r="BC452" s="613"/>
      <c r="BD452" s="613"/>
      <c r="BE452" s="613"/>
      <c r="BF452" s="613"/>
      <c r="BG452" s="1075"/>
      <c r="BH452" s="613"/>
      <c r="BI452" s="613"/>
      <c r="BJ452" s="613"/>
      <c r="BK452" s="613"/>
      <c r="BL452" s="613"/>
      <c r="BM452" s="972"/>
      <c r="BN452" s="613"/>
      <c r="BO452" s="613"/>
      <c r="BP452" s="613"/>
      <c r="BQ452" s="613"/>
      <c r="BR452" s="613"/>
      <c r="BS452" s="972"/>
      <c r="BT452" s="613"/>
      <c r="BU452" s="613"/>
      <c r="BV452" s="613"/>
      <c r="BW452" s="613"/>
      <c r="BX452" s="613"/>
      <c r="BY452" s="972"/>
      <c r="BZ452" s="613"/>
      <c r="CA452" s="613"/>
      <c r="CB452" s="613"/>
      <c r="CC452" s="613"/>
      <c r="CD452" s="613"/>
      <c r="CE452" s="613"/>
      <c r="CF452" s="613"/>
      <c r="CG452" s="613"/>
      <c r="CH452" s="613"/>
      <c r="CI452" s="613"/>
    </row>
    <row r="453" spans="3:87">
      <c r="C453" s="544"/>
      <c r="D453" s="544"/>
      <c r="E453" s="544"/>
      <c r="F453" s="544"/>
      <c r="G453" s="544"/>
      <c r="H453" s="544"/>
      <c r="I453" s="495"/>
      <c r="J453" s="495"/>
      <c r="K453" s="495"/>
      <c r="L453" s="495"/>
      <c r="M453" s="495"/>
      <c r="U453" s="613"/>
      <c r="V453" s="613"/>
      <c r="W453" s="613"/>
      <c r="X453" s="613"/>
      <c r="Y453" s="613"/>
      <c r="Z453" s="613"/>
      <c r="AA453" s="613"/>
      <c r="AB453" s="613"/>
      <c r="AC453" s="613"/>
      <c r="AD453" s="613"/>
      <c r="AE453" s="971"/>
      <c r="AF453" s="613"/>
      <c r="AG453" s="613"/>
      <c r="AH453" s="613"/>
      <c r="AI453" s="973"/>
      <c r="AJ453" s="613"/>
      <c r="AK453" s="971"/>
      <c r="AL453" s="613"/>
      <c r="AM453" s="971"/>
      <c r="AN453" s="613"/>
      <c r="AO453" s="971"/>
      <c r="AP453" s="613"/>
      <c r="AQ453" s="613"/>
      <c r="AR453" s="613"/>
      <c r="AS453" s="613"/>
      <c r="AT453" s="613"/>
      <c r="AU453" s="613"/>
      <c r="AV453" s="613"/>
      <c r="AW453" s="613"/>
      <c r="AX453" s="613"/>
      <c r="AY453" s="613"/>
      <c r="AZ453" s="613"/>
      <c r="BA453" s="972"/>
      <c r="BB453" s="613"/>
      <c r="BC453" s="613"/>
      <c r="BD453" s="613"/>
      <c r="BE453" s="613"/>
      <c r="BF453" s="613"/>
      <c r="BG453" s="1075"/>
      <c r="BH453" s="613"/>
      <c r="BI453" s="613"/>
      <c r="BJ453" s="613"/>
      <c r="BK453" s="613"/>
      <c r="BL453" s="613"/>
      <c r="BM453" s="972"/>
      <c r="BN453" s="613"/>
      <c r="BO453" s="613"/>
      <c r="BP453" s="613"/>
      <c r="BQ453" s="613"/>
      <c r="BR453" s="613"/>
      <c r="BS453" s="972"/>
      <c r="BT453" s="613"/>
      <c r="BU453" s="613"/>
      <c r="BV453" s="613"/>
      <c r="BW453" s="613"/>
      <c r="BX453" s="613"/>
      <c r="BY453" s="972"/>
      <c r="BZ453" s="613"/>
      <c r="CA453" s="613"/>
      <c r="CB453" s="613"/>
      <c r="CC453" s="613"/>
      <c r="CD453" s="613"/>
      <c r="CE453" s="613"/>
      <c r="CF453" s="613"/>
      <c r="CG453" s="613"/>
      <c r="CH453" s="613"/>
      <c r="CI453" s="613"/>
    </row>
    <row r="454" spans="3:87">
      <c r="C454" s="544"/>
      <c r="D454" s="544"/>
      <c r="E454" s="544"/>
      <c r="F454" s="544"/>
      <c r="G454" s="544"/>
      <c r="H454" s="544"/>
      <c r="I454" s="495"/>
      <c r="J454" s="495"/>
      <c r="K454" s="495"/>
      <c r="L454" s="495"/>
      <c r="M454" s="495"/>
      <c r="U454" s="613"/>
      <c r="V454" s="613"/>
      <c r="W454" s="613"/>
      <c r="X454" s="613"/>
      <c r="Y454" s="613"/>
      <c r="Z454" s="613"/>
      <c r="AA454" s="613"/>
      <c r="AB454" s="613"/>
      <c r="AC454" s="613"/>
      <c r="AD454" s="613"/>
      <c r="AE454" s="971"/>
      <c r="AF454" s="613"/>
      <c r="AG454" s="613"/>
      <c r="AH454" s="613"/>
      <c r="AI454" s="973"/>
      <c r="AJ454" s="613"/>
      <c r="AK454" s="971"/>
      <c r="AL454" s="613"/>
      <c r="AM454" s="971"/>
      <c r="AN454" s="613"/>
      <c r="AO454" s="971"/>
      <c r="AP454" s="613"/>
      <c r="AQ454" s="613"/>
      <c r="AR454" s="613"/>
      <c r="AS454" s="613"/>
      <c r="AT454" s="613"/>
      <c r="AU454" s="613"/>
      <c r="AV454" s="613"/>
      <c r="AW454" s="613"/>
      <c r="AX454" s="613"/>
      <c r="AY454" s="613"/>
      <c r="AZ454" s="613"/>
      <c r="BA454" s="972"/>
      <c r="BB454" s="613"/>
      <c r="BC454" s="613"/>
      <c r="BD454" s="613"/>
      <c r="BE454" s="613"/>
      <c r="BF454" s="613"/>
      <c r="BG454" s="1075"/>
      <c r="BH454" s="613"/>
      <c r="BI454" s="613"/>
      <c r="BJ454" s="613"/>
      <c r="BK454" s="613"/>
      <c r="BL454" s="613"/>
      <c r="BM454" s="972"/>
      <c r="BN454" s="613"/>
      <c r="BO454" s="613"/>
      <c r="BP454" s="613"/>
      <c r="BQ454" s="613"/>
      <c r="BR454" s="613"/>
      <c r="BS454" s="972"/>
      <c r="BT454" s="613"/>
      <c r="BU454" s="613"/>
      <c r="BV454" s="613"/>
      <c r="BW454" s="613"/>
      <c r="BX454" s="613"/>
      <c r="BY454" s="972"/>
      <c r="BZ454" s="613"/>
      <c r="CA454" s="613"/>
      <c r="CB454" s="613"/>
      <c r="CC454" s="613"/>
      <c r="CD454" s="613"/>
      <c r="CE454" s="613"/>
      <c r="CF454" s="613"/>
      <c r="CG454" s="613"/>
      <c r="CH454" s="613"/>
      <c r="CI454" s="613"/>
    </row>
    <row r="455" spans="3:87">
      <c r="C455" s="544"/>
      <c r="D455" s="544"/>
      <c r="E455" s="544"/>
      <c r="F455" s="544"/>
      <c r="G455" s="544"/>
      <c r="H455" s="544"/>
      <c r="I455" s="495"/>
      <c r="J455" s="495"/>
      <c r="K455" s="495"/>
      <c r="L455" s="495"/>
      <c r="M455" s="495"/>
      <c r="U455" s="613"/>
      <c r="V455" s="613"/>
      <c r="W455" s="613"/>
      <c r="X455" s="613"/>
      <c r="Y455" s="613"/>
      <c r="Z455" s="613"/>
      <c r="AA455" s="613"/>
      <c r="AB455" s="613"/>
      <c r="AC455" s="613"/>
      <c r="AD455" s="613"/>
      <c r="AE455" s="971"/>
      <c r="AF455" s="613"/>
      <c r="AG455" s="613"/>
      <c r="AH455" s="613"/>
      <c r="AI455" s="973"/>
      <c r="AJ455" s="613"/>
      <c r="AK455" s="971"/>
      <c r="AL455" s="613"/>
      <c r="AM455" s="971"/>
      <c r="AN455" s="613"/>
      <c r="AO455" s="971"/>
      <c r="AP455" s="613"/>
      <c r="AQ455" s="613"/>
      <c r="AR455" s="613"/>
      <c r="AS455" s="613"/>
      <c r="AT455" s="613"/>
      <c r="AU455" s="613"/>
      <c r="AV455" s="613"/>
      <c r="AW455" s="613"/>
      <c r="AX455" s="613"/>
      <c r="AY455" s="613"/>
      <c r="AZ455" s="613"/>
      <c r="BA455" s="972"/>
      <c r="BB455" s="613"/>
      <c r="BC455" s="613"/>
      <c r="BD455" s="613"/>
      <c r="BE455" s="613"/>
      <c r="BF455" s="613"/>
      <c r="BG455" s="1075"/>
      <c r="BH455" s="613"/>
      <c r="BI455" s="613"/>
      <c r="BJ455" s="613"/>
      <c r="BK455" s="613"/>
      <c r="BL455" s="613"/>
      <c r="BM455" s="972"/>
      <c r="BN455" s="613"/>
      <c r="BO455" s="613"/>
      <c r="BP455" s="613"/>
      <c r="BQ455" s="613"/>
      <c r="BR455" s="613"/>
      <c r="BS455" s="972"/>
      <c r="BT455" s="613"/>
      <c r="BU455" s="613"/>
      <c r="BV455" s="613"/>
      <c r="BW455" s="613"/>
      <c r="BX455" s="613"/>
      <c r="BY455" s="972"/>
      <c r="BZ455" s="613"/>
      <c r="CA455" s="613"/>
      <c r="CB455" s="613"/>
      <c r="CC455" s="613"/>
      <c r="CD455" s="613"/>
      <c r="CE455" s="613"/>
      <c r="CF455" s="613"/>
      <c r="CG455" s="613"/>
      <c r="CH455" s="613"/>
      <c r="CI455" s="613"/>
    </row>
    <row r="456" spans="3:87">
      <c r="C456" s="544"/>
      <c r="D456" s="544"/>
      <c r="E456" s="544"/>
      <c r="F456" s="544"/>
      <c r="G456" s="544"/>
      <c r="H456" s="544"/>
      <c r="I456" s="495"/>
      <c r="J456" s="495"/>
      <c r="K456" s="495"/>
      <c r="L456" s="495"/>
      <c r="M456" s="495"/>
      <c r="U456" s="613"/>
      <c r="V456" s="613"/>
      <c r="W456" s="613"/>
      <c r="X456" s="613"/>
      <c r="Y456" s="613"/>
      <c r="Z456" s="613"/>
      <c r="AA456" s="613"/>
      <c r="AB456" s="613"/>
      <c r="AC456" s="613"/>
      <c r="AD456" s="613"/>
      <c r="AE456" s="971"/>
      <c r="AF456" s="613"/>
      <c r="AG456" s="613"/>
      <c r="AH456" s="613"/>
      <c r="AI456" s="973"/>
      <c r="AJ456" s="613"/>
      <c r="AK456" s="971"/>
      <c r="AL456" s="613"/>
      <c r="AM456" s="971"/>
      <c r="AN456" s="613"/>
      <c r="AO456" s="971"/>
      <c r="AP456" s="613"/>
      <c r="AQ456" s="613"/>
      <c r="AR456" s="613"/>
      <c r="AS456" s="613"/>
      <c r="AT456" s="613"/>
      <c r="AU456" s="613"/>
      <c r="AV456" s="613"/>
      <c r="AW456" s="613"/>
      <c r="AX456" s="613"/>
      <c r="AY456" s="613"/>
      <c r="AZ456" s="613"/>
      <c r="BA456" s="972"/>
      <c r="BB456" s="613"/>
      <c r="BC456" s="613"/>
      <c r="BD456" s="613"/>
      <c r="BE456" s="613"/>
      <c r="BF456" s="613"/>
      <c r="BG456" s="1075"/>
      <c r="BH456" s="613"/>
      <c r="BI456" s="613"/>
      <c r="BJ456" s="613"/>
      <c r="BK456" s="613"/>
      <c r="BL456" s="613"/>
      <c r="BM456" s="972"/>
      <c r="BN456" s="613"/>
      <c r="BO456" s="613"/>
      <c r="BP456" s="613"/>
      <c r="BQ456" s="613"/>
      <c r="BR456" s="613"/>
      <c r="BS456" s="972"/>
      <c r="BT456" s="613"/>
      <c r="BU456" s="613"/>
      <c r="BV456" s="613"/>
      <c r="BW456" s="613"/>
      <c r="BX456" s="613"/>
      <c r="BY456" s="972"/>
      <c r="BZ456" s="613"/>
      <c r="CA456" s="613"/>
      <c r="CB456" s="613"/>
      <c r="CC456" s="613"/>
      <c r="CD456" s="613"/>
      <c r="CE456" s="613"/>
      <c r="CF456" s="613"/>
      <c r="CG456" s="613"/>
      <c r="CH456" s="613"/>
      <c r="CI456" s="613"/>
    </row>
    <row r="457" spans="3:87">
      <c r="C457" s="544"/>
      <c r="D457" s="544"/>
      <c r="E457" s="544"/>
      <c r="F457" s="544"/>
      <c r="G457" s="544"/>
      <c r="H457" s="544"/>
      <c r="I457" s="495"/>
      <c r="J457" s="495"/>
      <c r="K457" s="495"/>
      <c r="L457" s="495"/>
      <c r="M457" s="495"/>
      <c r="U457" s="613"/>
      <c r="V457" s="613"/>
      <c r="W457" s="613"/>
      <c r="X457" s="613"/>
      <c r="Y457" s="613"/>
      <c r="Z457" s="613"/>
      <c r="AA457" s="613"/>
      <c r="AB457" s="613"/>
      <c r="AC457" s="613"/>
      <c r="AD457" s="613"/>
      <c r="AE457" s="971"/>
      <c r="AF457" s="613"/>
      <c r="AG457" s="613"/>
      <c r="AH457" s="613"/>
      <c r="AI457" s="973"/>
      <c r="AJ457" s="613"/>
      <c r="AK457" s="971"/>
      <c r="AL457" s="613"/>
      <c r="AM457" s="971"/>
      <c r="AN457" s="613"/>
      <c r="AO457" s="971"/>
      <c r="AP457" s="613"/>
      <c r="AQ457" s="613"/>
      <c r="AR457" s="613"/>
      <c r="AS457" s="613"/>
      <c r="AT457" s="613"/>
      <c r="AU457" s="613"/>
      <c r="AV457" s="613"/>
      <c r="AW457" s="613"/>
      <c r="AX457" s="613"/>
      <c r="AY457" s="613"/>
      <c r="AZ457" s="613"/>
      <c r="BA457" s="972"/>
      <c r="BB457" s="613"/>
      <c r="BC457" s="613"/>
      <c r="BD457" s="613"/>
      <c r="BE457" s="613"/>
      <c r="BF457" s="613"/>
      <c r="BG457" s="1075"/>
      <c r="BH457" s="613"/>
      <c r="BI457" s="613"/>
      <c r="BJ457" s="613"/>
      <c r="BK457" s="613"/>
      <c r="BL457" s="613"/>
      <c r="BM457" s="972"/>
      <c r="BN457" s="613"/>
      <c r="BO457" s="613"/>
      <c r="BP457" s="613"/>
      <c r="BQ457" s="613"/>
      <c r="BR457" s="613"/>
      <c r="BS457" s="972"/>
      <c r="BT457" s="613"/>
      <c r="BU457" s="613"/>
      <c r="BV457" s="613"/>
      <c r="BW457" s="613"/>
      <c r="BX457" s="613"/>
      <c r="BY457" s="972"/>
      <c r="BZ457" s="613"/>
      <c r="CA457" s="613"/>
      <c r="CB457" s="613"/>
      <c r="CC457" s="613"/>
      <c r="CD457" s="613"/>
      <c r="CE457" s="613"/>
      <c r="CF457" s="613"/>
      <c r="CG457" s="613"/>
      <c r="CH457" s="613"/>
      <c r="CI457" s="613"/>
    </row>
    <row r="458" spans="3:87">
      <c r="C458" s="544"/>
      <c r="D458" s="544"/>
      <c r="E458" s="544"/>
      <c r="F458" s="544"/>
      <c r="G458" s="544"/>
      <c r="H458" s="544"/>
      <c r="I458" s="495"/>
      <c r="J458" s="495"/>
      <c r="K458" s="495"/>
      <c r="L458" s="495"/>
      <c r="M458" s="495"/>
      <c r="U458" s="613"/>
      <c r="V458" s="613"/>
      <c r="W458" s="613"/>
      <c r="X458" s="613"/>
      <c r="Y458" s="613"/>
      <c r="Z458" s="613"/>
      <c r="AA458" s="613"/>
      <c r="AB458" s="613"/>
      <c r="AC458" s="613"/>
      <c r="AD458" s="613"/>
      <c r="AE458" s="971"/>
      <c r="AF458" s="613"/>
      <c r="AG458" s="613"/>
      <c r="AH458" s="613"/>
      <c r="AI458" s="973"/>
      <c r="AJ458" s="613"/>
      <c r="AK458" s="971"/>
      <c r="AL458" s="613"/>
      <c r="AM458" s="971"/>
      <c r="AN458" s="613"/>
      <c r="AO458" s="971"/>
      <c r="AP458" s="613"/>
      <c r="AQ458" s="613"/>
      <c r="AR458" s="613"/>
      <c r="AS458" s="613"/>
      <c r="AT458" s="613"/>
      <c r="AU458" s="613"/>
      <c r="AV458" s="613"/>
      <c r="AW458" s="613"/>
      <c r="AX458" s="613"/>
      <c r="AY458" s="613"/>
      <c r="AZ458" s="613"/>
      <c r="BA458" s="972"/>
      <c r="BB458" s="613"/>
      <c r="BC458" s="613"/>
      <c r="BD458" s="613"/>
      <c r="BE458" s="613"/>
      <c r="BF458" s="613"/>
      <c r="BG458" s="1075"/>
      <c r="BH458" s="613"/>
      <c r="BI458" s="613"/>
      <c r="BJ458" s="613"/>
      <c r="BK458" s="613"/>
      <c r="BL458" s="613"/>
      <c r="BM458" s="972"/>
      <c r="BN458" s="613"/>
      <c r="BO458" s="613"/>
      <c r="BP458" s="613"/>
      <c r="BQ458" s="613"/>
      <c r="BR458" s="613"/>
      <c r="BS458" s="972"/>
      <c r="BT458" s="613"/>
      <c r="BU458" s="613"/>
      <c r="BV458" s="613"/>
      <c r="BW458" s="613"/>
      <c r="BX458" s="613"/>
      <c r="BY458" s="972"/>
      <c r="BZ458" s="613"/>
      <c r="CA458" s="613"/>
      <c r="CB458" s="613"/>
      <c r="CC458" s="613"/>
      <c r="CD458" s="613"/>
      <c r="CE458" s="613"/>
      <c r="CF458" s="613"/>
      <c r="CG458" s="613"/>
      <c r="CH458" s="613"/>
      <c r="CI458" s="613"/>
    </row>
    <row r="459" spans="3:87">
      <c r="C459" s="544"/>
      <c r="D459" s="544"/>
      <c r="E459" s="544"/>
      <c r="F459" s="544"/>
      <c r="G459" s="544"/>
      <c r="H459" s="544"/>
      <c r="I459" s="495"/>
      <c r="J459" s="495"/>
      <c r="K459" s="495"/>
      <c r="L459" s="495"/>
      <c r="M459" s="495"/>
      <c r="U459" s="613"/>
      <c r="V459" s="613"/>
      <c r="W459" s="613"/>
      <c r="X459" s="613"/>
      <c r="Y459" s="613"/>
      <c r="Z459" s="613"/>
      <c r="AA459" s="613"/>
      <c r="AB459" s="613"/>
      <c r="AC459" s="613"/>
      <c r="AD459" s="613"/>
      <c r="AE459" s="971"/>
      <c r="AF459" s="613"/>
      <c r="AG459" s="613"/>
      <c r="AH459" s="613"/>
      <c r="AI459" s="973"/>
      <c r="AJ459" s="613"/>
      <c r="AK459" s="971"/>
      <c r="AL459" s="613"/>
      <c r="AM459" s="971"/>
      <c r="AN459" s="613"/>
      <c r="AO459" s="971"/>
      <c r="AP459" s="613"/>
      <c r="AQ459" s="613"/>
      <c r="AR459" s="613"/>
      <c r="AS459" s="613"/>
      <c r="AT459" s="613"/>
      <c r="AU459" s="613"/>
      <c r="AV459" s="613"/>
      <c r="AW459" s="613"/>
      <c r="AX459" s="613"/>
      <c r="AY459" s="613"/>
      <c r="AZ459" s="613"/>
      <c r="BA459" s="972"/>
      <c r="BB459" s="613"/>
      <c r="BC459" s="613"/>
      <c r="BD459" s="613"/>
      <c r="BE459" s="613"/>
      <c r="BF459" s="613"/>
      <c r="BG459" s="1075"/>
      <c r="BH459" s="613"/>
      <c r="BI459" s="613"/>
      <c r="BJ459" s="613"/>
      <c r="BK459" s="613"/>
      <c r="BL459" s="613"/>
      <c r="BM459" s="972"/>
      <c r="BN459" s="613"/>
      <c r="BO459" s="613"/>
      <c r="BP459" s="613"/>
      <c r="BQ459" s="613"/>
      <c r="BR459" s="613"/>
      <c r="BS459" s="972"/>
      <c r="BT459" s="613"/>
      <c r="BU459" s="613"/>
      <c r="BV459" s="613"/>
      <c r="BW459" s="613"/>
      <c r="BX459" s="613"/>
      <c r="BY459" s="972"/>
      <c r="BZ459" s="613"/>
      <c r="CA459" s="613"/>
      <c r="CB459" s="613"/>
      <c r="CC459" s="613"/>
      <c r="CD459" s="613"/>
      <c r="CE459" s="613"/>
      <c r="CF459" s="613"/>
      <c r="CG459" s="613"/>
      <c r="CH459" s="613"/>
      <c r="CI459" s="613"/>
    </row>
    <row r="460" spans="3:87">
      <c r="C460" s="544"/>
      <c r="D460" s="544"/>
      <c r="E460" s="544"/>
      <c r="F460" s="544"/>
      <c r="G460" s="544"/>
      <c r="H460" s="544"/>
      <c r="I460" s="495"/>
      <c r="J460" s="495"/>
      <c r="K460" s="495"/>
      <c r="L460" s="495"/>
      <c r="M460" s="495"/>
      <c r="U460" s="613"/>
      <c r="V460" s="613"/>
      <c r="W460" s="613"/>
      <c r="X460" s="613"/>
      <c r="Y460" s="613"/>
      <c r="Z460" s="613"/>
      <c r="AA460" s="613"/>
      <c r="AB460" s="613"/>
      <c r="AC460" s="613"/>
      <c r="AD460" s="613"/>
      <c r="AE460" s="971"/>
      <c r="AF460" s="613"/>
      <c r="AG460" s="613"/>
      <c r="AH460" s="613"/>
      <c r="AI460" s="973"/>
      <c r="AJ460" s="613"/>
      <c r="AK460" s="971"/>
      <c r="AL460" s="613"/>
      <c r="AM460" s="971"/>
      <c r="AN460" s="613"/>
      <c r="AO460" s="971"/>
      <c r="AP460" s="613"/>
      <c r="AQ460" s="613"/>
      <c r="AR460" s="613"/>
      <c r="AS460" s="613"/>
      <c r="AT460" s="613"/>
      <c r="AU460" s="613"/>
      <c r="AV460" s="613"/>
      <c r="AW460" s="613"/>
      <c r="AX460" s="613"/>
      <c r="AY460" s="613"/>
      <c r="AZ460" s="613"/>
      <c r="BA460" s="972"/>
      <c r="BB460" s="613"/>
      <c r="BC460" s="613"/>
      <c r="BD460" s="613"/>
      <c r="BE460" s="613"/>
      <c r="BF460" s="613"/>
      <c r="BG460" s="1075"/>
      <c r="BH460" s="613"/>
      <c r="BI460" s="613"/>
      <c r="BJ460" s="613"/>
      <c r="BK460" s="613"/>
      <c r="BL460" s="613"/>
      <c r="BM460" s="972"/>
      <c r="BN460" s="613"/>
      <c r="BO460" s="613"/>
      <c r="BP460" s="613"/>
      <c r="BQ460" s="613"/>
      <c r="BR460" s="613"/>
      <c r="BS460" s="972"/>
      <c r="BT460" s="613"/>
      <c r="BU460" s="613"/>
      <c r="BV460" s="613"/>
      <c r="BW460" s="613"/>
      <c r="BX460" s="613"/>
      <c r="BY460" s="972"/>
      <c r="BZ460" s="613"/>
      <c r="CA460" s="613"/>
      <c r="CB460" s="613"/>
      <c r="CC460" s="613"/>
      <c r="CD460" s="613"/>
      <c r="CE460" s="613"/>
      <c r="CF460" s="613"/>
      <c r="CG460" s="613"/>
      <c r="CH460" s="613"/>
      <c r="CI460" s="613"/>
    </row>
    <row r="461" spans="3:87">
      <c r="C461" s="544"/>
      <c r="D461" s="544"/>
      <c r="E461" s="544"/>
      <c r="F461" s="544"/>
      <c r="G461" s="544"/>
      <c r="H461" s="544"/>
      <c r="I461" s="495"/>
      <c r="J461" s="495"/>
      <c r="K461" s="495"/>
      <c r="L461" s="495"/>
      <c r="M461" s="495"/>
      <c r="U461" s="613"/>
      <c r="V461" s="613"/>
      <c r="W461" s="613"/>
      <c r="X461" s="613"/>
      <c r="Y461" s="613"/>
      <c r="Z461" s="613"/>
      <c r="AA461" s="613"/>
      <c r="AB461" s="613"/>
      <c r="AC461" s="613"/>
      <c r="AD461" s="613"/>
      <c r="AE461" s="971"/>
      <c r="AF461" s="613"/>
      <c r="AG461" s="613"/>
      <c r="AH461" s="613"/>
      <c r="AI461" s="973"/>
      <c r="AJ461" s="613"/>
      <c r="AK461" s="971"/>
      <c r="AL461" s="613"/>
      <c r="AM461" s="971"/>
      <c r="AN461" s="613"/>
      <c r="AO461" s="971"/>
      <c r="AP461" s="613"/>
      <c r="AQ461" s="613"/>
      <c r="AR461" s="613"/>
      <c r="AS461" s="613"/>
      <c r="AT461" s="613"/>
      <c r="AU461" s="613"/>
      <c r="AV461" s="613"/>
      <c r="AW461" s="613"/>
      <c r="AX461" s="613"/>
      <c r="AY461" s="613"/>
      <c r="AZ461" s="613"/>
      <c r="BA461" s="972"/>
      <c r="BB461" s="613"/>
      <c r="BC461" s="613"/>
      <c r="BD461" s="613"/>
      <c r="BE461" s="613"/>
      <c r="BF461" s="613"/>
      <c r="BG461" s="1075"/>
      <c r="BH461" s="613"/>
      <c r="BI461" s="613"/>
      <c r="BJ461" s="613"/>
      <c r="BK461" s="613"/>
      <c r="BL461" s="613"/>
      <c r="BM461" s="972"/>
      <c r="BN461" s="613"/>
      <c r="BO461" s="613"/>
      <c r="BP461" s="613"/>
      <c r="BQ461" s="613"/>
      <c r="BR461" s="613"/>
      <c r="BS461" s="972"/>
      <c r="BT461" s="613"/>
      <c r="BU461" s="613"/>
      <c r="BV461" s="613"/>
      <c r="BW461" s="613"/>
      <c r="BX461" s="613"/>
      <c r="BY461" s="972"/>
      <c r="BZ461" s="613"/>
      <c r="CA461" s="613"/>
      <c r="CB461" s="613"/>
      <c r="CC461" s="613"/>
      <c r="CD461" s="613"/>
      <c r="CE461" s="613"/>
      <c r="CF461" s="613"/>
      <c r="CG461" s="613"/>
      <c r="CH461" s="613"/>
      <c r="CI461" s="613"/>
    </row>
    <row r="462" spans="3:87">
      <c r="C462" s="544"/>
      <c r="D462" s="544"/>
      <c r="E462" s="544"/>
      <c r="F462" s="544"/>
      <c r="G462" s="544"/>
      <c r="H462" s="544"/>
      <c r="I462" s="495"/>
      <c r="J462" s="495"/>
      <c r="K462" s="495"/>
      <c r="L462" s="495"/>
      <c r="M462" s="495"/>
      <c r="U462" s="613"/>
      <c r="V462" s="613"/>
      <c r="W462" s="613"/>
      <c r="X462" s="613"/>
      <c r="Y462" s="613"/>
      <c r="Z462" s="613"/>
      <c r="AA462" s="613"/>
      <c r="AB462" s="613"/>
      <c r="AC462" s="613"/>
      <c r="AD462" s="613"/>
      <c r="AE462" s="971"/>
      <c r="AF462" s="613"/>
      <c r="AG462" s="613"/>
      <c r="AH462" s="613"/>
      <c r="AI462" s="973"/>
      <c r="AJ462" s="613"/>
      <c r="AK462" s="971"/>
      <c r="AL462" s="613"/>
      <c r="AM462" s="971"/>
      <c r="AN462" s="613"/>
      <c r="AO462" s="971"/>
      <c r="AP462" s="613"/>
      <c r="AQ462" s="613"/>
      <c r="AR462" s="613"/>
      <c r="AS462" s="613"/>
      <c r="AT462" s="613"/>
      <c r="AU462" s="613"/>
      <c r="AV462" s="613"/>
      <c r="AW462" s="613"/>
      <c r="AX462" s="613"/>
      <c r="AY462" s="613"/>
      <c r="AZ462" s="613"/>
      <c r="BA462" s="972"/>
      <c r="BB462" s="613"/>
      <c r="BC462" s="613"/>
      <c r="BD462" s="613"/>
      <c r="BE462" s="613"/>
      <c r="BF462" s="613"/>
      <c r="BG462" s="1075"/>
      <c r="BH462" s="613"/>
      <c r="BI462" s="613"/>
      <c r="BJ462" s="613"/>
      <c r="BK462" s="613"/>
      <c r="BL462" s="613"/>
      <c r="BM462" s="972"/>
      <c r="BN462" s="613"/>
      <c r="BO462" s="613"/>
      <c r="BP462" s="613"/>
      <c r="BQ462" s="613"/>
      <c r="BR462" s="613"/>
      <c r="BS462" s="972"/>
      <c r="BT462" s="613"/>
      <c r="BU462" s="613"/>
      <c r="BV462" s="613"/>
      <c r="BW462" s="613"/>
      <c r="BX462" s="613"/>
      <c r="BY462" s="972"/>
      <c r="BZ462" s="613"/>
      <c r="CA462" s="613"/>
      <c r="CB462" s="613"/>
      <c r="CC462" s="613"/>
      <c r="CD462" s="613"/>
      <c r="CE462" s="613"/>
      <c r="CF462" s="613"/>
      <c r="CG462" s="613"/>
      <c r="CH462" s="613"/>
      <c r="CI462" s="613"/>
    </row>
    <row r="463" spans="3:87">
      <c r="C463" s="544"/>
      <c r="D463" s="544"/>
      <c r="E463" s="544"/>
      <c r="F463" s="544"/>
      <c r="G463" s="544"/>
      <c r="H463" s="544"/>
      <c r="I463" s="495"/>
      <c r="J463" s="495"/>
      <c r="K463" s="495"/>
      <c r="L463" s="495"/>
      <c r="M463" s="495"/>
      <c r="U463" s="613"/>
      <c r="V463" s="613"/>
      <c r="W463" s="613"/>
      <c r="X463" s="613"/>
      <c r="Y463" s="613"/>
      <c r="Z463" s="613"/>
      <c r="AA463" s="613"/>
      <c r="AB463" s="613"/>
      <c r="AC463" s="613"/>
      <c r="AD463" s="613"/>
      <c r="AE463" s="971"/>
      <c r="AF463" s="613"/>
      <c r="AG463" s="613"/>
      <c r="AH463" s="613"/>
      <c r="AI463" s="973"/>
      <c r="AJ463" s="613"/>
      <c r="AK463" s="971"/>
      <c r="AL463" s="613"/>
      <c r="AM463" s="971"/>
      <c r="AN463" s="613"/>
      <c r="AO463" s="971"/>
      <c r="AP463" s="613"/>
      <c r="AQ463" s="613"/>
      <c r="AR463" s="613"/>
      <c r="AS463" s="613"/>
      <c r="AT463" s="613"/>
      <c r="AU463" s="613"/>
      <c r="AV463" s="613"/>
      <c r="AW463" s="613"/>
      <c r="AX463" s="613"/>
      <c r="AY463" s="613"/>
      <c r="AZ463" s="613"/>
      <c r="BA463" s="972"/>
      <c r="BB463" s="613"/>
      <c r="BC463" s="613"/>
      <c r="BD463" s="613"/>
      <c r="BE463" s="613"/>
      <c r="BF463" s="613"/>
      <c r="BG463" s="1075"/>
      <c r="BH463" s="613"/>
      <c r="BI463" s="613"/>
      <c r="BJ463" s="613"/>
      <c r="BK463" s="613"/>
      <c r="BL463" s="613"/>
      <c r="BM463" s="972"/>
      <c r="BN463" s="613"/>
      <c r="BO463" s="613"/>
      <c r="BP463" s="613"/>
      <c r="BQ463" s="613"/>
      <c r="BR463" s="613"/>
      <c r="BS463" s="972"/>
      <c r="BT463" s="613"/>
      <c r="BU463" s="613"/>
      <c r="BV463" s="613"/>
      <c r="BW463" s="613"/>
      <c r="BX463" s="613"/>
      <c r="BY463" s="972"/>
      <c r="BZ463" s="613"/>
      <c r="CA463" s="613"/>
      <c r="CB463" s="613"/>
      <c r="CC463" s="613"/>
      <c r="CD463" s="613"/>
      <c r="CE463" s="613"/>
      <c r="CF463" s="613"/>
      <c r="CG463" s="613"/>
      <c r="CH463" s="613"/>
      <c r="CI463" s="613"/>
    </row>
    <row r="464" spans="3:87">
      <c r="C464" s="544"/>
      <c r="D464" s="544"/>
      <c r="E464" s="544"/>
      <c r="F464" s="544"/>
      <c r="G464" s="544"/>
      <c r="H464" s="544"/>
      <c r="I464" s="495"/>
      <c r="J464" s="495"/>
      <c r="K464" s="495"/>
      <c r="L464" s="495"/>
      <c r="M464" s="495"/>
      <c r="U464" s="613"/>
      <c r="V464" s="613"/>
      <c r="W464" s="613"/>
      <c r="X464" s="613"/>
      <c r="Y464" s="613"/>
      <c r="Z464" s="613"/>
      <c r="AA464" s="613"/>
      <c r="AB464" s="613"/>
      <c r="AC464" s="613"/>
      <c r="AD464" s="613"/>
      <c r="AE464" s="971"/>
      <c r="AF464" s="613"/>
      <c r="AG464" s="613"/>
      <c r="AH464" s="613"/>
      <c r="AI464" s="973"/>
      <c r="AJ464" s="613"/>
      <c r="AK464" s="971"/>
      <c r="AL464" s="613"/>
      <c r="AM464" s="971"/>
      <c r="AN464" s="613"/>
      <c r="AO464" s="971"/>
      <c r="AP464" s="613"/>
      <c r="AQ464" s="613"/>
      <c r="AR464" s="613"/>
      <c r="AS464" s="613"/>
      <c r="AT464" s="613"/>
      <c r="AU464" s="613"/>
      <c r="AV464" s="613"/>
      <c r="AW464" s="613"/>
      <c r="AX464" s="613"/>
      <c r="AY464" s="613"/>
      <c r="AZ464" s="613"/>
      <c r="BA464" s="972"/>
      <c r="BB464" s="613"/>
      <c r="BC464" s="613"/>
      <c r="BD464" s="613"/>
      <c r="BE464" s="613"/>
      <c r="BF464" s="613"/>
      <c r="BG464" s="1075"/>
      <c r="BH464" s="613"/>
      <c r="BI464" s="613"/>
      <c r="BJ464" s="613"/>
      <c r="BK464" s="613"/>
      <c r="BL464" s="613"/>
      <c r="BM464" s="972"/>
      <c r="BN464" s="613"/>
      <c r="BO464" s="613"/>
      <c r="BP464" s="613"/>
      <c r="BQ464" s="613"/>
      <c r="BR464" s="613"/>
      <c r="BS464" s="972"/>
      <c r="BT464" s="613"/>
      <c r="BU464" s="613"/>
      <c r="BV464" s="613"/>
      <c r="BW464" s="613"/>
      <c r="BX464" s="613"/>
      <c r="BY464" s="972"/>
      <c r="BZ464" s="613"/>
      <c r="CA464" s="613"/>
      <c r="CB464" s="613"/>
      <c r="CC464" s="613"/>
      <c r="CD464" s="613"/>
      <c r="CE464" s="613"/>
      <c r="CF464" s="613"/>
      <c r="CG464" s="613"/>
      <c r="CH464" s="613"/>
      <c r="CI464" s="613"/>
    </row>
    <row r="465" spans="3:87">
      <c r="C465" s="544"/>
      <c r="D465" s="544"/>
      <c r="E465" s="544"/>
      <c r="F465" s="544"/>
      <c r="G465" s="544"/>
      <c r="H465" s="544"/>
      <c r="I465" s="495"/>
      <c r="J465" s="495"/>
      <c r="K465" s="495"/>
      <c r="L465" s="495"/>
      <c r="M465" s="495"/>
      <c r="U465" s="613"/>
      <c r="V465" s="613"/>
      <c r="W465" s="613"/>
      <c r="X465" s="613"/>
      <c r="Y465" s="613"/>
      <c r="Z465" s="613"/>
      <c r="AA465" s="613"/>
      <c r="AB465" s="613"/>
      <c r="AC465" s="613"/>
      <c r="AD465" s="613"/>
      <c r="AE465" s="971"/>
      <c r="AF465" s="613"/>
      <c r="AG465" s="613"/>
      <c r="AH465" s="613"/>
      <c r="AI465" s="973"/>
      <c r="AJ465" s="613"/>
      <c r="AK465" s="971"/>
      <c r="AL465" s="613"/>
      <c r="AM465" s="971"/>
      <c r="AN465" s="613"/>
      <c r="AO465" s="971"/>
      <c r="AP465" s="613"/>
      <c r="AQ465" s="613"/>
      <c r="AR465" s="613"/>
      <c r="AS465" s="613"/>
      <c r="AT465" s="613"/>
      <c r="AU465" s="613"/>
      <c r="AV465" s="613"/>
      <c r="AW465" s="613"/>
      <c r="AX465" s="613"/>
      <c r="AY465" s="613"/>
      <c r="AZ465" s="613"/>
      <c r="BA465" s="972"/>
      <c r="BB465" s="613"/>
      <c r="BC465" s="613"/>
      <c r="BD465" s="613"/>
      <c r="BE465" s="613"/>
      <c r="BF465" s="613"/>
      <c r="BG465" s="1075"/>
      <c r="BH465" s="613"/>
      <c r="BI465" s="613"/>
      <c r="BJ465" s="613"/>
      <c r="BK465" s="613"/>
      <c r="BL465" s="613"/>
      <c r="BM465" s="972"/>
      <c r="BN465" s="613"/>
      <c r="BO465" s="613"/>
      <c r="BP465" s="613"/>
      <c r="BQ465" s="613"/>
      <c r="BR465" s="613"/>
      <c r="BS465" s="972"/>
      <c r="BT465" s="613"/>
      <c r="BU465" s="613"/>
      <c r="BV465" s="613"/>
      <c r="BW465" s="613"/>
      <c r="BX465" s="613"/>
      <c r="BY465" s="972"/>
      <c r="BZ465" s="613"/>
      <c r="CA465" s="613"/>
      <c r="CB465" s="613"/>
      <c r="CC465" s="613"/>
      <c r="CD465" s="613"/>
      <c r="CE465" s="613"/>
      <c r="CF465" s="613"/>
      <c r="CG465" s="613"/>
      <c r="CH465" s="613"/>
      <c r="CI465" s="613"/>
    </row>
    <row r="466" spans="3:87">
      <c r="C466" s="544"/>
      <c r="D466" s="544"/>
      <c r="E466" s="544"/>
      <c r="F466" s="544"/>
      <c r="G466" s="544"/>
      <c r="H466" s="544"/>
      <c r="I466" s="495"/>
      <c r="J466" s="495"/>
      <c r="K466" s="495"/>
      <c r="L466" s="495"/>
      <c r="M466" s="495"/>
      <c r="U466" s="613"/>
      <c r="V466" s="613"/>
      <c r="W466" s="613"/>
      <c r="X466" s="613"/>
      <c r="Y466" s="613"/>
      <c r="Z466" s="613"/>
      <c r="AA466" s="613"/>
      <c r="AB466" s="613"/>
      <c r="AC466" s="613"/>
      <c r="AD466" s="613"/>
      <c r="AE466" s="971"/>
      <c r="AF466" s="613"/>
      <c r="AG466" s="613"/>
      <c r="AH466" s="613"/>
      <c r="AI466" s="973"/>
      <c r="AJ466" s="613"/>
      <c r="AK466" s="971"/>
      <c r="AL466" s="613"/>
      <c r="AM466" s="971"/>
      <c r="AN466" s="613"/>
      <c r="AO466" s="971"/>
      <c r="AP466" s="613"/>
      <c r="AQ466" s="613"/>
      <c r="AR466" s="613"/>
      <c r="AS466" s="613"/>
      <c r="AT466" s="613"/>
      <c r="AU466" s="613"/>
      <c r="AV466" s="613"/>
      <c r="AW466" s="613"/>
      <c r="AX466" s="613"/>
      <c r="AY466" s="613"/>
      <c r="AZ466" s="613"/>
      <c r="BA466" s="972"/>
      <c r="BB466" s="613"/>
      <c r="BC466" s="613"/>
      <c r="BD466" s="613"/>
      <c r="BE466" s="613"/>
      <c r="BF466" s="613"/>
      <c r="BG466" s="1075"/>
      <c r="BH466" s="613"/>
      <c r="BI466" s="613"/>
      <c r="BJ466" s="613"/>
      <c r="BK466" s="613"/>
      <c r="BL466" s="613"/>
      <c r="BM466" s="972"/>
      <c r="BN466" s="613"/>
      <c r="BO466" s="613"/>
      <c r="BP466" s="613"/>
      <c r="BQ466" s="613"/>
      <c r="BR466" s="613"/>
      <c r="BS466" s="972"/>
      <c r="BT466" s="613"/>
      <c r="BU466" s="613"/>
      <c r="BV466" s="613"/>
      <c r="BW466" s="613"/>
      <c r="BX466" s="613"/>
      <c r="BY466" s="972"/>
      <c r="BZ466" s="613"/>
      <c r="CA466" s="613"/>
      <c r="CB466" s="613"/>
      <c r="CC466" s="613"/>
      <c r="CD466" s="613"/>
      <c r="CE466" s="613"/>
      <c r="CF466" s="613"/>
      <c r="CG466" s="613"/>
      <c r="CH466" s="613"/>
      <c r="CI466" s="613"/>
    </row>
    <row r="467" spans="3:87">
      <c r="C467" s="544"/>
      <c r="D467" s="544"/>
      <c r="E467" s="544"/>
      <c r="F467" s="544"/>
      <c r="G467" s="544"/>
      <c r="H467" s="544"/>
      <c r="I467" s="495"/>
      <c r="J467" s="495"/>
      <c r="K467" s="495"/>
      <c r="L467" s="495"/>
      <c r="M467" s="495"/>
      <c r="U467" s="613"/>
      <c r="V467" s="613"/>
      <c r="W467" s="613"/>
      <c r="X467" s="613"/>
      <c r="Y467" s="613"/>
      <c r="Z467" s="613"/>
      <c r="AA467" s="613"/>
      <c r="AB467" s="613"/>
      <c r="AC467" s="613"/>
      <c r="AD467" s="613"/>
      <c r="AE467" s="971"/>
      <c r="AF467" s="613"/>
      <c r="AG467" s="613"/>
      <c r="AH467" s="613"/>
      <c r="AI467" s="973"/>
      <c r="AJ467" s="613"/>
      <c r="AK467" s="971"/>
      <c r="AL467" s="613"/>
      <c r="AM467" s="971"/>
      <c r="AN467" s="613"/>
      <c r="AO467" s="971"/>
      <c r="AP467" s="613"/>
      <c r="AQ467" s="613"/>
      <c r="AR467" s="613"/>
      <c r="AS467" s="613"/>
      <c r="AT467" s="613"/>
      <c r="AU467" s="613"/>
      <c r="AV467" s="613"/>
      <c r="AW467" s="613"/>
      <c r="AX467" s="613"/>
      <c r="AY467" s="613"/>
      <c r="AZ467" s="613"/>
      <c r="BA467" s="972"/>
      <c r="BB467" s="613"/>
      <c r="BC467" s="613"/>
      <c r="BD467" s="613"/>
      <c r="BE467" s="613"/>
      <c r="BF467" s="613"/>
      <c r="BG467" s="1075"/>
      <c r="BH467" s="613"/>
      <c r="BI467" s="613"/>
      <c r="BJ467" s="613"/>
      <c r="BK467" s="613"/>
      <c r="BL467" s="613"/>
      <c r="BM467" s="972"/>
      <c r="BN467" s="613"/>
      <c r="BO467" s="613"/>
      <c r="BP467" s="613"/>
      <c r="BQ467" s="613"/>
      <c r="BR467" s="613"/>
      <c r="BS467" s="972"/>
      <c r="BT467" s="613"/>
      <c r="BU467" s="613"/>
      <c r="BV467" s="613"/>
      <c r="BW467" s="613"/>
      <c r="BX467" s="613"/>
      <c r="BY467" s="972"/>
      <c r="BZ467" s="613"/>
      <c r="CA467" s="613"/>
      <c r="CB467" s="613"/>
      <c r="CC467" s="613"/>
      <c r="CD467" s="613"/>
      <c r="CE467" s="613"/>
      <c r="CF467" s="613"/>
      <c r="CG467" s="613"/>
      <c r="CH467" s="613"/>
      <c r="CI467" s="613"/>
    </row>
    <row r="468" spans="3:87">
      <c r="C468" s="544"/>
      <c r="D468" s="544"/>
      <c r="E468" s="544"/>
      <c r="F468" s="544"/>
      <c r="G468" s="544"/>
      <c r="H468" s="544"/>
      <c r="I468" s="495"/>
      <c r="J468" s="495"/>
      <c r="K468" s="495"/>
      <c r="L468" s="495"/>
      <c r="M468" s="495"/>
      <c r="U468" s="613"/>
      <c r="V468" s="613"/>
      <c r="W468" s="613"/>
      <c r="X468" s="613"/>
      <c r="Y468" s="613"/>
      <c r="Z468" s="613"/>
      <c r="AA468" s="613"/>
      <c r="AB468" s="613"/>
      <c r="AC468" s="613"/>
      <c r="AD468" s="613"/>
      <c r="AE468" s="971"/>
      <c r="AF468" s="613"/>
      <c r="AG468" s="613"/>
      <c r="AH468" s="613"/>
      <c r="AI468" s="973"/>
      <c r="AJ468" s="613"/>
      <c r="AK468" s="971"/>
      <c r="AL468" s="613"/>
      <c r="AM468" s="971"/>
      <c r="AN468" s="613"/>
      <c r="AO468" s="971"/>
      <c r="AP468" s="613"/>
      <c r="AQ468" s="613"/>
      <c r="AR468" s="613"/>
      <c r="AS468" s="613"/>
      <c r="AT468" s="613"/>
      <c r="AU468" s="613"/>
      <c r="AV468" s="613"/>
      <c r="AW468" s="613"/>
      <c r="AX468" s="613"/>
      <c r="AY468" s="613"/>
      <c r="AZ468" s="613"/>
      <c r="BA468" s="972"/>
      <c r="BB468" s="613"/>
      <c r="BC468" s="613"/>
      <c r="BD468" s="613"/>
      <c r="BE468" s="613"/>
      <c r="BF468" s="613"/>
      <c r="BG468" s="1075"/>
      <c r="BH468" s="613"/>
      <c r="BI468" s="613"/>
      <c r="BJ468" s="613"/>
      <c r="BK468" s="613"/>
      <c r="BL468" s="613"/>
      <c r="BM468" s="972"/>
      <c r="BN468" s="613"/>
      <c r="BO468" s="613"/>
      <c r="BP468" s="613"/>
      <c r="BQ468" s="613"/>
      <c r="BR468" s="613"/>
      <c r="BS468" s="972"/>
      <c r="BT468" s="613"/>
      <c r="BU468" s="613"/>
      <c r="BV468" s="613"/>
      <c r="BW468" s="613"/>
      <c r="BX468" s="613"/>
      <c r="BY468" s="972"/>
      <c r="BZ468" s="613"/>
      <c r="CA468" s="613"/>
      <c r="CB468" s="613"/>
      <c r="CC468" s="613"/>
      <c r="CD468" s="613"/>
      <c r="CE468" s="613"/>
      <c r="CF468" s="613"/>
      <c r="CG468" s="613"/>
      <c r="CH468" s="613"/>
      <c r="CI468" s="613"/>
    </row>
    <row r="469" spans="3:87">
      <c r="C469" s="544"/>
      <c r="D469" s="544"/>
      <c r="E469" s="544"/>
      <c r="F469" s="544"/>
      <c r="G469" s="544"/>
      <c r="H469" s="544"/>
      <c r="I469" s="495"/>
      <c r="J469" s="495"/>
      <c r="K469" s="495"/>
      <c r="L469" s="495"/>
      <c r="M469" s="495"/>
      <c r="U469" s="613"/>
      <c r="V469" s="613"/>
      <c r="W469" s="613"/>
      <c r="X469" s="613"/>
      <c r="Y469" s="613"/>
      <c r="Z469" s="613"/>
      <c r="AA469" s="613"/>
      <c r="AB469" s="613"/>
      <c r="AC469" s="613"/>
      <c r="AD469" s="613"/>
      <c r="AE469" s="971"/>
      <c r="AF469" s="613"/>
      <c r="AG469" s="613"/>
      <c r="AH469" s="613"/>
      <c r="AI469" s="973"/>
      <c r="AJ469" s="613"/>
      <c r="AK469" s="971"/>
      <c r="AL469" s="613"/>
      <c r="AM469" s="971"/>
      <c r="AN469" s="613"/>
      <c r="AO469" s="971"/>
      <c r="AP469" s="613"/>
      <c r="AQ469" s="613"/>
      <c r="AR469" s="613"/>
      <c r="AS469" s="613"/>
      <c r="AT469" s="613"/>
      <c r="AU469" s="613"/>
      <c r="AV469" s="613"/>
      <c r="AW469" s="613"/>
      <c r="AX469" s="613"/>
      <c r="AY469" s="613"/>
      <c r="AZ469" s="613"/>
      <c r="BA469" s="972"/>
      <c r="BB469" s="613"/>
      <c r="BC469" s="613"/>
      <c r="BD469" s="613"/>
      <c r="BE469" s="613"/>
      <c r="BF469" s="613"/>
      <c r="BG469" s="1075"/>
      <c r="BH469" s="613"/>
      <c r="BI469" s="613"/>
      <c r="BJ469" s="613"/>
      <c r="BK469" s="613"/>
      <c r="BL469" s="613"/>
      <c r="BM469" s="972"/>
      <c r="BN469" s="613"/>
      <c r="BO469" s="613"/>
      <c r="BP469" s="613"/>
      <c r="BQ469" s="613"/>
      <c r="BR469" s="613"/>
      <c r="BS469" s="972"/>
      <c r="BT469" s="613"/>
      <c r="BU469" s="613"/>
      <c r="BV469" s="613"/>
      <c r="BW469" s="613"/>
      <c r="BX469" s="613"/>
      <c r="BY469" s="972"/>
      <c r="BZ469" s="613"/>
      <c r="CA469" s="613"/>
      <c r="CB469" s="613"/>
      <c r="CC469" s="613"/>
      <c r="CD469" s="613"/>
      <c r="CE469" s="613"/>
      <c r="CF469" s="613"/>
      <c r="CG469" s="613"/>
      <c r="CH469" s="613"/>
      <c r="CI469" s="613"/>
    </row>
    <row r="470" spans="3:87">
      <c r="C470" s="544"/>
      <c r="D470" s="544"/>
      <c r="E470" s="544"/>
      <c r="F470" s="544"/>
      <c r="G470" s="544"/>
      <c r="H470" s="544"/>
      <c r="I470" s="495"/>
      <c r="J470" s="495"/>
      <c r="K470" s="495"/>
      <c r="L470" s="495"/>
      <c r="M470" s="495"/>
      <c r="U470" s="613"/>
      <c r="V470" s="613"/>
      <c r="W470" s="613"/>
      <c r="X470" s="613"/>
      <c r="Y470" s="613"/>
      <c r="Z470" s="613"/>
      <c r="AA470" s="613"/>
      <c r="AB470" s="613"/>
      <c r="AC470" s="613"/>
      <c r="AD470" s="613"/>
      <c r="AE470" s="971"/>
      <c r="AF470" s="613"/>
      <c r="AG470" s="613"/>
      <c r="AH470" s="613"/>
      <c r="AI470" s="973"/>
      <c r="AJ470" s="613"/>
      <c r="AK470" s="971"/>
      <c r="AL470" s="613"/>
      <c r="AM470" s="971"/>
      <c r="AN470" s="613"/>
      <c r="AO470" s="971"/>
      <c r="AP470" s="613"/>
      <c r="AQ470" s="613"/>
      <c r="AR470" s="613"/>
      <c r="AS470" s="613"/>
      <c r="AT470" s="613"/>
      <c r="AU470" s="613"/>
      <c r="AV470" s="613"/>
      <c r="AW470" s="613"/>
      <c r="AX470" s="613"/>
      <c r="AY470" s="613"/>
      <c r="AZ470" s="613"/>
      <c r="BA470" s="972"/>
      <c r="BB470" s="613"/>
      <c r="BC470" s="613"/>
      <c r="BD470" s="613"/>
      <c r="BE470" s="613"/>
      <c r="BF470" s="613"/>
      <c r="BG470" s="1075"/>
      <c r="BH470" s="613"/>
      <c r="BI470" s="613"/>
      <c r="BJ470" s="613"/>
      <c r="BK470" s="613"/>
      <c r="BL470" s="613"/>
      <c r="BM470" s="972"/>
      <c r="BN470" s="613"/>
      <c r="BO470" s="613"/>
      <c r="BP470" s="613"/>
      <c r="BQ470" s="613"/>
      <c r="BR470" s="613"/>
      <c r="BS470" s="972"/>
      <c r="BT470" s="613"/>
      <c r="BU470" s="613"/>
      <c r="BV470" s="613"/>
      <c r="BW470" s="613"/>
      <c r="BX470" s="613"/>
      <c r="BY470" s="972"/>
      <c r="BZ470" s="613"/>
      <c r="CA470" s="613"/>
      <c r="CB470" s="613"/>
      <c r="CC470" s="613"/>
      <c r="CD470" s="613"/>
      <c r="CE470" s="613"/>
      <c r="CF470" s="613"/>
      <c r="CG470" s="613"/>
      <c r="CH470" s="613"/>
      <c r="CI470" s="613"/>
    </row>
    <row r="471" spans="3:87">
      <c r="C471" s="544"/>
      <c r="D471" s="544"/>
      <c r="E471" s="544"/>
      <c r="F471" s="544"/>
      <c r="G471" s="544"/>
      <c r="H471" s="544"/>
      <c r="I471" s="495"/>
      <c r="J471" s="495"/>
      <c r="K471" s="495"/>
      <c r="L471" s="495"/>
      <c r="M471" s="495"/>
      <c r="U471" s="613"/>
      <c r="V471" s="613"/>
      <c r="W471" s="613"/>
      <c r="X471" s="613"/>
      <c r="Y471" s="613"/>
      <c r="Z471" s="613"/>
      <c r="AA471" s="613"/>
      <c r="AB471" s="613"/>
      <c r="AC471" s="613"/>
      <c r="AD471" s="613"/>
      <c r="AE471" s="971"/>
      <c r="AF471" s="613"/>
      <c r="AG471" s="613"/>
      <c r="AH471" s="613"/>
      <c r="AI471" s="973"/>
      <c r="AJ471" s="613"/>
      <c r="AK471" s="971"/>
      <c r="AL471" s="613"/>
      <c r="AM471" s="971"/>
      <c r="AN471" s="613"/>
      <c r="AO471" s="971"/>
      <c r="AP471" s="613"/>
      <c r="AQ471" s="613"/>
      <c r="AR471" s="613"/>
      <c r="AS471" s="613"/>
      <c r="AT471" s="613"/>
      <c r="AU471" s="613"/>
      <c r="AV471" s="613"/>
      <c r="AW471" s="613"/>
      <c r="AX471" s="613"/>
      <c r="AY471" s="613"/>
      <c r="AZ471" s="613"/>
      <c r="BA471" s="972"/>
      <c r="BB471" s="613"/>
      <c r="BC471" s="613"/>
      <c r="BD471" s="613"/>
      <c r="BE471" s="613"/>
      <c r="BF471" s="613"/>
      <c r="BG471" s="1075"/>
      <c r="BH471" s="613"/>
      <c r="BI471" s="613"/>
      <c r="BJ471" s="613"/>
      <c r="BK471" s="613"/>
      <c r="BL471" s="613"/>
      <c r="BM471" s="972"/>
      <c r="BN471" s="613"/>
      <c r="BO471" s="613"/>
      <c r="BP471" s="613"/>
      <c r="BQ471" s="613"/>
      <c r="BR471" s="613"/>
      <c r="BS471" s="972"/>
      <c r="BT471" s="613"/>
      <c r="BU471" s="613"/>
      <c r="BV471" s="613"/>
      <c r="BW471" s="613"/>
      <c r="BX471" s="613"/>
      <c r="BY471" s="972"/>
      <c r="BZ471" s="613"/>
      <c r="CA471" s="613"/>
      <c r="CB471" s="613"/>
      <c r="CC471" s="613"/>
      <c r="CD471" s="613"/>
      <c r="CE471" s="613"/>
      <c r="CF471" s="613"/>
      <c r="CG471" s="613"/>
      <c r="CH471" s="613"/>
      <c r="CI471" s="613"/>
    </row>
    <row r="472" spans="3:87">
      <c r="C472" s="544"/>
      <c r="D472" s="544"/>
      <c r="E472" s="544"/>
      <c r="F472" s="544"/>
      <c r="G472" s="544"/>
      <c r="H472" s="544"/>
      <c r="I472" s="495"/>
      <c r="J472" s="495"/>
      <c r="K472" s="495"/>
      <c r="L472" s="495"/>
      <c r="M472" s="495"/>
      <c r="U472" s="613"/>
      <c r="V472" s="613"/>
      <c r="W472" s="613"/>
      <c r="X472" s="613"/>
      <c r="Y472" s="613"/>
      <c r="Z472" s="613"/>
      <c r="AA472" s="613"/>
      <c r="AB472" s="613"/>
      <c r="AC472" s="613"/>
      <c r="AD472" s="613"/>
      <c r="AE472" s="971"/>
      <c r="AF472" s="613"/>
      <c r="AG472" s="613"/>
      <c r="AH472" s="613"/>
      <c r="AI472" s="973"/>
      <c r="AJ472" s="613"/>
      <c r="AK472" s="971"/>
      <c r="AL472" s="613"/>
      <c r="AM472" s="971"/>
      <c r="AN472" s="613"/>
      <c r="AO472" s="971"/>
      <c r="AP472" s="613"/>
      <c r="AQ472" s="613"/>
      <c r="AR472" s="613"/>
      <c r="AS472" s="613"/>
      <c r="AT472" s="613"/>
      <c r="AU472" s="613"/>
      <c r="AV472" s="613"/>
      <c r="AW472" s="613"/>
      <c r="AX472" s="613"/>
      <c r="AY472" s="613"/>
      <c r="AZ472" s="613"/>
      <c r="BA472" s="972"/>
      <c r="BB472" s="613"/>
      <c r="BC472" s="613"/>
      <c r="BD472" s="613"/>
      <c r="BE472" s="613"/>
      <c r="BF472" s="613"/>
      <c r="BG472" s="1075"/>
      <c r="BH472" s="613"/>
      <c r="BI472" s="613"/>
      <c r="BJ472" s="613"/>
      <c r="BK472" s="613"/>
      <c r="BL472" s="613"/>
      <c r="BM472" s="972"/>
      <c r="BN472" s="613"/>
      <c r="BO472" s="613"/>
      <c r="BP472" s="613"/>
      <c r="BQ472" s="613"/>
      <c r="BR472" s="613"/>
      <c r="BS472" s="972"/>
      <c r="BT472" s="613"/>
      <c r="BU472" s="613"/>
      <c r="BV472" s="613"/>
      <c r="BW472" s="613"/>
      <c r="BX472" s="613"/>
      <c r="BY472" s="972"/>
      <c r="BZ472" s="613"/>
      <c r="CA472" s="613"/>
      <c r="CB472" s="613"/>
      <c r="CC472" s="613"/>
      <c r="CD472" s="613"/>
      <c r="CE472" s="613"/>
      <c r="CF472" s="613"/>
      <c r="CG472" s="613"/>
      <c r="CH472" s="613"/>
      <c r="CI472" s="613"/>
    </row>
    <row r="473" spans="3:87">
      <c r="C473" s="544"/>
      <c r="D473" s="544"/>
      <c r="E473" s="544"/>
      <c r="F473" s="544"/>
      <c r="G473" s="544"/>
      <c r="H473" s="544"/>
      <c r="I473" s="495"/>
      <c r="J473" s="495"/>
      <c r="K473" s="495"/>
      <c r="L473" s="495"/>
      <c r="M473" s="495"/>
      <c r="U473" s="613"/>
      <c r="V473" s="613"/>
      <c r="W473" s="613"/>
      <c r="X473" s="613"/>
      <c r="Y473" s="613"/>
      <c r="Z473" s="613"/>
      <c r="AA473" s="613"/>
      <c r="AB473" s="613"/>
      <c r="AC473" s="613"/>
      <c r="AD473" s="613"/>
      <c r="AE473" s="971"/>
      <c r="AF473" s="613"/>
      <c r="AG473" s="613"/>
      <c r="AH473" s="613"/>
      <c r="AI473" s="973"/>
      <c r="AJ473" s="613"/>
      <c r="AK473" s="971"/>
      <c r="AL473" s="613"/>
      <c r="AM473" s="971"/>
      <c r="AN473" s="613"/>
      <c r="AO473" s="971"/>
      <c r="AP473" s="613"/>
      <c r="AQ473" s="613"/>
      <c r="AR473" s="613"/>
      <c r="AS473" s="613"/>
      <c r="AT473" s="613"/>
      <c r="AU473" s="613"/>
      <c r="AV473" s="613"/>
      <c r="AW473" s="613"/>
      <c r="AX473" s="613"/>
      <c r="AY473" s="613"/>
      <c r="AZ473" s="613"/>
      <c r="BA473" s="972"/>
      <c r="BB473" s="613"/>
      <c r="BC473" s="613"/>
      <c r="BD473" s="613"/>
      <c r="BE473" s="613"/>
      <c r="BF473" s="613"/>
      <c r="BG473" s="1075"/>
      <c r="BH473" s="613"/>
      <c r="BI473" s="613"/>
      <c r="BJ473" s="613"/>
      <c r="BK473" s="613"/>
      <c r="BL473" s="613"/>
      <c r="BM473" s="972"/>
      <c r="BN473" s="613"/>
      <c r="BO473" s="613"/>
      <c r="BP473" s="613"/>
      <c r="BQ473" s="613"/>
      <c r="BR473" s="613"/>
      <c r="BS473" s="972"/>
      <c r="BT473" s="613"/>
      <c r="BU473" s="613"/>
      <c r="BV473" s="613"/>
      <c r="BW473" s="613"/>
      <c r="BX473" s="613"/>
      <c r="BY473" s="972"/>
      <c r="BZ473" s="613"/>
      <c r="CA473" s="613"/>
      <c r="CB473" s="613"/>
      <c r="CC473" s="613"/>
      <c r="CD473" s="613"/>
      <c r="CE473" s="613"/>
      <c r="CF473" s="613"/>
      <c r="CG473" s="613"/>
      <c r="CH473" s="613"/>
      <c r="CI473" s="613"/>
    </row>
    <row r="474" spans="3:87">
      <c r="C474" s="544"/>
      <c r="D474" s="544"/>
      <c r="E474" s="544"/>
      <c r="F474" s="544"/>
      <c r="G474" s="544"/>
      <c r="H474" s="544"/>
      <c r="I474" s="495"/>
      <c r="J474" s="495"/>
      <c r="K474" s="495"/>
      <c r="L474" s="495"/>
      <c r="M474" s="495"/>
      <c r="U474" s="613"/>
      <c r="V474" s="613"/>
      <c r="W474" s="613"/>
      <c r="X474" s="613"/>
      <c r="Y474" s="613"/>
      <c r="Z474" s="613"/>
      <c r="AA474" s="613"/>
      <c r="AB474" s="613"/>
      <c r="AC474" s="613"/>
      <c r="AD474" s="613"/>
      <c r="AE474" s="971"/>
      <c r="AF474" s="613"/>
      <c r="AG474" s="613"/>
      <c r="AH474" s="613"/>
      <c r="AI474" s="973"/>
      <c r="AJ474" s="613"/>
      <c r="AK474" s="971"/>
      <c r="AL474" s="613"/>
      <c r="AM474" s="971"/>
      <c r="AN474" s="613"/>
      <c r="AO474" s="971"/>
      <c r="AP474" s="613"/>
      <c r="AQ474" s="613"/>
      <c r="AR474" s="613"/>
      <c r="AS474" s="613"/>
      <c r="AT474" s="613"/>
      <c r="AU474" s="613"/>
      <c r="AV474" s="613"/>
      <c r="AW474" s="613"/>
      <c r="AX474" s="613"/>
      <c r="AY474" s="613"/>
      <c r="AZ474" s="613"/>
      <c r="BA474" s="972"/>
      <c r="BB474" s="613"/>
      <c r="BC474" s="613"/>
      <c r="BD474" s="613"/>
      <c r="BE474" s="613"/>
      <c r="BF474" s="613"/>
      <c r="BG474" s="1075"/>
      <c r="BH474" s="613"/>
      <c r="BI474" s="613"/>
      <c r="BJ474" s="613"/>
      <c r="BK474" s="613"/>
      <c r="BL474" s="613"/>
      <c r="BM474" s="972"/>
      <c r="BN474" s="613"/>
      <c r="BO474" s="613"/>
      <c r="BP474" s="613"/>
      <c r="BQ474" s="613"/>
      <c r="BR474" s="613"/>
      <c r="BS474" s="972"/>
      <c r="BT474" s="613"/>
      <c r="BU474" s="613"/>
      <c r="BV474" s="613"/>
      <c r="BW474" s="613"/>
      <c r="BX474" s="613"/>
      <c r="BY474" s="972"/>
      <c r="BZ474" s="613"/>
      <c r="CA474" s="613"/>
      <c r="CB474" s="613"/>
      <c r="CC474" s="613"/>
      <c r="CD474" s="613"/>
      <c r="CE474" s="613"/>
      <c r="CF474" s="613"/>
      <c r="CG474" s="613"/>
      <c r="CH474" s="613"/>
      <c r="CI474" s="613"/>
    </row>
    <row r="475" spans="3:87">
      <c r="C475" s="544"/>
      <c r="D475" s="544"/>
      <c r="E475" s="544"/>
      <c r="F475" s="544"/>
      <c r="G475" s="544"/>
      <c r="H475" s="544"/>
      <c r="I475" s="495"/>
      <c r="J475" s="495"/>
      <c r="K475" s="495"/>
      <c r="L475" s="495"/>
      <c r="M475" s="495"/>
      <c r="U475" s="613"/>
      <c r="V475" s="613"/>
      <c r="W475" s="613"/>
      <c r="X475" s="613"/>
      <c r="Y475" s="613"/>
      <c r="Z475" s="613"/>
      <c r="AA475" s="613"/>
      <c r="AB475" s="613"/>
      <c r="AC475" s="613"/>
      <c r="AD475" s="613"/>
      <c r="AE475" s="971"/>
      <c r="AF475" s="613"/>
      <c r="AG475" s="613"/>
      <c r="AH475" s="613"/>
      <c r="AI475" s="973"/>
      <c r="AJ475" s="613"/>
      <c r="AK475" s="971"/>
      <c r="AL475" s="613"/>
      <c r="AM475" s="971"/>
      <c r="AN475" s="613"/>
      <c r="AO475" s="971"/>
      <c r="AP475" s="613"/>
      <c r="AQ475" s="613"/>
      <c r="AR475" s="613"/>
      <c r="AS475" s="613"/>
      <c r="AT475" s="613"/>
      <c r="AU475" s="613"/>
      <c r="AV475" s="613"/>
      <c r="AW475" s="613"/>
      <c r="AX475" s="613"/>
      <c r="AY475" s="613"/>
      <c r="AZ475" s="613"/>
      <c r="BA475" s="972"/>
      <c r="BB475" s="613"/>
      <c r="BC475" s="613"/>
      <c r="BD475" s="613"/>
      <c r="BE475" s="613"/>
      <c r="BF475" s="613"/>
      <c r="BG475" s="1075"/>
      <c r="BH475" s="613"/>
      <c r="BI475" s="613"/>
      <c r="BJ475" s="613"/>
      <c r="BK475" s="613"/>
      <c r="BL475" s="613"/>
      <c r="BM475" s="972"/>
      <c r="BN475" s="613"/>
      <c r="BO475" s="613"/>
      <c r="BP475" s="613"/>
      <c r="BQ475" s="613"/>
      <c r="BR475" s="613"/>
      <c r="BS475" s="972"/>
      <c r="BT475" s="613"/>
      <c r="BU475" s="613"/>
      <c r="BV475" s="613"/>
      <c r="BW475" s="613"/>
      <c r="BX475" s="613"/>
      <c r="BY475" s="972"/>
      <c r="BZ475" s="613"/>
      <c r="CA475" s="613"/>
      <c r="CB475" s="613"/>
      <c r="CC475" s="613"/>
      <c r="CD475" s="613"/>
      <c r="CE475" s="613"/>
      <c r="CF475" s="613"/>
      <c r="CG475" s="613"/>
      <c r="CH475" s="613"/>
      <c r="CI475" s="613"/>
    </row>
    <row r="476" spans="3:87">
      <c r="C476" s="544"/>
      <c r="D476" s="544"/>
      <c r="E476" s="544"/>
      <c r="F476" s="544"/>
      <c r="G476" s="544"/>
      <c r="H476" s="544"/>
      <c r="I476" s="495"/>
      <c r="J476" s="495"/>
      <c r="K476" s="495"/>
      <c r="L476" s="495"/>
      <c r="M476" s="495"/>
      <c r="U476" s="613"/>
      <c r="V476" s="613"/>
      <c r="W476" s="613"/>
      <c r="X476" s="613"/>
      <c r="Y476" s="613"/>
      <c r="Z476" s="613"/>
      <c r="AA476" s="613"/>
      <c r="AB476" s="613"/>
      <c r="AC476" s="613"/>
      <c r="AD476" s="613"/>
      <c r="AE476" s="971"/>
      <c r="AF476" s="613"/>
      <c r="AG476" s="613"/>
      <c r="AH476" s="613"/>
      <c r="AI476" s="973"/>
      <c r="AJ476" s="613"/>
      <c r="AK476" s="971"/>
      <c r="AL476" s="613"/>
      <c r="AM476" s="971"/>
      <c r="AN476" s="613"/>
      <c r="AO476" s="971"/>
      <c r="AP476" s="613"/>
      <c r="AQ476" s="613"/>
      <c r="AR476" s="613"/>
      <c r="AS476" s="613"/>
      <c r="AT476" s="613"/>
      <c r="AU476" s="613"/>
      <c r="AV476" s="613"/>
      <c r="AW476" s="613"/>
      <c r="AX476" s="613"/>
      <c r="AY476" s="613"/>
      <c r="AZ476" s="613"/>
      <c r="BA476" s="972"/>
      <c r="BB476" s="613"/>
      <c r="BC476" s="613"/>
      <c r="BD476" s="613"/>
      <c r="BE476" s="613"/>
      <c r="BF476" s="613"/>
      <c r="BG476" s="1075"/>
      <c r="BH476" s="613"/>
      <c r="BI476" s="613"/>
      <c r="BJ476" s="613"/>
      <c r="BK476" s="613"/>
      <c r="BL476" s="613"/>
      <c r="BM476" s="972"/>
      <c r="BN476" s="613"/>
      <c r="BO476" s="613"/>
      <c r="BP476" s="613"/>
      <c r="BQ476" s="613"/>
      <c r="BR476" s="613"/>
      <c r="BS476" s="972"/>
      <c r="BT476" s="613"/>
      <c r="BU476" s="613"/>
      <c r="BV476" s="613"/>
      <c r="BW476" s="613"/>
      <c r="BX476" s="613"/>
      <c r="BY476" s="972"/>
      <c r="BZ476" s="613"/>
      <c r="CA476" s="613"/>
      <c r="CB476" s="613"/>
      <c r="CC476" s="613"/>
      <c r="CD476" s="613"/>
      <c r="CE476" s="613"/>
      <c r="CF476" s="613"/>
      <c r="CG476" s="613"/>
      <c r="CH476" s="613"/>
      <c r="CI476" s="613"/>
    </row>
    <row r="477" spans="3:87">
      <c r="C477" s="544"/>
      <c r="D477" s="544"/>
      <c r="E477" s="544"/>
      <c r="F477" s="544"/>
      <c r="G477" s="544"/>
      <c r="H477" s="544"/>
      <c r="I477" s="495"/>
      <c r="J477" s="495"/>
      <c r="K477" s="495"/>
      <c r="L477" s="495"/>
      <c r="M477" s="495"/>
      <c r="U477" s="613"/>
      <c r="V477" s="613"/>
      <c r="W477" s="613"/>
      <c r="X477" s="613"/>
      <c r="Y477" s="613"/>
      <c r="Z477" s="613"/>
      <c r="AA477" s="613"/>
      <c r="AB477" s="613"/>
      <c r="AC477" s="613"/>
      <c r="AD477" s="613"/>
      <c r="AE477" s="971"/>
      <c r="AF477" s="613"/>
      <c r="AG477" s="613"/>
      <c r="AH477" s="613"/>
      <c r="AI477" s="973"/>
      <c r="AJ477" s="613"/>
      <c r="AK477" s="971"/>
      <c r="AL477" s="613"/>
      <c r="AM477" s="971"/>
      <c r="AN477" s="613"/>
      <c r="AO477" s="971"/>
      <c r="AP477" s="613"/>
      <c r="AQ477" s="613"/>
      <c r="AR477" s="613"/>
      <c r="AS477" s="613"/>
      <c r="AT477" s="613"/>
      <c r="AU477" s="613"/>
      <c r="AV477" s="613"/>
      <c r="AW477" s="613"/>
      <c r="AX477" s="613"/>
      <c r="AY477" s="613"/>
      <c r="AZ477" s="613"/>
      <c r="BA477" s="972"/>
      <c r="BB477" s="613"/>
      <c r="BC477" s="613"/>
      <c r="BD477" s="613"/>
      <c r="BE477" s="613"/>
      <c r="BF477" s="613"/>
      <c r="BG477" s="1075"/>
      <c r="BH477" s="613"/>
      <c r="BI477" s="613"/>
      <c r="BJ477" s="613"/>
      <c r="BK477" s="613"/>
      <c r="BL477" s="613"/>
      <c r="BM477" s="972"/>
      <c r="BN477" s="613"/>
      <c r="BO477" s="613"/>
      <c r="BP477" s="613"/>
      <c r="BQ477" s="613"/>
      <c r="BR477" s="613"/>
      <c r="BS477" s="972"/>
      <c r="BT477" s="613"/>
      <c r="BU477" s="613"/>
      <c r="BV477" s="613"/>
      <c r="BW477" s="613"/>
      <c r="BX477" s="613"/>
      <c r="BY477" s="972"/>
      <c r="BZ477" s="613"/>
      <c r="CA477" s="613"/>
      <c r="CB477" s="613"/>
      <c r="CC477" s="613"/>
      <c r="CD477" s="613"/>
      <c r="CE477" s="613"/>
      <c r="CF477" s="613"/>
      <c r="CG477" s="613"/>
      <c r="CH477" s="613"/>
      <c r="CI477" s="613"/>
    </row>
    <row r="478" spans="3:87">
      <c r="C478" s="544"/>
      <c r="D478" s="544"/>
      <c r="E478" s="544"/>
      <c r="F478" s="544"/>
      <c r="G478" s="544"/>
      <c r="H478" s="544"/>
      <c r="I478" s="495"/>
      <c r="J478" s="495"/>
      <c r="K478" s="495"/>
      <c r="L478" s="495"/>
      <c r="M478" s="495"/>
      <c r="U478" s="613"/>
      <c r="V478" s="613"/>
      <c r="W478" s="613"/>
      <c r="X478" s="613"/>
      <c r="Y478" s="613"/>
      <c r="Z478" s="613"/>
      <c r="AA478" s="613"/>
      <c r="AB478" s="613"/>
      <c r="AC478" s="613"/>
      <c r="AD478" s="613"/>
      <c r="AE478" s="971"/>
      <c r="AF478" s="613"/>
      <c r="AG478" s="613"/>
      <c r="AH478" s="613"/>
      <c r="AI478" s="973"/>
      <c r="AJ478" s="613"/>
      <c r="AK478" s="971"/>
      <c r="AL478" s="613"/>
      <c r="AM478" s="971"/>
      <c r="AN478" s="613"/>
      <c r="AO478" s="971"/>
      <c r="AP478" s="613"/>
      <c r="AQ478" s="613"/>
      <c r="AR478" s="613"/>
      <c r="AS478" s="613"/>
      <c r="AT478" s="613"/>
      <c r="AU478" s="613"/>
      <c r="AV478" s="613"/>
      <c r="AW478" s="613"/>
      <c r="AX478" s="613"/>
      <c r="AY478" s="613"/>
      <c r="AZ478" s="613"/>
      <c r="BA478" s="972"/>
      <c r="BB478" s="613"/>
      <c r="BC478" s="613"/>
      <c r="BD478" s="613"/>
      <c r="BE478" s="613"/>
      <c r="BF478" s="613"/>
      <c r="BG478" s="1075"/>
      <c r="BH478" s="613"/>
      <c r="BI478" s="613"/>
      <c r="BJ478" s="613"/>
      <c r="BK478" s="613"/>
      <c r="BL478" s="613"/>
      <c r="BM478" s="972"/>
      <c r="BN478" s="613"/>
      <c r="BO478" s="613"/>
      <c r="BP478" s="613"/>
      <c r="BQ478" s="613"/>
      <c r="BR478" s="613"/>
      <c r="BS478" s="972"/>
      <c r="BT478" s="613"/>
      <c r="BU478" s="613"/>
      <c r="BV478" s="613"/>
      <c r="BW478" s="613"/>
      <c r="BX478" s="613"/>
      <c r="BY478" s="972"/>
      <c r="BZ478" s="613"/>
      <c r="CA478" s="613"/>
      <c r="CB478" s="613"/>
      <c r="CC478" s="613"/>
      <c r="CD478" s="613"/>
      <c r="CE478" s="613"/>
      <c r="CF478" s="613"/>
      <c r="CG478" s="613"/>
      <c r="CH478" s="613"/>
      <c r="CI478" s="613"/>
    </row>
    <row r="479" spans="3:87">
      <c r="C479" s="544"/>
      <c r="D479" s="544"/>
      <c r="E479" s="544"/>
      <c r="F479" s="544"/>
      <c r="G479" s="544"/>
      <c r="H479" s="544"/>
      <c r="I479" s="495"/>
      <c r="J479" s="495"/>
      <c r="K479" s="495"/>
      <c r="L479" s="495"/>
      <c r="M479" s="495"/>
      <c r="U479" s="613"/>
      <c r="V479" s="613"/>
      <c r="W479" s="613"/>
      <c r="X479" s="613"/>
      <c r="Y479" s="613"/>
      <c r="Z479" s="613"/>
      <c r="AA479" s="613"/>
      <c r="AB479" s="613"/>
      <c r="AC479" s="613"/>
      <c r="AD479" s="613"/>
      <c r="AE479" s="971"/>
      <c r="AF479" s="613"/>
      <c r="AG479" s="613"/>
      <c r="AH479" s="613"/>
      <c r="AI479" s="973"/>
      <c r="AJ479" s="613"/>
      <c r="AK479" s="971"/>
      <c r="AL479" s="613"/>
      <c r="AM479" s="971"/>
      <c r="AN479" s="613"/>
      <c r="AO479" s="971"/>
      <c r="AP479" s="613"/>
      <c r="AQ479" s="613"/>
      <c r="AR479" s="613"/>
      <c r="AS479" s="613"/>
      <c r="AT479" s="613"/>
      <c r="AU479" s="613"/>
      <c r="AV479" s="613"/>
      <c r="AW479" s="613"/>
      <c r="AX479" s="613"/>
      <c r="AY479" s="613"/>
      <c r="AZ479" s="613"/>
      <c r="BA479" s="972"/>
      <c r="BB479" s="613"/>
      <c r="BC479" s="613"/>
      <c r="BD479" s="613"/>
      <c r="BE479" s="613"/>
      <c r="BF479" s="613"/>
      <c r="BG479" s="1075"/>
      <c r="BH479" s="613"/>
      <c r="BI479" s="613"/>
      <c r="BJ479" s="613"/>
      <c r="BK479" s="613"/>
      <c r="BL479" s="613"/>
      <c r="BM479" s="972"/>
      <c r="BN479" s="613"/>
      <c r="BO479" s="613"/>
      <c r="BP479" s="613"/>
      <c r="BQ479" s="613"/>
      <c r="BR479" s="613"/>
      <c r="BS479" s="972"/>
      <c r="BT479" s="613"/>
      <c r="BU479" s="613"/>
      <c r="BV479" s="613"/>
      <c r="BW479" s="613"/>
      <c r="BX479" s="613"/>
      <c r="BY479" s="972"/>
      <c r="BZ479" s="613"/>
      <c r="CA479" s="613"/>
      <c r="CB479" s="613"/>
      <c r="CC479" s="613"/>
      <c r="CD479" s="613"/>
      <c r="CE479" s="613"/>
      <c r="CF479" s="613"/>
      <c r="CG479" s="613"/>
      <c r="CH479" s="613"/>
      <c r="CI479" s="613"/>
    </row>
    <row r="480" spans="3:87">
      <c r="C480" s="544"/>
      <c r="D480" s="544"/>
      <c r="E480" s="544"/>
      <c r="F480" s="544"/>
      <c r="G480" s="544"/>
      <c r="H480" s="544"/>
      <c r="I480" s="495"/>
      <c r="J480" s="495"/>
      <c r="K480" s="495"/>
      <c r="L480" s="495"/>
      <c r="M480" s="495"/>
      <c r="U480" s="613"/>
      <c r="V480" s="613"/>
      <c r="W480" s="613"/>
      <c r="X480" s="613"/>
      <c r="Y480" s="613"/>
      <c r="Z480" s="613"/>
      <c r="AA480" s="613"/>
      <c r="AB480" s="613"/>
      <c r="AC480" s="613"/>
      <c r="AD480" s="613"/>
      <c r="AE480" s="971"/>
      <c r="AF480" s="613"/>
      <c r="AG480" s="613"/>
      <c r="AH480" s="613"/>
      <c r="AI480" s="973"/>
      <c r="AJ480" s="613"/>
      <c r="AK480" s="971"/>
      <c r="AL480" s="613"/>
      <c r="AM480" s="971"/>
      <c r="AN480" s="613"/>
      <c r="AO480" s="971"/>
      <c r="AP480" s="613"/>
      <c r="AQ480" s="613"/>
      <c r="AR480" s="613"/>
      <c r="AS480" s="613"/>
      <c r="AT480" s="613"/>
      <c r="AU480" s="613"/>
      <c r="AV480" s="613"/>
      <c r="AW480" s="613"/>
      <c r="AX480" s="613"/>
      <c r="AY480" s="613"/>
      <c r="AZ480" s="613"/>
      <c r="BA480" s="972"/>
      <c r="BB480" s="613"/>
      <c r="BC480" s="613"/>
      <c r="BD480" s="613"/>
      <c r="BE480" s="613"/>
      <c r="BF480" s="613"/>
      <c r="BG480" s="1075"/>
      <c r="BH480" s="613"/>
      <c r="BI480" s="613"/>
      <c r="BJ480" s="613"/>
      <c r="BK480" s="613"/>
      <c r="BL480" s="613"/>
      <c r="BM480" s="972"/>
      <c r="BN480" s="613"/>
      <c r="BO480" s="613"/>
      <c r="BP480" s="613"/>
      <c r="BQ480" s="613"/>
      <c r="BR480" s="613"/>
      <c r="BS480" s="972"/>
      <c r="BT480" s="613"/>
      <c r="BU480" s="613"/>
      <c r="BV480" s="613"/>
      <c r="BW480" s="613"/>
      <c r="BX480" s="613"/>
      <c r="BY480" s="972"/>
      <c r="BZ480" s="613"/>
      <c r="CA480" s="613"/>
      <c r="CB480" s="613"/>
      <c r="CC480" s="613"/>
      <c r="CD480" s="613"/>
      <c r="CE480" s="613"/>
      <c r="CF480" s="613"/>
      <c r="CG480" s="613"/>
      <c r="CH480" s="613"/>
      <c r="CI480" s="613"/>
    </row>
    <row r="481" spans="3:87">
      <c r="C481" s="544"/>
      <c r="D481" s="544"/>
      <c r="E481" s="544"/>
      <c r="F481" s="544"/>
      <c r="G481" s="544"/>
      <c r="H481" s="544"/>
      <c r="I481" s="495"/>
      <c r="J481" s="495"/>
      <c r="K481" s="495"/>
      <c r="L481" s="495"/>
      <c r="M481" s="495"/>
      <c r="U481" s="613"/>
      <c r="V481" s="613"/>
      <c r="W481" s="613"/>
      <c r="X481" s="613"/>
      <c r="Y481" s="613"/>
      <c r="Z481" s="613"/>
      <c r="AA481" s="613"/>
      <c r="AB481" s="613"/>
      <c r="AC481" s="613"/>
      <c r="AD481" s="613"/>
      <c r="AE481" s="971"/>
      <c r="AF481" s="613"/>
      <c r="AG481" s="613"/>
      <c r="AH481" s="613"/>
      <c r="AI481" s="973"/>
      <c r="AJ481" s="613"/>
      <c r="AK481" s="971"/>
      <c r="AL481" s="613"/>
      <c r="AM481" s="971"/>
      <c r="AN481" s="613"/>
      <c r="AO481" s="971"/>
      <c r="AP481" s="613"/>
      <c r="AQ481" s="613"/>
      <c r="AR481" s="613"/>
      <c r="AS481" s="613"/>
      <c r="AT481" s="613"/>
      <c r="AU481" s="613"/>
      <c r="AV481" s="613"/>
      <c r="AW481" s="613"/>
      <c r="AX481" s="613"/>
      <c r="AY481" s="613"/>
      <c r="AZ481" s="613"/>
      <c r="BA481" s="972"/>
      <c r="BB481" s="613"/>
      <c r="BC481" s="613"/>
      <c r="BD481" s="613"/>
      <c r="BE481" s="613"/>
      <c r="BF481" s="613"/>
      <c r="BG481" s="1075"/>
      <c r="BH481" s="613"/>
      <c r="BI481" s="613"/>
      <c r="BJ481" s="613"/>
      <c r="BK481" s="613"/>
      <c r="BL481" s="613"/>
      <c r="BM481" s="972"/>
      <c r="BN481" s="613"/>
      <c r="BO481" s="613"/>
      <c r="BP481" s="613"/>
      <c r="BQ481" s="613"/>
      <c r="BR481" s="613"/>
      <c r="BS481" s="972"/>
      <c r="BT481" s="613"/>
      <c r="BU481" s="613"/>
      <c r="BV481" s="613"/>
      <c r="BW481" s="613"/>
      <c r="BX481" s="613"/>
      <c r="BY481" s="972"/>
      <c r="BZ481" s="613"/>
      <c r="CA481" s="613"/>
      <c r="CB481" s="613"/>
      <c r="CC481" s="613"/>
      <c r="CD481" s="613"/>
      <c r="CE481" s="613"/>
      <c r="CF481" s="613"/>
      <c r="CG481" s="613"/>
      <c r="CH481" s="613"/>
      <c r="CI481" s="613"/>
    </row>
    <row r="482" spans="3:87">
      <c r="C482" s="544"/>
      <c r="D482" s="544"/>
      <c r="E482" s="544"/>
      <c r="F482" s="544"/>
      <c r="G482" s="544"/>
      <c r="H482" s="544"/>
      <c r="I482" s="495"/>
      <c r="J482" s="495"/>
      <c r="K482" s="495"/>
      <c r="L482" s="495"/>
      <c r="M482" s="495"/>
      <c r="U482" s="613"/>
      <c r="V482" s="613"/>
      <c r="W482" s="613"/>
      <c r="X482" s="613"/>
      <c r="Y482" s="613"/>
      <c r="Z482" s="613"/>
      <c r="AA482" s="613"/>
      <c r="AB482" s="613"/>
      <c r="AC482" s="613"/>
      <c r="AD482" s="613"/>
      <c r="AE482" s="971"/>
      <c r="AF482" s="613"/>
      <c r="AG482" s="613"/>
      <c r="AH482" s="613"/>
      <c r="AI482" s="973"/>
      <c r="AJ482" s="613"/>
      <c r="AK482" s="971"/>
      <c r="AL482" s="613"/>
      <c r="AM482" s="971"/>
      <c r="AN482" s="613"/>
      <c r="AO482" s="971"/>
      <c r="AP482" s="613"/>
      <c r="AQ482" s="613"/>
      <c r="AR482" s="613"/>
      <c r="AS482" s="613"/>
      <c r="AT482" s="613"/>
      <c r="AU482" s="613"/>
      <c r="AV482" s="613"/>
      <c r="AW482" s="613"/>
      <c r="AX482" s="613"/>
      <c r="AY482" s="613"/>
      <c r="AZ482" s="613"/>
      <c r="BA482" s="972"/>
      <c r="BB482" s="613"/>
      <c r="BC482" s="613"/>
      <c r="BD482" s="613"/>
      <c r="BE482" s="613"/>
      <c r="BF482" s="613"/>
      <c r="BG482" s="1075"/>
      <c r="BH482" s="613"/>
      <c r="BI482" s="613"/>
      <c r="BJ482" s="613"/>
      <c r="BK482" s="613"/>
      <c r="BL482" s="613"/>
      <c r="BM482" s="972"/>
      <c r="BN482" s="613"/>
      <c r="BO482" s="613"/>
      <c r="BP482" s="613"/>
      <c r="BQ482" s="613"/>
      <c r="BR482" s="613"/>
      <c r="BS482" s="972"/>
      <c r="BT482" s="613"/>
      <c r="BU482" s="613"/>
      <c r="BV482" s="613"/>
      <c r="BW482" s="613"/>
      <c r="BX482" s="613"/>
      <c r="BY482" s="972"/>
      <c r="BZ482" s="613"/>
      <c r="CA482" s="613"/>
      <c r="CB482" s="613"/>
      <c r="CC482" s="613"/>
      <c r="CD482" s="613"/>
      <c r="CE482" s="613"/>
      <c r="CF482" s="613"/>
      <c r="CG482" s="613"/>
      <c r="CH482" s="613"/>
      <c r="CI482" s="613"/>
    </row>
    <row r="483" spans="3:87">
      <c r="C483" s="544"/>
      <c r="D483" s="544"/>
      <c r="E483" s="544"/>
      <c r="F483" s="544"/>
      <c r="G483" s="544"/>
      <c r="H483" s="544"/>
      <c r="I483" s="495"/>
      <c r="J483" s="495"/>
      <c r="K483" s="495"/>
      <c r="L483" s="495"/>
      <c r="M483" s="495"/>
      <c r="U483" s="613"/>
      <c r="V483" s="613"/>
      <c r="W483" s="613"/>
      <c r="X483" s="613"/>
      <c r="Y483" s="613"/>
      <c r="Z483" s="613"/>
      <c r="AA483" s="613"/>
      <c r="AB483" s="613"/>
      <c r="AC483" s="613"/>
      <c r="AD483" s="613"/>
      <c r="AE483" s="971"/>
      <c r="AF483" s="613"/>
      <c r="AG483" s="613"/>
      <c r="AH483" s="613"/>
      <c r="AI483" s="973"/>
      <c r="AJ483" s="613"/>
      <c r="AK483" s="971"/>
      <c r="AL483" s="613"/>
      <c r="AM483" s="971"/>
      <c r="AN483" s="613"/>
      <c r="AO483" s="971"/>
      <c r="AP483" s="613"/>
      <c r="AQ483" s="613"/>
      <c r="AR483" s="613"/>
      <c r="AS483" s="613"/>
      <c r="AT483" s="613"/>
      <c r="AU483" s="613"/>
      <c r="AV483" s="613"/>
      <c r="AW483" s="613"/>
      <c r="AX483" s="613"/>
      <c r="AY483" s="613"/>
      <c r="AZ483" s="613"/>
      <c r="BA483" s="972"/>
      <c r="BB483" s="613"/>
      <c r="BC483" s="613"/>
      <c r="BD483" s="613"/>
      <c r="BE483" s="613"/>
      <c r="BF483" s="613"/>
      <c r="BG483" s="1075"/>
      <c r="BH483" s="613"/>
      <c r="BI483" s="613"/>
      <c r="BJ483" s="613"/>
      <c r="BK483" s="613"/>
      <c r="BL483" s="613"/>
      <c r="BM483" s="972"/>
      <c r="BN483" s="613"/>
      <c r="BO483" s="613"/>
      <c r="BP483" s="613"/>
      <c r="BQ483" s="613"/>
      <c r="BR483" s="613"/>
      <c r="BS483" s="972"/>
      <c r="BT483" s="613"/>
      <c r="BU483" s="613"/>
      <c r="BV483" s="613"/>
      <c r="BW483" s="613"/>
      <c r="BX483" s="613"/>
      <c r="BY483" s="972"/>
      <c r="BZ483" s="613"/>
      <c r="CA483" s="613"/>
      <c r="CB483" s="613"/>
      <c r="CC483" s="613"/>
      <c r="CD483" s="613"/>
      <c r="CE483" s="613"/>
      <c r="CF483" s="613"/>
      <c r="CG483" s="613"/>
      <c r="CH483" s="613"/>
      <c r="CI483" s="613"/>
    </row>
    <row r="484" spans="3:87">
      <c r="C484" s="544"/>
      <c r="D484" s="544"/>
      <c r="E484" s="544"/>
      <c r="F484" s="544"/>
      <c r="G484" s="544"/>
      <c r="H484" s="544"/>
      <c r="I484" s="495"/>
      <c r="J484" s="495"/>
      <c r="K484" s="495"/>
      <c r="L484" s="495"/>
      <c r="M484" s="495"/>
      <c r="U484" s="613"/>
      <c r="V484" s="613"/>
      <c r="W484" s="613"/>
      <c r="X484" s="613"/>
      <c r="Y484" s="613"/>
      <c r="Z484" s="613"/>
      <c r="AA484" s="613"/>
      <c r="AB484" s="613"/>
      <c r="AC484" s="613"/>
      <c r="AD484" s="613"/>
      <c r="AE484" s="971"/>
      <c r="AF484" s="613"/>
      <c r="AG484" s="613"/>
      <c r="AH484" s="613"/>
      <c r="AI484" s="973"/>
      <c r="AJ484" s="613"/>
      <c r="AK484" s="971"/>
      <c r="AL484" s="613"/>
      <c r="AM484" s="971"/>
      <c r="AN484" s="613"/>
      <c r="AO484" s="971"/>
      <c r="AP484" s="613"/>
      <c r="AQ484" s="613"/>
      <c r="AR484" s="613"/>
      <c r="AS484" s="613"/>
      <c r="AT484" s="613"/>
      <c r="AU484" s="613"/>
      <c r="AV484" s="613"/>
      <c r="AW484" s="613"/>
      <c r="AX484" s="613"/>
      <c r="AY484" s="613"/>
      <c r="AZ484" s="613"/>
      <c r="BA484" s="972"/>
      <c r="BB484" s="613"/>
      <c r="BC484" s="613"/>
      <c r="BD484" s="613"/>
      <c r="BE484" s="613"/>
      <c r="BF484" s="613"/>
      <c r="BG484" s="1075"/>
      <c r="BH484" s="613"/>
      <c r="BI484" s="613"/>
      <c r="BJ484" s="613"/>
      <c r="BK484" s="613"/>
      <c r="BL484" s="613"/>
      <c r="BM484" s="972"/>
      <c r="BN484" s="613"/>
      <c r="BO484" s="613"/>
      <c r="BP484" s="613"/>
      <c r="BQ484" s="613"/>
      <c r="BR484" s="613"/>
      <c r="BS484" s="972"/>
      <c r="BT484" s="613"/>
      <c r="BU484" s="613"/>
      <c r="BV484" s="613"/>
      <c r="BW484" s="613"/>
      <c r="BX484" s="613"/>
      <c r="BY484" s="972"/>
      <c r="BZ484" s="613"/>
      <c r="CA484" s="613"/>
      <c r="CB484" s="613"/>
      <c r="CC484" s="613"/>
      <c r="CD484" s="613"/>
      <c r="CE484" s="613"/>
      <c r="CF484" s="613"/>
      <c r="CG484" s="613"/>
      <c r="CH484" s="613"/>
      <c r="CI484" s="613"/>
    </row>
    <row r="485" spans="3:87">
      <c r="C485" s="544"/>
      <c r="D485" s="544"/>
      <c r="E485" s="544"/>
      <c r="F485" s="544"/>
      <c r="G485" s="544"/>
      <c r="H485" s="544"/>
      <c r="I485" s="495"/>
      <c r="J485" s="495"/>
      <c r="K485" s="495"/>
      <c r="L485" s="495"/>
      <c r="M485" s="495"/>
      <c r="U485" s="613"/>
      <c r="V485" s="613"/>
      <c r="W485" s="613"/>
      <c r="X485" s="613"/>
      <c r="Y485" s="613"/>
      <c r="Z485" s="613"/>
      <c r="AA485" s="613"/>
      <c r="AB485" s="613"/>
      <c r="AC485" s="613"/>
      <c r="AD485" s="613"/>
      <c r="AE485" s="971"/>
      <c r="AF485" s="613"/>
      <c r="AG485" s="613"/>
      <c r="AH485" s="613"/>
      <c r="AI485" s="973"/>
      <c r="AJ485" s="613"/>
      <c r="AK485" s="971"/>
      <c r="AL485" s="613"/>
      <c r="AM485" s="971"/>
      <c r="AN485" s="613"/>
      <c r="AO485" s="971"/>
      <c r="AP485" s="613"/>
      <c r="AQ485" s="613"/>
      <c r="AR485" s="613"/>
      <c r="AS485" s="613"/>
      <c r="AT485" s="613"/>
      <c r="AU485" s="613"/>
      <c r="AV485" s="613"/>
      <c r="AW485" s="613"/>
      <c r="AX485" s="613"/>
      <c r="AY485" s="613"/>
      <c r="AZ485" s="613"/>
      <c r="BA485" s="972"/>
      <c r="BB485" s="613"/>
      <c r="BC485" s="613"/>
      <c r="BD485" s="613"/>
      <c r="BE485" s="613"/>
      <c r="BF485" s="613"/>
      <c r="BG485" s="1075"/>
      <c r="BH485" s="613"/>
      <c r="BI485" s="613"/>
      <c r="BJ485" s="613"/>
      <c r="BK485" s="613"/>
      <c r="BL485" s="613"/>
      <c r="BM485" s="972"/>
      <c r="BN485" s="613"/>
      <c r="BO485" s="613"/>
      <c r="BP485" s="613"/>
      <c r="BQ485" s="613"/>
      <c r="BR485" s="613"/>
      <c r="BS485" s="972"/>
      <c r="BT485" s="613"/>
      <c r="BU485" s="613"/>
      <c r="BV485" s="613"/>
      <c r="BW485" s="613"/>
      <c r="BX485" s="613"/>
      <c r="BY485" s="972"/>
      <c r="BZ485" s="613"/>
      <c r="CA485" s="613"/>
      <c r="CB485" s="613"/>
      <c r="CC485" s="613"/>
      <c r="CD485" s="613"/>
      <c r="CE485" s="613"/>
      <c r="CF485" s="613"/>
      <c r="CG485" s="613"/>
      <c r="CH485" s="613"/>
      <c r="CI485" s="613"/>
    </row>
    <row r="486" spans="3:87">
      <c r="C486" s="544"/>
      <c r="D486" s="544"/>
      <c r="E486" s="544"/>
      <c r="F486" s="544"/>
      <c r="G486" s="544"/>
      <c r="H486" s="544"/>
      <c r="I486" s="495"/>
      <c r="J486" s="495"/>
      <c r="K486" s="495"/>
      <c r="L486" s="495"/>
      <c r="M486" s="495"/>
      <c r="U486" s="613"/>
      <c r="V486" s="613"/>
      <c r="W486" s="613"/>
      <c r="X486" s="613"/>
      <c r="Y486" s="613"/>
      <c r="Z486" s="613"/>
      <c r="AA486" s="613"/>
      <c r="AB486" s="613"/>
      <c r="AC486" s="613"/>
      <c r="AD486" s="613"/>
      <c r="AE486" s="971"/>
      <c r="AF486" s="613"/>
      <c r="AG486" s="613"/>
      <c r="AH486" s="613"/>
      <c r="AI486" s="973"/>
      <c r="AJ486" s="613"/>
      <c r="AK486" s="971"/>
      <c r="AL486" s="613"/>
      <c r="AM486" s="971"/>
      <c r="AN486" s="613"/>
      <c r="AO486" s="971"/>
      <c r="AP486" s="613"/>
      <c r="AQ486" s="613"/>
      <c r="AR486" s="613"/>
      <c r="AS486" s="613"/>
      <c r="AT486" s="613"/>
      <c r="AU486" s="613"/>
      <c r="AV486" s="613"/>
      <c r="AW486" s="613"/>
      <c r="AX486" s="613"/>
      <c r="AY486" s="613"/>
      <c r="AZ486" s="613"/>
      <c r="BA486" s="972"/>
      <c r="BB486" s="613"/>
      <c r="BC486" s="613"/>
      <c r="BD486" s="613"/>
      <c r="BE486" s="613"/>
      <c r="BF486" s="613"/>
      <c r="BG486" s="1075"/>
      <c r="BH486" s="613"/>
      <c r="BI486" s="613"/>
      <c r="BJ486" s="613"/>
      <c r="BK486" s="613"/>
      <c r="BL486" s="613"/>
      <c r="BM486" s="972"/>
      <c r="BN486" s="613"/>
      <c r="BO486" s="613"/>
      <c r="BP486" s="613"/>
      <c r="BQ486" s="613"/>
      <c r="BR486" s="613"/>
      <c r="BS486" s="972"/>
      <c r="BT486" s="613"/>
      <c r="BU486" s="613"/>
      <c r="BV486" s="613"/>
      <c r="BW486" s="613"/>
      <c r="BX486" s="613"/>
      <c r="BY486" s="972"/>
      <c r="BZ486" s="613"/>
      <c r="CA486" s="613"/>
      <c r="CB486" s="613"/>
      <c r="CC486" s="613"/>
      <c r="CD486" s="613"/>
      <c r="CE486" s="613"/>
      <c r="CF486" s="613"/>
      <c r="CG486" s="613"/>
      <c r="CH486" s="613"/>
      <c r="CI486" s="613"/>
    </row>
    <row r="487" spans="3:87">
      <c r="C487" s="544"/>
      <c r="D487" s="544"/>
      <c r="E487" s="544"/>
      <c r="F487" s="544"/>
      <c r="G487" s="544"/>
      <c r="H487" s="544"/>
      <c r="I487" s="495"/>
      <c r="J487" s="495"/>
      <c r="K487" s="495"/>
      <c r="L487" s="495"/>
      <c r="M487" s="495"/>
      <c r="U487" s="613"/>
      <c r="V487" s="613"/>
      <c r="W487" s="613"/>
      <c r="X487" s="613"/>
      <c r="Y487" s="613"/>
      <c r="Z487" s="613"/>
      <c r="AA487" s="613"/>
      <c r="AB487" s="613"/>
      <c r="AC487" s="613"/>
      <c r="AD487" s="613"/>
      <c r="AE487" s="971"/>
      <c r="AF487" s="613"/>
      <c r="AG487" s="613"/>
      <c r="AH487" s="613"/>
      <c r="AI487" s="973"/>
      <c r="AJ487" s="613"/>
      <c r="AK487" s="971"/>
      <c r="AL487" s="613"/>
      <c r="AM487" s="971"/>
      <c r="AN487" s="613"/>
      <c r="AO487" s="971"/>
      <c r="AP487" s="613"/>
      <c r="AQ487" s="613"/>
      <c r="AR487" s="613"/>
      <c r="AS487" s="613"/>
      <c r="AT487" s="613"/>
      <c r="AU487" s="613"/>
      <c r="AV487" s="613"/>
      <c r="AW487" s="613"/>
      <c r="AX487" s="613"/>
      <c r="AY487" s="613"/>
      <c r="AZ487" s="613"/>
      <c r="BA487" s="972"/>
      <c r="BB487" s="613"/>
      <c r="BC487" s="613"/>
      <c r="BD487" s="613"/>
      <c r="BE487" s="613"/>
      <c r="BF487" s="613"/>
      <c r="BG487" s="1075"/>
      <c r="BH487" s="613"/>
      <c r="BI487" s="613"/>
      <c r="BJ487" s="613"/>
      <c r="BK487" s="613"/>
      <c r="BL487" s="613"/>
      <c r="BM487" s="972"/>
      <c r="BN487" s="613"/>
      <c r="BO487" s="613"/>
      <c r="BP487" s="613"/>
      <c r="BQ487" s="613"/>
      <c r="BR487" s="613"/>
      <c r="BS487" s="972"/>
      <c r="BT487" s="613"/>
      <c r="BU487" s="613"/>
      <c r="BV487" s="613"/>
      <c r="BW487" s="613"/>
      <c r="BX487" s="613"/>
      <c r="BY487" s="972"/>
      <c r="BZ487" s="613"/>
      <c r="CA487" s="613"/>
      <c r="CB487" s="613"/>
      <c r="CC487" s="613"/>
      <c r="CD487" s="613"/>
      <c r="CE487" s="613"/>
      <c r="CF487" s="613"/>
      <c r="CG487" s="613"/>
      <c r="CH487" s="613"/>
      <c r="CI487" s="613"/>
    </row>
    <row r="488" spans="3:87">
      <c r="C488" s="544"/>
      <c r="D488" s="544"/>
      <c r="E488" s="544"/>
      <c r="F488" s="544"/>
      <c r="G488" s="544"/>
      <c r="H488" s="544"/>
      <c r="I488" s="495"/>
      <c r="J488" s="495"/>
      <c r="K488" s="495"/>
      <c r="L488" s="495"/>
      <c r="M488" s="495"/>
      <c r="U488" s="613"/>
      <c r="V488" s="613"/>
      <c r="W488" s="613"/>
      <c r="X488" s="613"/>
      <c r="Y488" s="613"/>
      <c r="Z488" s="613"/>
      <c r="AA488" s="613"/>
      <c r="AB488" s="613"/>
      <c r="AC488" s="613"/>
      <c r="AD488" s="613"/>
      <c r="AE488" s="971"/>
      <c r="AF488" s="613"/>
      <c r="AG488" s="613"/>
      <c r="AH488" s="613"/>
      <c r="AI488" s="973"/>
      <c r="AJ488" s="613"/>
      <c r="AK488" s="971"/>
      <c r="AL488" s="613"/>
      <c r="AM488" s="971"/>
      <c r="AN488" s="613"/>
      <c r="AO488" s="971"/>
      <c r="AP488" s="613"/>
      <c r="AQ488" s="613"/>
      <c r="AR488" s="613"/>
      <c r="AS488" s="613"/>
      <c r="AT488" s="613"/>
      <c r="AU488" s="613"/>
      <c r="AV488" s="613"/>
      <c r="AW488" s="613"/>
      <c r="AX488" s="613"/>
      <c r="AY488" s="613"/>
      <c r="AZ488" s="613"/>
      <c r="BA488" s="972"/>
      <c r="BB488" s="613"/>
      <c r="BC488" s="613"/>
      <c r="BD488" s="613"/>
      <c r="BE488" s="613"/>
      <c r="BF488" s="613"/>
      <c r="BG488" s="1075"/>
      <c r="BH488" s="613"/>
      <c r="BI488" s="613"/>
      <c r="BJ488" s="613"/>
      <c r="BK488" s="613"/>
      <c r="BL488" s="613"/>
      <c r="BM488" s="972"/>
      <c r="BN488" s="613"/>
      <c r="BO488" s="613"/>
      <c r="BP488" s="613"/>
      <c r="BQ488" s="613"/>
      <c r="BR488" s="613"/>
      <c r="BS488" s="972"/>
      <c r="BT488" s="613"/>
      <c r="BU488" s="613"/>
      <c r="BV488" s="613"/>
      <c r="BW488" s="613"/>
      <c r="BX488" s="613"/>
      <c r="BY488" s="972"/>
      <c r="BZ488" s="613"/>
      <c r="CA488" s="613"/>
      <c r="CB488" s="613"/>
      <c r="CC488" s="613"/>
      <c r="CD488" s="613"/>
      <c r="CE488" s="613"/>
      <c r="CF488" s="613"/>
      <c r="CG488" s="613"/>
      <c r="CH488" s="613"/>
      <c r="CI488" s="613"/>
    </row>
    <row r="489" spans="3:87">
      <c r="C489" s="544"/>
      <c r="D489" s="544"/>
      <c r="E489" s="544"/>
      <c r="F489" s="544"/>
      <c r="G489" s="544"/>
      <c r="H489" s="544"/>
      <c r="I489" s="495"/>
      <c r="J489" s="495"/>
      <c r="K489" s="495"/>
      <c r="L489" s="495"/>
      <c r="M489" s="495"/>
      <c r="U489" s="613"/>
      <c r="V489" s="613"/>
      <c r="W489" s="613"/>
      <c r="X489" s="613"/>
      <c r="Y489" s="613"/>
      <c r="Z489" s="613"/>
      <c r="AA489" s="613"/>
      <c r="AB489" s="613"/>
      <c r="AC489" s="613"/>
      <c r="AD489" s="613"/>
      <c r="AE489" s="971"/>
      <c r="AF489" s="613"/>
      <c r="AG489" s="613"/>
      <c r="AH489" s="613"/>
      <c r="AI489" s="973"/>
      <c r="AJ489" s="613"/>
      <c r="AK489" s="971"/>
      <c r="AL489" s="613"/>
      <c r="AM489" s="971"/>
      <c r="AN489" s="613"/>
      <c r="AO489" s="971"/>
      <c r="AP489" s="613"/>
      <c r="AQ489" s="613"/>
      <c r="AR489" s="613"/>
      <c r="AS489" s="613"/>
      <c r="AT489" s="613"/>
      <c r="AU489" s="613"/>
      <c r="AV489" s="613"/>
      <c r="AW489" s="613"/>
      <c r="AX489" s="613"/>
      <c r="AY489" s="613"/>
      <c r="AZ489" s="613"/>
      <c r="BA489" s="972"/>
      <c r="BB489" s="613"/>
      <c r="BC489" s="613"/>
      <c r="BD489" s="613"/>
      <c r="BE489" s="613"/>
      <c r="BF489" s="613"/>
      <c r="BG489" s="1075"/>
      <c r="BH489" s="613"/>
      <c r="BI489" s="613"/>
      <c r="BJ489" s="613"/>
      <c r="BK489" s="613"/>
      <c r="BL489" s="613"/>
      <c r="BM489" s="972"/>
      <c r="BN489" s="613"/>
      <c r="BO489" s="613"/>
      <c r="BP489" s="613"/>
      <c r="BQ489" s="613"/>
      <c r="BR489" s="613"/>
      <c r="BS489" s="972"/>
      <c r="BT489" s="613"/>
      <c r="BU489" s="613"/>
      <c r="BV489" s="613"/>
      <c r="BW489" s="613"/>
      <c r="BX489" s="613"/>
      <c r="BY489" s="972"/>
      <c r="BZ489" s="613"/>
      <c r="CA489" s="613"/>
      <c r="CB489" s="613"/>
      <c r="CC489" s="613"/>
      <c r="CD489" s="613"/>
      <c r="CE489" s="613"/>
      <c r="CF489" s="613"/>
      <c r="CG489" s="613"/>
      <c r="CH489" s="613"/>
      <c r="CI489" s="613"/>
    </row>
    <row r="490" spans="3:87">
      <c r="C490" s="544"/>
      <c r="D490" s="544"/>
      <c r="E490" s="544"/>
      <c r="F490" s="544"/>
      <c r="G490" s="544"/>
      <c r="H490" s="544"/>
      <c r="I490" s="495"/>
      <c r="J490" s="495"/>
      <c r="K490" s="495"/>
      <c r="L490" s="495"/>
      <c r="M490" s="495"/>
      <c r="U490" s="613"/>
      <c r="V490" s="613"/>
      <c r="W490" s="613"/>
      <c r="X490" s="613"/>
      <c r="Y490" s="613"/>
      <c r="Z490" s="613"/>
      <c r="AA490" s="613"/>
      <c r="AB490" s="613"/>
      <c r="AC490" s="613"/>
      <c r="AD490" s="613"/>
      <c r="AE490" s="971"/>
      <c r="AF490" s="613"/>
      <c r="AG490" s="613"/>
      <c r="AH490" s="613"/>
      <c r="AI490" s="973"/>
      <c r="AJ490" s="613"/>
      <c r="AK490" s="971"/>
      <c r="AL490" s="613"/>
      <c r="AM490" s="971"/>
      <c r="AN490" s="613"/>
      <c r="AO490" s="971"/>
      <c r="AP490" s="613"/>
      <c r="AQ490" s="613"/>
      <c r="AR490" s="613"/>
      <c r="AS490" s="613"/>
      <c r="AT490" s="613"/>
      <c r="AU490" s="613"/>
      <c r="AV490" s="613"/>
      <c r="AW490" s="613"/>
      <c r="AX490" s="613"/>
      <c r="AY490" s="613"/>
      <c r="AZ490" s="613"/>
      <c r="BA490" s="972"/>
      <c r="BB490" s="613"/>
      <c r="BC490" s="613"/>
      <c r="BD490" s="613"/>
      <c r="BE490" s="613"/>
      <c r="BF490" s="613"/>
      <c r="BG490" s="1075"/>
      <c r="BH490" s="613"/>
      <c r="BI490" s="613"/>
      <c r="BJ490" s="613"/>
      <c r="BK490" s="613"/>
      <c r="BL490" s="613"/>
      <c r="BM490" s="972"/>
      <c r="BN490" s="613"/>
      <c r="BO490" s="613"/>
      <c r="BP490" s="613"/>
      <c r="BQ490" s="613"/>
      <c r="BR490" s="613"/>
      <c r="BS490" s="972"/>
      <c r="BT490" s="613"/>
      <c r="BU490" s="613"/>
      <c r="BV490" s="613"/>
      <c r="BW490" s="613"/>
      <c r="BX490" s="613"/>
      <c r="BY490" s="972"/>
      <c r="BZ490" s="613"/>
      <c r="CA490" s="613"/>
      <c r="CB490" s="613"/>
      <c r="CC490" s="613"/>
      <c r="CD490" s="613"/>
      <c r="CE490" s="613"/>
      <c r="CF490" s="613"/>
      <c r="CG490" s="613"/>
      <c r="CH490" s="613"/>
      <c r="CI490" s="613"/>
    </row>
    <row r="491" spans="3:87">
      <c r="C491" s="544"/>
      <c r="D491" s="544"/>
      <c r="E491" s="544"/>
      <c r="F491" s="544"/>
      <c r="G491" s="544"/>
      <c r="H491" s="544"/>
      <c r="I491" s="495"/>
      <c r="J491" s="495"/>
      <c r="K491" s="495"/>
      <c r="L491" s="495"/>
      <c r="M491" s="495"/>
      <c r="U491" s="613"/>
      <c r="V491" s="613"/>
      <c r="W491" s="613"/>
      <c r="X491" s="613"/>
      <c r="Y491" s="613"/>
      <c r="Z491" s="613"/>
      <c r="AA491" s="613"/>
      <c r="AB491" s="613"/>
      <c r="AC491" s="613"/>
      <c r="AD491" s="613"/>
      <c r="AE491" s="971"/>
      <c r="AF491" s="613"/>
      <c r="AG491" s="613"/>
      <c r="AH491" s="613"/>
      <c r="AI491" s="973"/>
      <c r="AJ491" s="613"/>
      <c r="AK491" s="971"/>
      <c r="AL491" s="613"/>
      <c r="AM491" s="971"/>
      <c r="AN491" s="613"/>
      <c r="AO491" s="971"/>
      <c r="AP491" s="613"/>
      <c r="AQ491" s="613"/>
      <c r="AR491" s="613"/>
      <c r="AS491" s="613"/>
      <c r="AT491" s="613"/>
      <c r="AU491" s="613"/>
      <c r="AV491" s="613"/>
      <c r="AW491" s="613"/>
      <c r="AX491" s="613"/>
      <c r="AY491" s="613"/>
      <c r="AZ491" s="613"/>
      <c r="BA491" s="972"/>
      <c r="BB491" s="613"/>
      <c r="BC491" s="613"/>
      <c r="BD491" s="613"/>
      <c r="BE491" s="613"/>
      <c r="BF491" s="613"/>
      <c r="BG491" s="1075"/>
      <c r="BH491" s="613"/>
      <c r="BI491" s="613"/>
      <c r="BJ491" s="613"/>
      <c r="BK491" s="613"/>
      <c r="BL491" s="613"/>
      <c r="BM491" s="972"/>
      <c r="BN491" s="613"/>
      <c r="BO491" s="613"/>
      <c r="BP491" s="613"/>
      <c r="BQ491" s="613"/>
      <c r="BR491" s="613"/>
      <c r="BS491" s="972"/>
      <c r="BT491" s="613"/>
      <c r="BU491" s="613"/>
      <c r="BV491" s="613"/>
      <c r="BW491" s="613"/>
      <c r="BX491" s="613"/>
      <c r="BY491" s="972"/>
      <c r="BZ491" s="613"/>
      <c r="CA491" s="613"/>
      <c r="CB491" s="613"/>
      <c r="CC491" s="613"/>
      <c r="CD491" s="613"/>
      <c r="CE491" s="613"/>
      <c r="CF491" s="613"/>
      <c r="CG491" s="613"/>
      <c r="CH491" s="613"/>
      <c r="CI491" s="613"/>
    </row>
    <row r="492" spans="3:87">
      <c r="C492" s="544"/>
      <c r="D492" s="544"/>
      <c r="E492" s="544"/>
      <c r="F492" s="544"/>
      <c r="G492" s="544"/>
      <c r="H492" s="544"/>
      <c r="I492" s="495"/>
      <c r="J492" s="495"/>
      <c r="K492" s="495"/>
      <c r="L492" s="495"/>
      <c r="M492" s="495"/>
      <c r="U492" s="613"/>
      <c r="V492" s="613"/>
      <c r="W492" s="613"/>
      <c r="X492" s="613"/>
      <c r="Y492" s="613"/>
      <c r="Z492" s="613"/>
      <c r="AA492" s="613"/>
      <c r="AB492" s="613"/>
      <c r="AC492" s="613"/>
      <c r="AD492" s="613"/>
      <c r="AE492" s="971"/>
      <c r="AF492" s="613"/>
      <c r="AG492" s="613"/>
      <c r="AH492" s="613"/>
      <c r="AI492" s="973"/>
      <c r="AJ492" s="613"/>
      <c r="AK492" s="971"/>
      <c r="AL492" s="613"/>
      <c r="AM492" s="971"/>
      <c r="AN492" s="613"/>
      <c r="AO492" s="971"/>
      <c r="AP492" s="613"/>
      <c r="AQ492" s="613"/>
      <c r="AR492" s="613"/>
      <c r="AS492" s="613"/>
      <c r="AT492" s="613"/>
      <c r="AU492" s="613"/>
      <c r="AV492" s="613"/>
      <c r="AW492" s="613"/>
      <c r="AX492" s="613"/>
      <c r="AY492" s="613"/>
      <c r="AZ492" s="613"/>
      <c r="BA492" s="972"/>
      <c r="BB492" s="613"/>
      <c r="BC492" s="613"/>
      <c r="BD492" s="613"/>
      <c r="BE492" s="613"/>
      <c r="BF492" s="613"/>
      <c r="BG492" s="1075"/>
      <c r="BH492" s="613"/>
      <c r="BI492" s="613"/>
      <c r="BJ492" s="613"/>
      <c r="BK492" s="613"/>
      <c r="BL492" s="613"/>
      <c r="BM492" s="972"/>
      <c r="BN492" s="613"/>
      <c r="BO492" s="613"/>
      <c r="BP492" s="613"/>
      <c r="BQ492" s="613"/>
      <c r="BR492" s="613"/>
      <c r="BS492" s="972"/>
      <c r="BT492" s="613"/>
      <c r="BU492" s="613"/>
      <c r="BV492" s="613"/>
      <c r="BW492" s="613"/>
      <c r="BX492" s="613"/>
      <c r="BY492" s="972"/>
      <c r="BZ492" s="613"/>
      <c r="CA492" s="613"/>
      <c r="CB492" s="613"/>
      <c r="CC492" s="613"/>
      <c r="CD492" s="613"/>
      <c r="CE492" s="613"/>
      <c r="CF492" s="613"/>
      <c r="CG492" s="613"/>
      <c r="CH492" s="613"/>
      <c r="CI492" s="613"/>
    </row>
    <row r="493" spans="3:87">
      <c r="C493" s="544"/>
      <c r="D493" s="544"/>
      <c r="E493" s="544"/>
      <c r="F493" s="544"/>
      <c r="G493" s="544"/>
      <c r="H493" s="544"/>
      <c r="I493" s="495"/>
      <c r="J493" s="495"/>
      <c r="K493" s="495"/>
      <c r="L493" s="495"/>
      <c r="M493" s="495"/>
      <c r="U493" s="613"/>
      <c r="V493" s="613"/>
      <c r="W493" s="613"/>
      <c r="X493" s="613"/>
      <c r="Y493" s="613"/>
      <c r="Z493" s="613"/>
      <c r="AA493" s="613"/>
      <c r="AB493" s="613"/>
      <c r="AC493" s="613"/>
      <c r="AD493" s="613"/>
      <c r="AE493" s="971"/>
      <c r="AF493" s="613"/>
      <c r="AG493" s="613"/>
      <c r="AH493" s="613"/>
      <c r="AI493" s="973"/>
      <c r="AJ493" s="613"/>
      <c r="AK493" s="971"/>
      <c r="AL493" s="613"/>
      <c r="AM493" s="971"/>
      <c r="AN493" s="613"/>
      <c r="AO493" s="971"/>
      <c r="AP493" s="613"/>
      <c r="AQ493" s="613"/>
      <c r="AR493" s="613"/>
      <c r="AS493" s="613"/>
      <c r="AT493" s="613"/>
      <c r="AU493" s="613"/>
      <c r="AV493" s="613"/>
      <c r="AW493" s="613"/>
      <c r="AX493" s="613"/>
      <c r="AY493" s="613"/>
      <c r="AZ493" s="613"/>
      <c r="BA493" s="972"/>
      <c r="BB493" s="613"/>
      <c r="BC493" s="613"/>
      <c r="BD493" s="613"/>
      <c r="BE493" s="613"/>
      <c r="BF493" s="613"/>
      <c r="BG493" s="1075"/>
      <c r="BH493" s="613"/>
      <c r="BI493" s="613"/>
      <c r="BJ493" s="613"/>
      <c r="BK493" s="613"/>
      <c r="BL493" s="613"/>
      <c r="BM493" s="972"/>
      <c r="BN493" s="613"/>
      <c r="BO493" s="613"/>
      <c r="BP493" s="613"/>
      <c r="BQ493" s="613"/>
      <c r="BR493" s="613"/>
      <c r="BS493" s="972"/>
      <c r="BT493" s="613"/>
      <c r="BU493" s="613"/>
      <c r="BV493" s="613"/>
      <c r="BW493" s="613"/>
      <c r="BX493" s="613"/>
      <c r="BY493" s="972"/>
      <c r="BZ493" s="613"/>
      <c r="CA493" s="613"/>
      <c r="CB493" s="613"/>
      <c r="CC493" s="613"/>
      <c r="CD493" s="613"/>
      <c r="CE493" s="613"/>
      <c r="CF493" s="613"/>
      <c r="CG493" s="613"/>
      <c r="CH493" s="613"/>
      <c r="CI493" s="613"/>
    </row>
    <row r="494" spans="3:87">
      <c r="C494" s="544"/>
      <c r="D494" s="544"/>
      <c r="E494" s="544"/>
      <c r="F494" s="544"/>
      <c r="G494" s="544"/>
      <c r="H494" s="544"/>
      <c r="I494" s="495"/>
      <c r="J494" s="495"/>
      <c r="K494" s="495"/>
      <c r="L494" s="495"/>
      <c r="M494" s="495"/>
      <c r="U494" s="613"/>
      <c r="V494" s="613"/>
      <c r="W494" s="613"/>
      <c r="X494" s="613"/>
      <c r="Y494" s="613"/>
      <c r="Z494" s="613"/>
      <c r="AA494" s="613"/>
      <c r="AB494" s="613"/>
      <c r="AC494" s="613"/>
      <c r="AD494" s="613"/>
      <c r="AE494" s="971"/>
      <c r="AF494" s="613"/>
      <c r="AG494" s="613"/>
      <c r="AH494" s="613"/>
      <c r="AI494" s="973"/>
      <c r="AJ494" s="613"/>
      <c r="AK494" s="971"/>
      <c r="AL494" s="613"/>
      <c r="AM494" s="971"/>
      <c r="AN494" s="613"/>
      <c r="AO494" s="971"/>
      <c r="AP494" s="613"/>
      <c r="AQ494" s="613"/>
      <c r="AR494" s="613"/>
      <c r="AS494" s="613"/>
      <c r="AT494" s="613"/>
      <c r="AU494" s="613"/>
      <c r="AV494" s="613"/>
      <c r="AW494" s="613"/>
      <c r="AX494" s="613"/>
      <c r="AY494" s="613"/>
      <c r="AZ494" s="613"/>
      <c r="BA494" s="972"/>
      <c r="BB494" s="613"/>
      <c r="BC494" s="613"/>
      <c r="BD494" s="613"/>
      <c r="BE494" s="613"/>
      <c r="BF494" s="613"/>
      <c r="BG494" s="1075"/>
      <c r="BH494" s="613"/>
      <c r="BI494" s="613"/>
      <c r="BJ494" s="613"/>
      <c r="BK494" s="613"/>
      <c r="BL494" s="613"/>
      <c r="BM494" s="972"/>
      <c r="BN494" s="613"/>
      <c r="BO494" s="613"/>
      <c r="BP494" s="613"/>
      <c r="BQ494" s="613"/>
      <c r="BR494" s="613"/>
      <c r="BS494" s="972"/>
      <c r="BT494" s="613"/>
      <c r="BU494" s="613"/>
      <c r="BV494" s="613"/>
      <c r="BW494" s="613"/>
      <c r="BX494" s="613"/>
      <c r="BY494" s="972"/>
      <c r="BZ494" s="613"/>
      <c r="CA494" s="613"/>
      <c r="CB494" s="613"/>
      <c r="CC494" s="613"/>
      <c r="CD494" s="613"/>
      <c r="CE494" s="613"/>
      <c r="CF494" s="613"/>
      <c r="CG494" s="613"/>
      <c r="CH494" s="613"/>
      <c r="CI494" s="613"/>
    </row>
    <row r="495" spans="3:87">
      <c r="C495" s="544"/>
      <c r="D495" s="544"/>
      <c r="E495" s="544"/>
      <c r="F495" s="544"/>
      <c r="G495" s="544"/>
      <c r="H495" s="544"/>
      <c r="I495" s="495"/>
      <c r="J495" s="495"/>
      <c r="K495" s="495"/>
      <c r="L495" s="495"/>
      <c r="M495" s="495"/>
      <c r="U495" s="613"/>
      <c r="V495" s="613"/>
      <c r="W495" s="613"/>
      <c r="X495" s="613"/>
      <c r="Y495" s="613"/>
      <c r="Z495" s="613"/>
      <c r="AA495" s="613"/>
      <c r="AB495" s="613"/>
      <c r="AC495" s="613"/>
      <c r="AD495" s="613"/>
      <c r="AE495" s="971"/>
      <c r="AF495" s="613"/>
      <c r="AG495" s="613"/>
      <c r="AH495" s="613"/>
      <c r="AI495" s="973"/>
      <c r="AJ495" s="613"/>
      <c r="AK495" s="971"/>
      <c r="AL495" s="613"/>
      <c r="AM495" s="971"/>
      <c r="AN495" s="613"/>
      <c r="AO495" s="971"/>
      <c r="AP495" s="613"/>
      <c r="AQ495" s="613"/>
      <c r="AR495" s="613"/>
      <c r="AS495" s="613"/>
      <c r="AT495" s="613"/>
      <c r="AU495" s="613"/>
      <c r="AV495" s="613"/>
      <c r="AW495" s="613"/>
      <c r="AX495" s="613"/>
      <c r="AY495" s="613"/>
      <c r="AZ495" s="613"/>
      <c r="BA495" s="972"/>
      <c r="BB495" s="613"/>
      <c r="BC495" s="613"/>
      <c r="BD495" s="613"/>
      <c r="BE495" s="613"/>
      <c r="BF495" s="613"/>
      <c r="BG495" s="1075"/>
      <c r="BH495" s="613"/>
      <c r="BI495" s="613"/>
      <c r="BJ495" s="613"/>
      <c r="BK495" s="613"/>
      <c r="BL495" s="613"/>
      <c r="BM495" s="972"/>
      <c r="BN495" s="613"/>
      <c r="BO495" s="613"/>
      <c r="BP495" s="613"/>
      <c r="BQ495" s="613"/>
      <c r="BR495" s="613"/>
      <c r="BS495" s="972"/>
      <c r="BT495" s="613"/>
      <c r="BU495" s="613"/>
      <c r="BV495" s="613"/>
      <c r="BW495" s="613"/>
      <c r="BX495" s="613"/>
      <c r="BY495" s="972"/>
      <c r="BZ495" s="613"/>
      <c r="CA495" s="613"/>
      <c r="CB495" s="613"/>
      <c r="CC495" s="613"/>
      <c r="CD495" s="613"/>
      <c r="CE495" s="613"/>
      <c r="CF495" s="613"/>
      <c r="CG495" s="613"/>
      <c r="CH495" s="613"/>
      <c r="CI495" s="613"/>
    </row>
    <row r="496" spans="3:87">
      <c r="C496" s="544"/>
      <c r="D496" s="544"/>
      <c r="E496" s="544"/>
      <c r="F496" s="544"/>
      <c r="G496" s="544"/>
      <c r="H496" s="544"/>
      <c r="I496" s="495"/>
      <c r="J496" s="495"/>
      <c r="K496" s="495"/>
      <c r="L496" s="495"/>
      <c r="M496" s="495"/>
      <c r="U496" s="613"/>
      <c r="V496" s="613"/>
      <c r="W496" s="613"/>
      <c r="X496" s="613"/>
      <c r="Y496" s="613"/>
      <c r="Z496" s="613"/>
      <c r="AA496" s="613"/>
      <c r="AB496" s="613"/>
      <c r="AC496" s="613"/>
      <c r="AD496" s="613"/>
      <c r="AE496" s="971"/>
      <c r="AF496" s="613"/>
      <c r="AG496" s="613"/>
      <c r="AH496" s="613"/>
      <c r="AI496" s="973"/>
      <c r="AJ496" s="613"/>
      <c r="AK496" s="971"/>
      <c r="AL496" s="613"/>
      <c r="AM496" s="971"/>
      <c r="AN496" s="613"/>
      <c r="AO496" s="971"/>
      <c r="AP496" s="613"/>
      <c r="AQ496" s="613"/>
      <c r="AR496" s="613"/>
      <c r="AS496" s="613"/>
      <c r="AT496" s="613"/>
      <c r="AU496" s="613"/>
      <c r="AV496" s="613"/>
      <c r="AW496" s="613"/>
      <c r="AX496" s="613"/>
      <c r="AY496" s="613"/>
      <c r="AZ496" s="613"/>
      <c r="BA496" s="972"/>
      <c r="BB496" s="613"/>
      <c r="BC496" s="613"/>
      <c r="BD496" s="613"/>
      <c r="BE496" s="613"/>
      <c r="BF496" s="613"/>
      <c r="BG496" s="1075"/>
      <c r="BH496" s="613"/>
      <c r="BI496" s="613"/>
      <c r="BJ496" s="613"/>
      <c r="BK496" s="613"/>
      <c r="BL496" s="613"/>
      <c r="BM496" s="972"/>
      <c r="BN496" s="613"/>
      <c r="BO496" s="613"/>
      <c r="BP496" s="613"/>
      <c r="BQ496" s="613"/>
      <c r="BR496" s="613"/>
      <c r="BS496" s="972"/>
      <c r="BT496" s="613"/>
      <c r="BU496" s="613"/>
      <c r="BV496" s="613"/>
      <c r="BW496" s="613"/>
      <c r="BX496" s="613"/>
      <c r="BY496" s="972"/>
      <c r="BZ496" s="613"/>
      <c r="CA496" s="613"/>
      <c r="CB496" s="613"/>
      <c r="CC496" s="613"/>
      <c r="CD496" s="613"/>
      <c r="CE496" s="613"/>
      <c r="CF496" s="613"/>
      <c r="CG496" s="613"/>
      <c r="CH496" s="613"/>
      <c r="CI496" s="613"/>
    </row>
    <row r="497" spans="3:87">
      <c r="C497" s="544"/>
      <c r="D497" s="544"/>
      <c r="E497" s="544"/>
      <c r="F497" s="544"/>
      <c r="G497" s="544"/>
      <c r="H497" s="544"/>
      <c r="I497" s="495"/>
      <c r="J497" s="495"/>
      <c r="K497" s="495"/>
      <c r="L497" s="495"/>
      <c r="M497" s="495"/>
      <c r="U497" s="613"/>
      <c r="V497" s="613"/>
      <c r="W497" s="613"/>
      <c r="X497" s="613"/>
      <c r="Y497" s="613"/>
      <c r="Z497" s="613"/>
      <c r="AA497" s="613"/>
      <c r="AB497" s="613"/>
      <c r="AC497" s="613"/>
      <c r="AD497" s="613"/>
      <c r="AE497" s="971"/>
      <c r="AF497" s="613"/>
      <c r="AG497" s="613"/>
      <c r="AH497" s="613"/>
      <c r="AI497" s="973"/>
      <c r="AJ497" s="613"/>
      <c r="AK497" s="971"/>
      <c r="AL497" s="613"/>
      <c r="AM497" s="971"/>
      <c r="AN497" s="613"/>
      <c r="AO497" s="971"/>
      <c r="AP497" s="613"/>
      <c r="AQ497" s="613"/>
      <c r="AR497" s="613"/>
      <c r="AS497" s="613"/>
      <c r="AT497" s="613"/>
      <c r="AU497" s="613"/>
      <c r="AV497" s="613"/>
      <c r="AW497" s="613"/>
      <c r="AX497" s="613"/>
      <c r="AY497" s="613"/>
      <c r="AZ497" s="613"/>
      <c r="BA497" s="972"/>
      <c r="BB497" s="613"/>
      <c r="BC497" s="613"/>
      <c r="BD497" s="613"/>
      <c r="BE497" s="613"/>
      <c r="BF497" s="613"/>
      <c r="BG497" s="1075"/>
      <c r="BH497" s="613"/>
      <c r="BI497" s="613"/>
      <c r="BJ497" s="613"/>
      <c r="BK497" s="613"/>
      <c r="BL497" s="613"/>
      <c r="BM497" s="972"/>
      <c r="BN497" s="613"/>
      <c r="BO497" s="613"/>
      <c r="BP497" s="613"/>
      <c r="BQ497" s="613"/>
      <c r="BR497" s="613"/>
      <c r="BS497" s="972"/>
      <c r="BT497" s="613"/>
      <c r="BU497" s="613"/>
      <c r="BV497" s="613"/>
      <c r="BW497" s="613"/>
      <c r="BX497" s="613"/>
      <c r="BY497" s="972"/>
      <c r="BZ497" s="613"/>
      <c r="CA497" s="613"/>
      <c r="CB497" s="613"/>
      <c r="CC497" s="613"/>
      <c r="CD497" s="613"/>
      <c r="CE497" s="613"/>
      <c r="CF497" s="613"/>
      <c r="CG497" s="613"/>
      <c r="CH497" s="613"/>
      <c r="CI497" s="613"/>
    </row>
    <row r="498" spans="3:87">
      <c r="C498" s="544"/>
      <c r="D498" s="544"/>
      <c r="E498" s="544"/>
      <c r="F498" s="544"/>
      <c r="G498" s="544"/>
      <c r="H498" s="544"/>
      <c r="I498" s="495"/>
      <c r="J498" s="495"/>
      <c r="K498" s="495"/>
      <c r="L498" s="495"/>
      <c r="M498" s="495"/>
      <c r="U498" s="613"/>
      <c r="V498" s="613"/>
      <c r="W498" s="613"/>
      <c r="X498" s="613"/>
      <c r="Y498" s="613"/>
      <c r="Z498" s="613"/>
      <c r="AA498" s="613"/>
      <c r="AB498" s="613"/>
      <c r="AC498" s="613"/>
      <c r="AD498" s="613"/>
      <c r="AE498" s="971"/>
      <c r="AF498" s="613"/>
      <c r="AG498" s="613"/>
      <c r="AH498" s="613"/>
      <c r="AI498" s="973"/>
      <c r="AJ498" s="613"/>
      <c r="AK498" s="971"/>
      <c r="AL498" s="613"/>
      <c r="AM498" s="971"/>
      <c r="AN498" s="613"/>
      <c r="AO498" s="971"/>
      <c r="AP498" s="613"/>
      <c r="AQ498" s="613"/>
      <c r="AR498" s="613"/>
      <c r="AS498" s="613"/>
      <c r="AT498" s="613"/>
      <c r="AU498" s="613"/>
      <c r="AV498" s="613"/>
      <c r="AW498" s="613"/>
      <c r="AX498" s="613"/>
      <c r="AY498" s="613"/>
      <c r="AZ498" s="613"/>
      <c r="BA498" s="972"/>
      <c r="BB498" s="613"/>
      <c r="BC498" s="613"/>
      <c r="BD498" s="613"/>
      <c r="BE498" s="613"/>
      <c r="BF498" s="613"/>
      <c r="BG498" s="1075"/>
      <c r="BH498" s="613"/>
      <c r="BI498" s="613"/>
      <c r="BJ498" s="613"/>
      <c r="BK498" s="613"/>
      <c r="BL498" s="613"/>
      <c r="BM498" s="972"/>
      <c r="BN498" s="613"/>
      <c r="BO498" s="613"/>
      <c r="BP498" s="613"/>
      <c r="BQ498" s="613"/>
      <c r="BR498" s="613"/>
      <c r="BS498" s="972"/>
      <c r="BT498" s="613"/>
      <c r="BU498" s="613"/>
      <c r="BV498" s="613"/>
      <c r="BW498" s="613"/>
      <c r="BX498" s="613"/>
      <c r="BY498" s="972"/>
      <c r="BZ498" s="613"/>
      <c r="CA498" s="613"/>
      <c r="CB498" s="613"/>
      <c r="CC498" s="613"/>
      <c r="CD498" s="613"/>
      <c r="CE498" s="613"/>
      <c r="CF498" s="613"/>
      <c r="CG498" s="613"/>
      <c r="CH498" s="613"/>
      <c r="CI498" s="613"/>
    </row>
    <row r="499" spans="3:87">
      <c r="C499" s="544"/>
      <c r="D499" s="544"/>
      <c r="E499" s="544"/>
      <c r="F499" s="544"/>
      <c r="G499" s="544"/>
      <c r="H499" s="544"/>
      <c r="I499" s="495"/>
      <c r="J499" s="495"/>
      <c r="K499" s="495"/>
      <c r="L499" s="495"/>
      <c r="M499" s="495"/>
      <c r="U499" s="613"/>
      <c r="V499" s="613"/>
      <c r="W499" s="613"/>
      <c r="X499" s="613"/>
      <c r="Y499" s="613"/>
      <c r="Z499" s="613"/>
      <c r="AA499" s="613"/>
      <c r="AB499" s="613"/>
      <c r="AC499" s="613"/>
      <c r="AD499" s="613"/>
      <c r="AE499" s="971"/>
      <c r="AF499" s="613"/>
      <c r="AG499" s="613"/>
      <c r="AH499" s="613"/>
      <c r="AI499" s="973"/>
      <c r="AJ499" s="613"/>
      <c r="AK499" s="971"/>
      <c r="AL499" s="613"/>
      <c r="AM499" s="971"/>
      <c r="AN499" s="613"/>
      <c r="AO499" s="971"/>
      <c r="AP499" s="613"/>
      <c r="AQ499" s="613"/>
      <c r="AR499" s="613"/>
      <c r="AS499" s="613"/>
      <c r="AT499" s="613"/>
      <c r="AU499" s="613"/>
      <c r="AV499" s="613"/>
      <c r="AW499" s="613"/>
      <c r="AX499" s="613"/>
      <c r="AY499" s="613"/>
      <c r="AZ499" s="613"/>
      <c r="BA499" s="972"/>
      <c r="BB499" s="613"/>
      <c r="BC499" s="613"/>
      <c r="BD499" s="613"/>
      <c r="BE499" s="613"/>
      <c r="BF499" s="613"/>
      <c r="BG499" s="1075"/>
      <c r="BH499" s="613"/>
      <c r="BI499" s="613"/>
      <c r="BJ499" s="613"/>
      <c r="BK499" s="613"/>
      <c r="BL499" s="613"/>
      <c r="BM499" s="972"/>
      <c r="BN499" s="613"/>
      <c r="BO499" s="613"/>
      <c r="BP499" s="613"/>
      <c r="BQ499" s="613"/>
      <c r="BR499" s="613"/>
      <c r="BS499" s="972"/>
      <c r="BT499" s="613"/>
      <c r="BU499" s="613"/>
      <c r="BV499" s="613"/>
      <c r="BW499" s="613"/>
      <c r="BX499" s="613"/>
      <c r="BY499" s="972"/>
      <c r="BZ499" s="613"/>
      <c r="CA499" s="613"/>
      <c r="CB499" s="613"/>
      <c r="CC499" s="613"/>
      <c r="CD499" s="613"/>
      <c r="CE499" s="613"/>
      <c r="CF499" s="613"/>
      <c r="CG499" s="613"/>
      <c r="CH499" s="613"/>
      <c r="CI499" s="613"/>
    </row>
    <row r="500" spans="3:87">
      <c r="C500" s="544"/>
      <c r="D500" s="544"/>
      <c r="E500" s="544"/>
      <c r="F500" s="544"/>
      <c r="G500" s="544"/>
      <c r="H500" s="544"/>
      <c r="I500" s="495"/>
      <c r="J500" s="495"/>
      <c r="K500" s="495"/>
      <c r="L500" s="495"/>
      <c r="M500" s="495"/>
      <c r="U500" s="613"/>
      <c r="V500" s="613"/>
      <c r="W500" s="613"/>
      <c r="X500" s="613"/>
      <c r="Y500" s="613"/>
      <c r="Z500" s="613"/>
      <c r="AA500" s="613"/>
      <c r="AB500" s="613"/>
      <c r="AC500" s="613"/>
      <c r="AD500" s="613"/>
      <c r="AE500" s="971"/>
      <c r="AF500" s="613"/>
      <c r="AG500" s="613"/>
      <c r="AH500" s="613"/>
      <c r="AI500" s="973"/>
      <c r="AJ500" s="613"/>
      <c r="AK500" s="971"/>
      <c r="AL500" s="613"/>
      <c r="AM500" s="971"/>
      <c r="AN500" s="613"/>
      <c r="AO500" s="971"/>
      <c r="AP500" s="613"/>
      <c r="AQ500" s="613"/>
      <c r="AR500" s="613"/>
      <c r="AS500" s="613"/>
      <c r="AT500" s="613"/>
      <c r="AU500" s="613"/>
      <c r="AV500" s="613"/>
      <c r="AW500" s="613"/>
      <c r="AX500" s="613"/>
      <c r="AY500" s="613"/>
      <c r="AZ500" s="613"/>
      <c r="BA500" s="972"/>
      <c r="BB500" s="613"/>
      <c r="BC500" s="613"/>
      <c r="BD500" s="613"/>
      <c r="BE500" s="613"/>
      <c r="BF500" s="613"/>
      <c r="BG500" s="1075"/>
      <c r="BH500" s="613"/>
      <c r="BI500" s="613"/>
      <c r="BJ500" s="613"/>
      <c r="BK500" s="613"/>
      <c r="BL500" s="613"/>
      <c r="BM500" s="972"/>
      <c r="BN500" s="613"/>
      <c r="BO500" s="613"/>
      <c r="BP500" s="613"/>
      <c r="BQ500" s="613"/>
      <c r="BR500" s="613"/>
      <c r="BS500" s="972"/>
      <c r="BT500" s="613"/>
      <c r="BU500" s="613"/>
      <c r="BV500" s="613"/>
      <c r="BW500" s="613"/>
      <c r="BX500" s="613"/>
      <c r="BY500" s="972"/>
      <c r="BZ500" s="613"/>
      <c r="CA500" s="613"/>
      <c r="CB500" s="613"/>
      <c r="CC500" s="613"/>
      <c r="CD500" s="613"/>
      <c r="CE500" s="613"/>
      <c r="CF500" s="613"/>
      <c r="CG500" s="613"/>
      <c r="CH500" s="613"/>
      <c r="CI500" s="613"/>
    </row>
    <row r="501" spans="3:87">
      <c r="C501" s="544"/>
      <c r="D501" s="544"/>
      <c r="E501" s="544"/>
      <c r="F501" s="544"/>
      <c r="G501" s="544"/>
      <c r="H501" s="544"/>
      <c r="I501" s="495"/>
      <c r="J501" s="495"/>
      <c r="K501" s="495"/>
      <c r="L501" s="495"/>
      <c r="M501" s="495"/>
      <c r="U501" s="613"/>
      <c r="V501" s="613"/>
      <c r="W501" s="613"/>
      <c r="X501" s="613"/>
      <c r="Y501" s="613"/>
      <c r="Z501" s="613"/>
      <c r="AA501" s="613"/>
      <c r="AB501" s="613"/>
      <c r="AC501" s="613"/>
      <c r="AD501" s="613"/>
      <c r="AE501" s="971"/>
      <c r="AF501" s="613"/>
      <c r="AG501" s="613"/>
      <c r="AH501" s="613"/>
      <c r="AI501" s="973"/>
      <c r="AJ501" s="613"/>
      <c r="AK501" s="971"/>
      <c r="AL501" s="613"/>
      <c r="AM501" s="971"/>
      <c r="AN501" s="613"/>
      <c r="AO501" s="971"/>
      <c r="AP501" s="613"/>
      <c r="AQ501" s="613"/>
      <c r="AR501" s="613"/>
      <c r="AS501" s="613"/>
      <c r="AT501" s="613"/>
      <c r="AU501" s="613"/>
      <c r="AV501" s="613"/>
      <c r="AW501" s="613"/>
      <c r="AX501" s="613"/>
      <c r="AY501" s="613"/>
      <c r="AZ501" s="613"/>
      <c r="BA501" s="972"/>
      <c r="BB501" s="613"/>
      <c r="BC501" s="613"/>
      <c r="BD501" s="613"/>
      <c r="BE501" s="613"/>
      <c r="BF501" s="613"/>
      <c r="BG501" s="1075"/>
      <c r="BH501" s="613"/>
      <c r="BI501" s="613"/>
      <c r="BJ501" s="613"/>
      <c r="BK501" s="613"/>
      <c r="BL501" s="613"/>
      <c r="BM501" s="972"/>
      <c r="BN501" s="613"/>
      <c r="BO501" s="613"/>
      <c r="BP501" s="613"/>
      <c r="BQ501" s="613"/>
      <c r="BR501" s="613"/>
      <c r="BS501" s="972"/>
      <c r="BT501" s="613"/>
      <c r="BU501" s="613"/>
      <c r="BV501" s="613"/>
      <c r="BW501" s="613"/>
      <c r="BX501" s="613"/>
      <c r="BY501" s="972"/>
      <c r="BZ501" s="613"/>
      <c r="CA501" s="613"/>
      <c r="CB501" s="613"/>
      <c r="CC501" s="613"/>
      <c r="CD501" s="613"/>
      <c r="CE501" s="613"/>
      <c r="CF501" s="613"/>
      <c r="CG501" s="613"/>
      <c r="CH501" s="613"/>
      <c r="CI501" s="613"/>
    </row>
    <row r="502" spans="3:87">
      <c r="C502" s="544"/>
      <c r="D502" s="544"/>
      <c r="E502" s="544"/>
      <c r="F502" s="544"/>
      <c r="G502" s="544"/>
      <c r="H502" s="544"/>
      <c r="I502" s="495"/>
      <c r="J502" s="495"/>
      <c r="K502" s="495"/>
      <c r="L502" s="495"/>
      <c r="M502" s="495"/>
      <c r="U502" s="613"/>
      <c r="V502" s="613"/>
      <c r="W502" s="613"/>
      <c r="X502" s="613"/>
      <c r="Y502" s="613"/>
      <c r="Z502" s="613"/>
      <c r="AA502" s="613"/>
      <c r="AB502" s="613"/>
      <c r="AC502" s="613"/>
      <c r="AD502" s="613"/>
      <c r="AE502" s="971"/>
      <c r="AF502" s="613"/>
      <c r="AG502" s="613"/>
      <c r="AH502" s="613"/>
      <c r="AI502" s="973"/>
      <c r="AJ502" s="613"/>
      <c r="AK502" s="971"/>
      <c r="AL502" s="613"/>
      <c r="AM502" s="971"/>
      <c r="AN502" s="613"/>
      <c r="AO502" s="971"/>
      <c r="AP502" s="613"/>
      <c r="AQ502" s="613"/>
      <c r="AR502" s="613"/>
      <c r="AS502" s="613"/>
      <c r="AT502" s="613"/>
      <c r="AU502" s="613"/>
      <c r="AV502" s="613"/>
      <c r="AW502" s="613"/>
      <c r="AX502" s="613"/>
      <c r="AY502" s="613"/>
      <c r="AZ502" s="613"/>
      <c r="BA502" s="972"/>
      <c r="BB502" s="613"/>
      <c r="BC502" s="613"/>
      <c r="BD502" s="613"/>
      <c r="BE502" s="613"/>
      <c r="BF502" s="613"/>
      <c r="BG502" s="1075"/>
      <c r="BH502" s="613"/>
      <c r="BI502" s="613"/>
      <c r="BJ502" s="613"/>
      <c r="BK502" s="613"/>
      <c r="BL502" s="613"/>
      <c r="BM502" s="972"/>
      <c r="BN502" s="613"/>
      <c r="BO502" s="613"/>
      <c r="BP502" s="613"/>
      <c r="BQ502" s="613"/>
      <c r="BR502" s="613"/>
      <c r="BS502" s="972"/>
      <c r="BT502" s="613"/>
      <c r="BU502" s="613"/>
      <c r="BV502" s="613"/>
      <c r="BW502" s="613"/>
      <c r="BX502" s="613"/>
      <c r="BY502" s="972"/>
      <c r="BZ502" s="613"/>
      <c r="CA502" s="613"/>
      <c r="CB502" s="613"/>
      <c r="CC502" s="613"/>
      <c r="CD502" s="613"/>
      <c r="CE502" s="613"/>
      <c r="CF502" s="613"/>
      <c r="CG502" s="613"/>
      <c r="CH502" s="613"/>
      <c r="CI502" s="613"/>
    </row>
    <row r="503" spans="3:87">
      <c r="C503" s="544"/>
      <c r="D503" s="544"/>
      <c r="E503" s="544"/>
      <c r="F503" s="544"/>
      <c r="G503" s="544"/>
      <c r="H503" s="544"/>
      <c r="I503" s="495"/>
      <c r="J503" s="495"/>
      <c r="K503" s="495"/>
      <c r="L503" s="495"/>
      <c r="M503" s="495"/>
      <c r="U503" s="613"/>
      <c r="V503" s="613"/>
      <c r="W503" s="613"/>
      <c r="X503" s="613"/>
      <c r="Y503" s="613"/>
      <c r="Z503" s="613"/>
      <c r="AA503" s="613"/>
      <c r="AB503" s="613"/>
      <c r="AC503" s="613"/>
      <c r="AD503" s="613"/>
      <c r="AE503" s="971"/>
      <c r="AF503" s="613"/>
      <c r="AG503" s="613"/>
      <c r="AH503" s="613"/>
      <c r="AI503" s="973"/>
      <c r="AJ503" s="613"/>
      <c r="AK503" s="971"/>
      <c r="AL503" s="613"/>
      <c r="AM503" s="971"/>
      <c r="AN503" s="613"/>
      <c r="AO503" s="971"/>
      <c r="AP503" s="613"/>
      <c r="AQ503" s="613"/>
      <c r="AR503" s="613"/>
      <c r="AS503" s="613"/>
      <c r="AT503" s="613"/>
      <c r="AU503" s="613"/>
      <c r="AV503" s="613"/>
      <c r="AW503" s="613"/>
      <c r="AX503" s="613"/>
      <c r="AY503" s="613"/>
      <c r="AZ503" s="613"/>
      <c r="BA503" s="972"/>
      <c r="BB503" s="613"/>
      <c r="BC503" s="613"/>
      <c r="BD503" s="613"/>
      <c r="BE503" s="613"/>
      <c r="BF503" s="613"/>
      <c r="BG503" s="1075"/>
      <c r="BH503" s="613"/>
      <c r="BI503" s="613"/>
      <c r="BJ503" s="613"/>
      <c r="BK503" s="613"/>
      <c r="BL503" s="613"/>
      <c r="BM503" s="972"/>
      <c r="BN503" s="613"/>
      <c r="BO503" s="613"/>
      <c r="BP503" s="613"/>
      <c r="BQ503" s="613"/>
      <c r="BR503" s="613"/>
      <c r="BS503" s="972"/>
      <c r="BT503" s="613"/>
      <c r="BU503" s="613"/>
      <c r="BV503" s="613"/>
      <c r="BW503" s="613"/>
      <c r="BX503" s="613"/>
      <c r="BY503" s="972"/>
      <c r="BZ503" s="613"/>
      <c r="CA503" s="613"/>
      <c r="CB503" s="613"/>
      <c r="CC503" s="613"/>
      <c r="CD503" s="613"/>
      <c r="CE503" s="613"/>
      <c r="CF503" s="613"/>
      <c r="CG503" s="613"/>
      <c r="CH503" s="613"/>
      <c r="CI503" s="613"/>
    </row>
    <row r="504" spans="3:87">
      <c r="C504" s="544"/>
      <c r="D504" s="544"/>
      <c r="E504" s="544"/>
      <c r="F504" s="544"/>
      <c r="G504" s="544"/>
      <c r="H504" s="544"/>
      <c r="I504" s="495"/>
      <c r="J504" s="495"/>
      <c r="K504" s="495"/>
      <c r="L504" s="495"/>
      <c r="M504" s="495"/>
      <c r="U504" s="613"/>
      <c r="V504" s="613"/>
      <c r="W504" s="613"/>
      <c r="X504" s="613"/>
      <c r="Y504" s="613"/>
      <c r="Z504" s="613"/>
      <c r="AA504" s="613"/>
      <c r="AB504" s="613"/>
      <c r="AC504" s="613"/>
      <c r="AD504" s="613"/>
      <c r="AE504" s="971"/>
      <c r="AF504" s="613"/>
      <c r="AG504" s="613"/>
      <c r="AH504" s="613"/>
      <c r="AI504" s="973"/>
      <c r="AJ504" s="613"/>
      <c r="AK504" s="971"/>
      <c r="AL504" s="613"/>
      <c r="AM504" s="971"/>
      <c r="AN504" s="613"/>
      <c r="AO504" s="971"/>
      <c r="AP504" s="613"/>
      <c r="AQ504" s="613"/>
      <c r="AR504" s="613"/>
      <c r="AS504" s="613"/>
      <c r="AT504" s="613"/>
      <c r="AU504" s="613"/>
      <c r="AV504" s="613"/>
      <c r="AW504" s="613"/>
      <c r="AX504" s="613"/>
      <c r="AY504" s="613"/>
      <c r="AZ504" s="613"/>
      <c r="BA504" s="972"/>
      <c r="BB504" s="613"/>
      <c r="BC504" s="613"/>
      <c r="BD504" s="613"/>
      <c r="BE504" s="613"/>
      <c r="BF504" s="613"/>
      <c r="BG504" s="1075"/>
      <c r="BH504" s="613"/>
      <c r="BI504" s="613"/>
      <c r="BJ504" s="613"/>
      <c r="BK504" s="613"/>
      <c r="BL504" s="613"/>
      <c r="BM504" s="972"/>
      <c r="BN504" s="613"/>
      <c r="BO504" s="613"/>
      <c r="BP504" s="613"/>
      <c r="BQ504" s="613"/>
      <c r="BR504" s="613"/>
      <c r="BS504" s="972"/>
      <c r="BT504" s="613"/>
      <c r="BU504" s="613"/>
      <c r="BV504" s="613"/>
      <c r="BW504" s="613"/>
      <c r="BX504" s="613"/>
      <c r="BY504" s="972"/>
      <c r="BZ504" s="613"/>
      <c r="CA504" s="613"/>
      <c r="CB504" s="613"/>
      <c r="CC504" s="613"/>
      <c r="CD504" s="613"/>
      <c r="CE504" s="613"/>
      <c r="CF504" s="613"/>
      <c r="CG504" s="613"/>
      <c r="CH504" s="613"/>
      <c r="CI504" s="613"/>
    </row>
    <row r="505" spans="3:87">
      <c r="C505" s="544"/>
      <c r="D505" s="544"/>
      <c r="E505" s="544"/>
      <c r="F505" s="544"/>
      <c r="G505" s="544"/>
      <c r="H505" s="544"/>
      <c r="I505" s="495"/>
      <c r="J505" s="495"/>
      <c r="K505" s="495"/>
      <c r="L505" s="495"/>
      <c r="M505" s="495"/>
      <c r="U505" s="613"/>
      <c r="V505" s="613"/>
      <c r="W505" s="613"/>
      <c r="X505" s="613"/>
      <c r="Y505" s="613"/>
      <c r="Z505" s="613"/>
      <c r="AA505" s="613"/>
      <c r="AB505" s="613"/>
      <c r="AC505" s="613"/>
      <c r="AD505" s="613"/>
      <c r="AE505" s="971"/>
      <c r="AF505" s="613"/>
      <c r="AG505" s="613"/>
      <c r="AH505" s="613"/>
      <c r="AI505" s="973"/>
      <c r="AJ505" s="613"/>
      <c r="AK505" s="971"/>
      <c r="AL505" s="613"/>
      <c r="AM505" s="971"/>
      <c r="AN505" s="613"/>
      <c r="AO505" s="971"/>
      <c r="AP505" s="613"/>
      <c r="AQ505" s="613"/>
      <c r="AR505" s="613"/>
      <c r="AS505" s="613"/>
      <c r="AT505" s="613"/>
      <c r="AU505" s="613"/>
      <c r="AV505" s="613"/>
      <c r="AW505" s="613"/>
      <c r="AX505" s="613"/>
      <c r="AY505" s="613"/>
      <c r="AZ505" s="613"/>
      <c r="BA505" s="972"/>
      <c r="BB505" s="613"/>
      <c r="BC505" s="613"/>
      <c r="BD505" s="613"/>
      <c r="BE505" s="613"/>
      <c r="BF505" s="613"/>
      <c r="BG505" s="1075"/>
      <c r="BH505" s="613"/>
      <c r="BI505" s="613"/>
      <c r="BJ505" s="613"/>
      <c r="BK505" s="613"/>
      <c r="BL505" s="613"/>
      <c r="BM505" s="972"/>
      <c r="BN505" s="613"/>
      <c r="BO505" s="613"/>
      <c r="BP505" s="613"/>
      <c r="BQ505" s="613"/>
      <c r="BR505" s="613"/>
      <c r="BS505" s="972"/>
      <c r="BT505" s="613"/>
      <c r="BU505" s="613"/>
      <c r="BV505" s="613"/>
      <c r="BW505" s="613"/>
      <c r="BX505" s="613"/>
      <c r="BY505" s="972"/>
      <c r="BZ505" s="613"/>
      <c r="CA505" s="613"/>
      <c r="CB505" s="613"/>
      <c r="CC505" s="613"/>
      <c r="CD505" s="613"/>
      <c r="CE505" s="613"/>
      <c r="CF505" s="613"/>
      <c r="CG505" s="613"/>
      <c r="CH505" s="613"/>
      <c r="CI505" s="613"/>
    </row>
    <row r="506" spans="3:87">
      <c r="C506" s="544"/>
      <c r="D506" s="544"/>
      <c r="E506" s="544"/>
      <c r="F506" s="544"/>
      <c r="G506" s="544"/>
      <c r="H506" s="544"/>
      <c r="I506" s="495"/>
      <c r="J506" s="495"/>
      <c r="K506" s="495"/>
      <c r="L506" s="495"/>
      <c r="M506" s="495"/>
      <c r="U506" s="586"/>
      <c r="V506" s="586"/>
      <c r="W506" s="496"/>
      <c r="X506" s="496"/>
      <c r="Y506" s="496"/>
      <c r="Z506" s="1076"/>
      <c r="AA506" s="1077"/>
      <c r="AB506" s="1077"/>
      <c r="AC506" s="1077"/>
      <c r="AD506" s="1077"/>
      <c r="AE506" s="1078"/>
      <c r="AF506" s="496"/>
      <c r="AG506" s="496"/>
      <c r="AH506" s="496"/>
      <c r="AI506" s="973"/>
      <c r="AJ506" s="613"/>
      <c r="AK506" s="971"/>
      <c r="AL506" s="613"/>
      <c r="AM506" s="971"/>
      <c r="AN506" s="613"/>
      <c r="AO506" s="971"/>
      <c r="AP506" s="613"/>
      <c r="AQ506" s="613"/>
      <c r="AR506" s="613"/>
      <c r="AS506" s="613"/>
      <c r="AT506" s="613"/>
      <c r="AU506" s="613"/>
      <c r="AV506" s="613"/>
      <c r="AW506" s="613"/>
      <c r="AX506" s="613"/>
      <c r="AY506" s="613"/>
      <c r="AZ506" s="613"/>
      <c r="BA506" s="972"/>
      <c r="BB506" s="613"/>
      <c r="BC506" s="613"/>
      <c r="BD506" s="613"/>
      <c r="BE506" s="613"/>
      <c r="BF506" s="613"/>
      <c r="BG506" s="1075"/>
      <c r="BH506" s="613"/>
      <c r="BI506" s="613"/>
      <c r="BJ506" s="613"/>
      <c r="BK506" s="613"/>
      <c r="BL506" s="613"/>
      <c r="BM506" s="972"/>
      <c r="BN506" s="613"/>
      <c r="BO506" s="613"/>
      <c r="BP506" s="613"/>
      <c r="BQ506" s="613"/>
      <c r="BR506" s="613"/>
      <c r="BS506" s="972"/>
      <c r="BT506" s="613"/>
      <c r="BU506" s="613"/>
      <c r="BV506" s="613"/>
      <c r="BW506" s="613"/>
      <c r="BX506" s="613"/>
      <c r="BY506" s="972"/>
      <c r="BZ506" s="613"/>
      <c r="CA506" s="613"/>
      <c r="CB506" s="613"/>
      <c r="CC506" s="613"/>
      <c r="CD506" s="613"/>
      <c r="CE506" s="613"/>
      <c r="CF506" s="613"/>
      <c r="CG506" s="613"/>
      <c r="CH506" s="613"/>
      <c r="CI506" s="613"/>
    </row>
    <row r="507" spans="3:87">
      <c r="C507" s="544"/>
      <c r="D507" s="544"/>
      <c r="E507" s="544"/>
      <c r="F507" s="544"/>
      <c r="G507" s="544"/>
      <c r="H507" s="544"/>
      <c r="I507" s="495"/>
      <c r="J507" s="495"/>
      <c r="K507" s="495"/>
      <c r="L507" s="495"/>
      <c r="M507" s="495"/>
      <c r="U507" s="586"/>
      <c r="V507" s="586"/>
      <c r="W507" s="496"/>
      <c r="X507" s="496"/>
      <c r="Y507" s="496"/>
      <c r="Z507" s="1076"/>
      <c r="AA507" s="1077"/>
      <c r="AB507" s="1077"/>
      <c r="AC507" s="1077"/>
      <c r="AD507" s="1077"/>
      <c r="AE507" s="1078"/>
      <c r="AF507" s="496"/>
      <c r="AG507" s="496"/>
      <c r="AH507" s="496"/>
      <c r="AI507" s="973"/>
      <c r="AJ507" s="613"/>
      <c r="AK507" s="971"/>
      <c r="AL507" s="613"/>
      <c r="AM507" s="971"/>
      <c r="AN507" s="613"/>
      <c r="AO507" s="971"/>
      <c r="AP507" s="613"/>
      <c r="AQ507" s="613"/>
      <c r="AR507" s="613"/>
      <c r="AS507" s="613"/>
      <c r="AT507" s="613"/>
      <c r="AU507" s="613"/>
      <c r="AV507" s="613"/>
      <c r="AW507" s="613"/>
      <c r="AX507" s="613"/>
      <c r="AY507" s="613"/>
      <c r="AZ507" s="613"/>
      <c r="BA507" s="972"/>
      <c r="BB507" s="613"/>
      <c r="BC507" s="613"/>
      <c r="BD507" s="613"/>
      <c r="BE507" s="613"/>
      <c r="BF507" s="613"/>
      <c r="BG507" s="1075"/>
      <c r="BH507" s="613"/>
      <c r="BI507" s="613"/>
      <c r="BJ507" s="613"/>
      <c r="BK507" s="613"/>
      <c r="BL507" s="613"/>
      <c r="BM507" s="972"/>
      <c r="BN507" s="613"/>
      <c r="BO507" s="613"/>
      <c r="BP507" s="613"/>
      <c r="BQ507" s="613"/>
      <c r="BR507" s="613"/>
      <c r="BS507" s="972"/>
      <c r="BT507" s="613"/>
      <c r="BU507" s="613"/>
      <c r="BV507" s="613"/>
      <c r="BW507" s="613"/>
      <c r="BX507" s="613"/>
      <c r="BY507" s="972"/>
      <c r="BZ507" s="613"/>
      <c r="CA507" s="613"/>
      <c r="CB507" s="613"/>
      <c r="CC507" s="613"/>
      <c r="CD507" s="613"/>
      <c r="CE507" s="613"/>
      <c r="CF507" s="613"/>
      <c r="CG507" s="613"/>
      <c r="CH507" s="613"/>
      <c r="CI507" s="613"/>
    </row>
    <row r="508" spans="3:87">
      <c r="C508" s="544"/>
      <c r="D508" s="544"/>
      <c r="E508" s="544"/>
      <c r="F508" s="544"/>
      <c r="G508" s="544"/>
      <c r="H508" s="544"/>
      <c r="I508" s="495"/>
      <c r="J508" s="495"/>
      <c r="K508" s="495"/>
      <c r="L508" s="495"/>
      <c r="M508" s="495"/>
      <c r="U508" s="586"/>
      <c r="V508" s="586"/>
      <c r="W508" s="496"/>
      <c r="X508" s="496"/>
      <c r="Y508" s="496"/>
      <c r="Z508" s="1076"/>
      <c r="AA508" s="1077"/>
      <c r="AB508" s="1077"/>
      <c r="AC508" s="1077"/>
      <c r="AD508" s="1077"/>
      <c r="AE508" s="1078"/>
      <c r="AF508" s="496"/>
      <c r="AG508" s="496"/>
      <c r="AH508" s="496"/>
      <c r="AI508" s="973"/>
      <c r="AJ508" s="613"/>
      <c r="AK508" s="971"/>
      <c r="AL508" s="613"/>
      <c r="AM508" s="971"/>
      <c r="AN508" s="613"/>
      <c r="AO508" s="971"/>
      <c r="AP508" s="613"/>
      <c r="AQ508" s="613"/>
      <c r="AR508" s="613"/>
      <c r="AS508" s="613"/>
      <c r="AT508" s="613"/>
      <c r="AU508" s="613"/>
      <c r="AV508" s="613"/>
      <c r="AW508" s="613"/>
      <c r="AX508" s="613"/>
      <c r="AY508" s="613"/>
      <c r="AZ508" s="613"/>
      <c r="BA508" s="972"/>
      <c r="BB508" s="613"/>
      <c r="BC508" s="613"/>
      <c r="BD508" s="613"/>
      <c r="BE508" s="613"/>
      <c r="BF508" s="613"/>
      <c r="BG508" s="1075"/>
      <c r="BH508" s="613"/>
      <c r="BI508" s="613"/>
      <c r="BJ508" s="613"/>
      <c r="BK508" s="613"/>
      <c r="BL508" s="613"/>
      <c r="BM508" s="972"/>
      <c r="BN508" s="613"/>
      <c r="BO508" s="613"/>
      <c r="BP508" s="613"/>
      <c r="BQ508" s="613"/>
      <c r="BR508" s="613"/>
      <c r="BS508" s="972"/>
      <c r="BT508" s="613"/>
      <c r="BU508" s="613"/>
      <c r="BV508" s="613"/>
      <c r="BW508" s="613"/>
      <c r="BX508" s="613"/>
      <c r="BY508" s="972"/>
      <c r="BZ508" s="613"/>
      <c r="CA508" s="613"/>
      <c r="CB508" s="613"/>
      <c r="CC508" s="613"/>
      <c r="CD508" s="613"/>
      <c r="CE508" s="613"/>
      <c r="CF508" s="613"/>
      <c r="CG508" s="613"/>
      <c r="CH508" s="613"/>
      <c r="CI508" s="613"/>
    </row>
    <row r="509" spans="3:87">
      <c r="C509" s="544"/>
      <c r="D509" s="544"/>
      <c r="E509" s="544"/>
      <c r="F509" s="544"/>
      <c r="G509" s="544"/>
      <c r="H509" s="544"/>
      <c r="I509" s="495"/>
      <c r="J509" s="495"/>
      <c r="K509" s="495"/>
      <c r="L509" s="495"/>
      <c r="M509" s="495"/>
      <c r="U509" s="586"/>
      <c r="V509" s="586"/>
      <c r="W509" s="496"/>
      <c r="X509" s="496"/>
      <c r="Y509" s="496"/>
      <c r="Z509" s="1076"/>
      <c r="AA509" s="1077"/>
      <c r="AB509" s="1077"/>
      <c r="AC509" s="1077"/>
      <c r="AD509" s="1077"/>
      <c r="AE509" s="1078"/>
      <c r="AF509" s="496"/>
      <c r="AG509" s="496"/>
      <c r="AH509" s="496"/>
      <c r="AI509" s="973"/>
      <c r="AJ509" s="613"/>
      <c r="AK509" s="971"/>
      <c r="AL509" s="613"/>
      <c r="AM509" s="971"/>
      <c r="AN509" s="613"/>
      <c r="AO509" s="971"/>
      <c r="AP509" s="613"/>
      <c r="AQ509" s="613"/>
      <c r="AR509" s="613"/>
      <c r="AS509" s="613"/>
      <c r="AT509" s="613"/>
      <c r="AU509" s="613"/>
      <c r="AV509" s="613"/>
      <c r="AW509" s="613"/>
      <c r="AX509" s="613"/>
      <c r="AY509" s="613"/>
      <c r="AZ509" s="613"/>
      <c r="BA509" s="972"/>
      <c r="BB509" s="613"/>
      <c r="BC509" s="613"/>
      <c r="BD509" s="613"/>
      <c r="BE509" s="613"/>
      <c r="BF509" s="613"/>
      <c r="BG509" s="1075"/>
      <c r="BH509" s="613"/>
      <c r="BI509" s="613"/>
      <c r="BJ509" s="613"/>
      <c r="BK509" s="613"/>
      <c r="BL509" s="613"/>
      <c r="BM509" s="972"/>
      <c r="BN509" s="613"/>
      <c r="BO509" s="613"/>
      <c r="BP509" s="613"/>
      <c r="BQ509" s="613"/>
      <c r="BR509" s="613"/>
      <c r="BS509" s="972"/>
      <c r="BT509" s="613"/>
      <c r="BU509" s="613"/>
      <c r="BV509" s="613"/>
      <c r="BW509" s="613"/>
      <c r="BX509" s="613"/>
      <c r="BY509" s="972"/>
      <c r="BZ509" s="613"/>
      <c r="CA509" s="613"/>
      <c r="CB509" s="613"/>
      <c r="CC509" s="613"/>
      <c r="CD509" s="613"/>
      <c r="CE509" s="613"/>
      <c r="CF509" s="613"/>
      <c r="CG509" s="613"/>
      <c r="CH509" s="613"/>
      <c r="CI509" s="613"/>
    </row>
    <row r="510" spans="3:87">
      <c r="C510" s="544"/>
      <c r="D510" s="544"/>
      <c r="E510" s="544"/>
      <c r="F510" s="544"/>
      <c r="G510" s="544"/>
      <c r="H510" s="544"/>
      <c r="I510" s="495"/>
      <c r="J510" s="495"/>
      <c r="K510" s="495"/>
      <c r="L510" s="495"/>
      <c r="M510" s="495"/>
      <c r="U510" s="586"/>
      <c r="V510" s="586"/>
      <c r="W510" s="496"/>
      <c r="X510" s="496"/>
      <c r="Y510" s="496"/>
      <c r="Z510" s="1076"/>
      <c r="AA510" s="1077"/>
      <c r="AB510" s="1077"/>
      <c r="AC510" s="1077"/>
      <c r="AD510" s="1077"/>
      <c r="AE510" s="1078"/>
      <c r="AF510" s="496"/>
      <c r="AG510" s="496"/>
      <c r="AH510" s="496"/>
      <c r="AI510" s="973"/>
      <c r="AJ510" s="613"/>
      <c r="AK510" s="971"/>
      <c r="AL510" s="613"/>
      <c r="AM510" s="971"/>
      <c r="AN510" s="613"/>
      <c r="AO510" s="971"/>
      <c r="AP510" s="613"/>
      <c r="AQ510" s="613"/>
      <c r="AR510" s="613"/>
      <c r="AS510" s="613"/>
      <c r="AT510" s="613"/>
      <c r="AU510" s="613"/>
      <c r="AV510" s="613"/>
      <c r="AW510" s="613"/>
      <c r="AX510" s="613"/>
      <c r="AY510" s="613"/>
      <c r="AZ510" s="613"/>
      <c r="BA510" s="972"/>
      <c r="BB510" s="613"/>
      <c r="BC510" s="613"/>
      <c r="BD510" s="613"/>
      <c r="BE510" s="613"/>
      <c r="BF510" s="613"/>
      <c r="BG510" s="1075"/>
      <c r="BH510" s="613"/>
      <c r="BI510" s="613"/>
      <c r="BJ510" s="613"/>
      <c r="BK510" s="613"/>
      <c r="BL510" s="613"/>
      <c r="BM510" s="972"/>
      <c r="BN510" s="613"/>
      <c r="BO510" s="613"/>
      <c r="BP510" s="613"/>
      <c r="BQ510" s="613"/>
      <c r="BR510" s="613"/>
      <c r="BS510" s="972"/>
      <c r="BT510" s="613"/>
      <c r="BU510" s="613"/>
      <c r="BV510" s="613"/>
      <c r="BW510" s="613"/>
      <c r="BX510" s="613"/>
      <c r="BY510" s="972"/>
      <c r="BZ510" s="613"/>
      <c r="CA510" s="613"/>
      <c r="CB510" s="613"/>
      <c r="CC510" s="613"/>
      <c r="CD510" s="613"/>
      <c r="CE510" s="613"/>
      <c r="CF510" s="613"/>
      <c r="CG510" s="613"/>
      <c r="CH510" s="613"/>
      <c r="CI510" s="613"/>
    </row>
    <row r="511" spans="3:87">
      <c r="C511" s="544"/>
      <c r="D511" s="544"/>
      <c r="E511" s="544"/>
      <c r="F511" s="544"/>
      <c r="G511" s="544"/>
      <c r="H511" s="544"/>
      <c r="I511" s="495"/>
      <c r="J511" s="495"/>
      <c r="K511" s="495"/>
      <c r="L511" s="495"/>
      <c r="M511" s="495"/>
      <c r="U511" s="586"/>
      <c r="V511" s="586"/>
      <c r="W511" s="496"/>
      <c r="X511" s="496"/>
      <c r="Y511" s="496"/>
      <c r="Z511" s="1076"/>
      <c r="AA511" s="1077"/>
      <c r="AB511" s="1077"/>
      <c r="AC511" s="1077"/>
      <c r="AD511" s="1077"/>
      <c r="AE511" s="1078"/>
      <c r="AF511" s="496"/>
      <c r="AG511" s="496"/>
      <c r="AH511" s="496"/>
      <c r="AI511" s="973"/>
      <c r="AJ511" s="613"/>
      <c r="AK511" s="971"/>
      <c r="AL511" s="613"/>
      <c r="AM511" s="971"/>
      <c r="AN511" s="613"/>
      <c r="AO511" s="971"/>
      <c r="AP511" s="613"/>
      <c r="AQ511" s="613"/>
      <c r="AR511" s="613"/>
      <c r="AS511" s="613"/>
      <c r="AT511" s="613"/>
      <c r="AU511" s="613"/>
      <c r="AV511" s="613"/>
      <c r="AW511" s="613"/>
      <c r="AX511" s="613"/>
      <c r="AY511" s="613"/>
      <c r="AZ511" s="613"/>
      <c r="BA511" s="972"/>
      <c r="BB511" s="613"/>
      <c r="BC511" s="613"/>
      <c r="BD511" s="613"/>
      <c r="BE511" s="613"/>
      <c r="BF511" s="613"/>
      <c r="BG511" s="1075"/>
      <c r="BH511" s="613"/>
      <c r="BI511" s="613"/>
      <c r="BJ511" s="613"/>
      <c r="BK511" s="613"/>
      <c r="BL511" s="613"/>
      <c r="BM511" s="972"/>
      <c r="BN511" s="613"/>
      <c r="BO511" s="613"/>
      <c r="BP511" s="613"/>
      <c r="BQ511" s="613"/>
      <c r="BR511" s="613"/>
      <c r="BS511" s="972"/>
      <c r="BT511" s="613"/>
      <c r="BU511" s="613"/>
      <c r="BV511" s="613"/>
      <c r="BW511" s="613"/>
      <c r="BX511" s="613"/>
      <c r="BY511" s="972"/>
      <c r="BZ511" s="613"/>
      <c r="CA511" s="613"/>
      <c r="CB511" s="613"/>
      <c r="CC511" s="613"/>
      <c r="CD511" s="613"/>
      <c r="CE511" s="613"/>
      <c r="CF511" s="613"/>
      <c r="CG511" s="613"/>
      <c r="CH511" s="613"/>
      <c r="CI511" s="613"/>
    </row>
    <row r="512" spans="3:87">
      <c r="C512" s="544"/>
      <c r="D512" s="544"/>
      <c r="E512" s="544"/>
      <c r="F512" s="544"/>
      <c r="G512" s="544"/>
      <c r="H512" s="544"/>
      <c r="I512" s="495"/>
      <c r="J512" s="495"/>
      <c r="K512" s="495"/>
      <c r="L512" s="495"/>
      <c r="M512" s="495"/>
      <c r="U512" s="586"/>
      <c r="V512" s="586"/>
      <c r="W512" s="496"/>
      <c r="X512" s="496"/>
      <c r="Y512" s="496"/>
      <c r="Z512" s="1076"/>
      <c r="AA512" s="1077"/>
      <c r="AB512" s="1077"/>
      <c r="AC512" s="1077"/>
      <c r="AD512" s="1077"/>
      <c r="AE512" s="1078"/>
      <c r="AF512" s="496"/>
      <c r="AG512" s="496"/>
      <c r="AH512" s="496"/>
      <c r="AI512" s="973"/>
      <c r="AJ512" s="613"/>
      <c r="AK512" s="971"/>
      <c r="AL512" s="613"/>
      <c r="AM512" s="971"/>
      <c r="AN512" s="613"/>
      <c r="AO512" s="971"/>
      <c r="AP512" s="613"/>
      <c r="AQ512" s="613"/>
      <c r="AR512" s="613"/>
      <c r="AS512" s="613"/>
      <c r="AT512" s="613"/>
      <c r="AU512" s="613"/>
      <c r="AV512" s="613"/>
      <c r="AW512" s="613"/>
      <c r="AX512" s="613"/>
      <c r="AY512" s="613"/>
      <c r="AZ512" s="613"/>
      <c r="BA512" s="972"/>
      <c r="BB512" s="613"/>
      <c r="BC512" s="613"/>
      <c r="BD512" s="613"/>
      <c r="BE512" s="613"/>
      <c r="BF512" s="613"/>
      <c r="BG512" s="1075"/>
      <c r="BH512" s="613"/>
      <c r="BI512" s="613"/>
      <c r="BJ512" s="613"/>
      <c r="BK512" s="613"/>
      <c r="BL512" s="613"/>
      <c r="BM512" s="972"/>
      <c r="BN512" s="613"/>
      <c r="BO512" s="613"/>
      <c r="BP512" s="613"/>
      <c r="BQ512" s="613"/>
      <c r="BR512" s="613"/>
      <c r="BS512" s="972"/>
      <c r="BT512" s="613"/>
      <c r="BU512" s="613"/>
      <c r="BV512" s="613"/>
      <c r="BW512" s="613"/>
      <c r="BX512" s="613"/>
      <c r="BY512" s="972"/>
      <c r="BZ512" s="613"/>
      <c r="CA512" s="613"/>
      <c r="CB512" s="613"/>
      <c r="CC512" s="613"/>
      <c r="CD512" s="613"/>
      <c r="CE512" s="613"/>
      <c r="CF512" s="613"/>
      <c r="CG512" s="613"/>
      <c r="CH512" s="613"/>
      <c r="CI512" s="613"/>
    </row>
    <row r="513" spans="3:87">
      <c r="C513" s="544"/>
      <c r="D513" s="544"/>
      <c r="E513" s="544"/>
      <c r="F513" s="544"/>
      <c r="G513" s="544"/>
      <c r="H513" s="544"/>
      <c r="I513" s="495"/>
      <c r="J513" s="495"/>
      <c r="K513" s="495"/>
      <c r="L513" s="495"/>
      <c r="M513" s="495"/>
      <c r="U513" s="586"/>
      <c r="V513" s="586"/>
      <c r="W513" s="496"/>
      <c r="X513" s="496"/>
      <c r="Y513" s="496"/>
      <c r="Z513" s="1076"/>
      <c r="AA513" s="1077"/>
      <c r="AB513" s="1077"/>
      <c r="AC513" s="1077"/>
      <c r="AD513" s="1077"/>
      <c r="AE513" s="1078"/>
      <c r="AF513" s="496"/>
      <c r="AG513" s="496"/>
      <c r="AH513" s="496"/>
      <c r="AI513" s="973"/>
      <c r="AJ513" s="613"/>
      <c r="AK513" s="971"/>
      <c r="AL513" s="613"/>
      <c r="AM513" s="971"/>
      <c r="AN513" s="613"/>
      <c r="AO513" s="971"/>
      <c r="AP513" s="613"/>
      <c r="AQ513" s="613"/>
      <c r="AR513" s="613"/>
      <c r="AS513" s="613"/>
      <c r="AT513" s="613"/>
      <c r="AU513" s="613"/>
      <c r="AV513" s="613"/>
      <c r="AW513" s="613"/>
      <c r="AX513" s="613"/>
      <c r="AY513" s="613"/>
      <c r="AZ513" s="613"/>
      <c r="BA513" s="972"/>
      <c r="BB513" s="613"/>
      <c r="BC513" s="613"/>
      <c r="BD513" s="613"/>
      <c r="BE513" s="613"/>
      <c r="BF513" s="613"/>
      <c r="BG513" s="1075"/>
      <c r="BH513" s="613"/>
      <c r="BI513" s="613"/>
      <c r="BJ513" s="613"/>
      <c r="BK513" s="613"/>
      <c r="BL513" s="613"/>
      <c r="BM513" s="972"/>
      <c r="BN513" s="613"/>
      <c r="BO513" s="613"/>
      <c r="BP513" s="613"/>
      <c r="BQ513" s="613"/>
      <c r="BR513" s="613"/>
      <c r="BS513" s="972"/>
      <c r="BT513" s="613"/>
      <c r="BU513" s="613"/>
      <c r="BV513" s="613"/>
      <c r="BW513" s="613"/>
      <c r="BX513" s="613"/>
      <c r="BY513" s="972"/>
      <c r="BZ513" s="613"/>
      <c r="CA513" s="613"/>
      <c r="CB513" s="613"/>
      <c r="CC513" s="613"/>
      <c r="CD513" s="613"/>
      <c r="CE513" s="613"/>
      <c r="CF513" s="613"/>
      <c r="CG513" s="613"/>
      <c r="CH513" s="613"/>
      <c r="CI513" s="613"/>
    </row>
    <row r="514" spans="3:87">
      <c r="C514" s="544"/>
      <c r="D514" s="544"/>
      <c r="E514" s="544"/>
      <c r="F514" s="544"/>
      <c r="G514" s="544"/>
      <c r="H514" s="544"/>
      <c r="I514" s="495"/>
      <c r="J514" s="495"/>
      <c r="K514" s="495"/>
      <c r="L514" s="495"/>
      <c r="M514" s="495"/>
      <c r="U514" s="586"/>
      <c r="V514" s="586"/>
      <c r="W514" s="496"/>
      <c r="X514" s="496"/>
      <c r="Y514" s="496"/>
      <c r="Z514" s="1076"/>
      <c r="AA514" s="1077"/>
      <c r="AB514" s="1077"/>
      <c r="AC514" s="1077"/>
      <c r="AD514" s="1077"/>
      <c r="AE514" s="1078"/>
      <c r="AF514" s="496"/>
      <c r="AG514" s="496"/>
      <c r="AH514" s="496"/>
      <c r="AI514" s="973"/>
      <c r="AJ514" s="613"/>
      <c r="AK514" s="971"/>
      <c r="AL514" s="613"/>
      <c r="AM514" s="971"/>
      <c r="AN514" s="613"/>
      <c r="AO514" s="971"/>
      <c r="AP514" s="613"/>
      <c r="AQ514" s="613"/>
      <c r="AR514" s="613"/>
      <c r="AS514" s="613"/>
      <c r="AT514" s="613"/>
      <c r="AU514" s="613"/>
      <c r="AV514" s="613"/>
      <c r="AW514" s="613"/>
      <c r="AX514" s="613"/>
      <c r="AY514" s="613"/>
      <c r="AZ514" s="613"/>
      <c r="BA514" s="972"/>
      <c r="BB514" s="613"/>
      <c r="BC514" s="613"/>
      <c r="BD514" s="613"/>
      <c r="BE514" s="613"/>
      <c r="BF514" s="613"/>
      <c r="BG514" s="1075"/>
      <c r="BH514" s="613"/>
      <c r="BI514" s="613"/>
      <c r="BJ514" s="613"/>
      <c r="BK514" s="613"/>
      <c r="BL514" s="613"/>
      <c r="BM514" s="972"/>
      <c r="BN514" s="613"/>
      <c r="BO514" s="613"/>
      <c r="BP514" s="613"/>
      <c r="BQ514" s="613"/>
      <c r="BR514" s="613"/>
      <c r="BS514" s="972"/>
      <c r="BT514" s="613"/>
      <c r="BU514" s="613"/>
      <c r="BV514" s="613"/>
      <c r="BW514" s="613"/>
      <c r="BX514" s="613"/>
      <c r="BY514" s="972"/>
      <c r="BZ514" s="613"/>
      <c r="CA514" s="613"/>
      <c r="CB514" s="613"/>
      <c r="CC514" s="613"/>
      <c r="CD514" s="613"/>
      <c r="CE514" s="613"/>
      <c r="CF514" s="613"/>
      <c r="CG514" s="613"/>
      <c r="CH514" s="613"/>
      <c r="CI514" s="613"/>
    </row>
    <row r="515" spans="3:87">
      <c r="C515" s="544"/>
      <c r="D515" s="544"/>
      <c r="E515" s="544"/>
      <c r="F515" s="544"/>
      <c r="G515" s="544"/>
      <c r="H515" s="544"/>
      <c r="I515" s="495"/>
      <c r="J515" s="495"/>
      <c r="K515" s="495"/>
      <c r="L515" s="495"/>
      <c r="M515" s="495"/>
      <c r="U515" s="586"/>
      <c r="V515" s="586"/>
      <c r="W515" s="496"/>
      <c r="X515" s="496"/>
      <c r="Y515" s="496"/>
      <c r="Z515" s="1076"/>
      <c r="AA515" s="1077"/>
      <c r="AB515" s="1077"/>
      <c r="AC515" s="1077"/>
      <c r="AD515" s="1077"/>
      <c r="AE515" s="1078"/>
      <c r="AF515" s="496"/>
      <c r="AG515" s="496"/>
      <c r="AH515" s="496"/>
      <c r="AI515" s="973"/>
      <c r="AJ515" s="613"/>
      <c r="AK515" s="971"/>
      <c r="AL515" s="613"/>
      <c r="AM515" s="971"/>
      <c r="AN515" s="613"/>
      <c r="AO515" s="971"/>
      <c r="AP515" s="613"/>
      <c r="AQ515" s="613"/>
      <c r="AR515" s="613"/>
      <c r="AS515" s="613"/>
      <c r="AT515" s="613"/>
      <c r="AU515" s="613"/>
      <c r="AV515" s="613"/>
      <c r="AW515" s="613"/>
      <c r="AX515" s="613"/>
      <c r="AY515" s="613"/>
      <c r="AZ515" s="613"/>
      <c r="BA515" s="972"/>
      <c r="BB515" s="613"/>
      <c r="BC515" s="613"/>
      <c r="BD515" s="613"/>
      <c r="BE515" s="613"/>
      <c r="BF515" s="613"/>
      <c r="BG515" s="1075"/>
      <c r="BH515" s="613"/>
      <c r="BI515" s="613"/>
      <c r="BJ515" s="613"/>
      <c r="BK515" s="613"/>
      <c r="BL515" s="613"/>
      <c r="BM515" s="972"/>
      <c r="BN515" s="613"/>
      <c r="BO515" s="613"/>
      <c r="BP515" s="613"/>
      <c r="BQ515" s="613"/>
      <c r="BR515" s="613"/>
      <c r="BS515" s="972"/>
      <c r="BT515" s="613"/>
      <c r="BU515" s="613"/>
      <c r="BV515" s="613"/>
      <c r="BW515" s="613"/>
      <c r="BX515" s="613"/>
      <c r="BY515" s="972"/>
      <c r="BZ515" s="613"/>
      <c r="CA515" s="613"/>
      <c r="CB515" s="613"/>
      <c r="CC515" s="613"/>
      <c r="CD515" s="613"/>
      <c r="CE515" s="613"/>
      <c r="CF515" s="613"/>
      <c r="CG515" s="613"/>
      <c r="CH515" s="613"/>
      <c r="CI515" s="613"/>
    </row>
    <row r="516" spans="3:87">
      <c r="C516" s="544"/>
      <c r="D516" s="544"/>
      <c r="E516" s="544"/>
      <c r="F516" s="544"/>
      <c r="G516" s="544"/>
      <c r="H516" s="544"/>
      <c r="I516" s="495"/>
      <c r="J516" s="495"/>
      <c r="K516" s="495"/>
      <c r="L516" s="495"/>
      <c r="M516" s="495"/>
      <c r="U516" s="586"/>
      <c r="V516" s="586"/>
      <c r="W516" s="496"/>
      <c r="X516" s="496"/>
      <c r="Y516" s="496"/>
      <c r="Z516" s="1076"/>
      <c r="AA516" s="1077"/>
      <c r="AB516" s="1077"/>
      <c r="AC516" s="1077"/>
      <c r="AD516" s="1077"/>
      <c r="AE516" s="1078"/>
      <c r="AF516" s="496"/>
      <c r="AG516" s="496"/>
      <c r="AH516" s="496"/>
      <c r="AI516" s="973"/>
      <c r="AJ516" s="613"/>
      <c r="AK516" s="971"/>
      <c r="AL516" s="613"/>
      <c r="AM516" s="971"/>
      <c r="AN516" s="613"/>
      <c r="AO516" s="971"/>
      <c r="AP516" s="613"/>
      <c r="AQ516" s="613"/>
      <c r="AR516" s="613"/>
      <c r="AS516" s="613"/>
      <c r="AT516" s="613"/>
      <c r="AU516" s="613"/>
      <c r="AV516" s="613"/>
      <c r="AW516" s="613"/>
      <c r="AX516" s="613"/>
      <c r="AY516" s="613"/>
      <c r="AZ516" s="613"/>
      <c r="BA516" s="972"/>
      <c r="BB516" s="613"/>
      <c r="BC516" s="613"/>
      <c r="BD516" s="613"/>
      <c r="BE516" s="613"/>
      <c r="BF516" s="613"/>
      <c r="BG516" s="1075"/>
      <c r="BH516" s="613"/>
      <c r="BI516" s="613"/>
      <c r="BJ516" s="613"/>
      <c r="BK516" s="613"/>
      <c r="BL516" s="613"/>
      <c r="BM516" s="972"/>
      <c r="BN516" s="613"/>
      <c r="BO516" s="613"/>
      <c r="BP516" s="613"/>
      <c r="BQ516" s="613"/>
      <c r="BR516" s="613"/>
      <c r="BS516" s="972"/>
      <c r="BT516" s="613"/>
      <c r="BU516" s="613"/>
      <c r="BV516" s="613"/>
      <c r="BW516" s="613"/>
      <c r="BX516" s="613"/>
      <c r="BY516" s="972"/>
      <c r="BZ516" s="613"/>
      <c r="CA516" s="613"/>
      <c r="CB516" s="613"/>
      <c r="CC516" s="613"/>
      <c r="CD516" s="613"/>
      <c r="CE516" s="613"/>
      <c r="CF516" s="613"/>
      <c r="CG516" s="613"/>
      <c r="CH516" s="613"/>
      <c r="CI516" s="613"/>
    </row>
    <row r="517" spans="3:87">
      <c r="C517" s="544"/>
      <c r="D517" s="544"/>
      <c r="E517" s="544"/>
      <c r="F517" s="544"/>
      <c r="G517" s="544"/>
      <c r="H517" s="544"/>
      <c r="I517" s="495"/>
      <c r="J517" s="495"/>
      <c r="K517" s="495"/>
      <c r="L517" s="495"/>
      <c r="M517" s="495"/>
      <c r="U517" s="586"/>
      <c r="V517" s="586"/>
      <c r="W517" s="496"/>
      <c r="X517" s="496"/>
      <c r="Y517" s="496"/>
      <c r="Z517" s="1076"/>
      <c r="AA517" s="1077"/>
      <c r="AB517" s="1077"/>
      <c r="AC517" s="1077"/>
      <c r="AD517" s="1077"/>
      <c r="AE517" s="1078"/>
      <c r="AF517" s="496"/>
      <c r="AG517" s="496"/>
      <c r="AH517" s="496"/>
      <c r="AI517" s="973"/>
      <c r="AJ517" s="613"/>
      <c r="AK517" s="971"/>
      <c r="AL517" s="613"/>
      <c r="AM517" s="971"/>
      <c r="AN517" s="613"/>
      <c r="AO517" s="971"/>
      <c r="AP517" s="613"/>
      <c r="AQ517" s="613"/>
      <c r="AR517" s="613"/>
      <c r="AS517" s="613"/>
      <c r="AT517" s="613"/>
      <c r="AU517" s="613"/>
      <c r="AV517" s="613"/>
      <c r="AW517" s="613"/>
      <c r="AX517" s="613"/>
      <c r="AY517" s="613"/>
      <c r="AZ517" s="613"/>
      <c r="BA517" s="972"/>
      <c r="BB517" s="613"/>
      <c r="BC517" s="613"/>
      <c r="BD517" s="613"/>
      <c r="BE517" s="613"/>
      <c r="BF517" s="613"/>
      <c r="BG517" s="1075"/>
      <c r="BH517" s="613"/>
      <c r="BI517" s="613"/>
      <c r="BJ517" s="613"/>
      <c r="BK517" s="613"/>
      <c r="BL517" s="613"/>
      <c r="BM517" s="972"/>
      <c r="BN517" s="613"/>
      <c r="BO517" s="613"/>
      <c r="BP517" s="613"/>
      <c r="BQ517" s="613"/>
      <c r="BR517" s="613"/>
      <c r="BS517" s="972"/>
      <c r="BT517" s="613"/>
      <c r="BU517" s="613"/>
      <c r="BV517" s="613"/>
      <c r="BW517" s="613"/>
      <c r="BX517" s="613"/>
      <c r="BY517" s="972"/>
      <c r="BZ517" s="613"/>
      <c r="CA517" s="613"/>
      <c r="CB517" s="613"/>
      <c r="CC517" s="613"/>
      <c r="CD517" s="613"/>
      <c r="CE517" s="613"/>
      <c r="CF517" s="613"/>
      <c r="CG517" s="613"/>
      <c r="CH517" s="613"/>
      <c r="CI517" s="613"/>
    </row>
    <row r="518" spans="3:87">
      <c r="C518" s="544"/>
      <c r="D518" s="544"/>
      <c r="E518" s="544"/>
      <c r="F518" s="544"/>
      <c r="G518" s="544"/>
      <c r="H518" s="544"/>
      <c r="I518" s="495"/>
      <c r="J518" s="495"/>
      <c r="K518" s="495"/>
      <c r="L518" s="495"/>
      <c r="M518" s="495"/>
      <c r="U518" s="586"/>
      <c r="V518" s="586"/>
      <c r="W518" s="496"/>
      <c r="X518" s="496"/>
      <c r="Y518" s="496"/>
      <c r="Z518" s="1076"/>
      <c r="AA518" s="1077"/>
      <c r="AB518" s="1077"/>
      <c r="AC518" s="1077"/>
      <c r="AD518" s="1077"/>
      <c r="AE518" s="1078"/>
      <c r="AF518" s="496"/>
      <c r="AG518" s="496"/>
      <c r="AH518" s="496"/>
      <c r="AI518" s="973"/>
      <c r="AJ518" s="613"/>
      <c r="AK518" s="971"/>
      <c r="AL518" s="613"/>
      <c r="AM518" s="971"/>
      <c r="AN518" s="613"/>
      <c r="AO518" s="971"/>
      <c r="AP518" s="613"/>
      <c r="AQ518" s="613"/>
      <c r="AR518" s="613"/>
      <c r="AS518" s="613"/>
      <c r="AT518" s="613"/>
      <c r="AU518" s="613"/>
      <c r="AV518" s="613"/>
      <c r="AW518" s="613"/>
      <c r="AX518" s="613"/>
      <c r="AY518" s="613"/>
      <c r="AZ518" s="613"/>
      <c r="BA518" s="972"/>
      <c r="BB518" s="613"/>
      <c r="BC518" s="613"/>
      <c r="BD518" s="613"/>
      <c r="BE518" s="613"/>
      <c r="BF518" s="613"/>
      <c r="BG518" s="1075"/>
      <c r="BH518" s="613"/>
      <c r="BI518" s="613"/>
      <c r="BJ518" s="613"/>
      <c r="BK518" s="613"/>
      <c r="BL518" s="613"/>
      <c r="BM518" s="972"/>
      <c r="BN518" s="613"/>
      <c r="BO518" s="613"/>
      <c r="BP518" s="613"/>
      <c r="BQ518" s="613"/>
      <c r="BR518" s="613"/>
      <c r="BS518" s="972"/>
      <c r="BT518" s="613"/>
      <c r="BU518" s="613"/>
      <c r="BV518" s="613"/>
      <c r="BW518" s="613"/>
      <c r="BX518" s="613"/>
      <c r="BY518" s="972"/>
      <c r="BZ518" s="613"/>
      <c r="CA518" s="613"/>
      <c r="CB518" s="613"/>
      <c r="CC518" s="613"/>
      <c r="CD518" s="613"/>
      <c r="CE518" s="613"/>
      <c r="CF518" s="613"/>
      <c r="CG518" s="613"/>
      <c r="CH518" s="613"/>
      <c r="CI518" s="613"/>
    </row>
    <row r="519" spans="3:87">
      <c r="C519" s="544"/>
      <c r="D519" s="544"/>
      <c r="E519" s="544"/>
      <c r="F519" s="544"/>
      <c r="G519" s="544"/>
      <c r="H519" s="544"/>
      <c r="I519" s="495"/>
      <c r="J519" s="495"/>
      <c r="K519" s="495"/>
      <c r="L519" s="495"/>
      <c r="M519" s="495"/>
      <c r="U519" s="586"/>
      <c r="V519" s="586"/>
      <c r="W519" s="496"/>
      <c r="X519" s="496"/>
      <c r="Y519" s="496"/>
      <c r="Z519" s="1076"/>
      <c r="AA519" s="1077"/>
      <c r="AB519" s="1077"/>
      <c r="AC519" s="1077"/>
      <c r="AD519" s="1077"/>
      <c r="AE519" s="1078"/>
      <c r="AF519" s="496"/>
      <c r="AG519" s="496"/>
      <c r="AH519" s="496"/>
      <c r="AI519" s="973"/>
      <c r="AJ519" s="613"/>
      <c r="AK519" s="971"/>
      <c r="AL519" s="613"/>
      <c r="AM519" s="971"/>
      <c r="AN519" s="613"/>
      <c r="AO519" s="971"/>
      <c r="AP519" s="613"/>
      <c r="AQ519" s="613"/>
      <c r="AR519" s="613"/>
      <c r="AS519" s="613"/>
      <c r="AT519" s="613"/>
      <c r="AU519" s="613"/>
      <c r="AV519" s="613"/>
      <c r="AW519" s="613"/>
      <c r="AX519" s="613"/>
      <c r="AY519" s="613"/>
      <c r="AZ519" s="613"/>
      <c r="BA519" s="972"/>
      <c r="BB519" s="613"/>
      <c r="BC519" s="613"/>
      <c r="BD519" s="613"/>
      <c r="BE519" s="613"/>
      <c r="BF519" s="613"/>
      <c r="BG519" s="1075"/>
      <c r="BH519" s="613"/>
      <c r="BI519" s="613"/>
      <c r="BJ519" s="613"/>
      <c r="BK519" s="613"/>
      <c r="BL519" s="613"/>
      <c r="BM519" s="972"/>
      <c r="BN519" s="613"/>
      <c r="BO519" s="613"/>
      <c r="BP519" s="613"/>
      <c r="BQ519" s="613"/>
      <c r="BR519" s="613"/>
      <c r="BS519" s="972"/>
      <c r="BT519" s="613"/>
      <c r="BU519" s="613"/>
      <c r="BV519" s="613"/>
      <c r="BW519" s="613"/>
      <c r="BX519" s="613"/>
      <c r="BY519" s="972"/>
      <c r="BZ519" s="613"/>
      <c r="CA519" s="613"/>
      <c r="CB519" s="613"/>
      <c r="CC519" s="613"/>
      <c r="CD519" s="613"/>
      <c r="CE519" s="613"/>
      <c r="CF519" s="613"/>
      <c r="CG519" s="613"/>
      <c r="CH519" s="613"/>
      <c r="CI519" s="613"/>
    </row>
    <row r="520" spans="3:87">
      <c r="C520" s="544"/>
      <c r="D520" s="544"/>
      <c r="E520" s="544"/>
      <c r="F520" s="544"/>
      <c r="G520" s="544"/>
      <c r="H520" s="544"/>
      <c r="I520" s="495"/>
      <c r="J520" s="495"/>
      <c r="K520" s="495"/>
      <c r="L520" s="495"/>
      <c r="M520" s="495"/>
      <c r="U520" s="586"/>
      <c r="V520" s="586"/>
      <c r="W520" s="496"/>
      <c r="X520" s="496"/>
      <c r="Y520" s="496"/>
      <c r="Z520" s="1076"/>
      <c r="AA520" s="1077"/>
      <c r="AB520" s="1077"/>
      <c r="AC520" s="1077"/>
      <c r="AD520" s="1077"/>
      <c r="AE520" s="1078"/>
      <c r="AF520" s="496"/>
      <c r="AG520" s="496"/>
      <c r="AH520" s="496"/>
      <c r="AI520" s="973"/>
      <c r="AJ520" s="613"/>
      <c r="AK520" s="971"/>
      <c r="AL520" s="613"/>
      <c r="AM520" s="971"/>
      <c r="AN520" s="613"/>
      <c r="AO520" s="971"/>
      <c r="AP520" s="613"/>
      <c r="AQ520" s="613"/>
      <c r="AR520" s="613"/>
      <c r="AS520" s="613"/>
      <c r="AT520" s="613"/>
      <c r="AU520" s="613"/>
      <c r="AV520" s="613"/>
      <c r="AW520" s="613"/>
      <c r="AX520" s="613"/>
      <c r="AY520" s="613"/>
      <c r="AZ520" s="613"/>
      <c r="BA520" s="972"/>
      <c r="BB520" s="613"/>
      <c r="BC520" s="613"/>
      <c r="BD520" s="613"/>
      <c r="BE520" s="613"/>
      <c r="BF520" s="613"/>
      <c r="BG520" s="1075"/>
      <c r="BH520" s="613"/>
      <c r="BI520" s="613"/>
      <c r="BJ520" s="613"/>
      <c r="BK520" s="613"/>
      <c r="BL520" s="613"/>
      <c r="BM520" s="972"/>
      <c r="BN520" s="613"/>
      <c r="BO520" s="613"/>
      <c r="BP520" s="613"/>
      <c r="BQ520" s="613"/>
      <c r="BR520" s="613"/>
      <c r="BS520" s="972"/>
      <c r="BT520" s="613"/>
      <c r="BU520" s="613"/>
      <c r="BV520" s="613"/>
      <c r="BW520" s="613"/>
      <c r="BX520" s="613"/>
      <c r="BY520" s="972"/>
      <c r="BZ520" s="613"/>
      <c r="CA520" s="613"/>
      <c r="CB520" s="613"/>
      <c r="CC520" s="613"/>
      <c r="CD520" s="613"/>
      <c r="CE520" s="613"/>
      <c r="CF520" s="613"/>
      <c r="CG520" s="613"/>
      <c r="CH520" s="613"/>
      <c r="CI520" s="613"/>
    </row>
    <row r="521" spans="3:87">
      <c r="C521" s="544"/>
      <c r="D521" s="544"/>
      <c r="E521" s="544"/>
      <c r="F521" s="544"/>
      <c r="G521" s="544"/>
      <c r="H521" s="544"/>
      <c r="I521" s="495"/>
      <c r="J521" s="495"/>
      <c r="K521" s="495"/>
      <c r="L521" s="495"/>
      <c r="M521" s="495"/>
      <c r="U521" s="586"/>
      <c r="V521" s="586"/>
      <c r="W521" s="496"/>
      <c r="X521" s="496"/>
      <c r="Y521" s="496"/>
      <c r="Z521" s="1076"/>
      <c r="AA521" s="1077"/>
      <c r="AB521" s="1077"/>
      <c r="AC521" s="1077"/>
      <c r="AD521" s="1077"/>
      <c r="AE521" s="1078"/>
      <c r="AF521" s="496"/>
      <c r="AG521" s="496"/>
      <c r="AH521" s="496"/>
      <c r="AI521" s="973"/>
      <c r="AJ521" s="613"/>
      <c r="AK521" s="971"/>
      <c r="AL521" s="613"/>
      <c r="AM521" s="971"/>
      <c r="AN521" s="613"/>
      <c r="AO521" s="971"/>
      <c r="AP521" s="613"/>
      <c r="AQ521" s="613"/>
      <c r="AR521" s="613"/>
      <c r="AS521" s="613"/>
      <c r="AT521" s="613"/>
      <c r="AU521" s="613"/>
      <c r="AV521" s="613"/>
      <c r="AW521" s="613"/>
      <c r="AX521" s="613"/>
      <c r="AY521" s="613"/>
      <c r="AZ521" s="613"/>
      <c r="BA521" s="972"/>
      <c r="BB521" s="613"/>
      <c r="BC521" s="613"/>
      <c r="BD521" s="613"/>
      <c r="BE521" s="613"/>
      <c r="BF521" s="613"/>
      <c r="BG521" s="1075"/>
      <c r="BH521" s="613"/>
      <c r="BI521" s="613"/>
      <c r="BJ521" s="613"/>
      <c r="BK521" s="613"/>
      <c r="BL521" s="613"/>
      <c r="BM521" s="972"/>
      <c r="BN521" s="613"/>
      <c r="BO521" s="613"/>
      <c r="BP521" s="613"/>
      <c r="BQ521" s="613"/>
      <c r="BR521" s="613"/>
      <c r="BS521" s="972"/>
      <c r="BT521" s="613"/>
      <c r="BU521" s="613"/>
      <c r="BV521" s="613"/>
      <c r="BW521" s="613"/>
      <c r="BX521" s="613"/>
      <c r="BY521" s="972"/>
      <c r="BZ521" s="613"/>
      <c r="CA521" s="613"/>
      <c r="CB521" s="613"/>
      <c r="CC521" s="613"/>
      <c r="CD521" s="613"/>
      <c r="CE521" s="613"/>
      <c r="CF521" s="613"/>
      <c r="CG521" s="613"/>
      <c r="CH521" s="613"/>
      <c r="CI521" s="613"/>
    </row>
    <row r="522" spans="3:87">
      <c r="C522" s="544"/>
      <c r="D522" s="544"/>
      <c r="E522" s="544"/>
      <c r="F522" s="544"/>
      <c r="G522" s="544"/>
      <c r="H522" s="544"/>
      <c r="I522" s="495"/>
      <c r="J522" s="495"/>
      <c r="K522" s="495"/>
      <c r="L522" s="495"/>
      <c r="M522" s="495"/>
      <c r="U522" s="586"/>
      <c r="V522" s="586"/>
      <c r="W522" s="496"/>
      <c r="X522" s="496"/>
      <c r="Y522" s="496"/>
      <c r="Z522" s="1076"/>
      <c r="AA522" s="1077"/>
      <c r="AB522" s="1077"/>
      <c r="AC522" s="1077"/>
      <c r="AD522" s="1077"/>
      <c r="AE522" s="1078"/>
      <c r="AF522" s="496"/>
      <c r="AG522" s="496"/>
      <c r="AH522" s="496"/>
      <c r="AI522" s="973"/>
      <c r="AJ522" s="613"/>
      <c r="AK522" s="971"/>
      <c r="AL522" s="613"/>
      <c r="AM522" s="971"/>
      <c r="AN522" s="613"/>
      <c r="AO522" s="971"/>
      <c r="AP522" s="613"/>
      <c r="AQ522" s="613"/>
      <c r="AR522" s="613"/>
      <c r="AS522" s="613"/>
      <c r="AT522" s="613"/>
      <c r="AU522" s="613"/>
      <c r="AV522" s="613"/>
      <c r="AW522" s="613"/>
      <c r="AX522" s="613"/>
      <c r="AY522" s="613"/>
      <c r="AZ522" s="613"/>
      <c r="BA522" s="972"/>
      <c r="BB522" s="613"/>
      <c r="BC522" s="613"/>
      <c r="BD522" s="613"/>
      <c r="BE522" s="613"/>
      <c r="BF522" s="613"/>
      <c r="BG522" s="1075"/>
      <c r="BH522" s="613"/>
      <c r="BI522" s="613"/>
      <c r="BJ522" s="613"/>
      <c r="BK522" s="613"/>
      <c r="BL522" s="613"/>
      <c r="BM522" s="972"/>
      <c r="BN522" s="613"/>
      <c r="BO522" s="613"/>
      <c r="BP522" s="613"/>
      <c r="BQ522" s="613"/>
      <c r="BR522" s="613"/>
      <c r="BS522" s="972"/>
      <c r="BT522" s="613"/>
      <c r="BU522" s="613"/>
      <c r="BV522" s="613"/>
      <c r="BW522" s="613"/>
      <c r="BX522" s="613"/>
      <c r="BY522" s="972"/>
      <c r="BZ522" s="613"/>
      <c r="CA522" s="613"/>
      <c r="CB522" s="613"/>
      <c r="CC522" s="613"/>
      <c r="CD522" s="613"/>
      <c r="CE522" s="613"/>
      <c r="CF522" s="613"/>
      <c r="CG522" s="613"/>
      <c r="CH522" s="613"/>
      <c r="CI522" s="613"/>
    </row>
    <row r="523" spans="3:87">
      <c r="C523" s="544"/>
      <c r="D523" s="544"/>
      <c r="E523" s="544"/>
      <c r="F523" s="544"/>
      <c r="G523" s="544"/>
      <c r="H523" s="544"/>
      <c r="I523" s="495"/>
      <c r="J523" s="495"/>
      <c r="K523" s="495"/>
      <c r="L523" s="495"/>
      <c r="M523" s="495"/>
      <c r="U523" s="586"/>
      <c r="V523" s="586"/>
      <c r="W523" s="496"/>
      <c r="X523" s="496"/>
      <c r="Y523" s="496"/>
      <c r="Z523" s="1076"/>
      <c r="AA523" s="1077"/>
      <c r="AB523" s="1077"/>
      <c r="AC523" s="1077"/>
      <c r="AD523" s="1077"/>
      <c r="AE523" s="1078"/>
      <c r="AF523" s="496"/>
      <c r="AG523" s="496"/>
      <c r="AH523" s="496"/>
      <c r="AI523" s="973"/>
      <c r="AJ523" s="613"/>
      <c r="AK523" s="971"/>
      <c r="AL523" s="613"/>
      <c r="AM523" s="971"/>
      <c r="AN523" s="613"/>
      <c r="AO523" s="971"/>
      <c r="AP523" s="613"/>
      <c r="AQ523" s="613"/>
      <c r="AR523" s="613"/>
      <c r="AS523" s="613"/>
      <c r="AT523" s="613"/>
      <c r="AU523" s="613"/>
      <c r="AV523" s="613"/>
      <c r="AW523" s="613"/>
      <c r="AX523" s="613"/>
      <c r="AY523" s="613"/>
      <c r="AZ523" s="613"/>
      <c r="BA523" s="972"/>
      <c r="BB523" s="613"/>
      <c r="BC523" s="613"/>
      <c r="BD523" s="613"/>
      <c r="BE523" s="613"/>
      <c r="BF523" s="613"/>
      <c r="BG523" s="1075"/>
      <c r="BH523" s="613"/>
      <c r="BI523" s="613"/>
      <c r="BJ523" s="613"/>
      <c r="BK523" s="613"/>
      <c r="BL523" s="613"/>
      <c r="BM523" s="972"/>
      <c r="BN523" s="613"/>
      <c r="BO523" s="613"/>
      <c r="BP523" s="613"/>
      <c r="BQ523" s="613"/>
      <c r="BR523" s="613"/>
      <c r="BS523" s="972"/>
      <c r="BT523" s="613"/>
      <c r="BU523" s="613"/>
      <c r="BV523" s="613"/>
      <c r="BW523" s="613"/>
      <c r="BX523" s="613"/>
      <c r="BY523" s="972"/>
      <c r="BZ523" s="613"/>
      <c r="CA523" s="613"/>
      <c r="CB523" s="613"/>
      <c r="CC523" s="613"/>
      <c r="CD523" s="613"/>
      <c r="CE523" s="613"/>
      <c r="CF523" s="613"/>
      <c r="CG523" s="613"/>
      <c r="CH523" s="613"/>
      <c r="CI523" s="613"/>
    </row>
    <row r="524" spans="3:87">
      <c r="C524" s="544"/>
      <c r="D524" s="544"/>
      <c r="E524" s="544"/>
      <c r="F524" s="544"/>
      <c r="G524" s="544"/>
      <c r="H524" s="544"/>
      <c r="I524" s="495"/>
      <c r="J524" s="495"/>
      <c r="K524" s="495"/>
      <c r="L524" s="495"/>
      <c r="M524" s="495"/>
      <c r="U524" s="586"/>
      <c r="V524" s="586"/>
      <c r="W524" s="496"/>
      <c r="X524" s="496"/>
      <c r="Y524" s="496"/>
      <c r="Z524" s="1076"/>
      <c r="AA524" s="1077"/>
      <c r="AB524" s="1077"/>
      <c r="AC524" s="1077"/>
      <c r="AD524" s="1077"/>
      <c r="AE524" s="1078"/>
      <c r="AF524" s="496"/>
      <c r="AG524" s="496"/>
      <c r="AH524" s="496"/>
      <c r="AI524" s="973"/>
      <c r="AJ524" s="613"/>
      <c r="AK524" s="971"/>
      <c r="AL524" s="613"/>
      <c r="AM524" s="971"/>
      <c r="AN524" s="613"/>
      <c r="AO524" s="971"/>
      <c r="AP524" s="613"/>
      <c r="AQ524" s="613"/>
      <c r="AR524" s="613"/>
      <c r="AS524" s="613"/>
      <c r="AT524" s="613"/>
      <c r="AU524" s="613"/>
      <c r="AV524" s="613"/>
      <c r="AW524" s="613"/>
      <c r="AX524" s="613"/>
      <c r="AY524" s="613"/>
      <c r="AZ524" s="613"/>
      <c r="BA524" s="972"/>
      <c r="BB524" s="613"/>
      <c r="BC524" s="613"/>
      <c r="BD524" s="613"/>
      <c r="BE524" s="613"/>
      <c r="BF524" s="613"/>
      <c r="BG524" s="1075"/>
      <c r="BH524" s="613"/>
      <c r="BI524" s="613"/>
      <c r="BJ524" s="613"/>
      <c r="BK524" s="613"/>
      <c r="BL524" s="613"/>
      <c r="BM524" s="972"/>
      <c r="BN524" s="613"/>
      <c r="BO524" s="613"/>
      <c r="BP524" s="613"/>
      <c r="BQ524" s="613"/>
      <c r="BR524" s="613"/>
      <c r="BS524" s="972"/>
      <c r="BT524" s="613"/>
      <c r="BU524" s="613"/>
      <c r="BV524" s="613"/>
      <c r="BW524" s="613"/>
      <c r="BX524" s="613"/>
      <c r="BY524" s="972"/>
      <c r="BZ524" s="613"/>
      <c r="CA524" s="613"/>
      <c r="CB524" s="613"/>
      <c r="CC524" s="613"/>
      <c r="CD524" s="613"/>
      <c r="CE524" s="613"/>
      <c r="CF524" s="613"/>
      <c r="CG524" s="613"/>
      <c r="CH524" s="613"/>
      <c r="CI524" s="613"/>
    </row>
    <row r="525" spans="3:87">
      <c r="C525" s="544"/>
      <c r="D525" s="544"/>
      <c r="E525" s="544"/>
      <c r="F525" s="544"/>
      <c r="G525" s="544"/>
      <c r="H525" s="544"/>
      <c r="I525" s="495"/>
      <c r="J525" s="495"/>
      <c r="K525" s="495"/>
      <c r="L525" s="495"/>
      <c r="M525" s="495"/>
      <c r="U525" s="586"/>
      <c r="V525" s="586"/>
      <c r="W525" s="496"/>
      <c r="X525" s="496"/>
      <c r="Y525" s="496"/>
      <c r="Z525" s="1076"/>
      <c r="AA525" s="1077"/>
      <c r="AB525" s="1077"/>
      <c r="AC525" s="1077"/>
      <c r="AD525" s="1077"/>
      <c r="AE525" s="1078"/>
      <c r="AF525" s="496"/>
      <c r="AG525" s="496"/>
      <c r="AH525" s="496"/>
      <c r="AI525" s="973"/>
      <c r="AJ525" s="613"/>
      <c r="AK525" s="971"/>
      <c r="AL525" s="613"/>
      <c r="AM525" s="971"/>
      <c r="AN525" s="613"/>
      <c r="AO525" s="971"/>
      <c r="AP525" s="613"/>
      <c r="AQ525" s="613"/>
      <c r="AR525" s="613"/>
      <c r="AS525" s="613"/>
      <c r="AT525" s="613"/>
      <c r="AU525" s="613"/>
      <c r="AV525" s="613"/>
      <c r="AW525" s="613"/>
      <c r="AX525" s="613"/>
      <c r="AY525" s="613"/>
      <c r="AZ525" s="613"/>
      <c r="BA525" s="972"/>
      <c r="BB525" s="613"/>
      <c r="BC525" s="613"/>
      <c r="BD525" s="613"/>
      <c r="BE525" s="613"/>
      <c r="BF525" s="613"/>
      <c r="BG525" s="1075"/>
      <c r="BH525" s="613"/>
      <c r="BI525" s="613"/>
      <c r="BJ525" s="613"/>
      <c r="BK525" s="613"/>
      <c r="BL525" s="613"/>
      <c r="BM525" s="972"/>
      <c r="BN525" s="613"/>
      <c r="BO525" s="613"/>
      <c r="BP525" s="613"/>
      <c r="BQ525" s="613"/>
      <c r="BR525" s="613"/>
      <c r="BS525" s="972"/>
      <c r="BT525" s="613"/>
      <c r="BU525" s="613"/>
      <c r="BV525" s="613"/>
      <c r="BW525" s="613"/>
      <c r="BX525" s="613"/>
      <c r="BY525" s="972"/>
      <c r="BZ525" s="613"/>
      <c r="CA525" s="613"/>
      <c r="CB525" s="613"/>
      <c r="CC525" s="613"/>
      <c r="CD525" s="613"/>
      <c r="CE525" s="613"/>
      <c r="CF525" s="613"/>
      <c r="CG525" s="613"/>
      <c r="CH525" s="613"/>
      <c r="CI525" s="613"/>
    </row>
    <row r="526" spans="3:87">
      <c r="C526" s="544"/>
      <c r="D526" s="544"/>
      <c r="E526" s="544"/>
      <c r="F526" s="544"/>
      <c r="G526" s="544"/>
      <c r="H526" s="544"/>
      <c r="I526" s="495"/>
      <c r="J526" s="495"/>
      <c r="K526" s="495"/>
      <c r="L526" s="495"/>
      <c r="M526" s="495"/>
      <c r="U526" s="586"/>
      <c r="V526" s="586"/>
      <c r="W526" s="496"/>
      <c r="X526" s="496"/>
      <c r="Y526" s="496"/>
      <c r="Z526" s="1076"/>
      <c r="AA526" s="1077"/>
      <c r="AB526" s="1077"/>
      <c r="AC526" s="1077"/>
      <c r="AD526" s="1077"/>
      <c r="AE526" s="1078"/>
      <c r="AF526" s="496"/>
      <c r="AG526" s="496"/>
      <c r="AH526" s="496"/>
      <c r="AI526" s="973"/>
      <c r="AJ526" s="613"/>
      <c r="AK526" s="971"/>
      <c r="AL526" s="613"/>
      <c r="AM526" s="971"/>
      <c r="AN526" s="613"/>
      <c r="AO526" s="971"/>
      <c r="AP526" s="613"/>
      <c r="AQ526" s="613"/>
      <c r="AR526" s="613"/>
      <c r="AS526" s="613"/>
      <c r="AT526" s="613"/>
      <c r="AU526" s="613"/>
      <c r="AV526" s="613"/>
      <c r="AW526" s="613"/>
      <c r="AX526" s="613"/>
      <c r="AY526" s="613"/>
      <c r="AZ526" s="613"/>
      <c r="BA526" s="972"/>
      <c r="BB526" s="613"/>
      <c r="BC526" s="613"/>
      <c r="BD526" s="613"/>
      <c r="BE526" s="613"/>
      <c r="BF526" s="613"/>
      <c r="BG526" s="1075"/>
      <c r="BH526" s="613"/>
      <c r="BI526" s="613"/>
      <c r="BJ526" s="613"/>
      <c r="BK526" s="613"/>
      <c r="BL526" s="613"/>
      <c r="BM526" s="972"/>
      <c r="BN526" s="613"/>
      <c r="BO526" s="613"/>
      <c r="BP526" s="613"/>
      <c r="BQ526" s="613"/>
      <c r="BR526" s="613"/>
      <c r="BS526" s="972"/>
      <c r="BT526" s="613"/>
      <c r="BU526" s="613"/>
      <c r="BV526" s="613"/>
      <c r="BW526" s="613"/>
      <c r="BX526" s="613"/>
      <c r="BY526" s="972"/>
      <c r="BZ526" s="613"/>
      <c r="CA526" s="613"/>
      <c r="CB526" s="613"/>
      <c r="CC526" s="613"/>
      <c r="CD526" s="613"/>
      <c r="CE526" s="613"/>
      <c r="CF526" s="613"/>
      <c r="CG526" s="613"/>
      <c r="CH526" s="613"/>
      <c r="CI526" s="613"/>
    </row>
    <row r="527" spans="3:87">
      <c r="C527" s="544"/>
      <c r="D527" s="544"/>
      <c r="E527" s="544"/>
      <c r="F527" s="544"/>
      <c r="G527" s="544"/>
      <c r="H527" s="544"/>
      <c r="I527" s="495"/>
      <c r="J527" s="495"/>
      <c r="K527" s="495"/>
      <c r="L527" s="495"/>
      <c r="M527" s="495"/>
      <c r="U527" s="586"/>
      <c r="V527" s="586"/>
      <c r="W527" s="496"/>
      <c r="X527" s="496"/>
      <c r="Y527" s="496"/>
      <c r="Z527" s="1076"/>
      <c r="AA527" s="1077"/>
      <c r="AB527" s="1077"/>
      <c r="AC527" s="1077"/>
      <c r="AD527" s="1077"/>
      <c r="AE527" s="1078"/>
      <c r="AF527" s="496"/>
      <c r="AG527" s="496"/>
      <c r="AH527" s="496"/>
      <c r="AI527" s="973"/>
      <c r="AJ527" s="613"/>
      <c r="AK527" s="971"/>
      <c r="AL527" s="613"/>
      <c r="AM527" s="971"/>
      <c r="AN527" s="613"/>
      <c r="AO527" s="971"/>
      <c r="AP527" s="613"/>
      <c r="AQ527" s="613"/>
      <c r="AR527" s="613"/>
      <c r="AS527" s="613"/>
      <c r="AT527" s="613"/>
      <c r="AU527" s="613"/>
      <c r="AV527" s="613"/>
      <c r="AW527" s="613"/>
      <c r="AX527" s="613"/>
      <c r="AY527" s="613"/>
      <c r="AZ527" s="613"/>
      <c r="BA527" s="972"/>
      <c r="BB527" s="613"/>
      <c r="BC527" s="613"/>
      <c r="BD527" s="613"/>
      <c r="BE527" s="613"/>
      <c r="BF527" s="613"/>
      <c r="BG527" s="1075"/>
      <c r="BH527" s="613"/>
      <c r="BI527" s="613"/>
      <c r="BJ527" s="613"/>
      <c r="BK527" s="613"/>
      <c r="BL527" s="613"/>
      <c r="BM527" s="972"/>
      <c r="BN527" s="613"/>
      <c r="BO527" s="613"/>
      <c r="BP527" s="613"/>
      <c r="BQ527" s="613"/>
      <c r="BR527" s="613"/>
      <c r="BS527" s="972"/>
      <c r="BT527" s="613"/>
      <c r="BU527" s="613"/>
      <c r="BV527" s="613"/>
      <c r="BW527" s="613"/>
      <c r="BX527" s="613"/>
      <c r="BY527" s="972"/>
      <c r="BZ527" s="613"/>
      <c r="CA527" s="613"/>
      <c r="CB527" s="613"/>
      <c r="CC527" s="613"/>
      <c r="CD527" s="613"/>
      <c r="CE527" s="613"/>
      <c r="CF527" s="613"/>
      <c r="CG527" s="613"/>
      <c r="CH527" s="613"/>
      <c r="CI527" s="613"/>
    </row>
    <row r="528" spans="3:87">
      <c r="C528" s="544"/>
      <c r="D528" s="544"/>
      <c r="E528" s="544"/>
      <c r="F528" s="544"/>
      <c r="G528" s="544"/>
      <c r="H528" s="544"/>
      <c r="I528" s="495"/>
      <c r="J528" s="495"/>
      <c r="K528" s="495"/>
      <c r="L528" s="495"/>
      <c r="M528" s="495"/>
      <c r="U528" s="586"/>
      <c r="V528" s="586"/>
      <c r="W528" s="496"/>
      <c r="X528" s="496"/>
      <c r="Y528" s="496"/>
      <c r="Z528" s="1076"/>
      <c r="AA528" s="1077"/>
      <c r="AB528" s="1077"/>
      <c r="AC528" s="1077"/>
      <c r="AD528" s="1077"/>
      <c r="AE528" s="1078"/>
      <c r="AF528" s="496"/>
      <c r="AG528" s="496"/>
      <c r="AH528" s="496"/>
      <c r="AI528" s="973"/>
      <c r="AJ528" s="613"/>
      <c r="AK528" s="971"/>
      <c r="AL528" s="613"/>
      <c r="AM528" s="971"/>
      <c r="AN528" s="613"/>
      <c r="AO528" s="971"/>
      <c r="AP528" s="613"/>
      <c r="AQ528" s="613"/>
      <c r="AR528" s="613"/>
      <c r="AS528" s="613"/>
      <c r="AT528" s="613"/>
      <c r="AU528" s="613"/>
      <c r="AV528" s="613"/>
      <c r="AW528" s="613"/>
      <c r="AX528" s="613"/>
      <c r="AY528" s="613"/>
      <c r="AZ528" s="613"/>
      <c r="BA528" s="972"/>
      <c r="BB528" s="613"/>
      <c r="BC528" s="613"/>
      <c r="BD528" s="613"/>
      <c r="BE528" s="613"/>
      <c r="BF528" s="613"/>
      <c r="BG528" s="1075"/>
      <c r="BH528" s="613"/>
      <c r="BI528" s="613"/>
      <c r="BJ528" s="613"/>
      <c r="BK528" s="613"/>
      <c r="BL528" s="613"/>
      <c r="BM528" s="972"/>
      <c r="BN528" s="613"/>
      <c r="BO528" s="613"/>
      <c r="BP528" s="613"/>
      <c r="BQ528" s="613"/>
      <c r="BR528" s="613"/>
      <c r="BS528" s="972"/>
      <c r="BT528" s="613"/>
      <c r="BU528" s="613"/>
      <c r="BV528" s="613"/>
      <c r="BW528" s="613"/>
      <c r="BX528" s="613"/>
      <c r="BY528" s="972"/>
      <c r="BZ528" s="613"/>
      <c r="CA528" s="613"/>
      <c r="CB528" s="613"/>
      <c r="CC528" s="613"/>
      <c r="CD528" s="613"/>
      <c r="CE528" s="613"/>
      <c r="CF528" s="613"/>
      <c r="CG528" s="613"/>
      <c r="CH528" s="613"/>
      <c r="CI528" s="613"/>
    </row>
    <row r="529" spans="3:87">
      <c r="C529" s="544"/>
      <c r="D529" s="544"/>
      <c r="E529" s="544"/>
      <c r="F529" s="544"/>
      <c r="G529" s="544"/>
      <c r="H529" s="544"/>
      <c r="I529" s="495"/>
      <c r="J529" s="495"/>
      <c r="K529" s="495"/>
      <c r="L529" s="495"/>
      <c r="M529" s="495"/>
      <c r="U529" s="586"/>
      <c r="V529" s="586"/>
      <c r="W529" s="496"/>
      <c r="X529" s="496"/>
      <c r="Y529" s="496"/>
      <c r="Z529" s="1076"/>
      <c r="AA529" s="1077"/>
      <c r="AB529" s="1077"/>
      <c r="AC529" s="1077"/>
      <c r="AD529" s="1077"/>
      <c r="AE529" s="1078"/>
      <c r="AF529" s="496"/>
      <c r="AG529" s="496"/>
      <c r="AH529" s="496"/>
      <c r="AI529" s="973"/>
      <c r="AJ529" s="613"/>
      <c r="AK529" s="971"/>
      <c r="AL529" s="613"/>
      <c r="AM529" s="971"/>
      <c r="AN529" s="613"/>
      <c r="AO529" s="971"/>
      <c r="AP529" s="613"/>
      <c r="AQ529" s="613"/>
      <c r="AR529" s="613"/>
      <c r="AS529" s="613"/>
      <c r="AT529" s="613"/>
      <c r="AU529" s="613"/>
      <c r="AV529" s="613"/>
      <c r="AW529" s="613"/>
      <c r="AX529" s="613"/>
      <c r="AY529" s="613"/>
      <c r="AZ529" s="613"/>
      <c r="BA529" s="972"/>
      <c r="BB529" s="613"/>
      <c r="BC529" s="613"/>
      <c r="BD529" s="613"/>
      <c r="BE529" s="613"/>
      <c r="BF529" s="613"/>
      <c r="BG529" s="1075"/>
      <c r="BH529" s="613"/>
      <c r="BI529" s="613"/>
      <c r="BJ529" s="613"/>
      <c r="BK529" s="613"/>
      <c r="BL529" s="613"/>
      <c r="BM529" s="972"/>
      <c r="BN529" s="613"/>
      <c r="BO529" s="613"/>
      <c r="BP529" s="613"/>
      <c r="BQ529" s="613"/>
      <c r="BR529" s="613"/>
      <c r="BS529" s="972"/>
      <c r="BT529" s="613"/>
      <c r="BU529" s="613"/>
      <c r="BV529" s="613"/>
      <c r="BW529" s="613"/>
      <c r="BX529" s="613"/>
      <c r="BY529" s="972"/>
      <c r="BZ529" s="613"/>
      <c r="CA529" s="613"/>
      <c r="CB529" s="613"/>
      <c r="CC529" s="613"/>
      <c r="CD529" s="613"/>
      <c r="CE529" s="613"/>
      <c r="CF529" s="613"/>
      <c r="CG529" s="613"/>
      <c r="CH529" s="613"/>
      <c r="CI529" s="613"/>
    </row>
    <row r="530" spans="3:87">
      <c r="C530" s="544"/>
      <c r="D530" s="544"/>
      <c r="E530" s="544"/>
      <c r="F530" s="544"/>
      <c r="G530" s="544"/>
      <c r="H530" s="544"/>
      <c r="I530" s="495"/>
      <c r="J530" s="495"/>
      <c r="K530" s="495"/>
      <c r="L530" s="495"/>
      <c r="M530" s="495"/>
      <c r="U530" s="586"/>
      <c r="V530" s="586"/>
      <c r="W530" s="496"/>
      <c r="X530" s="496"/>
      <c r="Y530" s="496"/>
      <c r="Z530" s="1076"/>
      <c r="AA530" s="1077"/>
      <c r="AB530" s="1077"/>
      <c r="AC530" s="1077"/>
      <c r="AD530" s="1077"/>
      <c r="AE530" s="1078"/>
      <c r="AF530" s="496"/>
      <c r="AG530" s="496"/>
      <c r="AH530" s="496"/>
      <c r="AI530" s="973"/>
      <c r="AJ530" s="613"/>
      <c r="AK530" s="971"/>
      <c r="AL530" s="613"/>
      <c r="AM530" s="971"/>
      <c r="AN530" s="613"/>
      <c r="AO530" s="971"/>
      <c r="AP530" s="613"/>
      <c r="AQ530" s="613"/>
      <c r="AR530" s="613"/>
      <c r="AS530" s="613"/>
      <c r="AT530" s="613"/>
      <c r="AU530" s="613"/>
      <c r="AV530" s="613"/>
      <c r="AW530" s="613"/>
      <c r="AX530" s="613"/>
      <c r="AY530" s="613"/>
      <c r="AZ530" s="613"/>
      <c r="BA530" s="972"/>
      <c r="BB530" s="613"/>
      <c r="BC530" s="613"/>
      <c r="BD530" s="613"/>
      <c r="BE530" s="613"/>
      <c r="BF530" s="613"/>
      <c r="BG530" s="1075"/>
      <c r="BH530" s="613"/>
      <c r="BI530" s="613"/>
      <c r="BJ530" s="613"/>
      <c r="BK530" s="613"/>
      <c r="BL530" s="613"/>
      <c r="BM530" s="972"/>
      <c r="BN530" s="613"/>
      <c r="BO530" s="613"/>
      <c r="BP530" s="613"/>
      <c r="BQ530" s="613"/>
      <c r="BR530" s="613"/>
      <c r="BS530" s="972"/>
      <c r="BT530" s="613"/>
      <c r="BU530" s="613"/>
      <c r="BV530" s="613"/>
      <c r="BW530" s="613"/>
      <c r="BX530" s="613"/>
      <c r="BY530" s="972"/>
      <c r="BZ530" s="613"/>
      <c r="CA530" s="613"/>
      <c r="CB530" s="613"/>
      <c r="CC530" s="613"/>
      <c r="CD530" s="613"/>
      <c r="CE530" s="613"/>
      <c r="CF530" s="613"/>
      <c r="CG530" s="613"/>
      <c r="CH530" s="613"/>
      <c r="CI530" s="613"/>
    </row>
    <row r="531" spans="3:87">
      <c r="U531" s="494"/>
      <c r="V531" s="494"/>
      <c r="W531" s="496"/>
      <c r="X531" s="496"/>
      <c r="Y531" s="496"/>
      <c r="Z531" s="496"/>
      <c r="AA531" s="1077"/>
      <c r="AB531" s="1077"/>
      <c r="AC531" s="1077"/>
      <c r="AD531" s="1077"/>
      <c r="AE531" s="1079"/>
      <c r="AF531" s="586"/>
      <c r="AG531" s="586"/>
      <c r="AH531" s="586"/>
      <c r="AI531" s="973"/>
      <c r="AJ531" s="613"/>
      <c r="AK531" s="971"/>
      <c r="AL531" s="613"/>
      <c r="AM531" s="971"/>
      <c r="AN531" s="613"/>
      <c r="AO531" s="971"/>
      <c r="AP531" s="613"/>
      <c r="AQ531" s="613"/>
      <c r="AR531" s="613"/>
      <c r="AS531" s="613"/>
      <c r="AT531" s="613"/>
      <c r="AU531" s="613"/>
      <c r="AV531" s="613"/>
      <c r="AW531" s="613"/>
      <c r="AX531" s="613"/>
      <c r="AY531" s="613"/>
      <c r="AZ531" s="613"/>
      <c r="BA531" s="972"/>
      <c r="BB531" s="613"/>
      <c r="BC531" s="613"/>
      <c r="BD531" s="613"/>
      <c r="BE531" s="613"/>
      <c r="BF531" s="613"/>
      <c r="BG531" s="1075"/>
      <c r="BH531" s="613"/>
      <c r="BI531" s="613"/>
      <c r="BJ531" s="613"/>
      <c r="BK531" s="613"/>
      <c r="BL531" s="613"/>
      <c r="BM531" s="972"/>
      <c r="BN531" s="613"/>
      <c r="BO531" s="613"/>
      <c r="BP531" s="613"/>
      <c r="BQ531" s="613"/>
      <c r="BR531" s="613"/>
      <c r="BS531" s="972"/>
      <c r="BT531" s="613"/>
      <c r="BU531" s="613"/>
      <c r="BV531" s="613"/>
      <c r="BW531" s="613"/>
      <c r="BX531" s="613"/>
      <c r="BY531" s="972"/>
      <c r="BZ531" s="613"/>
      <c r="CA531" s="613"/>
      <c r="CB531" s="613"/>
      <c r="CC531" s="613"/>
      <c r="CD531" s="613"/>
      <c r="CE531" s="613"/>
      <c r="CF531" s="613"/>
      <c r="CG531" s="613"/>
      <c r="CH531" s="613"/>
      <c r="CI531" s="613"/>
    </row>
    <row r="532" spans="3:87">
      <c r="U532" s="494"/>
      <c r="V532" s="494"/>
      <c r="W532" s="496"/>
      <c r="X532" s="496"/>
      <c r="Y532" s="496"/>
      <c r="Z532" s="496"/>
      <c r="AA532" s="1077"/>
      <c r="AB532" s="1077"/>
      <c r="AC532" s="1077"/>
      <c r="AD532" s="1077"/>
      <c r="AE532" s="1079"/>
      <c r="AF532" s="586"/>
      <c r="AG532" s="586"/>
      <c r="AH532" s="586"/>
      <c r="AI532" s="973"/>
      <c r="AJ532" s="613"/>
      <c r="AK532" s="971"/>
      <c r="AL532" s="613"/>
      <c r="AM532" s="971"/>
      <c r="AN532" s="613"/>
      <c r="AO532" s="971"/>
      <c r="AP532" s="613"/>
      <c r="AQ532" s="613"/>
      <c r="AR532" s="613"/>
      <c r="AS532" s="613"/>
      <c r="AT532" s="613"/>
      <c r="AU532" s="613"/>
      <c r="AV532" s="613"/>
      <c r="AW532" s="613"/>
      <c r="AX532" s="613"/>
      <c r="AY532" s="613"/>
      <c r="AZ532" s="613"/>
      <c r="BA532" s="972"/>
      <c r="BB532" s="613"/>
      <c r="BC532" s="613"/>
      <c r="BD532" s="613"/>
      <c r="BE532" s="613"/>
      <c r="BF532" s="613"/>
      <c r="BG532" s="1075"/>
      <c r="BH532" s="613"/>
      <c r="BI532" s="613"/>
      <c r="BJ532" s="613"/>
      <c r="BK532" s="613"/>
      <c r="BL532" s="613"/>
      <c r="BM532" s="972"/>
      <c r="BN532" s="613"/>
      <c r="BO532" s="613"/>
      <c r="BP532" s="613"/>
      <c r="BQ532" s="613"/>
      <c r="BR532" s="613"/>
      <c r="BS532" s="972"/>
      <c r="BT532" s="613"/>
      <c r="BU532" s="613"/>
      <c r="BV532" s="613"/>
      <c r="BW532" s="613"/>
      <c r="BX532" s="613"/>
      <c r="BY532" s="972"/>
      <c r="BZ532" s="613"/>
      <c r="CA532" s="613"/>
      <c r="CB532" s="613"/>
      <c r="CC532" s="613"/>
      <c r="CD532" s="613"/>
      <c r="CE532" s="613"/>
      <c r="CF532" s="613"/>
      <c r="CG532" s="613"/>
      <c r="CH532" s="613"/>
      <c r="CI532" s="613"/>
    </row>
    <row r="533" spans="3:87">
      <c r="U533" s="494"/>
      <c r="V533" s="494"/>
      <c r="W533" s="496"/>
      <c r="X533" s="496"/>
      <c r="Y533" s="496"/>
      <c r="Z533" s="496"/>
      <c r="AA533" s="1077"/>
      <c r="AB533" s="1077"/>
      <c r="AC533" s="1077"/>
      <c r="AD533" s="1077"/>
      <c r="AE533" s="1079"/>
      <c r="AF533" s="586"/>
      <c r="AG533" s="586"/>
      <c r="AH533" s="586"/>
      <c r="AI533" s="973"/>
      <c r="AJ533" s="613"/>
      <c r="AK533" s="971"/>
      <c r="AL533" s="613"/>
      <c r="AM533" s="971"/>
      <c r="AN533" s="613"/>
      <c r="AO533" s="971"/>
      <c r="AP533" s="613"/>
      <c r="AQ533" s="613"/>
      <c r="AR533" s="613"/>
      <c r="AS533" s="613"/>
      <c r="AT533" s="613"/>
      <c r="AU533" s="613"/>
      <c r="AV533" s="613"/>
      <c r="AW533" s="613"/>
      <c r="AX533" s="613"/>
      <c r="AY533" s="613"/>
      <c r="AZ533" s="613"/>
      <c r="BA533" s="972"/>
      <c r="BB533" s="613"/>
      <c r="BC533" s="613"/>
      <c r="BD533" s="613"/>
      <c r="BE533" s="613"/>
      <c r="BF533" s="613"/>
      <c r="BG533" s="1075"/>
      <c r="BH533" s="613"/>
      <c r="BI533" s="613"/>
      <c r="BJ533" s="613"/>
      <c r="BK533" s="613"/>
      <c r="BL533" s="613"/>
      <c r="BM533" s="972"/>
      <c r="BN533" s="613"/>
      <c r="BO533" s="613"/>
      <c r="BP533" s="613"/>
      <c r="BQ533" s="613"/>
      <c r="BR533" s="613"/>
      <c r="BS533" s="972"/>
      <c r="BT533" s="613"/>
      <c r="BU533" s="613"/>
      <c r="BV533" s="613"/>
      <c r="BW533" s="613"/>
      <c r="BX533" s="613"/>
      <c r="BY533" s="972"/>
      <c r="BZ533" s="613"/>
      <c r="CA533" s="613"/>
      <c r="CB533" s="613"/>
      <c r="CC533" s="613"/>
      <c r="CD533" s="613"/>
      <c r="CE533" s="613"/>
      <c r="CF533" s="613"/>
      <c r="CG533" s="613"/>
      <c r="CH533" s="613"/>
      <c r="CI533" s="613"/>
    </row>
    <row r="534" spans="3:87">
      <c r="U534" s="494"/>
      <c r="V534" s="494"/>
      <c r="W534" s="496"/>
      <c r="X534" s="496"/>
      <c r="Y534" s="496"/>
      <c r="Z534" s="496"/>
      <c r="AA534" s="1077"/>
      <c r="AB534" s="1077"/>
      <c r="AC534" s="1077"/>
      <c r="AD534" s="1077"/>
      <c r="AE534" s="1079"/>
      <c r="AF534" s="586"/>
      <c r="AG534" s="586"/>
      <c r="AH534" s="586"/>
      <c r="AI534" s="973"/>
      <c r="AJ534" s="613"/>
      <c r="AK534" s="971"/>
      <c r="AL534" s="613"/>
      <c r="AM534" s="971"/>
      <c r="AN534" s="613"/>
      <c r="AO534" s="971"/>
      <c r="AP534" s="613"/>
      <c r="AQ534" s="613"/>
      <c r="AR534" s="613"/>
      <c r="AS534" s="613"/>
      <c r="AT534" s="613"/>
      <c r="AU534" s="613"/>
      <c r="AV534" s="613"/>
      <c r="AW534" s="613"/>
      <c r="AX534" s="613"/>
      <c r="AY534" s="613"/>
      <c r="AZ534" s="613"/>
      <c r="BA534" s="972"/>
      <c r="BB534" s="613"/>
      <c r="BC534" s="613"/>
      <c r="BD534" s="613"/>
      <c r="BE534" s="613"/>
      <c r="BF534" s="613"/>
      <c r="BG534" s="1075"/>
      <c r="BH534" s="613"/>
      <c r="BI534" s="613"/>
      <c r="BJ534" s="613"/>
      <c r="BK534" s="613"/>
      <c r="BL534" s="613"/>
      <c r="BM534" s="972"/>
      <c r="BN534" s="613"/>
      <c r="BO534" s="613"/>
      <c r="BP534" s="613"/>
      <c r="BQ534" s="613"/>
      <c r="BR534" s="613"/>
      <c r="BS534" s="972"/>
      <c r="BT534" s="613"/>
      <c r="BU534" s="613"/>
      <c r="BV534" s="613"/>
      <c r="BW534" s="613"/>
      <c r="BX534" s="613"/>
      <c r="BY534" s="972"/>
      <c r="BZ534" s="613"/>
      <c r="CA534" s="613"/>
      <c r="CB534" s="613"/>
      <c r="CC534" s="613"/>
      <c r="CD534" s="613"/>
      <c r="CE534" s="613"/>
      <c r="CF534" s="613"/>
      <c r="CG534" s="613"/>
      <c r="CH534" s="613"/>
      <c r="CI534" s="613"/>
    </row>
    <row r="535" spans="3:87">
      <c r="U535" s="494"/>
      <c r="V535" s="494"/>
      <c r="W535" s="496"/>
      <c r="X535" s="496"/>
      <c r="Y535" s="496"/>
      <c r="Z535" s="496"/>
      <c r="AA535" s="1077"/>
      <c r="AB535" s="1077"/>
      <c r="AC535" s="1077"/>
      <c r="AD535" s="1077"/>
      <c r="AE535" s="1079"/>
      <c r="AF535" s="586"/>
      <c r="AG535" s="586"/>
      <c r="AH535" s="586"/>
      <c r="AI535" s="973"/>
      <c r="AJ535" s="613"/>
      <c r="AK535" s="971"/>
      <c r="AL535" s="613"/>
      <c r="AM535" s="971"/>
      <c r="AN535" s="613"/>
      <c r="AO535" s="971"/>
      <c r="AP535" s="613"/>
      <c r="AQ535" s="613"/>
      <c r="AR535" s="613"/>
      <c r="AS535" s="613"/>
      <c r="AT535" s="613"/>
      <c r="AU535" s="613"/>
      <c r="AV535" s="613"/>
      <c r="AW535" s="613"/>
      <c r="AX535" s="613"/>
      <c r="AY535" s="613"/>
      <c r="AZ535" s="613"/>
      <c r="BA535" s="972"/>
      <c r="BB535" s="613"/>
      <c r="BC535" s="613"/>
      <c r="BD535" s="613"/>
      <c r="BE535" s="613"/>
      <c r="BF535" s="613"/>
      <c r="BG535" s="1075"/>
      <c r="BH535" s="613"/>
      <c r="BI535" s="613"/>
      <c r="BJ535" s="613"/>
      <c r="BK535" s="613"/>
      <c r="BL535" s="613"/>
      <c r="BM535" s="972"/>
      <c r="BN535" s="613"/>
      <c r="BO535" s="613"/>
      <c r="BP535" s="613"/>
      <c r="BQ535" s="613"/>
      <c r="BR535" s="613"/>
      <c r="BS535" s="972"/>
      <c r="BT535" s="613"/>
      <c r="BU535" s="613"/>
      <c r="BV535" s="613"/>
      <c r="BW535" s="613"/>
      <c r="BX535" s="613"/>
      <c r="BY535" s="972"/>
      <c r="BZ535" s="613"/>
      <c r="CA535" s="613"/>
      <c r="CB535" s="613"/>
      <c r="CC535" s="613"/>
      <c r="CD535" s="613"/>
      <c r="CE535" s="613"/>
      <c r="CF535" s="613"/>
      <c r="CG535" s="613"/>
      <c r="CH535" s="613"/>
      <c r="CI535" s="613"/>
    </row>
    <row r="536" spans="3:87">
      <c r="U536" s="494"/>
      <c r="V536" s="494"/>
      <c r="W536" s="496"/>
      <c r="X536" s="496"/>
      <c r="Y536" s="496"/>
      <c r="Z536" s="496"/>
      <c r="AA536" s="1077"/>
      <c r="AB536" s="1077"/>
      <c r="AC536" s="1077"/>
      <c r="AD536" s="1077"/>
      <c r="AE536" s="1079"/>
      <c r="AF536" s="586"/>
      <c r="AG536" s="586"/>
      <c r="AH536" s="586"/>
      <c r="AI536" s="973"/>
      <c r="AJ536" s="613"/>
      <c r="AK536" s="971"/>
      <c r="AL536" s="613"/>
      <c r="AM536" s="971"/>
      <c r="AN536" s="613"/>
      <c r="AO536" s="971"/>
      <c r="AP536" s="613"/>
      <c r="AQ536" s="613"/>
      <c r="AR536" s="613"/>
      <c r="AS536" s="613"/>
      <c r="AT536" s="613"/>
      <c r="AU536" s="613"/>
      <c r="AV536" s="613"/>
      <c r="AW536" s="613"/>
      <c r="AX536" s="613"/>
      <c r="AY536" s="613"/>
      <c r="AZ536" s="613"/>
      <c r="BA536" s="972"/>
      <c r="BB536" s="613"/>
      <c r="BC536" s="613"/>
      <c r="BD536" s="613"/>
      <c r="BE536" s="613"/>
      <c r="BF536" s="613"/>
      <c r="BG536" s="1075"/>
      <c r="BH536" s="613"/>
      <c r="BI536" s="613"/>
      <c r="BJ536" s="613"/>
      <c r="BK536" s="613"/>
      <c r="BL536" s="613"/>
      <c r="BM536" s="972"/>
      <c r="BN536" s="613"/>
      <c r="BO536" s="613"/>
      <c r="BP536" s="613"/>
      <c r="BQ536" s="613"/>
      <c r="BR536" s="613"/>
      <c r="BS536" s="972"/>
      <c r="BT536" s="613"/>
      <c r="BU536" s="613"/>
      <c r="BV536" s="613"/>
      <c r="BW536" s="613"/>
      <c r="BX536" s="613"/>
      <c r="BY536" s="972"/>
      <c r="BZ536" s="613"/>
      <c r="CA536" s="613"/>
      <c r="CB536" s="613"/>
      <c r="CC536" s="613"/>
      <c r="CD536" s="613"/>
      <c r="CE536" s="613"/>
      <c r="CF536" s="613"/>
      <c r="CG536" s="613"/>
      <c r="CH536" s="613"/>
      <c r="CI536" s="613"/>
    </row>
    <row r="537" spans="3:87">
      <c r="U537" s="494"/>
      <c r="V537" s="494"/>
      <c r="W537" s="496"/>
      <c r="X537" s="496"/>
      <c r="Y537" s="496"/>
      <c r="Z537" s="496"/>
      <c r="AA537" s="1077"/>
      <c r="AB537" s="1077"/>
      <c r="AC537" s="1077"/>
      <c r="AD537" s="1077"/>
      <c r="AE537" s="1079"/>
      <c r="AF537" s="586"/>
      <c r="AG537" s="586"/>
      <c r="AH537" s="586"/>
      <c r="AI537" s="973"/>
      <c r="AJ537" s="613"/>
      <c r="AK537" s="971"/>
      <c r="AL537" s="613"/>
      <c r="AM537" s="971"/>
      <c r="AN537" s="613"/>
      <c r="AO537" s="971"/>
      <c r="AP537" s="613"/>
      <c r="AQ537" s="613"/>
      <c r="AR537" s="613"/>
      <c r="AS537" s="613"/>
      <c r="AT537" s="613"/>
      <c r="AU537" s="613"/>
      <c r="AV537" s="613"/>
      <c r="AW537" s="613"/>
      <c r="AX537" s="613"/>
      <c r="AY537" s="613"/>
      <c r="AZ537" s="613"/>
      <c r="BA537" s="972"/>
      <c r="BB537" s="613"/>
      <c r="BC537" s="613"/>
      <c r="BD537" s="613"/>
      <c r="BE537" s="613"/>
      <c r="BF537" s="613"/>
      <c r="BG537" s="1075"/>
      <c r="BH537" s="613"/>
      <c r="BI537" s="613"/>
      <c r="BJ537" s="613"/>
      <c r="BK537" s="613"/>
      <c r="BL537" s="613"/>
      <c r="BM537" s="972"/>
      <c r="BN537" s="613"/>
      <c r="BO537" s="613"/>
      <c r="BP537" s="613"/>
      <c r="BQ537" s="613"/>
      <c r="BR537" s="613"/>
      <c r="BS537" s="972"/>
      <c r="BT537" s="613"/>
      <c r="BU537" s="613"/>
      <c r="BV537" s="613"/>
      <c r="BW537" s="613"/>
      <c r="BX537" s="613"/>
      <c r="BY537" s="972"/>
      <c r="BZ537" s="613"/>
      <c r="CA537" s="613"/>
      <c r="CB537" s="613"/>
      <c r="CC537" s="613"/>
      <c r="CD537" s="613"/>
      <c r="CE537" s="613"/>
      <c r="CF537" s="613"/>
      <c r="CG537" s="613"/>
      <c r="CH537" s="613"/>
      <c r="CI537" s="613"/>
    </row>
    <row r="538" spans="3:87">
      <c r="U538" s="494"/>
      <c r="V538" s="494"/>
      <c r="W538" s="496"/>
      <c r="X538" s="496"/>
      <c r="Y538" s="496"/>
      <c r="Z538" s="496"/>
      <c r="AA538" s="1077"/>
      <c r="AB538" s="1077"/>
      <c r="AC538" s="1077"/>
      <c r="AD538" s="1077"/>
      <c r="AE538" s="1079"/>
      <c r="AF538" s="586"/>
      <c r="AG538" s="586"/>
      <c r="AH538" s="586"/>
      <c r="AI538" s="973"/>
      <c r="AJ538" s="613"/>
      <c r="AK538" s="971"/>
      <c r="AL538" s="613"/>
      <c r="AM538" s="971"/>
      <c r="AN538" s="613"/>
      <c r="AO538" s="971"/>
      <c r="AP538" s="613"/>
      <c r="AQ538" s="613"/>
      <c r="AR538" s="613"/>
      <c r="AS538" s="613"/>
      <c r="AT538" s="613"/>
      <c r="AU538" s="613"/>
      <c r="AV538" s="613"/>
      <c r="AW538" s="613"/>
      <c r="AX538" s="613"/>
      <c r="AY538" s="613"/>
      <c r="AZ538" s="613"/>
      <c r="BA538" s="972"/>
      <c r="BB538" s="613"/>
      <c r="BC538" s="613"/>
      <c r="BD538" s="613"/>
      <c r="BE538" s="613"/>
      <c r="BF538" s="613"/>
      <c r="BG538" s="1075"/>
      <c r="BH538" s="613"/>
      <c r="BI538" s="613"/>
      <c r="BJ538" s="613"/>
      <c r="BK538" s="613"/>
      <c r="BL538" s="613"/>
      <c r="BM538" s="972"/>
      <c r="BN538" s="613"/>
      <c r="BO538" s="613"/>
      <c r="BP538" s="613"/>
      <c r="BQ538" s="613"/>
      <c r="BR538" s="613"/>
      <c r="BS538" s="972"/>
      <c r="BT538" s="613"/>
      <c r="BU538" s="613"/>
      <c r="BV538" s="613"/>
      <c r="BW538" s="613"/>
      <c r="BX538" s="613"/>
      <c r="BY538" s="972"/>
      <c r="BZ538" s="613"/>
      <c r="CA538" s="613"/>
      <c r="CB538" s="613"/>
      <c r="CC538" s="613"/>
      <c r="CD538" s="613"/>
      <c r="CE538" s="613"/>
      <c r="CF538" s="613"/>
      <c r="CG538" s="613"/>
      <c r="CH538" s="613"/>
      <c r="CI538" s="613"/>
    </row>
    <row r="539" spans="3:87">
      <c r="U539" s="494"/>
      <c r="V539" s="494"/>
      <c r="W539" s="496"/>
      <c r="X539" s="496"/>
      <c r="Y539" s="496"/>
      <c r="Z539" s="496"/>
      <c r="AA539" s="1077"/>
      <c r="AB539" s="1077"/>
      <c r="AC539" s="1077"/>
      <c r="AD539" s="1077"/>
      <c r="AE539" s="1079"/>
      <c r="AF539" s="586"/>
      <c r="AG539" s="586"/>
      <c r="AH539" s="586"/>
      <c r="AI539" s="973"/>
      <c r="AJ539" s="613"/>
      <c r="AK539" s="971"/>
      <c r="AL539" s="613"/>
      <c r="AM539" s="971"/>
      <c r="AN539" s="613"/>
      <c r="AO539" s="971"/>
      <c r="AP539" s="613"/>
      <c r="AQ539" s="613"/>
      <c r="AR539" s="613"/>
      <c r="AS539" s="613"/>
      <c r="AT539" s="613"/>
      <c r="AU539" s="613"/>
      <c r="AV539" s="613"/>
      <c r="AW539" s="613"/>
      <c r="AX539" s="613"/>
      <c r="AY539" s="613"/>
      <c r="AZ539" s="613"/>
      <c r="BA539" s="972"/>
      <c r="BB539" s="613"/>
      <c r="BC539" s="613"/>
      <c r="BD539" s="613"/>
      <c r="BE539" s="613"/>
      <c r="BF539" s="613"/>
      <c r="BG539" s="1075"/>
      <c r="BH539" s="613"/>
      <c r="BI539" s="613"/>
      <c r="BJ539" s="613"/>
      <c r="BK539" s="613"/>
      <c r="BL539" s="613"/>
      <c r="BM539" s="972"/>
      <c r="BN539" s="613"/>
      <c r="BO539" s="613"/>
      <c r="BP539" s="613"/>
      <c r="BQ539" s="613"/>
      <c r="BR539" s="613"/>
      <c r="BS539" s="972"/>
      <c r="BT539" s="613"/>
      <c r="BU539" s="613"/>
      <c r="BV539" s="613"/>
      <c r="BW539" s="613"/>
      <c r="BX539" s="613"/>
      <c r="BY539" s="972"/>
      <c r="BZ539" s="613"/>
      <c r="CA539" s="613"/>
      <c r="CB539" s="613"/>
      <c r="CC539" s="613"/>
      <c r="CD539" s="613"/>
      <c r="CE539" s="613"/>
      <c r="CF539" s="613"/>
      <c r="CG539" s="613"/>
      <c r="CH539" s="613"/>
      <c r="CI539" s="613"/>
    </row>
    <row r="540" spans="3:87">
      <c r="U540" s="494"/>
      <c r="V540" s="494"/>
      <c r="W540" s="496"/>
      <c r="X540" s="496"/>
      <c r="Y540" s="496"/>
      <c r="Z540" s="496"/>
      <c r="AA540" s="1077"/>
      <c r="AB540" s="1077"/>
      <c r="AC540" s="1077"/>
      <c r="AD540" s="1077"/>
      <c r="AE540" s="1079"/>
      <c r="AF540" s="586"/>
      <c r="AG540" s="586"/>
      <c r="AH540" s="586"/>
      <c r="AI540" s="973"/>
      <c r="AJ540" s="613"/>
      <c r="AK540" s="971"/>
      <c r="AL540" s="613"/>
      <c r="AM540" s="971"/>
      <c r="AN540" s="613"/>
      <c r="AO540" s="971"/>
      <c r="AP540" s="613"/>
      <c r="AQ540" s="613"/>
      <c r="AR540" s="613"/>
      <c r="AS540" s="613"/>
      <c r="AT540" s="613"/>
      <c r="AU540" s="613"/>
      <c r="AV540" s="613"/>
      <c r="AW540" s="613"/>
      <c r="AX540" s="613"/>
      <c r="AY540" s="613"/>
      <c r="AZ540" s="613"/>
      <c r="BA540" s="972"/>
      <c r="BB540" s="613"/>
      <c r="BC540" s="613"/>
      <c r="BD540" s="613"/>
      <c r="BE540" s="613"/>
      <c r="BF540" s="613"/>
      <c r="BG540" s="1075"/>
      <c r="BH540" s="613"/>
      <c r="BI540" s="613"/>
      <c r="BJ540" s="613"/>
      <c r="BK540" s="613"/>
      <c r="BL540" s="613"/>
      <c r="BM540" s="972"/>
      <c r="BN540" s="613"/>
      <c r="BO540" s="613"/>
      <c r="BP540" s="613"/>
      <c r="BQ540" s="613"/>
      <c r="BR540" s="613"/>
      <c r="BS540" s="972"/>
      <c r="BT540" s="613"/>
      <c r="BU540" s="613"/>
      <c r="BV540" s="613"/>
      <c r="BW540" s="613"/>
      <c r="BX540" s="613"/>
      <c r="BY540" s="972"/>
      <c r="BZ540" s="613"/>
      <c r="CA540" s="613"/>
      <c r="CB540" s="613"/>
      <c r="CC540" s="613"/>
      <c r="CD540" s="613"/>
      <c r="CE540" s="613"/>
      <c r="CF540" s="613"/>
      <c r="CG540" s="613"/>
      <c r="CH540" s="613"/>
      <c r="CI540" s="613"/>
    </row>
    <row r="541" spans="3:87">
      <c r="U541" s="494"/>
      <c r="V541" s="494"/>
      <c r="W541" s="496"/>
      <c r="X541" s="496"/>
      <c r="Y541" s="496"/>
      <c r="Z541" s="496"/>
      <c r="AA541" s="1077"/>
      <c r="AB541" s="1077"/>
      <c r="AC541" s="1077"/>
      <c r="AD541" s="1077"/>
      <c r="AE541" s="1079"/>
      <c r="AF541" s="586"/>
      <c r="AG541" s="586"/>
      <c r="AH541" s="586"/>
      <c r="AI541" s="973"/>
      <c r="AJ541" s="613"/>
      <c r="AK541" s="971"/>
      <c r="AL541" s="613"/>
      <c r="AM541" s="971"/>
      <c r="AN541" s="613"/>
      <c r="AO541" s="971"/>
      <c r="AP541" s="613"/>
      <c r="AQ541" s="613"/>
      <c r="AR541" s="613"/>
      <c r="AS541" s="613"/>
      <c r="AT541" s="613"/>
      <c r="AU541" s="613"/>
      <c r="AV541" s="613"/>
      <c r="AW541" s="613"/>
      <c r="AX541" s="613"/>
      <c r="AY541" s="613"/>
      <c r="AZ541" s="613"/>
      <c r="BA541" s="972"/>
      <c r="BB541" s="613"/>
      <c r="BC541" s="613"/>
      <c r="BD541" s="613"/>
      <c r="BE541" s="613"/>
      <c r="BF541" s="613"/>
      <c r="BG541" s="1075"/>
      <c r="BH541" s="613"/>
      <c r="BI541" s="613"/>
      <c r="BJ541" s="613"/>
      <c r="BK541" s="613"/>
      <c r="BL541" s="613"/>
      <c r="BM541" s="972"/>
      <c r="BN541" s="613"/>
      <c r="BO541" s="613"/>
      <c r="BP541" s="613"/>
      <c r="BQ541" s="613"/>
      <c r="BR541" s="613"/>
      <c r="BS541" s="972"/>
      <c r="BT541" s="613"/>
      <c r="BU541" s="613"/>
      <c r="BV541" s="613"/>
      <c r="BW541" s="613"/>
      <c r="BX541" s="613"/>
      <c r="BY541" s="972"/>
      <c r="BZ541" s="613"/>
      <c r="CA541" s="613"/>
      <c r="CB541" s="613"/>
      <c r="CC541" s="613"/>
      <c r="CD541" s="613"/>
      <c r="CE541" s="613"/>
      <c r="CF541" s="613"/>
      <c r="CG541" s="613"/>
      <c r="CH541" s="613"/>
      <c r="CI541" s="613"/>
    </row>
    <row r="542" spans="3:87">
      <c r="U542" s="494"/>
      <c r="V542" s="494"/>
      <c r="W542" s="496"/>
      <c r="X542" s="496"/>
      <c r="Y542" s="496"/>
      <c r="Z542" s="496"/>
      <c r="AA542" s="1077"/>
      <c r="AB542" s="1077"/>
      <c r="AC542" s="1077"/>
      <c r="AD542" s="1077"/>
      <c r="AE542" s="1079"/>
      <c r="AF542" s="586"/>
      <c r="AG542" s="586"/>
      <c r="AH542" s="586"/>
      <c r="AI542" s="973"/>
      <c r="AJ542" s="613"/>
      <c r="AK542" s="971"/>
      <c r="AL542" s="613"/>
      <c r="AM542" s="971"/>
      <c r="AN542" s="613"/>
      <c r="AO542" s="971"/>
      <c r="AP542" s="613"/>
      <c r="AQ542" s="613"/>
      <c r="AR542" s="613"/>
      <c r="AS542" s="613"/>
      <c r="AT542" s="613"/>
      <c r="AU542" s="613"/>
      <c r="AV542" s="613"/>
      <c r="AW542" s="613"/>
      <c r="AX542" s="613"/>
      <c r="AY542" s="613"/>
      <c r="AZ542" s="613"/>
      <c r="BA542" s="972"/>
      <c r="BB542" s="613"/>
      <c r="BC542" s="613"/>
      <c r="BD542" s="613"/>
      <c r="BE542" s="613"/>
      <c r="BF542" s="613"/>
      <c r="BG542" s="1075"/>
      <c r="BH542" s="613"/>
      <c r="BI542" s="613"/>
      <c r="BJ542" s="613"/>
      <c r="BK542" s="613"/>
      <c r="BL542" s="613"/>
      <c r="BM542" s="972"/>
      <c r="BN542" s="613"/>
      <c r="BO542" s="613"/>
      <c r="BP542" s="613"/>
      <c r="BQ542" s="613"/>
      <c r="BR542" s="613"/>
      <c r="BS542" s="972"/>
      <c r="BT542" s="613"/>
      <c r="BU542" s="613"/>
      <c r="BV542" s="613"/>
      <c r="BW542" s="613"/>
      <c r="BX542" s="613"/>
      <c r="BY542" s="972"/>
      <c r="BZ542" s="613"/>
      <c r="CA542" s="613"/>
      <c r="CB542" s="613"/>
      <c r="CC542" s="613"/>
      <c r="CD542" s="613"/>
      <c r="CE542" s="613"/>
      <c r="CF542" s="613"/>
      <c r="CG542" s="613"/>
      <c r="CH542" s="613"/>
      <c r="CI542" s="613"/>
    </row>
    <row r="543" spans="3:87">
      <c r="U543" s="494"/>
      <c r="V543" s="494"/>
      <c r="W543" s="496"/>
      <c r="X543" s="496"/>
      <c r="Y543" s="496"/>
      <c r="Z543" s="496"/>
      <c r="AA543" s="1077"/>
      <c r="AB543" s="1077"/>
      <c r="AC543" s="1077"/>
      <c r="AD543" s="1077"/>
      <c r="AE543" s="1079"/>
      <c r="AF543" s="586"/>
      <c r="AG543" s="586"/>
      <c r="AH543" s="586"/>
      <c r="AI543" s="973"/>
      <c r="AJ543" s="613"/>
      <c r="AK543" s="971"/>
      <c r="AL543" s="613"/>
      <c r="AM543" s="971"/>
      <c r="AN543" s="613"/>
      <c r="AO543" s="971"/>
      <c r="AP543" s="613"/>
      <c r="AQ543" s="613"/>
      <c r="AR543" s="613"/>
      <c r="AS543" s="613"/>
      <c r="AT543" s="613"/>
      <c r="AU543" s="613"/>
      <c r="AV543" s="613"/>
      <c r="AW543" s="613"/>
      <c r="AX543" s="613"/>
      <c r="AY543" s="613"/>
      <c r="AZ543" s="613"/>
      <c r="BA543" s="972"/>
      <c r="BB543" s="613"/>
      <c r="BC543" s="613"/>
      <c r="BD543" s="613"/>
      <c r="BE543" s="613"/>
      <c r="BF543" s="613"/>
      <c r="BG543" s="1075"/>
      <c r="BH543" s="613"/>
      <c r="BI543" s="613"/>
      <c r="BJ543" s="613"/>
      <c r="BK543" s="613"/>
      <c r="BL543" s="613"/>
      <c r="BM543" s="972"/>
      <c r="BN543" s="613"/>
      <c r="BO543" s="613"/>
      <c r="BP543" s="613"/>
      <c r="BQ543" s="613"/>
      <c r="BR543" s="613"/>
      <c r="BS543" s="972"/>
      <c r="BT543" s="613"/>
      <c r="BU543" s="613"/>
      <c r="BV543" s="613"/>
      <c r="BW543" s="613"/>
      <c r="BX543" s="613"/>
      <c r="BY543" s="972"/>
      <c r="BZ543" s="613"/>
      <c r="CA543" s="613"/>
      <c r="CB543" s="613"/>
      <c r="CC543" s="613"/>
      <c r="CD543" s="613"/>
      <c r="CE543" s="613"/>
      <c r="CF543" s="613"/>
      <c r="CG543" s="613"/>
      <c r="CH543" s="613"/>
      <c r="CI543" s="613"/>
    </row>
    <row r="544" spans="3:87">
      <c r="U544" s="494"/>
      <c r="V544" s="494"/>
      <c r="W544" s="496"/>
      <c r="X544" s="496"/>
      <c r="Y544" s="496"/>
      <c r="Z544" s="496"/>
      <c r="AA544" s="1077"/>
      <c r="AB544" s="1077"/>
      <c r="AC544" s="1077"/>
      <c r="AD544" s="1077"/>
      <c r="AE544" s="1079"/>
      <c r="AF544" s="586"/>
      <c r="AG544" s="586"/>
      <c r="AH544" s="586"/>
      <c r="AI544" s="973"/>
      <c r="AJ544" s="613"/>
      <c r="AK544" s="971"/>
      <c r="AL544" s="613"/>
      <c r="AM544" s="971"/>
      <c r="AN544" s="613"/>
      <c r="AO544" s="971"/>
      <c r="AP544" s="613"/>
      <c r="AQ544" s="613"/>
      <c r="AR544" s="613"/>
      <c r="AS544" s="613"/>
      <c r="AT544" s="613"/>
      <c r="AU544" s="613"/>
      <c r="AV544" s="613"/>
      <c r="AW544" s="613"/>
      <c r="AX544" s="613"/>
      <c r="AY544" s="613"/>
      <c r="AZ544" s="613"/>
      <c r="BA544" s="972"/>
      <c r="BB544" s="613"/>
      <c r="BC544" s="613"/>
      <c r="BD544" s="613"/>
      <c r="BE544" s="613"/>
      <c r="BF544" s="613"/>
      <c r="BG544" s="1075"/>
      <c r="BH544" s="613"/>
      <c r="BI544" s="613"/>
      <c r="BJ544" s="613"/>
      <c r="BK544" s="613"/>
      <c r="BL544" s="613"/>
      <c r="BM544" s="972"/>
      <c r="BN544" s="613"/>
      <c r="BO544" s="613"/>
      <c r="BP544" s="613"/>
      <c r="BQ544" s="613"/>
      <c r="BR544" s="613"/>
      <c r="BS544" s="972"/>
      <c r="BT544" s="613"/>
      <c r="BU544" s="613"/>
      <c r="BV544" s="613"/>
      <c r="BW544" s="613"/>
      <c r="BX544" s="613"/>
      <c r="BY544" s="972"/>
      <c r="BZ544" s="613"/>
      <c r="CA544" s="613"/>
      <c r="CB544" s="613"/>
      <c r="CC544" s="613"/>
      <c r="CD544" s="613"/>
      <c r="CE544" s="613"/>
      <c r="CF544" s="613"/>
      <c r="CG544" s="613"/>
      <c r="CH544" s="613"/>
      <c r="CI544" s="613"/>
    </row>
    <row r="545" spans="21:87">
      <c r="U545" s="494"/>
      <c r="V545" s="494"/>
      <c r="W545" s="496"/>
      <c r="X545" s="496"/>
      <c r="Y545" s="496"/>
      <c r="Z545" s="496"/>
      <c r="AA545" s="1077"/>
      <c r="AB545" s="1077"/>
      <c r="AC545" s="1077"/>
      <c r="AD545" s="1077"/>
      <c r="AE545" s="1079"/>
      <c r="AF545" s="586"/>
      <c r="AG545" s="586"/>
      <c r="AH545" s="586"/>
      <c r="AI545" s="973"/>
      <c r="AJ545" s="613"/>
      <c r="AK545" s="971"/>
      <c r="AL545" s="613"/>
      <c r="AM545" s="971"/>
      <c r="AN545" s="613"/>
      <c r="AO545" s="971"/>
      <c r="AP545" s="613"/>
      <c r="AQ545" s="613"/>
      <c r="AR545" s="613"/>
      <c r="AS545" s="613"/>
      <c r="AT545" s="613"/>
      <c r="AU545" s="613"/>
      <c r="AV545" s="613"/>
      <c r="AW545" s="613"/>
      <c r="AX545" s="613"/>
      <c r="AY545" s="613"/>
      <c r="AZ545" s="613"/>
      <c r="BA545" s="972"/>
      <c r="BB545" s="613"/>
      <c r="BC545" s="613"/>
      <c r="BD545" s="613"/>
      <c r="BE545" s="613"/>
      <c r="BF545" s="613"/>
      <c r="BG545" s="1075"/>
      <c r="BH545" s="613"/>
      <c r="BI545" s="613"/>
      <c r="BJ545" s="613"/>
      <c r="BK545" s="613"/>
      <c r="BL545" s="613"/>
      <c r="BM545" s="972"/>
      <c r="BN545" s="613"/>
      <c r="BO545" s="613"/>
      <c r="BP545" s="613"/>
      <c r="BQ545" s="613"/>
      <c r="BR545" s="613"/>
      <c r="BS545" s="972"/>
      <c r="BT545" s="613"/>
      <c r="BU545" s="613"/>
      <c r="BV545" s="613"/>
      <c r="BW545" s="613"/>
      <c r="BX545" s="613"/>
      <c r="BY545" s="972"/>
      <c r="BZ545" s="613"/>
      <c r="CA545" s="613"/>
      <c r="CB545" s="613"/>
      <c r="CC545" s="613"/>
      <c r="CD545" s="613"/>
      <c r="CE545" s="613"/>
      <c r="CF545" s="613"/>
      <c r="CG545" s="613"/>
      <c r="CH545" s="613"/>
      <c r="CI545" s="613"/>
    </row>
    <row r="546" spans="21:87">
      <c r="U546" s="494"/>
      <c r="V546" s="494"/>
      <c r="W546" s="496"/>
      <c r="X546" s="496"/>
      <c r="Y546" s="496"/>
      <c r="Z546" s="496"/>
      <c r="AA546" s="1077"/>
      <c r="AB546" s="1077"/>
      <c r="AC546" s="1077"/>
      <c r="AD546" s="1077"/>
      <c r="AE546" s="1079"/>
      <c r="AF546" s="586"/>
      <c r="AG546" s="586"/>
      <c r="AH546" s="586"/>
      <c r="AI546" s="973"/>
      <c r="AJ546" s="613"/>
      <c r="AK546" s="971"/>
      <c r="AL546" s="613"/>
      <c r="AM546" s="971"/>
      <c r="AN546" s="613"/>
      <c r="AO546" s="971"/>
      <c r="AP546" s="613"/>
      <c r="AQ546" s="613"/>
      <c r="AR546" s="613"/>
      <c r="AS546" s="613"/>
      <c r="AT546" s="613"/>
      <c r="AU546" s="613"/>
      <c r="AV546" s="613"/>
      <c r="AW546" s="613"/>
      <c r="AX546" s="613"/>
      <c r="AY546" s="613"/>
      <c r="AZ546" s="613"/>
      <c r="BA546" s="972"/>
      <c r="BB546" s="613"/>
      <c r="BC546" s="613"/>
      <c r="BD546" s="613"/>
      <c r="BE546" s="613"/>
      <c r="BF546" s="613"/>
      <c r="BG546" s="1075"/>
      <c r="BH546" s="613"/>
      <c r="BI546" s="613"/>
      <c r="BJ546" s="613"/>
      <c r="BK546" s="613"/>
      <c r="BL546" s="613"/>
      <c r="BM546" s="972"/>
      <c r="BN546" s="613"/>
      <c r="BO546" s="613"/>
      <c r="BP546" s="613"/>
      <c r="BQ546" s="613"/>
      <c r="BR546" s="613"/>
      <c r="BS546" s="972"/>
      <c r="BT546" s="613"/>
      <c r="BU546" s="613"/>
      <c r="BV546" s="613"/>
      <c r="BW546" s="613"/>
      <c r="BX546" s="613"/>
      <c r="BY546" s="972"/>
      <c r="BZ546" s="613"/>
      <c r="CA546" s="613"/>
      <c r="CB546" s="613"/>
      <c r="CC546" s="613"/>
      <c r="CD546" s="613"/>
      <c r="CE546" s="613"/>
      <c r="CF546" s="613"/>
      <c r="CG546" s="613"/>
      <c r="CH546" s="613"/>
      <c r="CI546" s="613"/>
    </row>
    <row r="547" spans="21:87">
      <c r="U547" s="494"/>
      <c r="V547" s="494"/>
      <c r="W547" s="496"/>
      <c r="X547" s="496"/>
      <c r="Y547" s="496"/>
      <c r="Z547" s="496"/>
      <c r="AA547" s="1077"/>
      <c r="AB547" s="1077"/>
      <c r="AC547" s="1077"/>
      <c r="AD547" s="1077"/>
      <c r="AE547" s="1079"/>
      <c r="AF547" s="586"/>
      <c r="AG547" s="586"/>
      <c r="AH547" s="586"/>
      <c r="AI547" s="973"/>
      <c r="AJ547" s="613"/>
      <c r="AK547" s="971"/>
      <c r="AL547" s="613"/>
      <c r="AM547" s="971"/>
      <c r="AN547" s="613"/>
      <c r="AO547" s="971"/>
      <c r="AP547" s="613"/>
      <c r="AQ547" s="613"/>
      <c r="AR547" s="613"/>
      <c r="AS547" s="613"/>
      <c r="AT547" s="613"/>
      <c r="AU547" s="613"/>
      <c r="AV547" s="613"/>
      <c r="AW547" s="613"/>
      <c r="AX547" s="613"/>
      <c r="AY547" s="613"/>
      <c r="AZ547" s="613"/>
      <c r="BA547" s="972"/>
      <c r="BB547" s="613"/>
      <c r="BC547" s="613"/>
      <c r="BD547" s="613"/>
      <c r="BE547" s="613"/>
      <c r="BF547" s="613"/>
      <c r="BG547" s="1075"/>
      <c r="BH547" s="613"/>
      <c r="BI547" s="613"/>
      <c r="BJ547" s="613"/>
      <c r="BK547" s="613"/>
      <c r="BL547" s="613"/>
      <c r="BM547" s="972"/>
      <c r="BN547" s="613"/>
      <c r="BO547" s="613"/>
      <c r="BP547" s="613"/>
      <c r="BQ547" s="613"/>
      <c r="BR547" s="613"/>
      <c r="BS547" s="972"/>
      <c r="BT547" s="613"/>
      <c r="BU547" s="613"/>
      <c r="BV547" s="613"/>
      <c r="BW547" s="613"/>
      <c r="BX547" s="613"/>
      <c r="BY547" s="972"/>
      <c r="BZ547" s="613"/>
      <c r="CA547" s="613"/>
      <c r="CB547" s="613"/>
      <c r="CC547" s="613"/>
      <c r="CD547" s="613"/>
      <c r="CE547" s="613"/>
      <c r="CF547" s="613"/>
      <c r="CG547" s="613"/>
      <c r="CH547" s="613"/>
      <c r="CI547" s="613"/>
    </row>
    <row r="548" spans="21:87">
      <c r="U548" s="494"/>
      <c r="V548" s="494"/>
      <c r="W548" s="496"/>
      <c r="X548" s="496"/>
      <c r="Y548" s="496"/>
      <c r="Z548" s="496"/>
      <c r="AA548" s="1077"/>
      <c r="AB548" s="1077"/>
      <c r="AC548" s="1077"/>
      <c r="AD548" s="1077"/>
      <c r="AE548" s="1079"/>
      <c r="AF548" s="586"/>
      <c r="AG548" s="586"/>
      <c r="AH548" s="586"/>
      <c r="AI548" s="973"/>
      <c r="AJ548" s="613"/>
      <c r="AK548" s="971"/>
      <c r="AL548" s="613"/>
      <c r="AM548" s="971"/>
      <c r="AN548" s="613"/>
      <c r="AO548" s="971"/>
      <c r="AP548" s="613"/>
      <c r="AQ548" s="613"/>
      <c r="AR548" s="613"/>
      <c r="AS548" s="613"/>
      <c r="AT548" s="613"/>
      <c r="AU548" s="613"/>
      <c r="AV548" s="613"/>
      <c r="AW548" s="613"/>
      <c r="AX548" s="613"/>
      <c r="AY548" s="613"/>
      <c r="AZ548" s="613"/>
      <c r="BA548" s="972"/>
      <c r="BB548" s="613"/>
      <c r="BC548" s="613"/>
      <c r="BD548" s="613"/>
      <c r="BE548" s="613"/>
      <c r="BF548" s="613"/>
      <c r="BG548" s="1075"/>
      <c r="BH548" s="613"/>
      <c r="BI548" s="613"/>
      <c r="BJ548" s="613"/>
      <c r="BK548" s="613"/>
      <c r="BL548" s="613"/>
      <c r="BM548" s="972"/>
      <c r="BN548" s="613"/>
      <c r="BO548" s="613"/>
      <c r="BP548" s="613"/>
      <c r="BQ548" s="613"/>
      <c r="BR548" s="613"/>
      <c r="BS548" s="972"/>
      <c r="BT548" s="613"/>
      <c r="BU548" s="613"/>
      <c r="BV548" s="613"/>
      <c r="BW548" s="613"/>
      <c r="BX548" s="613"/>
      <c r="BY548" s="972"/>
      <c r="BZ548" s="613"/>
      <c r="CA548" s="613"/>
      <c r="CB548" s="613"/>
      <c r="CC548" s="613"/>
      <c r="CD548" s="613"/>
      <c r="CE548" s="613"/>
      <c r="CF548" s="613"/>
      <c r="CG548" s="613"/>
      <c r="CH548" s="613"/>
      <c r="CI548" s="613"/>
    </row>
    <row r="549" spans="21:87">
      <c r="U549" s="494"/>
      <c r="V549" s="494"/>
      <c r="W549" s="496"/>
      <c r="X549" s="496"/>
      <c r="Y549" s="496"/>
      <c r="Z549" s="496"/>
      <c r="AA549" s="1077"/>
      <c r="AB549" s="1077"/>
      <c r="AC549" s="1077"/>
      <c r="AD549" s="1077"/>
      <c r="AE549" s="1079"/>
      <c r="AF549" s="586"/>
      <c r="AG549" s="586"/>
      <c r="AH549" s="586"/>
      <c r="AI549" s="973"/>
      <c r="AJ549" s="613"/>
      <c r="AK549" s="971"/>
      <c r="AL549" s="613"/>
      <c r="AM549" s="971"/>
      <c r="AN549" s="613"/>
      <c r="AO549" s="971"/>
      <c r="AP549" s="613"/>
      <c r="AQ549" s="613"/>
      <c r="AR549" s="613"/>
      <c r="AS549" s="613"/>
      <c r="AT549" s="613"/>
      <c r="AU549" s="613"/>
      <c r="AV549" s="613"/>
      <c r="AW549" s="613"/>
      <c r="AX549" s="613"/>
      <c r="AY549" s="613"/>
      <c r="AZ549" s="613"/>
      <c r="BA549" s="972"/>
      <c r="BB549" s="613"/>
      <c r="BC549" s="613"/>
      <c r="BD549" s="613"/>
      <c r="BE549" s="613"/>
      <c r="BF549" s="613"/>
      <c r="BG549" s="1075"/>
      <c r="BH549" s="613"/>
      <c r="BI549" s="613"/>
      <c r="BJ549" s="613"/>
      <c r="BK549" s="613"/>
      <c r="BL549" s="613"/>
      <c r="BM549" s="972"/>
      <c r="BN549" s="613"/>
      <c r="BO549" s="613"/>
      <c r="BP549" s="613"/>
      <c r="BQ549" s="613"/>
      <c r="BR549" s="613"/>
      <c r="BS549" s="972"/>
      <c r="BT549" s="613"/>
      <c r="BU549" s="613"/>
      <c r="BV549" s="613"/>
      <c r="BW549" s="613"/>
      <c r="BX549" s="613"/>
      <c r="BY549" s="972"/>
      <c r="BZ549" s="613"/>
      <c r="CA549" s="613"/>
      <c r="CB549" s="613"/>
      <c r="CC549" s="613"/>
      <c r="CD549" s="613"/>
      <c r="CE549" s="613"/>
      <c r="CF549" s="613"/>
      <c r="CG549" s="613"/>
      <c r="CH549" s="613"/>
      <c r="CI549" s="613"/>
    </row>
    <row r="550" spans="21:87">
      <c r="U550" s="494"/>
      <c r="V550" s="494"/>
      <c r="W550" s="496"/>
      <c r="X550" s="496"/>
      <c r="Y550" s="496"/>
      <c r="Z550" s="496"/>
      <c r="AA550" s="1077"/>
      <c r="AB550" s="1077"/>
      <c r="AC550" s="1077"/>
      <c r="AD550" s="1077"/>
      <c r="AE550" s="1079"/>
      <c r="AF550" s="586"/>
      <c r="AG550" s="586"/>
      <c r="AH550" s="586"/>
      <c r="AI550" s="973"/>
      <c r="AJ550" s="613"/>
      <c r="AK550" s="971"/>
      <c r="AL550" s="613"/>
      <c r="AM550" s="971"/>
      <c r="AN550" s="613"/>
      <c r="AO550" s="971"/>
      <c r="AP550" s="613"/>
      <c r="AQ550" s="613"/>
      <c r="AR550" s="613"/>
      <c r="AS550" s="613"/>
      <c r="AT550" s="613"/>
      <c r="AU550" s="613"/>
      <c r="AV550" s="613"/>
      <c r="AW550" s="613"/>
      <c r="AX550" s="613"/>
      <c r="AY550" s="613"/>
      <c r="AZ550" s="613"/>
      <c r="BA550" s="972"/>
      <c r="BB550" s="613"/>
      <c r="BC550" s="613"/>
      <c r="BD550" s="613"/>
      <c r="BE550" s="613"/>
      <c r="BF550" s="613"/>
      <c r="BG550" s="1075"/>
      <c r="BH550" s="613"/>
      <c r="BI550" s="613"/>
      <c r="BJ550" s="613"/>
      <c r="BK550" s="613"/>
      <c r="BL550" s="613"/>
      <c r="BM550" s="972"/>
      <c r="BN550" s="613"/>
      <c r="BO550" s="613"/>
      <c r="BP550" s="613"/>
      <c r="BQ550" s="613"/>
      <c r="BR550" s="613"/>
      <c r="BS550" s="972"/>
      <c r="BT550" s="613"/>
      <c r="BU550" s="613"/>
      <c r="BV550" s="613"/>
      <c r="BW550" s="613"/>
      <c r="BX550" s="613"/>
      <c r="BY550" s="972"/>
      <c r="BZ550" s="613"/>
      <c r="CA550" s="613"/>
      <c r="CB550" s="613"/>
      <c r="CC550" s="613"/>
      <c r="CD550" s="613"/>
      <c r="CE550" s="613"/>
      <c r="CF550" s="613"/>
      <c r="CG550" s="613"/>
      <c r="CH550" s="613"/>
      <c r="CI550" s="613"/>
    </row>
    <row r="551" spans="21:87">
      <c r="U551" s="494"/>
      <c r="V551" s="494"/>
      <c r="W551" s="496"/>
      <c r="X551" s="496"/>
      <c r="Y551" s="496"/>
      <c r="Z551" s="496"/>
      <c r="AA551" s="1077"/>
      <c r="AB551" s="1077"/>
      <c r="AC551" s="1077"/>
      <c r="AD551" s="1077"/>
      <c r="AE551" s="1079"/>
      <c r="AF551" s="586"/>
      <c r="AG551" s="586"/>
      <c r="AH551" s="586"/>
      <c r="AI551" s="973"/>
      <c r="AJ551" s="613"/>
      <c r="AK551" s="971"/>
      <c r="AL551" s="613"/>
      <c r="AM551" s="971"/>
      <c r="AN551" s="613"/>
      <c r="AO551" s="971"/>
      <c r="AP551" s="613"/>
      <c r="AQ551" s="613"/>
      <c r="AR551" s="613"/>
      <c r="AS551" s="613"/>
      <c r="AT551" s="613"/>
      <c r="AU551" s="613"/>
      <c r="AV551" s="613"/>
      <c r="AW551" s="613"/>
      <c r="AX551" s="613"/>
      <c r="AY551" s="613"/>
      <c r="AZ551" s="613"/>
      <c r="BA551" s="972"/>
      <c r="BB551" s="613"/>
      <c r="BC551" s="613"/>
      <c r="BD551" s="613"/>
      <c r="BE551" s="613"/>
      <c r="BF551" s="613"/>
      <c r="BG551" s="1075"/>
      <c r="BH551" s="613"/>
      <c r="BI551" s="613"/>
      <c r="BJ551" s="613"/>
      <c r="BK551" s="613"/>
      <c r="BL551" s="613"/>
      <c r="BM551" s="972"/>
      <c r="BN551" s="613"/>
      <c r="BO551" s="613"/>
      <c r="BP551" s="613"/>
      <c r="BQ551" s="613"/>
      <c r="BR551" s="613"/>
      <c r="BS551" s="972"/>
      <c r="BT551" s="613"/>
      <c r="BU551" s="613"/>
      <c r="BV551" s="613"/>
      <c r="BW551" s="613"/>
      <c r="BX551" s="613"/>
      <c r="BY551" s="972"/>
      <c r="BZ551" s="613"/>
      <c r="CA551" s="613"/>
      <c r="CB551" s="613"/>
      <c r="CC551" s="613"/>
      <c r="CD551" s="613"/>
      <c r="CE551" s="613"/>
      <c r="CF551" s="613"/>
      <c r="CG551" s="613"/>
      <c r="CH551" s="613"/>
      <c r="CI551" s="613"/>
    </row>
    <row r="552" spans="21:87">
      <c r="U552" s="494"/>
      <c r="V552" s="494"/>
      <c r="W552" s="496"/>
      <c r="X552" s="496"/>
      <c r="Y552" s="496"/>
      <c r="Z552" s="496"/>
      <c r="AA552" s="1077"/>
      <c r="AB552" s="1077"/>
      <c r="AC552" s="1077"/>
      <c r="AD552" s="1077"/>
      <c r="AE552" s="1079"/>
      <c r="AF552" s="586"/>
      <c r="AG552" s="586"/>
      <c r="AH552" s="586"/>
      <c r="AI552" s="973"/>
      <c r="AJ552" s="613"/>
      <c r="AK552" s="971"/>
      <c r="AL552" s="613"/>
      <c r="AM552" s="971"/>
      <c r="AN552" s="613"/>
      <c r="AO552" s="971"/>
      <c r="AP552" s="613"/>
      <c r="AQ552" s="613"/>
      <c r="AR552" s="613"/>
      <c r="AS552" s="613"/>
      <c r="AT552" s="613"/>
      <c r="AU552" s="613"/>
      <c r="AV552" s="613"/>
      <c r="AW552" s="613"/>
      <c r="AX552" s="613"/>
      <c r="AY552" s="613"/>
      <c r="AZ552" s="613"/>
      <c r="BA552" s="972"/>
      <c r="BB552" s="613"/>
      <c r="BC552" s="613"/>
      <c r="BD552" s="613"/>
      <c r="BE552" s="613"/>
      <c r="BF552" s="613"/>
      <c r="BG552" s="1075"/>
      <c r="BH552" s="613"/>
      <c r="BI552" s="613"/>
      <c r="BJ552" s="613"/>
      <c r="BK552" s="613"/>
      <c r="BL552" s="613"/>
      <c r="BM552" s="972"/>
      <c r="BN552" s="613"/>
      <c r="BO552" s="613"/>
      <c r="BP552" s="613"/>
      <c r="BQ552" s="613"/>
      <c r="BR552" s="613"/>
      <c r="BS552" s="972"/>
      <c r="BT552" s="613"/>
      <c r="BU552" s="613"/>
      <c r="BV552" s="613"/>
      <c r="BW552" s="613"/>
      <c r="BX552" s="613"/>
      <c r="BY552" s="972"/>
      <c r="BZ552" s="613"/>
      <c r="CA552" s="613"/>
      <c r="CB552" s="613"/>
      <c r="CC552" s="613"/>
      <c r="CD552" s="613"/>
      <c r="CE552" s="613"/>
      <c r="CF552" s="613"/>
      <c r="CG552" s="613"/>
      <c r="CH552" s="613"/>
      <c r="CI552" s="613"/>
    </row>
    <row r="553" spans="21:87">
      <c r="U553" s="494"/>
      <c r="V553" s="494"/>
      <c r="W553" s="496"/>
      <c r="X553" s="496"/>
      <c r="Y553" s="496"/>
      <c r="Z553" s="496"/>
      <c r="AA553" s="1077"/>
      <c r="AB553" s="1077"/>
      <c r="AC553" s="1077"/>
      <c r="AD553" s="1077"/>
      <c r="AE553" s="1079"/>
      <c r="AF553" s="586"/>
      <c r="AG553" s="586"/>
      <c r="AH553" s="586"/>
      <c r="AI553" s="973"/>
      <c r="AJ553" s="613"/>
      <c r="AK553" s="971"/>
      <c r="AL553" s="613"/>
      <c r="AM553" s="971"/>
      <c r="AN553" s="613"/>
      <c r="AO553" s="971"/>
      <c r="AP553" s="613"/>
      <c r="AQ553" s="613"/>
      <c r="AR553" s="613"/>
      <c r="AS553" s="613"/>
      <c r="AT553" s="613"/>
      <c r="AU553" s="613"/>
      <c r="AV553" s="613"/>
      <c r="AW553" s="613"/>
      <c r="AX553" s="613"/>
      <c r="AY553" s="613"/>
      <c r="AZ553" s="613"/>
      <c r="BA553" s="972"/>
      <c r="BB553" s="613"/>
      <c r="BC553" s="613"/>
      <c r="BD553" s="613"/>
      <c r="BE553" s="613"/>
      <c r="BF553" s="613"/>
      <c r="BG553" s="1075"/>
      <c r="BH553" s="613"/>
      <c r="BI553" s="613"/>
      <c r="BJ553" s="613"/>
      <c r="BK553" s="613"/>
      <c r="BL553" s="613"/>
      <c r="BM553" s="972"/>
      <c r="BN553" s="613"/>
      <c r="BO553" s="613"/>
      <c r="BP553" s="613"/>
      <c r="BQ553" s="613"/>
      <c r="BR553" s="613"/>
      <c r="BS553" s="972"/>
      <c r="BT553" s="613"/>
      <c r="BU553" s="613"/>
      <c r="BV553" s="613"/>
      <c r="BW553" s="613"/>
      <c r="BX553" s="613"/>
      <c r="BY553" s="972"/>
      <c r="BZ553" s="613"/>
      <c r="CA553" s="613"/>
      <c r="CB553" s="613"/>
      <c r="CC553" s="613"/>
      <c r="CD553" s="613"/>
      <c r="CE553" s="613"/>
      <c r="CF553" s="613"/>
      <c r="CG553" s="613"/>
      <c r="CH553" s="613"/>
      <c r="CI553" s="613"/>
    </row>
    <row r="554" spans="21:87">
      <c r="U554" s="494"/>
      <c r="V554" s="494"/>
      <c r="W554" s="496"/>
      <c r="X554" s="496"/>
      <c r="Y554" s="496"/>
      <c r="Z554" s="496"/>
      <c r="AA554" s="1077"/>
      <c r="AB554" s="1077"/>
      <c r="AC554" s="1077"/>
      <c r="AD554" s="1077"/>
      <c r="AE554" s="1079"/>
      <c r="AF554" s="586"/>
      <c r="AG554" s="586"/>
      <c r="AH554" s="586"/>
      <c r="AI554" s="973"/>
      <c r="AJ554" s="613"/>
      <c r="AK554" s="971"/>
      <c r="AL554" s="613"/>
      <c r="AM554" s="971"/>
      <c r="AN554" s="613"/>
      <c r="AO554" s="971"/>
      <c r="AP554" s="613"/>
      <c r="AQ554" s="613"/>
      <c r="AR554" s="613"/>
      <c r="AS554" s="613"/>
      <c r="AT554" s="613"/>
      <c r="AU554" s="613"/>
      <c r="AV554" s="613"/>
      <c r="AW554" s="613"/>
      <c r="AX554" s="613"/>
      <c r="AY554" s="613"/>
      <c r="AZ554" s="613"/>
      <c r="BA554" s="972"/>
      <c r="BB554" s="613"/>
      <c r="BC554" s="613"/>
      <c r="BD554" s="613"/>
      <c r="BE554" s="613"/>
      <c r="BF554" s="613"/>
      <c r="BG554" s="1075"/>
      <c r="BH554" s="613"/>
      <c r="BI554" s="613"/>
      <c r="BJ554" s="613"/>
      <c r="BK554" s="613"/>
      <c r="BL554" s="613"/>
      <c r="BM554" s="972"/>
      <c r="BN554" s="613"/>
      <c r="BO554" s="613"/>
      <c r="BP554" s="613"/>
      <c r="BQ554" s="613"/>
      <c r="BR554" s="613"/>
      <c r="BS554" s="972"/>
      <c r="BT554" s="613"/>
      <c r="BU554" s="613"/>
      <c r="BV554" s="613"/>
      <c r="BW554" s="613"/>
      <c r="BX554" s="613"/>
      <c r="BY554" s="972"/>
      <c r="BZ554" s="613"/>
      <c r="CA554" s="613"/>
      <c r="CB554" s="613"/>
      <c r="CC554" s="613"/>
      <c r="CD554" s="613"/>
      <c r="CE554" s="613"/>
      <c r="CF554" s="613"/>
      <c r="CG554" s="613"/>
      <c r="CH554" s="613"/>
      <c r="CI554" s="613"/>
    </row>
    <row r="555" spans="21:87">
      <c r="U555" s="494"/>
      <c r="V555" s="494"/>
      <c r="W555" s="496"/>
      <c r="X555" s="496"/>
      <c r="Y555" s="496"/>
      <c r="Z555" s="496"/>
      <c r="AA555" s="1077"/>
      <c r="AB555" s="1077"/>
      <c r="AC555" s="1077"/>
      <c r="AD555" s="1077"/>
      <c r="AE555" s="1079"/>
      <c r="AF555" s="586"/>
      <c r="AG555" s="586"/>
      <c r="AH555" s="586"/>
      <c r="AI555" s="973"/>
      <c r="AJ555" s="613"/>
      <c r="AK555" s="971"/>
      <c r="AL555" s="613"/>
      <c r="AM555" s="971"/>
      <c r="AN555" s="613"/>
      <c r="AO555" s="971"/>
      <c r="AP555" s="613"/>
      <c r="AQ555" s="613"/>
      <c r="AR555" s="613"/>
      <c r="AS555" s="613"/>
      <c r="AT555" s="613"/>
      <c r="AU555" s="613"/>
      <c r="AV555" s="613"/>
      <c r="AW555" s="613"/>
      <c r="AX555" s="613"/>
      <c r="AY555" s="613"/>
      <c r="AZ555" s="613"/>
      <c r="BA555" s="972"/>
      <c r="BB555" s="613"/>
      <c r="BC555" s="613"/>
      <c r="BD555" s="613"/>
      <c r="BE555" s="613"/>
      <c r="BF555" s="613"/>
      <c r="BG555" s="1075"/>
      <c r="BH555" s="613"/>
      <c r="BI555" s="613"/>
      <c r="BJ555" s="613"/>
      <c r="BK555" s="613"/>
      <c r="BL555" s="613"/>
      <c r="BM555" s="972"/>
      <c r="BN555" s="613"/>
      <c r="BO555" s="613"/>
      <c r="BP555" s="613"/>
      <c r="BQ555" s="613"/>
      <c r="BR555" s="613"/>
      <c r="BS555" s="972"/>
      <c r="BT555" s="613"/>
      <c r="BU555" s="613"/>
      <c r="BV555" s="613"/>
      <c r="BW555" s="613"/>
      <c r="BX555" s="613"/>
      <c r="BY555" s="972"/>
      <c r="BZ555" s="613"/>
      <c r="CA555" s="613"/>
      <c r="CB555" s="613"/>
      <c r="CC555" s="613"/>
      <c r="CD555" s="613"/>
      <c r="CE555" s="613"/>
      <c r="CF555" s="613"/>
      <c r="CG555" s="613"/>
      <c r="CH555" s="613"/>
      <c r="CI555" s="613"/>
    </row>
    <row r="556" spans="21:87">
      <c r="U556" s="494"/>
      <c r="V556" s="494"/>
      <c r="W556" s="496"/>
      <c r="X556" s="496"/>
      <c r="Y556" s="496"/>
      <c r="Z556" s="496"/>
      <c r="AA556" s="1077"/>
      <c r="AB556" s="1077"/>
      <c r="AC556" s="1077"/>
      <c r="AD556" s="1077"/>
      <c r="AE556" s="1079"/>
      <c r="AF556" s="586"/>
      <c r="AG556" s="586"/>
      <c r="AH556" s="586"/>
      <c r="AI556" s="973"/>
      <c r="AJ556" s="613"/>
      <c r="AK556" s="971"/>
      <c r="AL556" s="613"/>
      <c r="AM556" s="971"/>
      <c r="AN556" s="613"/>
      <c r="AO556" s="971"/>
      <c r="AP556" s="613"/>
      <c r="AQ556" s="613"/>
      <c r="AR556" s="613"/>
      <c r="AS556" s="613"/>
      <c r="AT556" s="613"/>
      <c r="AU556" s="613"/>
      <c r="AV556" s="613"/>
      <c r="AW556" s="613"/>
      <c r="AX556" s="613"/>
      <c r="AY556" s="613"/>
      <c r="AZ556" s="613"/>
      <c r="BA556" s="972"/>
      <c r="BB556" s="613"/>
      <c r="BC556" s="613"/>
      <c r="BD556" s="613"/>
      <c r="BE556" s="613"/>
      <c r="BF556" s="613"/>
      <c r="BG556" s="1075"/>
      <c r="BH556" s="613"/>
      <c r="BI556" s="613"/>
      <c r="BJ556" s="613"/>
      <c r="BK556" s="613"/>
      <c r="BL556" s="613"/>
      <c r="BM556" s="972"/>
      <c r="BN556" s="613"/>
      <c r="BO556" s="613"/>
      <c r="BP556" s="613"/>
      <c r="BQ556" s="613"/>
      <c r="BR556" s="613"/>
      <c r="BS556" s="972"/>
      <c r="BT556" s="613"/>
      <c r="BU556" s="613"/>
      <c r="BV556" s="613"/>
      <c r="BW556" s="613"/>
      <c r="BX556" s="613"/>
      <c r="BY556" s="972"/>
      <c r="BZ556" s="613"/>
      <c r="CA556" s="613"/>
      <c r="CB556" s="613"/>
      <c r="CC556" s="613"/>
      <c r="CD556" s="613"/>
      <c r="CE556" s="613"/>
      <c r="CF556" s="613"/>
      <c r="CG556" s="613"/>
      <c r="CH556" s="613"/>
      <c r="CI556" s="613"/>
    </row>
    <row r="557" spans="21:87">
      <c r="U557" s="494"/>
      <c r="V557" s="494"/>
      <c r="W557" s="496"/>
      <c r="X557" s="496"/>
      <c r="Y557" s="496"/>
      <c r="Z557" s="496"/>
      <c r="AA557" s="1077"/>
      <c r="AB557" s="1077"/>
      <c r="AC557" s="1077"/>
      <c r="AD557" s="1077"/>
      <c r="AE557" s="1079"/>
      <c r="AF557" s="586"/>
      <c r="AG557" s="586"/>
      <c r="AH557" s="586"/>
      <c r="AI557" s="973"/>
      <c r="AJ557" s="613"/>
      <c r="AK557" s="971"/>
      <c r="AL557" s="613"/>
      <c r="AM557" s="971"/>
      <c r="AN557" s="613"/>
      <c r="AO557" s="971"/>
      <c r="AP557" s="613"/>
      <c r="AQ557" s="613"/>
      <c r="AR557" s="613"/>
      <c r="AS557" s="613"/>
      <c r="AT557" s="613"/>
      <c r="AU557" s="613"/>
      <c r="AV557" s="613"/>
      <c r="AW557" s="613"/>
      <c r="AX557" s="613"/>
      <c r="AY557" s="613"/>
      <c r="AZ557" s="613"/>
      <c r="BA557" s="972"/>
      <c r="BB557" s="613"/>
      <c r="BC557" s="613"/>
      <c r="BD557" s="613"/>
      <c r="BE557" s="613"/>
      <c r="BF557" s="613"/>
      <c r="BG557" s="1075"/>
      <c r="BH557" s="613"/>
      <c r="BI557" s="613"/>
      <c r="BJ557" s="613"/>
      <c r="BK557" s="613"/>
      <c r="BL557" s="613"/>
      <c r="BM557" s="972"/>
      <c r="BN557" s="613"/>
      <c r="BO557" s="613"/>
      <c r="BP557" s="613"/>
      <c r="BQ557" s="613"/>
      <c r="BR557" s="613"/>
      <c r="BS557" s="972"/>
      <c r="BT557" s="613"/>
      <c r="BU557" s="613"/>
      <c r="BV557" s="613"/>
      <c r="BW557" s="613"/>
      <c r="BX557" s="613"/>
      <c r="BY557" s="972"/>
      <c r="CD557" s="586"/>
      <c r="CE557" s="613"/>
      <c r="CF557" s="613"/>
      <c r="CG557" s="613"/>
      <c r="CH557" s="613"/>
      <c r="CI557" s="613"/>
    </row>
    <row r="558" spans="21:87">
      <c r="U558" s="494"/>
      <c r="V558" s="494"/>
      <c r="W558" s="496"/>
      <c r="X558" s="496"/>
      <c r="Y558" s="496"/>
      <c r="Z558" s="496"/>
      <c r="AA558" s="1077"/>
      <c r="AB558" s="1077"/>
      <c r="AC558" s="1077"/>
      <c r="AD558" s="1077"/>
      <c r="AE558" s="1079"/>
      <c r="AF558" s="586"/>
      <c r="AG558" s="586"/>
      <c r="AH558" s="586"/>
      <c r="AI558" s="973"/>
      <c r="AJ558" s="613"/>
      <c r="AK558" s="971"/>
      <c r="AL558" s="613"/>
      <c r="AM558" s="971"/>
      <c r="AN558" s="613"/>
      <c r="AO558" s="971"/>
      <c r="AP558" s="613"/>
      <c r="AQ558" s="613"/>
      <c r="AR558" s="613"/>
      <c r="AS558" s="613"/>
      <c r="AT558" s="613"/>
      <c r="AU558" s="613"/>
      <c r="AV558" s="613"/>
      <c r="AW558" s="613"/>
      <c r="AX558" s="613"/>
      <c r="AY558" s="613"/>
      <c r="AZ558" s="613"/>
      <c r="BA558" s="972"/>
      <c r="BB558" s="613"/>
      <c r="BC558" s="613"/>
      <c r="BD558" s="613"/>
      <c r="BE558" s="613"/>
      <c r="BF558" s="613"/>
      <c r="BG558" s="1075"/>
      <c r="BH558" s="613"/>
      <c r="BI558" s="613"/>
      <c r="BJ558" s="613"/>
      <c r="BK558" s="613"/>
      <c r="BL558" s="613"/>
      <c r="BM558" s="972"/>
      <c r="BN558" s="613"/>
      <c r="BO558" s="613"/>
      <c r="BP558" s="613"/>
      <c r="BQ558" s="613"/>
      <c r="BR558" s="613"/>
      <c r="BS558" s="972"/>
      <c r="BT558" s="613"/>
      <c r="BU558" s="613"/>
      <c r="BV558" s="613"/>
      <c r="BW558" s="613"/>
      <c r="BX558" s="613"/>
      <c r="BY558" s="972"/>
      <c r="CD558" s="586"/>
      <c r="CE558" s="613"/>
      <c r="CF558" s="613"/>
      <c r="CG558" s="613"/>
      <c r="CH558" s="613"/>
      <c r="CI558" s="613"/>
    </row>
    <row r="559" spans="21:87">
      <c r="U559" s="494"/>
      <c r="V559" s="494"/>
      <c r="W559" s="496"/>
      <c r="X559" s="496"/>
      <c r="Y559" s="496"/>
      <c r="Z559" s="496"/>
      <c r="AA559" s="1077"/>
      <c r="AB559" s="1077"/>
      <c r="AC559" s="1077"/>
      <c r="AD559" s="1077"/>
      <c r="AE559" s="1079"/>
      <c r="AF559" s="586"/>
      <c r="AG559" s="586"/>
      <c r="AH559" s="586"/>
      <c r="AI559" s="973"/>
      <c r="AJ559" s="613"/>
      <c r="AK559" s="971"/>
      <c r="AL559" s="613"/>
      <c r="AM559" s="971"/>
      <c r="AN559" s="613"/>
      <c r="AO559" s="971"/>
      <c r="AP559" s="613"/>
      <c r="AQ559" s="613"/>
      <c r="AR559" s="613"/>
      <c r="AS559" s="613"/>
      <c r="AT559" s="613"/>
      <c r="AU559" s="613"/>
      <c r="AV559" s="613"/>
      <c r="AW559" s="613"/>
      <c r="AX559" s="613"/>
      <c r="AY559" s="613"/>
      <c r="AZ559" s="613"/>
      <c r="BA559" s="972"/>
      <c r="BB559" s="613"/>
      <c r="BC559" s="613"/>
      <c r="BD559" s="613"/>
      <c r="BE559" s="613"/>
      <c r="BF559" s="613"/>
      <c r="BG559" s="1075"/>
      <c r="BH559" s="613"/>
      <c r="BI559" s="613"/>
      <c r="BJ559" s="613"/>
      <c r="BK559" s="613"/>
      <c r="BL559" s="613"/>
      <c r="BM559" s="972"/>
      <c r="BN559" s="613"/>
      <c r="BO559" s="613"/>
      <c r="BP559" s="613"/>
      <c r="BQ559" s="613"/>
      <c r="BR559" s="613"/>
      <c r="BS559" s="972"/>
      <c r="BT559" s="613"/>
      <c r="BU559" s="613"/>
      <c r="BV559" s="613"/>
      <c r="BW559" s="613"/>
      <c r="BX559" s="613"/>
      <c r="BY559" s="972"/>
      <c r="CD559" s="586"/>
      <c r="CE559" s="613"/>
      <c r="CF559" s="613"/>
      <c r="CG559" s="613"/>
      <c r="CH559" s="613"/>
      <c r="CI559" s="613"/>
    </row>
    <row r="560" spans="21:87">
      <c r="U560" s="494"/>
      <c r="V560" s="494"/>
      <c r="W560" s="496"/>
      <c r="X560" s="496"/>
      <c r="Y560" s="496"/>
      <c r="Z560" s="496"/>
      <c r="AA560" s="1077"/>
      <c r="AB560" s="1077"/>
      <c r="AC560" s="1077"/>
      <c r="AD560" s="1077"/>
      <c r="AE560" s="1079"/>
      <c r="AF560" s="586"/>
      <c r="AG560" s="586"/>
      <c r="AH560" s="586"/>
      <c r="AI560" s="973"/>
      <c r="AJ560" s="613"/>
      <c r="AK560" s="971"/>
      <c r="AL560" s="613"/>
      <c r="AM560" s="971"/>
      <c r="AN560" s="613"/>
      <c r="AO560" s="971"/>
      <c r="AP560" s="613"/>
      <c r="AQ560" s="613"/>
      <c r="AR560" s="613"/>
      <c r="AS560" s="613"/>
      <c r="AT560" s="613"/>
      <c r="AU560" s="613"/>
      <c r="AV560" s="613"/>
      <c r="AW560" s="613"/>
      <c r="AX560" s="613"/>
      <c r="AY560" s="613"/>
      <c r="AZ560" s="613"/>
      <c r="BA560" s="972"/>
      <c r="BB560" s="613"/>
      <c r="BC560" s="613"/>
      <c r="BD560" s="613"/>
      <c r="BE560" s="613"/>
      <c r="BF560" s="613"/>
      <c r="BG560" s="1075"/>
      <c r="BH560" s="613"/>
      <c r="BI560" s="613"/>
      <c r="BJ560" s="613"/>
      <c r="BK560" s="613"/>
      <c r="BL560" s="613"/>
      <c r="BM560" s="972"/>
      <c r="BN560" s="613"/>
      <c r="BO560" s="613"/>
      <c r="BP560" s="613"/>
      <c r="BQ560" s="613"/>
      <c r="BR560" s="613"/>
      <c r="BS560" s="972"/>
      <c r="BT560" s="613"/>
      <c r="BU560" s="613"/>
      <c r="BV560" s="613"/>
      <c r="BW560" s="613"/>
      <c r="BX560" s="613"/>
      <c r="BY560" s="972"/>
      <c r="CD560" s="586"/>
      <c r="CE560" s="613"/>
      <c r="CF560" s="613"/>
      <c r="CG560" s="613"/>
      <c r="CH560" s="613"/>
      <c r="CI560" s="613"/>
    </row>
    <row r="561" spans="21:83">
      <c r="U561" s="494"/>
      <c r="V561" s="494"/>
      <c r="W561" s="496"/>
      <c r="X561" s="496"/>
      <c r="Y561" s="496"/>
      <c r="Z561" s="496"/>
      <c r="AA561" s="1077"/>
      <c r="AB561" s="1077"/>
      <c r="AC561" s="1077"/>
      <c r="AD561" s="1077"/>
      <c r="AE561" s="1079"/>
      <c r="AF561" s="586"/>
      <c r="AG561" s="586"/>
      <c r="AH561" s="586"/>
      <c r="AI561" s="861"/>
      <c r="AJ561" s="586"/>
      <c r="AK561" s="448"/>
      <c r="AL561" s="586"/>
      <c r="AM561" s="448"/>
      <c r="AN561" s="586"/>
      <c r="AO561" s="448"/>
      <c r="AP561" s="586"/>
      <c r="AR561" s="586"/>
      <c r="AT561" s="586"/>
      <c r="BA561" s="451"/>
      <c r="BF561" s="586"/>
      <c r="BG561" s="977"/>
      <c r="BL561" s="586"/>
      <c r="BM561" s="451"/>
      <c r="BR561" s="586"/>
      <c r="BS561" s="451"/>
      <c r="BX561" s="586"/>
      <c r="BY561" s="451"/>
      <c r="CD561" s="586"/>
      <c r="CE561" s="613"/>
    </row>
    <row r="562" spans="21:83">
      <c r="U562" s="494"/>
      <c r="V562" s="494"/>
      <c r="W562" s="496"/>
      <c r="X562" s="496"/>
      <c r="Y562" s="496"/>
      <c r="Z562" s="496"/>
      <c r="AA562" s="1077"/>
      <c r="AB562" s="1077"/>
      <c r="AC562" s="1077"/>
      <c r="AD562" s="1077"/>
      <c r="AE562" s="1079"/>
      <c r="AF562" s="586"/>
      <c r="AG562" s="586"/>
      <c r="AH562" s="586"/>
      <c r="AI562" s="861"/>
      <c r="AJ562" s="586"/>
      <c r="AK562" s="448"/>
      <c r="AL562" s="586"/>
      <c r="AM562" s="448"/>
      <c r="AN562" s="586"/>
      <c r="AO562" s="448"/>
      <c r="AP562" s="586"/>
      <c r="AR562" s="586"/>
      <c r="AT562" s="586"/>
      <c r="BA562" s="451"/>
      <c r="BF562" s="586"/>
      <c r="BG562" s="977"/>
      <c r="BL562" s="586"/>
      <c r="BM562" s="451"/>
      <c r="BR562" s="586"/>
      <c r="BS562" s="451"/>
      <c r="BX562" s="586"/>
      <c r="BY562" s="451"/>
      <c r="CD562" s="586"/>
      <c r="CE562" s="613"/>
    </row>
    <row r="563" spans="21:83">
      <c r="U563" s="494"/>
      <c r="V563" s="494"/>
      <c r="W563" s="496"/>
      <c r="X563" s="496"/>
      <c r="Y563" s="496"/>
      <c r="Z563" s="496"/>
      <c r="AA563" s="1077"/>
      <c r="AB563" s="1077"/>
      <c r="AC563" s="1077"/>
      <c r="AD563" s="1077"/>
      <c r="AE563" s="1079"/>
      <c r="AF563" s="586"/>
      <c r="AG563" s="586"/>
      <c r="AH563" s="586"/>
      <c r="AI563" s="861"/>
      <c r="AJ563" s="586"/>
      <c r="AK563" s="448"/>
      <c r="AL563" s="586"/>
      <c r="AM563" s="448"/>
      <c r="AN563" s="586"/>
      <c r="AO563" s="448"/>
      <c r="AP563" s="586"/>
      <c r="AR563" s="586"/>
      <c r="AT563" s="586"/>
      <c r="BA563" s="451"/>
      <c r="BF563" s="586"/>
      <c r="BG563" s="977"/>
      <c r="BL563" s="586"/>
      <c r="BM563" s="451"/>
      <c r="BR563" s="586"/>
      <c r="BS563" s="451"/>
      <c r="BX563" s="586"/>
      <c r="BY563" s="451"/>
      <c r="CD563" s="586"/>
      <c r="CE563" s="613"/>
    </row>
    <row r="564" spans="21:83">
      <c r="U564" s="494"/>
      <c r="V564" s="494"/>
      <c r="W564" s="496"/>
      <c r="X564" s="496"/>
      <c r="Y564" s="496"/>
      <c r="Z564" s="496"/>
      <c r="AA564" s="1077"/>
      <c r="AB564" s="1077"/>
      <c r="AC564" s="1077"/>
      <c r="AD564" s="1077"/>
      <c r="AE564" s="1079"/>
      <c r="AF564" s="586"/>
      <c r="AG564" s="586"/>
      <c r="AH564" s="586"/>
      <c r="AI564" s="861"/>
      <c r="AJ564" s="586"/>
      <c r="AK564" s="448"/>
      <c r="AL564" s="586"/>
      <c r="AM564" s="448"/>
      <c r="AN564" s="586"/>
      <c r="AO564" s="448"/>
      <c r="AP564" s="586"/>
      <c r="AR564" s="586"/>
      <c r="AT564" s="586"/>
      <c r="BA564" s="451"/>
      <c r="BF564" s="586"/>
      <c r="BG564" s="977"/>
      <c r="BL564" s="586"/>
      <c r="BM564" s="451"/>
      <c r="BR564" s="586"/>
      <c r="BS564" s="451"/>
      <c r="BX564" s="586"/>
      <c r="BY564" s="451"/>
      <c r="CD564" s="586"/>
      <c r="CE564" s="613"/>
    </row>
    <row r="565" spans="21:83">
      <c r="U565" s="494"/>
      <c r="V565" s="494"/>
      <c r="W565" s="496"/>
      <c r="X565" s="496"/>
      <c r="Y565" s="496"/>
      <c r="Z565" s="496"/>
      <c r="AA565" s="1077"/>
      <c r="AB565" s="1077"/>
      <c r="AC565" s="1077"/>
      <c r="AD565" s="1077"/>
      <c r="AE565" s="1079"/>
      <c r="AF565" s="586"/>
      <c r="AG565" s="586"/>
      <c r="AH565" s="586"/>
      <c r="AI565" s="861"/>
      <c r="AJ565" s="586"/>
      <c r="AK565" s="448"/>
      <c r="AL565" s="586"/>
      <c r="AM565" s="448"/>
      <c r="AN565" s="586"/>
      <c r="AO565" s="448"/>
      <c r="AP565" s="586"/>
      <c r="AR565" s="586"/>
      <c r="AT565" s="586"/>
      <c r="BA565" s="451"/>
      <c r="BF565" s="586"/>
      <c r="BG565" s="977"/>
      <c r="BL565" s="586"/>
      <c r="BM565" s="451"/>
      <c r="BR565" s="586"/>
      <c r="BS565" s="451"/>
      <c r="BX565" s="586"/>
      <c r="BY565" s="451"/>
      <c r="CD565" s="586"/>
      <c r="CE565" s="613"/>
    </row>
    <row r="566" spans="21:83">
      <c r="U566" s="494"/>
      <c r="V566" s="494"/>
      <c r="W566" s="496"/>
      <c r="X566" s="496"/>
      <c r="Y566" s="496"/>
      <c r="Z566" s="496"/>
      <c r="AA566" s="1077"/>
      <c r="AB566" s="1077"/>
      <c r="AC566" s="1077"/>
      <c r="AD566" s="1077"/>
      <c r="AE566" s="1079"/>
      <c r="AF566" s="586"/>
      <c r="AG566" s="586"/>
      <c r="AH566" s="586"/>
      <c r="AI566" s="861"/>
      <c r="AJ566" s="586"/>
      <c r="AK566" s="448"/>
      <c r="AL566" s="586"/>
      <c r="AM566" s="448"/>
      <c r="AN566" s="586"/>
      <c r="AO566" s="448"/>
      <c r="AP566" s="586"/>
      <c r="AR566" s="586"/>
      <c r="AT566" s="586"/>
      <c r="BA566" s="451"/>
      <c r="BF566" s="586"/>
      <c r="BG566" s="977"/>
      <c r="BL566" s="586"/>
      <c r="BM566" s="451"/>
      <c r="BR566" s="586"/>
      <c r="BS566" s="451"/>
      <c r="BX566" s="586"/>
      <c r="BY566" s="451"/>
      <c r="CD566" s="586"/>
      <c r="CE566" s="613"/>
    </row>
    <row r="567" spans="21:83">
      <c r="U567" s="494"/>
      <c r="V567" s="494"/>
      <c r="W567" s="496"/>
      <c r="X567" s="496"/>
      <c r="Y567" s="496"/>
      <c r="Z567" s="496"/>
      <c r="AA567" s="1077"/>
      <c r="AB567" s="1077"/>
      <c r="AC567" s="1077"/>
      <c r="AD567" s="1077"/>
      <c r="AE567" s="1079"/>
      <c r="AF567" s="586"/>
      <c r="AG567" s="586"/>
      <c r="AH567" s="586"/>
      <c r="AI567" s="861"/>
      <c r="AJ567" s="586"/>
      <c r="AK567" s="448"/>
      <c r="AL567" s="586"/>
      <c r="AM567" s="448"/>
      <c r="AN567" s="586"/>
      <c r="AO567" s="448"/>
      <c r="AP567" s="586"/>
      <c r="AR567" s="586"/>
      <c r="AT567" s="586"/>
      <c r="BA567" s="451"/>
      <c r="BF567" s="586"/>
      <c r="BG567" s="977"/>
      <c r="BL567" s="586"/>
      <c r="BM567" s="451"/>
      <c r="BR567" s="586"/>
      <c r="BS567" s="451"/>
      <c r="BX567" s="586"/>
      <c r="BY567" s="451"/>
      <c r="CD567" s="586"/>
      <c r="CE567" s="613"/>
    </row>
    <row r="568" spans="21:83">
      <c r="U568" s="494"/>
      <c r="V568" s="494"/>
      <c r="W568" s="496"/>
      <c r="X568" s="496"/>
      <c r="Y568" s="496"/>
      <c r="Z568" s="496"/>
      <c r="AA568" s="1077"/>
      <c r="AB568" s="1077"/>
      <c r="AC568" s="1077"/>
      <c r="AD568" s="1077"/>
      <c r="AE568" s="1079"/>
      <c r="AF568" s="586"/>
      <c r="AG568" s="586"/>
      <c r="AH568" s="586"/>
      <c r="AI568" s="861"/>
      <c r="AJ568" s="586"/>
      <c r="AK568" s="448"/>
      <c r="AL568" s="586"/>
      <c r="AM568" s="448"/>
      <c r="AN568" s="586"/>
      <c r="AO568" s="448"/>
      <c r="AP568" s="586"/>
      <c r="AR568" s="586"/>
      <c r="AT568" s="586"/>
      <c r="BA568" s="451"/>
      <c r="BF568" s="586"/>
      <c r="BG568" s="977"/>
      <c r="BL568" s="586"/>
      <c r="BM568" s="451"/>
      <c r="BR568" s="586"/>
      <c r="BS568" s="451"/>
      <c r="BX568" s="586"/>
      <c r="BY568" s="451"/>
      <c r="CD568" s="586"/>
      <c r="CE568" s="613"/>
    </row>
    <row r="569" spans="21:83">
      <c r="U569" s="494"/>
      <c r="V569" s="494"/>
      <c r="W569" s="496"/>
      <c r="X569" s="496"/>
      <c r="Y569" s="496"/>
      <c r="Z569" s="496"/>
      <c r="AA569" s="1077"/>
      <c r="AB569" s="1077"/>
      <c r="AC569" s="1077"/>
      <c r="AD569" s="1077"/>
      <c r="AE569" s="1079"/>
      <c r="AF569" s="586"/>
      <c r="AG569" s="586"/>
      <c r="AH569" s="586"/>
      <c r="AI569" s="861"/>
      <c r="AJ569" s="586"/>
      <c r="AK569" s="448"/>
      <c r="AL569" s="586"/>
      <c r="AM569" s="448"/>
      <c r="AN569" s="586"/>
      <c r="AO569" s="448"/>
      <c r="AP569" s="586"/>
      <c r="AR569" s="586"/>
      <c r="AT569" s="586"/>
      <c r="BA569" s="451"/>
      <c r="BF569" s="586"/>
      <c r="BG569" s="977"/>
      <c r="BL569" s="586"/>
      <c r="BM569" s="451"/>
      <c r="BR569" s="586"/>
      <c r="BS569" s="451"/>
      <c r="BX569" s="586"/>
      <c r="BY569" s="451"/>
      <c r="CD569" s="586"/>
      <c r="CE569" s="613"/>
    </row>
    <row r="570" spans="21:83">
      <c r="U570" s="494"/>
      <c r="V570" s="494"/>
      <c r="W570" s="496"/>
      <c r="X570" s="496"/>
      <c r="Y570" s="496"/>
      <c r="Z570" s="496"/>
      <c r="AA570" s="1077"/>
      <c r="AB570" s="1077"/>
      <c r="AC570" s="1077"/>
      <c r="AD570" s="1077"/>
      <c r="AE570" s="1079"/>
      <c r="AF570" s="586"/>
      <c r="AG570" s="586"/>
      <c r="AH570" s="586"/>
      <c r="AI570" s="861"/>
      <c r="AJ570" s="586"/>
      <c r="AK570" s="448"/>
      <c r="AL570" s="586"/>
      <c r="AM570" s="448"/>
      <c r="AN570" s="586"/>
      <c r="AO570" s="448"/>
      <c r="AP570" s="586"/>
      <c r="AR570" s="586"/>
      <c r="AT570" s="586"/>
      <c r="BA570" s="451"/>
      <c r="BF570" s="586"/>
      <c r="BG570" s="977"/>
      <c r="BL570" s="586"/>
      <c r="BM570" s="451"/>
      <c r="BR570" s="586"/>
      <c r="BS570" s="451"/>
      <c r="BX570" s="586"/>
      <c r="BY570" s="451"/>
      <c r="CD570" s="586"/>
      <c r="CE570" s="613"/>
    </row>
    <row r="571" spans="21:83">
      <c r="U571" s="494"/>
      <c r="V571" s="494"/>
      <c r="W571" s="496"/>
      <c r="X571" s="496"/>
      <c r="Y571" s="496"/>
      <c r="Z571" s="496"/>
      <c r="AA571" s="1077"/>
      <c r="AB571" s="1077"/>
      <c r="AC571" s="1077"/>
      <c r="AD571" s="1077"/>
      <c r="AE571" s="1079"/>
      <c r="AF571" s="586"/>
      <c r="AG571" s="586"/>
      <c r="AH571" s="586"/>
      <c r="AI571" s="861"/>
      <c r="AJ571" s="586"/>
      <c r="AK571" s="448"/>
      <c r="AL571" s="586"/>
      <c r="AM571" s="448"/>
      <c r="AN571" s="586"/>
      <c r="AO571" s="448"/>
      <c r="AP571" s="586"/>
      <c r="AR571" s="586"/>
      <c r="AT571" s="586"/>
      <c r="BA571" s="451"/>
      <c r="BF571" s="586"/>
      <c r="BG571" s="977"/>
      <c r="BL571" s="586"/>
      <c r="BM571" s="451"/>
      <c r="BR571" s="586"/>
      <c r="BS571" s="451"/>
      <c r="BX571" s="586"/>
      <c r="BY571" s="451"/>
      <c r="CD571" s="586"/>
      <c r="CE571" s="613"/>
    </row>
    <row r="572" spans="21:83">
      <c r="U572" s="494"/>
      <c r="V572" s="494"/>
      <c r="W572" s="496"/>
      <c r="X572" s="496"/>
      <c r="Y572" s="496"/>
      <c r="Z572" s="496"/>
      <c r="AA572" s="1077"/>
      <c r="AB572" s="1077"/>
      <c r="AC572" s="1077"/>
      <c r="AD572" s="1077"/>
      <c r="AE572" s="1079"/>
      <c r="AF572" s="586"/>
      <c r="AG572" s="586"/>
      <c r="AH572" s="586"/>
      <c r="AI572" s="861"/>
      <c r="AJ572" s="586"/>
      <c r="AK572" s="448"/>
      <c r="AL572" s="586"/>
      <c r="AM572" s="448"/>
      <c r="AN572" s="586"/>
      <c r="AO572" s="448"/>
      <c r="AP572" s="586"/>
      <c r="AR572" s="586"/>
      <c r="AT572" s="586"/>
      <c r="BA572" s="451"/>
      <c r="BF572" s="586"/>
      <c r="BG572" s="977"/>
      <c r="BL572" s="586"/>
      <c r="BM572" s="451"/>
      <c r="BR572" s="586"/>
      <c r="BS572" s="451"/>
      <c r="BX572" s="586"/>
      <c r="BY572" s="451"/>
      <c r="CD572" s="586"/>
      <c r="CE572" s="613"/>
    </row>
    <row r="573" spans="21:83">
      <c r="U573" s="494"/>
      <c r="V573" s="494"/>
      <c r="W573" s="496"/>
      <c r="X573" s="496"/>
      <c r="Y573" s="496"/>
      <c r="Z573" s="496"/>
      <c r="AA573" s="1077"/>
      <c r="AB573" s="1077"/>
      <c r="AC573" s="1077"/>
      <c r="AD573" s="1077"/>
      <c r="AE573" s="1079"/>
      <c r="AF573" s="586"/>
      <c r="AG573" s="586"/>
      <c r="AH573" s="586"/>
      <c r="AI573" s="861"/>
      <c r="AJ573" s="586"/>
      <c r="AK573" s="448"/>
      <c r="AL573" s="586"/>
      <c r="AM573" s="448"/>
      <c r="AN573" s="586"/>
      <c r="AO573" s="448"/>
      <c r="AP573" s="586"/>
      <c r="AR573" s="586"/>
      <c r="AT573" s="586"/>
      <c r="BA573" s="451"/>
      <c r="BF573" s="586"/>
      <c r="BG573" s="977"/>
      <c r="BL573" s="586"/>
      <c r="BM573" s="451"/>
      <c r="BR573" s="586"/>
      <c r="BS573" s="451"/>
      <c r="BX573" s="586"/>
      <c r="BY573" s="451"/>
      <c r="CD573" s="586"/>
      <c r="CE573" s="613"/>
    </row>
    <row r="574" spans="21:83">
      <c r="U574" s="494"/>
      <c r="V574" s="494"/>
      <c r="W574" s="496"/>
      <c r="X574" s="496"/>
      <c r="Y574" s="496"/>
      <c r="Z574" s="496"/>
      <c r="AA574" s="1077"/>
      <c r="AB574" s="1077"/>
      <c r="AC574" s="1077"/>
      <c r="AD574" s="1077"/>
      <c r="AE574" s="1079"/>
      <c r="AF574" s="586"/>
      <c r="AG574" s="586"/>
      <c r="AH574" s="586"/>
      <c r="AI574" s="861"/>
      <c r="AJ574" s="586"/>
      <c r="AK574" s="448"/>
      <c r="AL574" s="586"/>
      <c r="AM574" s="448"/>
      <c r="AN574" s="586"/>
      <c r="AO574" s="448"/>
      <c r="AP574" s="586"/>
      <c r="AR574" s="586"/>
      <c r="AT574" s="586"/>
      <c r="BA574" s="451"/>
      <c r="BF574" s="586"/>
      <c r="BG574" s="977"/>
      <c r="BL574" s="586"/>
      <c r="BM574" s="451"/>
      <c r="BR574" s="586"/>
      <c r="BS574" s="451"/>
      <c r="BX574" s="586"/>
      <c r="BY574" s="451"/>
      <c r="CD574" s="586"/>
      <c r="CE574" s="613"/>
    </row>
    <row r="575" spans="21:83">
      <c r="U575" s="494"/>
      <c r="V575" s="494"/>
      <c r="W575" s="496"/>
      <c r="X575" s="496"/>
      <c r="Y575" s="496"/>
      <c r="Z575" s="496"/>
      <c r="AA575" s="1077"/>
      <c r="AB575" s="1077"/>
      <c r="AC575" s="1077"/>
      <c r="AD575" s="1077"/>
      <c r="AE575" s="1079"/>
      <c r="AF575" s="586"/>
      <c r="AG575" s="586"/>
      <c r="AH575" s="586"/>
      <c r="AI575" s="861"/>
      <c r="AJ575" s="586"/>
      <c r="AK575" s="448"/>
      <c r="AL575" s="586"/>
      <c r="AM575" s="448"/>
      <c r="AN575" s="586"/>
      <c r="AO575" s="448"/>
      <c r="AP575" s="586"/>
      <c r="AR575" s="586"/>
      <c r="AT575" s="586"/>
      <c r="BA575" s="451"/>
      <c r="BF575" s="586"/>
      <c r="BG575" s="977"/>
      <c r="BL575" s="586"/>
      <c r="BM575" s="451"/>
      <c r="BR575" s="586"/>
      <c r="BS575" s="451"/>
      <c r="BX575" s="586"/>
      <c r="BY575" s="451"/>
      <c r="CD575" s="586"/>
      <c r="CE575" s="613"/>
    </row>
    <row r="576" spans="21:83">
      <c r="U576" s="494"/>
      <c r="V576" s="494"/>
      <c r="W576" s="496"/>
      <c r="X576" s="496"/>
      <c r="Y576" s="496"/>
      <c r="Z576" s="496"/>
      <c r="AA576" s="1077"/>
      <c r="AB576" s="1077"/>
      <c r="AC576" s="1077"/>
      <c r="AD576" s="1077"/>
      <c r="AE576" s="1079"/>
      <c r="AF576" s="586"/>
      <c r="AG576" s="586"/>
      <c r="AH576" s="586"/>
      <c r="AI576" s="861"/>
      <c r="AJ576" s="586"/>
      <c r="AK576" s="448"/>
      <c r="AL576" s="586"/>
      <c r="AM576" s="448"/>
      <c r="AN576" s="586"/>
      <c r="AO576" s="448"/>
      <c r="AP576" s="586"/>
      <c r="AR576" s="586"/>
      <c r="AT576" s="586"/>
      <c r="BA576" s="451"/>
      <c r="BF576" s="586"/>
      <c r="BG576" s="977"/>
      <c r="BL576" s="586"/>
      <c r="BM576" s="451"/>
      <c r="BR576" s="586"/>
      <c r="BS576" s="451"/>
      <c r="BX576" s="586"/>
      <c r="BY576" s="451"/>
      <c r="CD576" s="586"/>
      <c r="CE576" s="613"/>
    </row>
    <row r="577" spans="21:83">
      <c r="U577" s="494"/>
      <c r="V577" s="494"/>
      <c r="W577" s="496"/>
      <c r="X577" s="496"/>
      <c r="Y577" s="496"/>
      <c r="Z577" s="496"/>
      <c r="AA577" s="1077"/>
      <c r="AB577" s="1077"/>
      <c r="AC577" s="1077"/>
      <c r="AD577" s="1077"/>
      <c r="AE577" s="1079"/>
      <c r="AF577" s="586"/>
      <c r="AG577" s="586"/>
      <c r="AH577" s="586"/>
      <c r="AI577" s="861"/>
      <c r="AJ577" s="586"/>
      <c r="AK577" s="448"/>
      <c r="AL577" s="586"/>
      <c r="AM577" s="448"/>
      <c r="AN577" s="586"/>
      <c r="AO577" s="448"/>
      <c r="AP577" s="586"/>
      <c r="AR577" s="586"/>
      <c r="AT577" s="586"/>
      <c r="BA577" s="451"/>
      <c r="BF577" s="586"/>
      <c r="BG577" s="977"/>
      <c r="BL577" s="586"/>
      <c r="BM577" s="451"/>
      <c r="BR577" s="586"/>
      <c r="BS577" s="451"/>
      <c r="BX577" s="586"/>
      <c r="BY577" s="451"/>
      <c r="CD577" s="586"/>
      <c r="CE577" s="613"/>
    </row>
    <row r="578" spans="21:83">
      <c r="U578" s="494"/>
      <c r="V578" s="494"/>
      <c r="W578" s="496"/>
      <c r="X578" s="496"/>
      <c r="Y578" s="496"/>
      <c r="Z578" s="496"/>
      <c r="AA578" s="1077"/>
      <c r="AB578" s="1077"/>
      <c r="AC578" s="1077"/>
      <c r="AD578" s="1077"/>
      <c r="AE578" s="1079"/>
      <c r="AF578" s="586"/>
      <c r="AG578" s="586"/>
      <c r="AH578" s="586"/>
      <c r="AI578" s="861"/>
      <c r="AJ578" s="586"/>
      <c r="AK578" s="448"/>
      <c r="AL578" s="586"/>
      <c r="AM578" s="448"/>
      <c r="AN578" s="586"/>
      <c r="AO578" s="448"/>
      <c r="AP578" s="586"/>
      <c r="AR578" s="586"/>
      <c r="AT578" s="586"/>
      <c r="BA578" s="451"/>
      <c r="BF578" s="586"/>
      <c r="BG578" s="977"/>
      <c r="BL578" s="586"/>
      <c r="BM578" s="451"/>
      <c r="BR578" s="586"/>
      <c r="BS578" s="451"/>
      <c r="BX578" s="586"/>
      <c r="BY578" s="451"/>
      <c r="CD578" s="586"/>
      <c r="CE578" s="613"/>
    </row>
    <row r="579" spans="21:83">
      <c r="U579" s="494"/>
      <c r="V579" s="494"/>
      <c r="W579" s="496"/>
      <c r="X579" s="496"/>
      <c r="Y579" s="496"/>
      <c r="Z579" s="496"/>
      <c r="AA579" s="1077"/>
      <c r="AB579" s="1077"/>
      <c r="AC579" s="1077"/>
      <c r="AD579" s="1077"/>
      <c r="AE579" s="1079"/>
      <c r="AF579" s="586"/>
      <c r="AG579" s="586"/>
      <c r="AH579" s="586"/>
      <c r="AI579" s="861"/>
      <c r="AJ579" s="586"/>
      <c r="AK579" s="448"/>
      <c r="AL579" s="586"/>
      <c r="AM579" s="448"/>
      <c r="AN579" s="586"/>
      <c r="AO579" s="448"/>
      <c r="AP579" s="586"/>
      <c r="AR579" s="586"/>
      <c r="AT579" s="586"/>
      <c r="BA579" s="451"/>
      <c r="BF579" s="586"/>
      <c r="BG579" s="977"/>
      <c r="BL579" s="586"/>
      <c r="BM579" s="451"/>
      <c r="BR579" s="586"/>
      <c r="BS579" s="451"/>
      <c r="BX579" s="586"/>
      <c r="BY579" s="451"/>
      <c r="CD579" s="586"/>
      <c r="CE579" s="613"/>
    </row>
    <row r="580" spans="21:83">
      <c r="U580" s="494"/>
      <c r="V580" s="494"/>
      <c r="W580" s="496"/>
      <c r="X580" s="496"/>
      <c r="Y580" s="496"/>
      <c r="Z580" s="496"/>
      <c r="AA580" s="1077"/>
      <c r="AB580" s="1077"/>
      <c r="AC580" s="1077"/>
      <c r="AD580" s="1077"/>
      <c r="AE580" s="1079"/>
      <c r="AF580" s="586"/>
      <c r="AG580" s="586"/>
      <c r="AH580" s="586"/>
      <c r="AI580" s="861"/>
      <c r="AJ580" s="586"/>
      <c r="AK580" s="448"/>
      <c r="AL580" s="586"/>
      <c r="AM580" s="448"/>
      <c r="AN580" s="586"/>
      <c r="AO580" s="448"/>
      <c r="AP580" s="586"/>
      <c r="AR580" s="586"/>
      <c r="AT580" s="586"/>
      <c r="BA580" s="451"/>
      <c r="BF580" s="586"/>
      <c r="BG580" s="977"/>
      <c r="BL580" s="586"/>
      <c r="BM580" s="451"/>
      <c r="BR580" s="586"/>
      <c r="BS580" s="451"/>
      <c r="BX580" s="586"/>
      <c r="BY580" s="451"/>
      <c r="CD580" s="586"/>
      <c r="CE580" s="613"/>
    </row>
    <row r="581" spans="21:83">
      <c r="U581" s="494"/>
      <c r="V581" s="494"/>
      <c r="W581" s="496"/>
      <c r="X581" s="496"/>
      <c r="Y581" s="496"/>
      <c r="Z581" s="496"/>
      <c r="AA581" s="1077"/>
      <c r="AB581" s="1077"/>
      <c r="AC581" s="1077"/>
      <c r="AD581" s="1077"/>
      <c r="AE581" s="1079"/>
      <c r="AF581" s="586"/>
      <c r="AG581" s="586"/>
      <c r="AH581" s="586"/>
      <c r="AI581" s="861"/>
      <c r="AJ581" s="586"/>
      <c r="AK581" s="448"/>
      <c r="AL581" s="586"/>
      <c r="AM581" s="448"/>
      <c r="AN581" s="586"/>
      <c r="AO581" s="448"/>
      <c r="AP581" s="586"/>
      <c r="AR581" s="586"/>
      <c r="AT581" s="586"/>
      <c r="BA581" s="451"/>
      <c r="BF581" s="586"/>
      <c r="BG581" s="977"/>
      <c r="BL581" s="586"/>
      <c r="BM581" s="451"/>
      <c r="BR581" s="586"/>
      <c r="BS581" s="451"/>
      <c r="BX581" s="586"/>
      <c r="BY581" s="451"/>
      <c r="CD581" s="586"/>
      <c r="CE581" s="613"/>
    </row>
    <row r="582" spans="21:83">
      <c r="U582" s="494"/>
      <c r="V582" s="494"/>
      <c r="W582" s="496"/>
      <c r="X582" s="496"/>
      <c r="Y582" s="496"/>
      <c r="Z582" s="496"/>
      <c r="AA582" s="1077"/>
      <c r="AB582" s="1077"/>
      <c r="AC582" s="1077"/>
      <c r="AD582" s="1077"/>
      <c r="AE582" s="1079"/>
      <c r="AF582" s="586"/>
      <c r="AG582" s="586"/>
      <c r="AH582" s="586"/>
      <c r="AI582" s="861"/>
      <c r="AJ582" s="586"/>
      <c r="AK582" s="448"/>
      <c r="AL582" s="586"/>
      <c r="AM582" s="448"/>
      <c r="AN582" s="586"/>
      <c r="AO582" s="448"/>
      <c r="AP582" s="586"/>
      <c r="AR582" s="586"/>
      <c r="AT582" s="586"/>
      <c r="BA582" s="451"/>
      <c r="BF582" s="586"/>
      <c r="BG582" s="977"/>
      <c r="BL582" s="586"/>
      <c r="BM582" s="451"/>
      <c r="BR582" s="586"/>
      <c r="BS582" s="451"/>
      <c r="BX582" s="586"/>
      <c r="BY582" s="451"/>
      <c r="CD582" s="586"/>
      <c r="CE582" s="613"/>
    </row>
    <row r="583" spans="21:83">
      <c r="U583" s="494"/>
      <c r="V583" s="494"/>
      <c r="W583" s="496"/>
      <c r="X583" s="496"/>
      <c r="Y583" s="496"/>
      <c r="Z583" s="496"/>
      <c r="AA583" s="1077"/>
      <c r="AB583" s="1077"/>
      <c r="AC583" s="1077"/>
      <c r="AD583" s="1077"/>
      <c r="AE583" s="1079"/>
      <c r="AF583" s="586"/>
      <c r="AG583" s="586"/>
      <c r="AH583" s="586"/>
      <c r="AI583" s="861"/>
      <c r="AJ583" s="586"/>
      <c r="AK583" s="448"/>
      <c r="AL583" s="586"/>
      <c r="AM583" s="448"/>
      <c r="AN583" s="586"/>
      <c r="AO583" s="448"/>
      <c r="AP583" s="586"/>
      <c r="AR583" s="586"/>
      <c r="AT583" s="586"/>
      <c r="BA583" s="451"/>
      <c r="BF583" s="586"/>
      <c r="BG583" s="977"/>
      <c r="BL583" s="586"/>
      <c r="BM583" s="451"/>
      <c r="BR583" s="586"/>
      <c r="BS583" s="451"/>
      <c r="BX583" s="586"/>
      <c r="BY583" s="451"/>
      <c r="CD583" s="586"/>
      <c r="CE583" s="613"/>
    </row>
    <row r="584" spans="21:83">
      <c r="U584" s="494"/>
      <c r="V584" s="494"/>
      <c r="W584" s="496"/>
      <c r="X584" s="496"/>
      <c r="Y584" s="496"/>
      <c r="Z584" s="496"/>
      <c r="AA584" s="1077"/>
      <c r="AB584" s="1077"/>
      <c r="AC584" s="1077"/>
      <c r="AD584" s="1077"/>
      <c r="AE584" s="1079"/>
      <c r="AF584" s="586"/>
      <c r="AG584" s="586"/>
      <c r="AH584" s="586"/>
      <c r="AI584" s="861"/>
      <c r="AJ584" s="586"/>
      <c r="AK584" s="448"/>
      <c r="AL584" s="586"/>
      <c r="AM584" s="448"/>
      <c r="AN584" s="586"/>
      <c r="AO584" s="448"/>
      <c r="AP584" s="586"/>
      <c r="AR584" s="586"/>
      <c r="AT584" s="586"/>
      <c r="BA584" s="451"/>
      <c r="BF584" s="586"/>
      <c r="BG584" s="977"/>
      <c r="BL584" s="586"/>
      <c r="BM584" s="451"/>
      <c r="BR584" s="586"/>
      <c r="BS584" s="451"/>
      <c r="BX584" s="586"/>
      <c r="BY584" s="451"/>
      <c r="CD584" s="586"/>
      <c r="CE584" s="613"/>
    </row>
    <row r="585" spans="21:83">
      <c r="U585" s="494"/>
      <c r="V585" s="494"/>
      <c r="W585" s="496"/>
      <c r="X585" s="496"/>
      <c r="Y585" s="496"/>
      <c r="Z585" s="496"/>
      <c r="AA585" s="1077"/>
      <c r="AB585" s="1077"/>
      <c r="AC585" s="1077"/>
      <c r="AD585" s="1077"/>
      <c r="AE585" s="1079"/>
      <c r="AF585" s="586"/>
      <c r="AG585" s="586"/>
      <c r="AH585" s="586"/>
      <c r="AI585" s="861"/>
      <c r="AJ585" s="586"/>
      <c r="AK585" s="448"/>
      <c r="AL585" s="586"/>
      <c r="AM585" s="448"/>
      <c r="AN585" s="586"/>
      <c r="AO585" s="448"/>
      <c r="AP585" s="586"/>
      <c r="AR585" s="586"/>
      <c r="AT585" s="586"/>
      <c r="BA585" s="451"/>
      <c r="BF585" s="586"/>
      <c r="BG585" s="977"/>
      <c r="BL585" s="586"/>
      <c r="BM585" s="451"/>
      <c r="BR585" s="586"/>
      <c r="BS585" s="451"/>
      <c r="BX585" s="586"/>
      <c r="BY585" s="451"/>
      <c r="CD585" s="586"/>
      <c r="CE585" s="613"/>
    </row>
    <row r="586" spans="21:83">
      <c r="U586" s="494"/>
      <c r="V586" s="494"/>
      <c r="W586" s="496"/>
      <c r="X586" s="496"/>
      <c r="Y586" s="496"/>
      <c r="Z586" s="496"/>
      <c r="AA586" s="1077"/>
      <c r="AB586" s="1077"/>
      <c r="AC586" s="1077"/>
      <c r="AD586" s="1077"/>
      <c r="AE586" s="1079"/>
      <c r="AF586" s="586"/>
      <c r="AG586" s="586"/>
      <c r="AH586" s="586"/>
      <c r="AI586" s="861"/>
      <c r="AJ586" s="586"/>
      <c r="AK586" s="448"/>
      <c r="AL586" s="586"/>
      <c r="AM586" s="448"/>
      <c r="AN586" s="586"/>
      <c r="AO586" s="448"/>
      <c r="AP586" s="586"/>
      <c r="AR586" s="586"/>
      <c r="AT586" s="586"/>
      <c r="BA586" s="451"/>
      <c r="BF586" s="586"/>
      <c r="BG586" s="977"/>
      <c r="BL586" s="586"/>
      <c r="BM586" s="451"/>
      <c r="BR586" s="586"/>
      <c r="BS586" s="451"/>
      <c r="BX586" s="586"/>
      <c r="BY586" s="451"/>
      <c r="CD586" s="586"/>
      <c r="CE586" s="613"/>
    </row>
    <row r="587" spans="21:83">
      <c r="U587" s="494"/>
      <c r="V587" s="494"/>
      <c r="W587" s="496"/>
      <c r="X587" s="496"/>
      <c r="Y587" s="496"/>
      <c r="Z587" s="496"/>
      <c r="AA587" s="1077"/>
      <c r="AB587" s="1077"/>
      <c r="AC587" s="1077"/>
      <c r="AD587" s="1077"/>
      <c r="AE587" s="1079"/>
      <c r="AF587" s="586"/>
      <c r="AG587" s="586"/>
      <c r="AH587" s="586"/>
      <c r="AI587" s="861"/>
      <c r="AJ587" s="586"/>
      <c r="AK587" s="448"/>
      <c r="AL587" s="586"/>
      <c r="AM587" s="448"/>
      <c r="AN587" s="586"/>
      <c r="AO587" s="448"/>
      <c r="AP587" s="586"/>
      <c r="AR587" s="586"/>
      <c r="AT587" s="586"/>
      <c r="BA587" s="451"/>
      <c r="BF587" s="586"/>
      <c r="BG587" s="977"/>
      <c r="BL587" s="586"/>
      <c r="BM587" s="451"/>
      <c r="BR587" s="586"/>
      <c r="BS587" s="451"/>
      <c r="BX587" s="586"/>
      <c r="BY587" s="451"/>
      <c r="CD587" s="586"/>
      <c r="CE587" s="613"/>
    </row>
    <row r="588" spans="21:83">
      <c r="U588" s="494"/>
      <c r="V588" s="494"/>
      <c r="W588" s="496"/>
      <c r="X588" s="496"/>
      <c r="Y588" s="496"/>
      <c r="Z588" s="496"/>
      <c r="AA588" s="1077"/>
      <c r="AB588" s="1077"/>
      <c r="AC588" s="1077"/>
      <c r="AD588" s="1077"/>
      <c r="AE588" s="1079"/>
      <c r="AF588" s="586"/>
      <c r="AG588" s="586"/>
      <c r="AH588" s="586"/>
      <c r="AI588" s="861"/>
      <c r="AJ588" s="586"/>
      <c r="AK588" s="448"/>
      <c r="AL588" s="586"/>
      <c r="AM588" s="448"/>
      <c r="AN588" s="586"/>
      <c r="AO588" s="448"/>
      <c r="AP588" s="586"/>
      <c r="AR588" s="586"/>
      <c r="AT588" s="586"/>
      <c r="BA588" s="451"/>
      <c r="BF588" s="586"/>
      <c r="BG588" s="977"/>
      <c r="BL588" s="586"/>
      <c r="BM588" s="451"/>
      <c r="BR588" s="586"/>
      <c r="BS588" s="451"/>
      <c r="BX588" s="586"/>
      <c r="BY588" s="451"/>
      <c r="CD588" s="586"/>
      <c r="CE588" s="613"/>
    </row>
    <row r="589" spans="21:83">
      <c r="U589" s="494"/>
      <c r="V589" s="494"/>
      <c r="W589" s="496"/>
      <c r="X589" s="496"/>
      <c r="Y589" s="496"/>
      <c r="Z589" s="496"/>
      <c r="AA589" s="1077"/>
      <c r="AB589" s="1077"/>
      <c r="AC589" s="1077"/>
      <c r="AD589" s="1077"/>
      <c r="AE589" s="1079"/>
      <c r="AF589" s="586"/>
      <c r="AG589" s="586"/>
      <c r="AH589" s="586"/>
      <c r="AI589" s="861"/>
      <c r="AJ589" s="586"/>
      <c r="AK589" s="448"/>
      <c r="AL589" s="586"/>
      <c r="AM589" s="448"/>
      <c r="AN589" s="586"/>
      <c r="AO589" s="448"/>
      <c r="AP589" s="586"/>
      <c r="AR589" s="586"/>
      <c r="AT589" s="586"/>
      <c r="BA589" s="451"/>
      <c r="BF589" s="586"/>
      <c r="BG589" s="977"/>
      <c r="BL589" s="586"/>
      <c r="BM589" s="451"/>
      <c r="BR589" s="586"/>
      <c r="BS589" s="451"/>
      <c r="BX589" s="586"/>
      <c r="BY589" s="451"/>
      <c r="CD589" s="586"/>
      <c r="CE589" s="613"/>
    </row>
    <row r="590" spans="21:83">
      <c r="U590" s="494"/>
      <c r="V590" s="494"/>
      <c r="W590" s="496"/>
      <c r="X590" s="496"/>
      <c r="Y590" s="496"/>
      <c r="Z590" s="496"/>
      <c r="AA590" s="1077"/>
      <c r="AB590" s="1077"/>
      <c r="AC590" s="1077"/>
      <c r="AD590" s="1077"/>
      <c r="AE590" s="1079"/>
      <c r="AF590" s="586"/>
      <c r="AG590" s="586"/>
      <c r="AH590" s="586"/>
      <c r="AI590" s="861"/>
      <c r="AJ590" s="586"/>
      <c r="AK590" s="448"/>
      <c r="AL590" s="586"/>
      <c r="AM590" s="448"/>
      <c r="AN590" s="586"/>
      <c r="AO590" s="448"/>
      <c r="AP590" s="586"/>
      <c r="AR590" s="586"/>
      <c r="AT590" s="586"/>
      <c r="BA590" s="451"/>
      <c r="BF590" s="586"/>
      <c r="BG590" s="977"/>
      <c r="BL590" s="586"/>
      <c r="BM590" s="451"/>
      <c r="BR590" s="586"/>
      <c r="BS590" s="451"/>
      <c r="BX590" s="586"/>
      <c r="BY590" s="451"/>
      <c r="CD590" s="586"/>
      <c r="CE590" s="613"/>
    </row>
    <row r="591" spans="21:83">
      <c r="U591" s="494"/>
      <c r="V591" s="494"/>
      <c r="W591" s="496"/>
      <c r="X591" s="496"/>
      <c r="Y591" s="496"/>
      <c r="Z591" s="496"/>
      <c r="AA591" s="1077"/>
      <c r="AB591" s="1077"/>
      <c r="AC591" s="1077"/>
      <c r="AD591" s="1077"/>
      <c r="AE591" s="1079"/>
      <c r="AF591" s="586"/>
      <c r="AG591" s="586"/>
      <c r="AH591" s="586"/>
      <c r="AI591" s="861"/>
      <c r="AJ591" s="586"/>
      <c r="AK591" s="448"/>
      <c r="AL591" s="586"/>
      <c r="AM591" s="448"/>
      <c r="AN591" s="586"/>
      <c r="AO591" s="448"/>
      <c r="AP591" s="586"/>
      <c r="AR591" s="586"/>
      <c r="AT591" s="586"/>
      <c r="BA591" s="451"/>
      <c r="BF591" s="586"/>
      <c r="BG591" s="977"/>
      <c r="BL591" s="586"/>
      <c r="BM591" s="451"/>
      <c r="BR591" s="586"/>
      <c r="BS591" s="451"/>
      <c r="BX591" s="586"/>
      <c r="BY591" s="451"/>
      <c r="CD591" s="586"/>
      <c r="CE591" s="613"/>
    </row>
    <row r="592" spans="21:83">
      <c r="U592" s="494"/>
      <c r="V592" s="494"/>
      <c r="W592" s="496"/>
      <c r="X592" s="496"/>
      <c r="Y592" s="496"/>
      <c r="Z592" s="496"/>
      <c r="AA592" s="1077"/>
      <c r="AB592" s="1077"/>
      <c r="AC592" s="1077"/>
      <c r="AD592" s="1077"/>
      <c r="AE592" s="1079"/>
      <c r="AF592" s="586"/>
      <c r="AG592" s="586"/>
      <c r="AH592" s="586"/>
      <c r="AI592" s="861"/>
      <c r="AJ592" s="586"/>
      <c r="AK592" s="448"/>
      <c r="AL592" s="586"/>
      <c r="AM592" s="448"/>
      <c r="AN592" s="586"/>
      <c r="AO592" s="448"/>
      <c r="AP592" s="586"/>
      <c r="AR592" s="586"/>
      <c r="AT592" s="586"/>
      <c r="BA592" s="451"/>
      <c r="BF592" s="586"/>
      <c r="BG592" s="977"/>
      <c r="BL592" s="586"/>
      <c r="BM592" s="451"/>
      <c r="BR592" s="586"/>
      <c r="BS592" s="451"/>
      <c r="BX592" s="586"/>
      <c r="BY592" s="451"/>
      <c r="CD592" s="586"/>
      <c r="CE592" s="613"/>
    </row>
    <row r="593" spans="21:83">
      <c r="U593" s="494"/>
      <c r="V593" s="494"/>
      <c r="W593" s="496"/>
      <c r="X593" s="496"/>
      <c r="Y593" s="496"/>
      <c r="Z593" s="496"/>
      <c r="AA593" s="1077"/>
      <c r="AB593" s="1077"/>
      <c r="AC593" s="1077"/>
      <c r="AD593" s="1077"/>
      <c r="AE593" s="1079"/>
      <c r="AF593" s="586"/>
      <c r="AG593" s="586"/>
      <c r="AH593" s="586"/>
      <c r="AI593" s="861"/>
      <c r="AJ593" s="586"/>
      <c r="AK593" s="448"/>
      <c r="AL593" s="586"/>
      <c r="AM593" s="448"/>
      <c r="AN593" s="586"/>
      <c r="AO593" s="448"/>
      <c r="AP593" s="586"/>
      <c r="AR593" s="586"/>
      <c r="AT593" s="586"/>
      <c r="BA593" s="451"/>
      <c r="BF593" s="586"/>
      <c r="BG593" s="977"/>
      <c r="BL593" s="586"/>
      <c r="BM593" s="451"/>
      <c r="BR593" s="586"/>
      <c r="BS593" s="451"/>
      <c r="BX593" s="586"/>
      <c r="BY593" s="451"/>
      <c r="CD593" s="586"/>
      <c r="CE593" s="613"/>
    </row>
    <row r="594" spans="21:83">
      <c r="U594" s="494"/>
      <c r="V594" s="494"/>
      <c r="W594" s="496"/>
      <c r="X594" s="496"/>
      <c r="Y594" s="496"/>
      <c r="Z594" s="496"/>
      <c r="AA594" s="1077"/>
      <c r="AB594" s="1077"/>
      <c r="AC594" s="1077"/>
      <c r="AD594" s="1077"/>
      <c r="AE594" s="1079"/>
      <c r="AF594" s="586"/>
      <c r="AG594" s="586"/>
      <c r="AH594" s="586"/>
      <c r="AI594" s="861"/>
      <c r="AJ594" s="586"/>
      <c r="AK594" s="448"/>
      <c r="AL594" s="586"/>
      <c r="AM594" s="448"/>
      <c r="AN594" s="586"/>
      <c r="AO594" s="448"/>
      <c r="AP594" s="586"/>
      <c r="AR594" s="586"/>
      <c r="AT594" s="586"/>
      <c r="BA594" s="451"/>
      <c r="BF594" s="586"/>
      <c r="BG594" s="977"/>
      <c r="BL594" s="586"/>
      <c r="BM594" s="451"/>
      <c r="BR594" s="586"/>
      <c r="BS594" s="451"/>
      <c r="BX594" s="586"/>
      <c r="BY594" s="451"/>
      <c r="CD594" s="586"/>
      <c r="CE594" s="613"/>
    </row>
    <row r="595" spans="21:83">
      <c r="U595" s="494"/>
      <c r="V595" s="494"/>
      <c r="W595" s="496"/>
      <c r="X595" s="496"/>
      <c r="Y595" s="496"/>
      <c r="Z595" s="496"/>
      <c r="AA595" s="1077"/>
      <c r="AB595" s="1077"/>
      <c r="AC595" s="1077"/>
      <c r="AD595" s="1077"/>
      <c r="AE595" s="1079"/>
      <c r="AF595" s="586"/>
      <c r="AG595" s="586"/>
      <c r="AH595" s="586"/>
      <c r="AI595" s="861"/>
      <c r="AJ595" s="586"/>
      <c r="AK595" s="448"/>
      <c r="AL595" s="586"/>
      <c r="AM595" s="448"/>
      <c r="AN595" s="586"/>
      <c r="AO595" s="448"/>
      <c r="AP595" s="586"/>
      <c r="AR595" s="586"/>
      <c r="AT595" s="586"/>
      <c r="BA595" s="451"/>
      <c r="BF595" s="586"/>
      <c r="BG595" s="977"/>
      <c r="BL595" s="586"/>
      <c r="BM595" s="451"/>
      <c r="BR595" s="586"/>
      <c r="BS595" s="451"/>
      <c r="BX595" s="586"/>
      <c r="BY595" s="451"/>
      <c r="CD595" s="586"/>
      <c r="CE595" s="613"/>
    </row>
    <row r="596" spans="21:83">
      <c r="U596" s="1074"/>
      <c r="V596" s="1074"/>
      <c r="W596" s="1074"/>
      <c r="X596" s="1074"/>
      <c r="Y596" s="1074"/>
      <c r="Z596" s="613"/>
    </row>
    <row r="597" spans="21:83">
      <c r="U597" s="1074"/>
      <c r="V597" s="1074"/>
      <c r="W597" s="1074"/>
      <c r="X597" s="1074"/>
      <c r="Y597" s="1074"/>
      <c r="Z597" s="613"/>
    </row>
    <row r="598" spans="21:83">
      <c r="U598" s="1074"/>
      <c r="V598" s="1074"/>
      <c r="W598" s="1074"/>
      <c r="X598" s="1074"/>
      <c r="Y598" s="1074"/>
      <c r="Z598" s="613"/>
    </row>
    <row r="599" spans="21:83">
      <c r="U599" s="1074"/>
      <c r="V599" s="1074"/>
      <c r="W599" s="1074"/>
      <c r="X599" s="1074"/>
      <c r="Y599" s="1074"/>
      <c r="Z599" s="613"/>
    </row>
    <row r="600" spans="21:83">
      <c r="U600" s="1074"/>
      <c r="V600" s="1074"/>
      <c r="W600" s="1074"/>
      <c r="X600" s="1074"/>
      <c r="Y600" s="1074"/>
      <c r="Z600" s="613"/>
    </row>
    <row r="601" spans="21:83">
      <c r="U601" s="1074"/>
      <c r="V601" s="1074"/>
      <c r="W601" s="1074"/>
      <c r="X601" s="1074"/>
      <c r="Y601" s="1074"/>
      <c r="Z601" s="613"/>
    </row>
    <row r="602" spans="21:83">
      <c r="U602" s="1074"/>
      <c r="V602" s="1074"/>
      <c r="W602" s="1074"/>
      <c r="X602" s="1074"/>
      <c r="Y602" s="1074"/>
      <c r="Z602" s="613"/>
    </row>
    <row r="603" spans="21:83">
      <c r="U603" s="1074"/>
      <c r="V603" s="1074"/>
      <c r="W603" s="1074"/>
      <c r="X603" s="1074"/>
      <c r="Y603" s="1074"/>
      <c r="Z603" s="613"/>
    </row>
    <row r="604" spans="21:83">
      <c r="U604" s="1074"/>
      <c r="V604" s="1074"/>
      <c r="W604" s="1074"/>
      <c r="X604" s="1074"/>
      <c r="Y604" s="1074"/>
      <c r="Z604" s="613"/>
    </row>
    <row r="605" spans="21:83">
      <c r="U605" s="1074"/>
      <c r="V605" s="1074"/>
      <c r="W605" s="1074"/>
      <c r="X605" s="1074"/>
      <c r="Y605" s="1074"/>
      <c r="Z605" s="613"/>
    </row>
    <row r="606" spans="21:83">
      <c r="U606" s="1074"/>
      <c r="V606" s="1074"/>
      <c r="W606" s="1074"/>
      <c r="X606" s="1074"/>
      <c r="Y606" s="1074"/>
      <c r="Z606" s="613"/>
    </row>
    <row r="607" spans="21:83">
      <c r="U607" s="1074"/>
      <c r="V607" s="1074"/>
      <c r="W607" s="1074"/>
      <c r="X607" s="1074"/>
      <c r="Y607" s="1074"/>
      <c r="Z607" s="613"/>
    </row>
    <row r="608" spans="21:83">
      <c r="U608" s="1074"/>
      <c r="V608" s="1074"/>
      <c r="W608" s="1074"/>
      <c r="X608" s="1074"/>
      <c r="Y608" s="1074"/>
      <c r="Z608" s="613"/>
    </row>
    <row r="609" spans="21:26">
      <c r="U609" s="1074"/>
      <c r="V609" s="1074"/>
      <c r="W609" s="1074"/>
      <c r="X609" s="1074"/>
      <c r="Y609" s="1074"/>
      <c r="Z609" s="613"/>
    </row>
    <row r="610" spans="21:26">
      <c r="U610" s="1074"/>
      <c r="V610" s="1074"/>
      <c r="W610" s="1074"/>
      <c r="X610" s="1074"/>
      <c r="Y610" s="1074"/>
      <c r="Z610" s="613"/>
    </row>
    <row r="611" spans="21:26">
      <c r="U611" s="1074"/>
      <c r="V611" s="1074"/>
      <c r="W611" s="1074"/>
      <c r="X611" s="1074"/>
      <c r="Y611" s="1074"/>
      <c r="Z611" s="613"/>
    </row>
    <row r="612" spans="21:26">
      <c r="U612" s="1074"/>
      <c r="V612" s="1074"/>
      <c r="W612" s="1074"/>
      <c r="X612" s="1074"/>
      <c r="Y612" s="1074"/>
      <c r="Z612" s="613"/>
    </row>
    <row r="613" spans="21:26">
      <c r="U613" s="1074"/>
      <c r="V613" s="1074"/>
      <c r="W613" s="1074"/>
      <c r="X613" s="1074"/>
      <c r="Y613" s="1074"/>
      <c r="Z613" s="613"/>
    </row>
    <row r="614" spans="21:26">
      <c r="U614" s="1074"/>
      <c r="V614" s="1074"/>
      <c r="W614" s="1074"/>
      <c r="X614" s="1074"/>
      <c r="Y614" s="1074"/>
      <c r="Z614" s="613"/>
    </row>
    <row r="615" spans="21:26">
      <c r="U615" s="1074"/>
      <c r="V615" s="1074"/>
      <c r="W615" s="1074"/>
      <c r="X615" s="1074"/>
      <c r="Y615" s="1074"/>
      <c r="Z615" s="613"/>
    </row>
    <row r="616" spans="21:26">
      <c r="U616" s="1074"/>
      <c r="V616" s="1074"/>
      <c r="W616" s="1074"/>
      <c r="X616" s="1074"/>
      <c r="Y616" s="1074"/>
      <c r="Z616" s="613"/>
    </row>
    <row r="617" spans="21:26">
      <c r="U617" s="1074"/>
      <c r="V617" s="1074"/>
      <c r="W617" s="1074"/>
      <c r="X617" s="1074"/>
      <c r="Y617" s="1074"/>
      <c r="Z617" s="613"/>
    </row>
    <row r="618" spans="21:26">
      <c r="U618" s="1074"/>
      <c r="V618" s="1074"/>
      <c r="W618" s="1074"/>
      <c r="X618" s="1074"/>
      <c r="Y618" s="1074"/>
      <c r="Z618" s="613"/>
    </row>
    <row r="619" spans="21:26">
      <c r="U619" s="1074"/>
      <c r="V619" s="1074"/>
      <c r="W619" s="1074"/>
      <c r="X619" s="1074"/>
      <c r="Y619" s="1074"/>
      <c r="Z619" s="613"/>
    </row>
    <row r="620" spans="21:26">
      <c r="U620" s="1074"/>
      <c r="V620" s="1074"/>
      <c r="W620" s="1074"/>
      <c r="X620" s="1074"/>
      <c r="Y620" s="1074"/>
      <c r="Z620" s="613"/>
    </row>
    <row r="621" spans="21:26">
      <c r="U621" s="1074"/>
      <c r="V621" s="1074"/>
      <c r="W621" s="1074"/>
      <c r="X621" s="1074"/>
      <c r="Y621" s="1074"/>
      <c r="Z621" s="613"/>
    </row>
    <row r="622" spans="21:26">
      <c r="U622" s="1074"/>
      <c r="V622" s="1074"/>
      <c r="W622" s="1074"/>
      <c r="X622" s="1074"/>
      <c r="Y622" s="1074"/>
      <c r="Z622" s="613"/>
    </row>
    <row r="623" spans="21:26">
      <c r="U623" s="1074"/>
      <c r="V623" s="1074"/>
      <c r="W623" s="1074"/>
      <c r="X623" s="1074"/>
      <c r="Y623" s="1074"/>
      <c r="Z623" s="613"/>
    </row>
    <row r="624" spans="21:26">
      <c r="U624" s="1074"/>
      <c r="V624" s="1074"/>
      <c r="W624" s="1074"/>
      <c r="X624" s="1074"/>
      <c r="Y624" s="1074"/>
      <c r="Z624" s="613"/>
    </row>
    <row r="625" spans="21:26">
      <c r="U625" s="1074"/>
      <c r="V625" s="1074"/>
      <c r="W625" s="1074"/>
      <c r="X625" s="1074"/>
      <c r="Y625" s="1074"/>
      <c r="Z625" s="613"/>
    </row>
    <row r="626" spans="21:26">
      <c r="U626" s="1074"/>
      <c r="V626" s="1074"/>
      <c r="W626" s="1074"/>
      <c r="X626" s="1074"/>
      <c r="Y626" s="1074"/>
      <c r="Z626" s="613"/>
    </row>
    <row r="627" spans="21:26">
      <c r="U627" s="1074"/>
      <c r="V627" s="1074"/>
      <c r="W627" s="1074"/>
      <c r="X627" s="1074"/>
      <c r="Y627" s="1074"/>
      <c r="Z627" s="613"/>
    </row>
    <row r="628" spans="21:26">
      <c r="U628" s="1074"/>
      <c r="V628" s="1074"/>
      <c r="W628" s="1074"/>
      <c r="X628" s="1074"/>
      <c r="Y628" s="1074"/>
      <c r="Z628" s="613"/>
    </row>
    <row r="629" spans="21:26">
      <c r="U629" s="1074"/>
      <c r="V629" s="1074"/>
      <c r="W629" s="1074"/>
      <c r="X629" s="1074"/>
      <c r="Y629" s="1074"/>
      <c r="Z629" s="613"/>
    </row>
    <row r="630" spans="21:26">
      <c r="U630" s="1074"/>
      <c r="V630" s="1074"/>
      <c r="W630" s="1074"/>
      <c r="X630" s="1074"/>
      <c r="Y630" s="1074"/>
      <c r="Z630" s="613"/>
    </row>
    <row r="631" spans="21:26">
      <c r="U631" s="1074"/>
      <c r="V631" s="1074"/>
      <c r="W631" s="1074"/>
      <c r="X631" s="1074"/>
      <c r="Y631" s="1074"/>
      <c r="Z631" s="613"/>
    </row>
    <row r="632" spans="21:26">
      <c r="U632" s="1074"/>
      <c r="V632" s="1074"/>
      <c r="W632" s="1074"/>
      <c r="X632" s="1074"/>
      <c r="Y632" s="1074"/>
      <c r="Z632" s="613"/>
    </row>
    <row r="633" spans="21:26">
      <c r="U633" s="1074"/>
      <c r="V633" s="1074"/>
      <c r="W633" s="1074"/>
      <c r="X633" s="1074"/>
      <c r="Y633" s="1074"/>
      <c r="Z633" s="613"/>
    </row>
    <row r="634" spans="21:26">
      <c r="U634" s="1074"/>
      <c r="V634" s="1074"/>
      <c r="W634" s="1074"/>
      <c r="X634" s="1074"/>
      <c r="Y634" s="1074"/>
      <c r="Z634" s="613"/>
    </row>
    <row r="635" spans="21:26">
      <c r="U635" s="1074"/>
      <c r="V635" s="1074"/>
      <c r="W635" s="1074"/>
      <c r="X635" s="1074"/>
      <c r="Y635" s="1074"/>
      <c r="Z635" s="613"/>
    </row>
    <row r="636" spans="21:26">
      <c r="U636" s="1074"/>
      <c r="V636" s="1074"/>
      <c r="W636" s="1074"/>
      <c r="X636" s="1074"/>
      <c r="Y636" s="1074"/>
      <c r="Z636" s="613"/>
    </row>
    <row r="637" spans="21:26">
      <c r="U637" s="1074"/>
      <c r="V637" s="1074"/>
      <c r="W637" s="1074"/>
      <c r="X637" s="1074"/>
      <c r="Y637" s="1074"/>
      <c r="Z637" s="613"/>
    </row>
    <row r="638" spans="21:26">
      <c r="U638" s="1074"/>
      <c r="V638" s="1074"/>
      <c r="W638" s="1074"/>
      <c r="X638" s="1074"/>
      <c r="Y638" s="1074"/>
      <c r="Z638" s="613"/>
    </row>
    <row r="639" spans="21:26">
      <c r="U639" s="1074"/>
      <c r="V639" s="1074"/>
      <c r="W639" s="1074"/>
      <c r="X639" s="1074"/>
      <c r="Y639" s="1074"/>
      <c r="Z639" s="613"/>
    </row>
    <row r="640" spans="21:26">
      <c r="U640" s="1074"/>
      <c r="V640" s="1074"/>
      <c r="W640" s="1074"/>
      <c r="X640" s="1074"/>
      <c r="Y640" s="1074"/>
      <c r="Z640" s="613"/>
    </row>
    <row r="641" spans="21:26">
      <c r="U641" s="1074"/>
      <c r="V641" s="1074"/>
      <c r="W641" s="1074"/>
      <c r="X641" s="1074"/>
      <c r="Y641" s="1074"/>
      <c r="Z641" s="613"/>
    </row>
    <row r="642" spans="21:26">
      <c r="U642" s="1074"/>
      <c r="V642" s="1074"/>
      <c r="W642" s="1074"/>
      <c r="X642" s="1074"/>
      <c r="Y642" s="1074"/>
      <c r="Z642" s="613"/>
    </row>
    <row r="643" spans="21:26">
      <c r="U643" s="1074"/>
      <c r="V643" s="1074"/>
      <c r="W643" s="1074"/>
      <c r="X643" s="1074"/>
      <c r="Y643" s="1074"/>
      <c r="Z643" s="613"/>
    </row>
    <row r="644" spans="21:26">
      <c r="U644" s="1074"/>
      <c r="V644" s="1074"/>
      <c r="W644" s="1074"/>
      <c r="X644" s="1074"/>
      <c r="Y644" s="1074"/>
      <c r="Z644" s="613"/>
    </row>
    <row r="645" spans="21:26">
      <c r="U645" s="1074"/>
      <c r="V645" s="1074"/>
      <c r="W645" s="1074"/>
      <c r="X645" s="1074"/>
      <c r="Y645" s="1074"/>
      <c r="Z645" s="613"/>
    </row>
    <row r="646" spans="21:26">
      <c r="U646" s="1074"/>
      <c r="V646" s="1074"/>
      <c r="W646" s="1074"/>
      <c r="X646" s="1074"/>
      <c r="Y646" s="1074"/>
      <c r="Z646" s="613"/>
    </row>
    <row r="647" spans="21:26">
      <c r="U647" s="1074"/>
      <c r="V647" s="1074"/>
      <c r="W647" s="1074"/>
      <c r="X647" s="1074"/>
      <c r="Y647" s="1074"/>
      <c r="Z647" s="613"/>
    </row>
    <row r="648" spans="21:26">
      <c r="U648" s="1074"/>
      <c r="V648" s="1074"/>
      <c r="W648" s="1074"/>
      <c r="X648" s="1074"/>
      <c r="Y648" s="1074"/>
      <c r="Z648" s="613"/>
    </row>
    <row r="649" spans="21:26">
      <c r="U649" s="1074"/>
      <c r="V649" s="1074"/>
      <c r="W649" s="1074"/>
      <c r="X649" s="1074"/>
      <c r="Y649" s="1074"/>
      <c r="Z649" s="613"/>
    </row>
    <row r="650" spans="21:26">
      <c r="U650" s="1074"/>
      <c r="V650" s="1074"/>
      <c r="W650" s="1074"/>
      <c r="X650" s="1074"/>
      <c r="Y650" s="1074"/>
      <c r="Z650" s="613"/>
    </row>
    <row r="651" spans="21:26">
      <c r="U651" s="1074"/>
      <c r="V651" s="1074"/>
      <c r="W651" s="1074"/>
      <c r="X651" s="1074"/>
      <c r="Y651" s="1074"/>
      <c r="Z651" s="613"/>
    </row>
    <row r="652" spans="21:26">
      <c r="U652" s="1074"/>
      <c r="V652" s="1074"/>
      <c r="W652" s="1074"/>
      <c r="X652" s="1074"/>
      <c r="Y652" s="1074"/>
      <c r="Z652" s="613"/>
    </row>
    <row r="653" spans="21:26">
      <c r="U653" s="1074"/>
      <c r="V653" s="1074"/>
      <c r="W653" s="1074"/>
      <c r="X653" s="1074"/>
      <c r="Y653" s="1074"/>
      <c r="Z653" s="613"/>
    </row>
    <row r="654" spans="21:26">
      <c r="U654" s="1074"/>
      <c r="V654" s="1074"/>
      <c r="W654" s="1074"/>
      <c r="X654" s="1074"/>
      <c r="Y654" s="1074"/>
      <c r="Z654" s="613"/>
    </row>
    <row r="655" spans="21:26">
      <c r="U655" s="1074"/>
      <c r="V655" s="1074"/>
      <c r="W655" s="1074"/>
      <c r="X655" s="1074"/>
      <c r="Y655" s="1074"/>
      <c r="Z655" s="613"/>
    </row>
    <row r="656" spans="21:26">
      <c r="U656" s="1074"/>
      <c r="V656" s="1074"/>
      <c r="W656" s="1074"/>
      <c r="X656" s="1074"/>
      <c r="Y656" s="1074"/>
      <c r="Z656" s="613"/>
    </row>
    <row r="657" spans="21:26">
      <c r="U657" s="1074"/>
      <c r="V657" s="1074"/>
      <c r="W657" s="1074"/>
      <c r="X657" s="1074"/>
      <c r="Y657" s="1074"/>
      <c r="Z657" s="613"/>
    </row>
    <row r="658" spans="21:26">
      <c r="U658" s="1074"/>
      <c r="V658" s="1074"/>
      <c r="W658" s="1074"/>
      <c r="X658" s="1074"/>
      <c r="Y658" s="1074"/>
      <c r="Z658" s="613"/>
    </row>
    <row r="659" spans="21:26">
      <c r="U659" s="1074"/>
      <c r="V659" s="1074"/>
      <c r="W659" s="1074"/>
      <c r="X659" s="1074"/>
      <c r="Y659" s="1074"/>
      <c r="Z659" s="613"/>
    </row>
    <row r="660" spans="21:26">
      <c r="U660" s="1074"/>
      <c r="V660" s="1074"/>
      <c r="W660" s="1074"/>
      <c r="X660" s="1074"/>
      <c r="Y660" s="1074"/>
      <c r="Z660" s="613"/>
    </row>
    <row r="661" spans="21:26">
      <c r="U661" s="1074"/>
      <c r="V661" s="1074"/>
      <c r="W661" s="1074"/>
      <c r="X661" s="1074"/>
      <c r="Y661" s="1074"/>
      <c r="Z661" s="613"/>
    </row>
    <row r="662" spans="21:26">
      <c r="U662" s="1074"/>
      <c r="V662" s="1074"/>
      <c r="W662" s="1074"/>
      <c r="X662" s="1074"/>
      <c r="Y662" s="1074"/>
      <c r="Z662" s="613"/>
    </row>
    <row r="663" spans="21:26">
      <c r="U663" s="1074"/>
      <c r="V663" s="1074"/>
      <c r="W663" s="1074"/>
      <c r="X663" s="1074"/>
      <c r="Y663" s="1074"/>
      <c r="Z663" s="613"/>
    </row>
    <row r="664" spans="21:26">
      <c r="U664" s="1074"/>
      <c r="V664" s="1074"/>
      <c r="W664" s="1074"/>
      <c r="X664" s="1074"/>
      <c r="Y664" s="1074"/>
      <c r="Z664" s="613"/>
    </row>
    <row r="665" spans="21:26">
      <c r="U665" s="1074"/>
      <c r="V665" s="1074"/>
      <c r="W665" s="1074"/>
      <c r="X665" s="1074"/>
      <c r="Y665" s="1074"/>
      <c r="Z665" s="613"/>
    </row>
    <row r="666" spans="21:26">
      <c r="U666" s="1074"/>
      <c r="V666" s="1074"/>
      <c r="W666" s="1074"/>
      <c r="X666" s="1074"/>
      <c r="Y666" s="1074"/>
      <c r="Z666" s="613"/>
    </row>
    <row r="667" spans="21:26">
      <c r="U667" s="1074"/>
      <c r="V667" s="1074"/>
      <c r="W667" s="1074"/>
      <c r="X667" s="1074"/>
      <c r="Y667" s="1074"/>
      <c r="Z667" s="613"/>
    </row>
    <row r="668" spans="21:26">
      <c r="U668" s="1074"/>
      <c r="V668" s="1074"/>
      <c r="W668" s="1074"/>
      <c r="X668" s="1074"/>
      <c r="Y668" s="1074"/>
      <c r="Z668" s="613"/>
    </row>
    <row r="669" spans="21:26">
      <c r="U669" s="1080"/>
      <c r="V669" s="1080"/>
      <c r="Z669" s="613"/>
    </row>
    <row r="670" spans="21:26">
      <c r="U670" s="1080"/>
      <c r="V670" s="1080"/>
      <c r="Z670" s="613"/>
    </row>
    <row r="671" spans="21:26">
      <c r="U671" s="1080"/>
      <c r="V671" s="1080"/>
      <c r="Z671" s="613"/>
    </row>
    <row r="672" spans="21:26">
      <c r="U672" s="1080"/>
      <c r="V672" s="1080"/>
      <c r="Z672" s="613"/>
    </row>
    <row r="673" spans="21:26">
      <c r="U673" s="1080"/>
      <c r="V673" s="1080"/>
      <c r="Z673" s="613"/>
    </row>
    <row r="674" spans="21:26">
      <c r="U674" s="1080"/>
      <c r="V674" s="1080"/>
      <c r="Z674" s="613"/>
    </row>
    <row r="675" spans="21:26">
      <c r="U675" s="1080"/>
      <c r="V675" s="1080"/>
      <c r="Z675" s="613"/>
    </row>
    <row r="676" spans="21:26">
      <c r="U676" s="1080"/>
      <c r="V676" s="1080"/>
      <c r="Z676" s="613"/>
    </row>
    <row r="677" spans="21:26">
      <c r="U677" s="1080"/>
      <c r="V677" s="1080"/>
      <c r="Z677" s="613"/>
    </row>
    <row r="678" spans="21:26">
      <c r="U678" s="1080"/>
      <c r="V678" s="1080"/>
      <c r="Z678" s="613"/>
    </row>
    <row r="679" spans="21:26">
      <c r="U679" s="1080"/>
      <c r="V679" s="1080"/>
      <c r="Z679" s="613"/>
    </row>
    <row r="680" spans="21:26">
      <c r="U680" s="1080"/>
      <c r="V680" s="1080"/>
      <c r="Z680" s="613"/>
    </row>
    <row r="681" spans="21:26">
      <c r="U681" s="1080"/>
      <c r="V681" s="1080"/>
      <c r="Z681" s="613"/>
    </row>
    <row r="682" spans="21:26">
      <c r="U682" s="1080"/>
      <c r="V682" s="1080"/>
      <c r="Z682" s="613"/>
    </row>
    <row r="683" spans="21:26">
      <c r="U683" s="1080"/>
      <c r="V683" s="1080"/>
      <c r="Z683" s="613"/>
    </row>
    <row r="684" spans="21:26">
      <c r="U684" s="1080"/>
      <c r="V684" s="1080"/>
      <c r="Z684" s="613"/>
    </row>
    <row r="685" spans="21:26">
      <c r="U685" s="1080"/>
      <c r="V685" s="1080"/>
      <c r="Z685" s="613"/>
    </row>
    <row r="686" spans="21:26">
      <c r="U686" s="1080"/>
      <c r="V686" s="1080"/>
      <c r="Z686" s="613"/>
    </row>
    <row r="687" spans="21:26">
      <c r="U687" s="1080"/>
      <c r="V687" s="1080"/>
      <c r="Z687" s="613"/>
    </row>
    <row r="688" spans="21:26">
      <c r="U688" s="1080"/>
      <c r="V688" s="1080"/>
      <c r="Z688" s="613"/>
    </row>
    <row r="689" spans="21:26">
      <c r="U689" s="1080"/>
      <c r="V689" s="1080"/>
      <c r="Z689" s="613"/>
    </row>
    <row r="690" spans="21:26">
      <c r="U690" s="1080"/>
      <c r="V690" s="1080"/>
      <c r="Z690" s="613"/>
    </row>
    <row r="691" spans="21:26">
      <c r="U691" s="1080"/>
      <c r="V691" s="1080"/>
      <c r="Z691" s="613"/>
    </row>
    <row r="692" spans="21:26">
      <c r="U692" s="1080"/>
      <c r="V692" s="1080"/>
      <c r="Z692" s="613"/>
    </row>
    <row r="693" spans="21:26">
      <c r="U693" s="1080"/>
      <c r="V693" s="1080"/>
      <c r="Z693" s="613"/>
    </row>
    <row r="694" spans="21:26">
      <c r="U694" s="1080"/>
      <c r="V694" s="1080"/>
      <c r="Z694" s="613"/>
    </row>
    <row r="695" spans="21:26">
      <c r="U695" s="1080"/>
      <c r="V695" s="1080"/>
      <c r="Z695" s="613"/>
    </row>
    <row r="696" spans="21:26">
      <c r="U696" s="1080"/>
      <c r="V696" s="1080"/>
      <c r="Z696" s="613"/>
    </row>
    <row r="697" spans="21:26">
      <c r="U697" s="1080"/>
      <c r="V697" s="1080"/>
      <c r="Z697" s="613"/>
    </row>
    <row r="698" spans="21:26">
      <c r="U698" s="1080"/>
      <c r="V698" s="1080"/>
      <c r="Z698" s="613"/>
    </row>
    <row r="699" spans="21:26">
      <c r="U699" s="1080"/>
      <c r="V699" s="1080"/>
      <c r="Z699" s="613"/>
    </row>
    <row r="700" spans="21:26">
      <c r="U700" s="1080"/>
      <c r="V700" s="1080"/>
      <c r="Z700" s="613"/>
    </row>
    <row r="701" spans="21:26">
      <c r="U701" s="1080"/>
      <c r="V701" s="1080"/>
      <c r="Z701" s="613"/>
    </row>
    <row r="702" spans="21:26">
      <c r="U702" s="1080"/>
      <c r="V702" s="1080"/>
      <c r="Z702" s="613"/>
    </row>
    <row r="703" spans="21:26">
      <c r="U703" s="1080"/>
      <c r="V703" s="1080"/>
      <c r="Z703" s="586"/>
    </row>
    <row r="704" spans="21:26">
      <c r="U704" s="1080"/>
      <c r="V704" s="1080"/>
      <c r="Z704" s="586"/>
    </row>
    <row r="705" spans="21:26">
      <c r="U705" s="1080"/>
      <c r="V705" s="1080"/>
      <c r="Z705" s="586"/>
    </row>
    <row r="706" spans="21:26">
      <c r="U706" s="1080"/>
      <c r="V706" s="1080"/>
      <c r="Z706" s="586"/>
    </row>
    <row r="707" spans="21:26">
      <c r="U707" s="1080"/>
      <c r="V707" s="1080"/>
      <c r="Z707" s="586"/>
    </row>
    <row r="708" spans="21:26">
      <c r="U708" s="1080"/>
      <c r="V708" s="1080"/>
      <c r="Z708" s="586"/>
    </row>
    <row r="709" spans="21:26">
      <c r="U709" s="1080"/>
      <c r="V709" s="1080"/>
      <c r="Z709" s="586"/>
    </row>
    <row r="710" spans="21:26">
      <c r="U710" s="1080"/>
      <c r="V710" s="1080"/>
      <c r="Z710" s="586"/>
    </row>
    <row r="711" spans="21:26">
      <c r="U711" s="1080"/>
      <c r="V711" s="1080"/>
      <c r="Z711" s="586"/>
    </row>
    <row r="712" spans="21:26">
      <c r="U712" s="1080"/>
      <c r="V712" s="1080"/>
      <c r="Z712" s="586"/>
    </row>
    <row r="713" spans="21:26">
      <c r="U713" s="1080"/>
      <c r="V713" s="1080"/>
      <c r="Z713" s="586"/>
    </row>
    <row r="714" spans="21:26">
      <c r="U714" s="1080"/>
      <c r="V714" s="1080"/>
      <c r="Z714" s="586"/>
    </row>
    <row r="715" spans="21:26">
      <c r="U715" s="1080"/>
      <c r="V715" s="1080"/>
      <c r="Z715" s="586"/>
    </row>
    <row r="716" spans="21:26">
      <c r="U716" s="1080"/>
      <c r="V716" s="1080"/>
      <c r="Z716" s="586"/>
    </row>
    <row r="717" spans="21:26">
      <c r="U717" s="1080"/>
      <c r="V717" s="1080"/>
      <c r="Z717" s="586"/>
    </row>
    <row r="718" spans="21:26">
      <c r="U718" s="1080"/>
      <c r="V718" s="1080"/>
      <c r="Z718" s="586"/>
    </row>
    <row r="719" spans="21:26">
      <c r="U719" s="1080"/>
      <c r="V719" s="1080"/>
      <c r="Z719" s="586"/>
    </row>
    <row r="720" spans="21:26">
      <c r="U720" s="1080"/>
      <c r="V720" s="1080"/>
      <c r="Z720" s="586"/>
    </row>
    <row r="721" spans="21:26">
      <c r="U721" s="1080"/>
      <c r="V721" s="1080"/>
      <c r="Z721" s="586"/>
    </row>
    <row r="722" spans="21:26">
      <c r="U722" s="1080"/>
      <c r="V722" s="1080"/>
      <c r="Z722" s="586"/>
    </row>
    <row r="723" spans="21:26">
      <c r="U723" s="1080"/>
      <c r="V723" s="1080"/>
      <c r="Z723" s="586"/>
    </row>
    <row r="724" spans="21:26">
      <c r="U724" s="1080"/>
      <c r="V724" s="1080"/>
      <c r="Z724" s="586"/>
    </row>
    <row r="725" spans="21:26">
      <c r="U725" s="1080"/>
      <c r="V725" s="1080"/>
      <c r="Z725" s="586"/>
    </row>
    <row r="726" spans="21:26">
      <c r="U726" s="1080"/>
      <c r="V726" s="1080"/>
      <c r="Z726" s="586"/>
    </row>
    <row r="727" spans="21:26">
      <c r="U727" s="1080"/>
      <c r="V727" s="1080"/>
      <c r="Z727" s="586"/>
    </row>
  </sheetData>
  <mergeCells count="2072">
    <mergeCell ref="AA111:AD111"/>
    <mergeCell ref="AA83:AD83"/>
    <mergeCell ref="AA118:AD118"/>
    <mergeCell ref="AA121:AD121"/>
    <mergeCell ref="C142:D142"/>
    <mergeCell ref="E142:F142"/>
    <mergeCell ref="C173:D173"/>
    <mergeCell ref="AW15:AY15"/>
    <mergeCell ref="AZ14:CE14"/>
    <mergeCell ref="AZ15:CE15"/>
    <mergeCell ref="AW14:AY14"/>
    <mergeCell ref="AH14:AL14"/>
    <mergeCell ref="AN14:AP14"/>
    <mergeCell ref="Y12:AB12"/>
    <mergeCell ref="AD12:AF12"/>
    <mergeCell ref="AA128:AD128"/>
    <mergeCell ref="AA129:AD129"/>
    <mergeCell ref="AA132:AD132"/>
    <mergeCell ref="AA130:AD130"/>
    <mergeCell ref="AA123:AD123"/>
    <mergeCell ref="AA125:AD125"/>
    <mergeCell ref="AA126:AD126"/>
    <mergeCell ref="AA101:AD101"/>
    <mergeCell ref="AA107:AD107"/>
    <mergeCell ref="AA100:AD100"/>
    <mergeCell ref="AA102:AD102"/>
    <mergeCell ref="AA103:AD103"/>
    <mergeCell ref="AA104:AD104"/>
    <mergeCell ref="AA113:AD113"/>
    <mergeCell ref="AA112:AD112"/>
    <mergeCell ref="AA114:AD114"/>
    <mergeCell ref="AA115:AD115"/>
    <mergeCell ref="AA108:AD108"/>
    <mergeCell ref="AA109:AD109"/>
    <mergeCell ref="AA99:AD99"/>
    <mergeCell ref="AA94:AD94"/>
    <mergeCell ref="U208:V208"/>
    <mergeCell ref="AF208:AH208"/>
    <mergeCell ref="C208:D208"/>
    <mergeCell ref="E208:F208"/>
    <mergeCell ref="G208:H208"/>
    <mergeCell ref="K208:L208"/>
    <mergeCell ref="AF210:AH210"/>
    <mergeCell ref="N3:AC3"/>
    <mergeCell ref="G3:H3"/>
    <mergeCell ref="I3:J3"/>
    <mergeCell ref="AA144:AD144"/>
    <mergeCell ref="AA136:AD136"/>
    <mergeCell ref="AA137:AD137"/>
    <mergeCell ref="AA138:AD138"/>
    <mergeCell ref="AA131:AD131"/>
    <mergeCell ref="AA143:AD143"/>
    <mergeCell ref="B5:C5"/>
    <mergeCell ref="U210:V210"/>
    <mergeCell ref="AA140:AD140"/>
    <mergeCell ref="AA93:AD93"/>
    <mergeCell ref="AA95:AD95"/>
    <mergeCell ref="AA96:AD96"/>
    <mergeCell ref="AA106:AD106"/>
    <mergeCell ref="AA105:AD105"/>
    <mergeCell ref="AA119:AD119"/>
    <mergeCell ref="AA120:AD120"/>
    <mergeCell ref="AA122:AD122"/>
    <mergeCell ref="AA124:AD124"/>
    <mergeCell ref="AA116:AD116"/>
    <mergeCell ref="AA117:AD117"/>
    <mergeCell ref="AA67:AD67"/>
    <mergeCell ref="AA68:AD68"/>
    <mergeCell ref="AA69:AD69"/>
    <mergeCell ref="AA62:AD62"/>
    <mergeCell ref="AA64:AD64"/>
    <mergeCell ref="AA63:AD63"/>
    <mergeCell ref="AA65:AD65"/>
    <mergeCell ref="AA73:AD73"/>
    <mergeCell ref="AA74:AD74"/>
    <mergeCell ref="AA75:AD75"/>
    <mergeCell ref="AA76:AD76"/>
    <mergeCell ref="AA70:AD70"/>
    <mergeCell ref="AA71:AD71"/>
    <mergeCell ref="AA72:AD72"/>
    <mergeCell ref="AA81:AD81"/>
    <mergeCell ref="AA82:AD82"/>
    <mergeCell ref="AA110:AD110"/>
    <mergeCell ref="AA85:AD85"/>
    <mergeCell ref="AA77:AD77"/>
    <mergeCell ref="AA78:AD78"/>
    <mergeCell ref="AA79:AD79"/>
    <mergeCell ref="AA80:AD80"/>
    <mergeCell ref="AA90:AD90"/>
    <mergeCell ref="AA89:AD89"/>
    <mergeCell ref="AA91:AD91"/>
    <mergeCell ref="AA92:AD92"/>
    <mergeCell ref="AA84:AD84"/>
    <mergeCell ref="AA86:AD86"/>
    <mergeCell ref="AA87:AD87"/>
    <mergeCell ref="AA88:AD88"/>
    <mergeCell ref="AA97:AD97"/>
    <mergeCell ref="AA98:AD98"/>
    <mergeCell ref="AA50:AD50"/>
    <mergeCell ref="AA52:AD52"/>
    <mergeCell ref="AA51:AD51"/>
    <mergeCell ref="AA53:AD53"/>
    <mergeCell ref="AA46:AD46"/>
    <mergeCell ref="AA47:AD47"/>
    <mergeCell ref="AA48:AD48"/>
    <mergeCell ref="AA49:AD49"/>
    <mergeCell ref="AA58:AD58"/>
    <mergeCell ref="AA59:AD59"/>
    <mergeCell ref="AA60:AD60"/>
    <mergeCell ref="AA61:AD61"/>
    <mergeCell ref="AA54:AD54"/>
    <mergeCell ref="AA55:AD55"/>
    <mergeCell ref="AA56:AD56"/>
    <mergeCell ref="AA57:AD57"/>
    <mergeCell ref="AA66:AD66"/>
    <mergeCell ref="AA27:AD27"/>
    <mergeCell ref="AA28:AD28"/>
    <mergeCell ref="AA23:AD23"/>
    <mergeCell ref="AA24:AD24"/>
    <mergeCell ref="AA33:AD33"/>
    <mergeCell ref="AA34:AD34"/>
    <mergeCell ref="AA35:AD35"/>
    <mergeCell ref="AA37:AD37"/>
    <mergeCell ref="AA36:AD36"/>
    <mergeCell ref="AA30:AD30"/>
    <mergeCell ref="AA29:AD29"/>
    <mergeCell ref="AA31:AD31"/>
    <mergeCell ref="AA32:AD32"/>
    <mergeCell ref="AA42:AD42"/>
    <mergeCell ref="AA43:AD43"/>
    <mergeCell ref="AA44:AD44"/>
    <mergeCell ref="AA45:AD45"/>
    <mergeCell ref="AA38:AD38"/>
    <mergeCell ref="AA39:AD39"/>
    <mergeCell ref="AA40:AD40"/>
    <mergeCell ref="AA41:AD41"/>
    <mergeCell ref="W207:Y207"/>
    <mergeCell ref="W209:Y209"/>
    <mergeCell ref="AA206:AD206"/>
    <mergeCell ref="AA207:AD207"/>
    <mergeCell ref="AA209:AD209"/>
    <mergeCell ref="W188:AE188"/>
    <mergeCell ref="W193:AE193"/>
    <mergeCell ref="W197:AE197"/>
    <mergeCell ref="W206:Y206"/>
    <mergeCell ref="U201:AE201"/>
    <mergeCell ref="AF24:AH24"/>
    <mergeCell ref="U12:W12"/>
    <mergeCell ref="V6:W6"/>
    <mergeCell ref="U4:X4"/>
    <mergeCell ref="U5:W5"/>
    <mergeCell ref="N7:AC7"/>
    <mergeCell ref="Y4:AC4"/>
    <mergeCell ref="Q5:S5"/>
    <mergeCell ref="N16:P16"/>
    <mergeCell ref="Q16:S16"/>
    <mergeCell ref="Z6:AB6"/>
    <mergeCell ref="Y5:AB5"/>
    <mergeCell ref="U18:AE18"/>
    <mergeCell ref="U21:AE21"/>
    <mergeCell ref="U17:AI17"/>
    <mergeCell ref="AF23:AH23"/>
    <mergeCell ref="AH16:AL16"/>
    <mergeCell ref="K8:AG8"/>
    <mergeCell ref="AD9:AF9"/>
    <mergeCell ref="N9:AC9"/>
    <mergeCell ref="AA25:AD25"/>
    <mergeCell ref="AA26:AD26"/>
    <mergeCell ref="U204:AE204"/>
    <mergeCell ref="U194:V194"/>
    <mergeCell ref="U195:V195"/>
    <mergeCell ref="U188:V188"/>
    <mergeCell ref="W180:AE180"/>
    <mergeCell ref="W182:AE182"/>
    <mergeCell ref="W184:AE184"/>
    <mergeCell ref="W186:AE186"/>
    <mergeCell ref="U189:V189"/>
    <mergeCell ref="AA142:AD142"/>
    <mergeCell ref="U180:V180"/>
    <mergeCell ref="U181:V181"/>
    <mergeCell ref="U182:V182"/>
    <mergeCell ref="U183:V183"/>
    <mergeCell ref="U176:V176"/>
    <mergeCell ref="U178:V178"/>
    <mergeCell ref="U179:V179"/>
    <mergeCell ref="U190:V190"/>
    <mergeCell ref="U191:V191"/>
    <mergeCell ref="U184:V184"/>
    <mergeCell ref="U185:V185"/>
    <mergeCell ref="U186:V186"/>
    <mergeCell ref="W196:AE196"/>
    <mergeCell ref="W185:AE185"/>
    <mergeCell ref="W187:AE187"/>
    <mergeCell ref="W189:AE189"/>
    <mergeCell ref="W191:AE191"/>
    <mergeCell ref="W195:AE195"/>
    <mergeCell ref="W183:AE183"/>
    <mergeCell ref="W160:AE160"/>
    <mergeCell ref="W153:AE153"/>
    <mergeCell ref="W154:AE154"/>
    <mergeCell ref="W137:Y137"/>
    <mergeCell ref="W138:Y138"/>
    <mergeCell ref="W139:Y139"/>
    <mergeCell ref="W141:Y141"/>
    <mergeCell ref="W135:Y135"/>
    <mergeCell ref="W134:Y134"/>
    <mergeCell ref="W136:Y136"/>
    <mergeCell ref="W171:AE171"/>
    <mergeCell ref="AA127:AD127"/>
    <mergeCell ref="AA139:AD139"/>
    <mergeCell ref="AA141:AD141"/>
    <mergeCell ref="AA133:AD133"/>
    <mergeCell ref="AA135:AD135"/>
    <mergeCell ref="AA134:AD134"/>
    <mergeCell ref="W140:Y140"/>
    <mergeCell ref="W142:Y142"/>
    <mergeCell ref="W143:Y143"/>
    <mergeCell ref="W144:Y144"/>
    <mergeCell ref="W157:AE157"/>
    <mergeCell ref="W161:AE161"/>
    <mergeCell ref="W159:AE159"/>
    <mergeCell ref="W149:AE149"/>
    <mergeCell ref="W167:AE167"/>
    <mergeCell ref="W151:AE151"/>
    <mergeCell ref="W168:AE168"/>
    <mergeCell ref="W169:AE169"/>
    <mergeCell ref="W170:AE170"/>
    <mergeCell ref="W132:Y132"/>
    <mergeCell ref="W130:Y130"/>
    <mergeCell ref="W131:Y131"/>
    <mergeCell ref="W96:Y96"/>
    <mergeCell ref="W97:Y97"/>
    <mergeCell ref="W98:Y98"/>
    <mergeCell ref="W99:Y99"/>
    <mergeCell ref="W92:Y92"/>
    <mergeCell ref="W94:Y94"/>
    <mergeCell ref="W93:Y93"/>
    <mergeCell ref="W95:Y95"/>
    <mergeCell ref="W104:Y104"/>
    <mergeCell ref="W106:Y106"/>
    <mergeCell ref="W105:Y105"/>
    <mergeCell ref="W107:Y107"/>
    <mergeCell ref="W101:Y101"/>
    <mergeCell ref="W133:Y133"/>
    <mergeCell ref="W126:Y126"/>
    <mergeCell ref="W127:Y127"/>
    <mergeCell ref="W128:Y128"/>
    <mergeCell ref="W129:Y129"/>
    <mergeCell ref="W86:Y86"/>
    <mergeCell ref="W87:Y87"/>
    <mergeCell ref="W112:Y112"/>
    <mergeCell ref="W114:Y114"/>
    <mergeCell ref="W116:Y116"/>
    <mergeCell ref="W117:Y117"/>
    <mergeCell ref="W118:Y118"/>
    <mergeCell ref="W108:Y108"/>
    <mergeCell ref="W109:Y109"/>
    <mergeCell ref="W110:Y110"/>
    <mergeCell ref="W111:Y111"/>
    <mergeCell ref="W113:Y113"/>
    <mergeCell ref="W124:Y124"/>
    <mergeCell ref="W123:Y123"/>
    <mergeCell ref="W125:Y125"/>
    <mergeCell ref="W121:Y121"/>
    <mergeCell ref="W119:Y119"/>
    <mergeCell ref="W120:Y120"/>
    <mergeCell ref="W122:Y122"/>
    <mergeCell ref="W91:Y91"/>
    <mergeCell ref="W65:Y65"/>
    <mergeCell ref="W66:Y66"/>
    <mergeCell ref="W67:Y67"/>
    <mergeCell ref="W68:Y68"/>
    <mergeCell ref="W61:Y61"/>
    <mergeCell ref="W62:Y62"/>
    <mergeCell ref="W64:Y64"/>
    <mergeCell ref="W63:Y63"/>
    <mergeCell ref="W72:Y72"/>
    <mergeCell ref="W100:Y100"/>
    <mergeCell ref="W102:Y102"/>
    <mergeCell ref="W103:Y103"/>
    <mergeCell ref="W115:Y115"/>
    <mergeCell ref="W73:Y73"/>
    <mergeCell ref="W74:Y74"/>
    <mergeCell ref="W75:Y75"/>
    <mergeCell ref="W69:Y69"/>
    <mergeCell ref="W70:Y70"/>
    <mergeCell ref="W71:Y71"/>
    <mergeCell ref="W80:Y80"/>
    <mergeCell ref="W81:Y81"/>
    <mergeCell ref="W82:Y82"/>
    <mergeCell ref="W83:Y83"/>
    <mergeCell ref="W76:Y76"/>
    <mergeCell ref="W77:Y77"/>
    <mergeCell ref="W78:Y78"/>
    <mergeCell ref="W79:Y79"/>
    <mergeCell ref="W88:Y88"/>
    <mergeCell ref="W90:Y90"/>
    <mergeCell ref="W89:Y89"/>
    <mergeCell ref="W85:Y85"/>
    <mergeCell ref="W84:Y84"/>
    <mergeCell ref="U35:V35"/>
    <mergeCell ref="U36:V36"/>
    <mergeCell ref="U30:V30"/>
    <mergeCell ref="U29:V29"/>
    <mergeCell ref="U31:V31"/>
    <mergeCell ref="U32:V32"/>
    <mergeCell ref="R26:S26"/>
    <mergeCell ref="U27:V27"/>
    <mergeCell ref="U28:V28"/>
    <mergeCell ref="W57:Y57"/>
    <mergeCell ref="W58:Y58"/>
    <mergeCell ref="W59:Y59"/>
    <mergeCell ref="W60:Y60"/>
    <mergeCell ref="W53:Y53"/>
    <mergeCell ref="W54:Y54"/>
    <mergeCell ref="W55:Y55"/>
    <mergeCell ref="W56:Y56"/>
    <mergeCell ref="W41:Y41"/>
    <mergeCell ref="W42:Y42"/>
    <mergeCell ref="W43:Y43"/>
    <mergeCell ref="W44:Y44"/>
    <mergeCell ref="W37:Y37"/>
    <mergeCell ref="W38:Y38"/>
    <mergeCell ref="W39:Y39"/>
    <mergeCell ref="W40:Y40"/>
    <mergeCell ref="W49:Y49"/>
    <mergeCell ref="W50:Y50"/>
    <mergeCell ref="W52:Y52"/>
    <mergeCell ref="W51:Y51"/>
    <mergeCell ref="W45:Y45"/>
    <mergeCell ref="W46:Y46"/>
    <mergeCell ref="W47:Y47"/>
    <mergeCell ref="W48:Y48"/>
    <mergeCell ref="W29:Y29"/>
    <mergeCell ref="W31:Y31"/>
    <mergeCell ref="W32:Y32"/>
    <mergeCell ref="W33:Y33"/>
    <mergeCell ref="U151:V151"/>
    <mergeCell ref="U152:V152"/>
    <mergeCell ref="U161:V161"/>
    <mergeCell ref="U187:V187"/>
    <mergeCell ref="U209:V209"/>
    <mergeCell ref="U199:V199"/>
    <mergeCell ref="U25:V25"/>
    <mergeCell ref="U24:V24"/>
    <mergeCell ref="U196:V196"/>
    <mergeCell ref="U197:V197"/>
    <mergeCell ref="U206:V206"/>
    <mergeCell ref="U207:V207"/>
    <mergeCell ref="U192:V192"/>
    <mergeCell ref="U193:V193"/>
    <mergeCell ref="U162:V162"/>
    <mergeCell ref="U163:V163"/>
    <mergeCell ref="U164:V164"/>
    <mergeCell ref="U157:V157"/>
    <mergeCell ref="U158:V158"/>
    <mergeCell ref="U159:V159"/>
    <mergeCell ref="U160:V160"/>
    <mergeCell ref="U169:V169"/>
    <mergeCell ref="U171:V171"/>
    <mergeCell ref="U170:V170"/>
    <mergeCell ref="U172:V172"/>
    <mergeCell ref="U166:V166"/>
    <mergeCell ref="U165:V165"/>
    <mergeCell ref="U167:V167"/>
    <mergeCell ref="U168:V168"/>
    <mergeCell ref="U118:V118"/>
    <mergeCell ref="U33:V33"/>
    <mergeCell ref="U34:V34"/>
    <mergeCell ref="U137:V137"/>
    <mergeCell ref="U138:V138"/>
    <mergeCell ref="U139:V139"/>
    <mergeCell ref="U133:V133"/>
    <mergeCell ref="U135:V135"/>
    <mergeCell ref="U134:V134"/>
    <mergeCell ref="U105:V105"/>
    <mergeCell ref="U107:V107"/>
    <mergeCell ref="R178:S178"/>
    <mergeCell ref="R179:S179"/>
    <mergeCell ref="U174:V174"/>
    <mergeCell ref="U173:V173"/>
    <mergeCell ref="U175:V175"/>
    <mergeCell ref="R174:S174"/>
    <mergeCell ref="R173:S173"/>
    <mergeCell ref="U144:V144"/>
    <mergeCell ref="U146:V146"/>
    <mergeCell ref="U147:V147"/>
    <mergeCell ref="U148:V148"/>
    <mergeCell ref="U141:V141"/>
    <mergeCell ref="U140:V140"/>
    <mergeCell ref="U142:V142"/>
    <mergeCell ref="U143:V143"/>
    <mergeCell ref="U153:V153"/>
    <mergeCell ref="U154:V154"/>
    <mergeCell ref="U155:V155"/>
    <mergeCell ref="U156:V156"/>
    <mergeCell ref="U149:V149"/>
    <mergeCell ref="U150:V150"/>
    <mergeCell ref="U114:V114"/>
    <mergeCell ref="U115:V115"/>
    <mergeCell ref="U122:V122"/>
    <mergeCell ref="U89:V89"/>
    <mergeCell ref="U91:V91"/>
    <mergeCell ref="U132:V132"/>
    <mergeCell ref="U130:V130"/>
    <mergeCell ref="U131:V131"/>
    <mergeCell ref="U125:V125"/>
    <mergeCell ref="U126:V126"/>
    <mergeCell ref="U127:V127"/>
    <mergeCell ref="U128:V128"/>
    <mergeCell ref="U119:V119"/>
    <mergeCell ref="U120:V120"/>
    <mergeCell ref="U129:V129"/>
    <mergeCell ref="U121:V121"/>
    <mergeCell ref="U94:V94"/>
    <mergeCell ref="U93:V93"/>
    <mergeCell ref="U95:V95"/>
    <mergeCell ref="U104:V104"/>
    <mergeCell ref="U106:V106"/>
    <mergeCell ref="U113:V113"/>
    <mergeCell ref="U112:V112"/>
    <mergeCell ref="U75:V75"/>
    <mergeCell ref="U101:V101"/>
    <mergeCell ref="U100:V100"/>
    <mergeCell ref="U102:V102"/>
    <mergeCell ref="U103:V103"/>
    <mergeCell ref="U116:V116"/>
    <mergeCell ref="U117:V117"/>
    <mergeCell ref="U108:V108"/>
    <mergeCell ref="U109:V109"/>
    <mergeCell ref="U110:V110"/>
    <mergeCell ref="N210:O210"/>
    <mergeCell ref="R210:S210"/>
    <mergeCell ref="N209:O209"/>
    <mergeCell ref="R209:S209"/>
    <mergeCell ref="N206:O206"/>
    <mergeCell ref="R190:S190"/>
    <mergeCell ref="R191:S191"/>
    <mergeCell ref="R184:S184"/>
    <mergeCell ref="R185:S185"/>
    <mergeCell ref="R186:S186"/>
    <mergeCell ref="R187:S187"/>
    <mergeCell ref="R170:S170"/>
    <mergeCell ref="R172:S172"/>
    <mergeCell ref="R139:S139"/>
    <mergeCell ref="R141:S141"/>
    <mergeCell ref="R140:S140"/>
    <mergeCell ref="R142:S142"/>
    <mergeCell ref="R148:S148"/>
    <mergeCell ref="U111:V111"/>
    <mergeCell ref="U124:V124"/>
    <mergeCell ref="U123:V123"/>
    <mergeCell ref="U90:V90"/>
    <mergeCell ref="U43:V43"/>
    <mergeCell ref="U44:V44"/>
    <mergeCell ref="U37:V37"/>
    <mergeCell ref="U38:V38"/>
    <mergeCell ref="U39:V39"/>
    <mergeCell ref="U40:V40"/>
    <mergeCell ref="U49:V49"/>
    <mergeCell ref="U50:V50"/>
    <mergeCell ref="U52:V52"/>
    <mergeCell ref="U51:V51"/>
    <mergeCell ref="U45:V45"/>
    <mergeCell ref="U46:V46"/>
    <mergeCell ref="U47:V47"/>
    <mergeCell ref="U48:V48"/>
    <mergeCell ref="U57:V57"/>
    <mergeCell ref="U73:V73"/>
    <mergeCell ref="U74:V74"/>
    <mergeCell ref="R192:S192"/>
    <mergeCell ref="R193:S193"/>
    <mergeCell ref="R194:S194"/>
    <mergeCell ref="R188:S188"/>
    <mergeCell ref="U54:V54"/>
    <mergeCell ref="U55:V55"/>
    <mergeCell ref="U56:V56"/>
    <mergeCell ref="U65:V65"/>
    <mergeCell ref="U66:V66"/>
    <mergeCell ref="U67:V67"/>
    <mergeCell ref="U68:V68"/>
    <mergeCell ref="U61:V61"/>
    <mergeCell ref="U62:V62"/>
    <mergeCell ref="U64:V64"/>
    <mergeCell ref="U63:V63"/>
    <mergeCell ref="R189:S189"/>
    <mergeCell ref="U69:V69"/>
    <mergeCell ref="U70:V70"/>
    <mergeCell ref="U71:V71"/>
    <mergeCell ref="U80:V80"/>
    <mergeCell ref="U81:V81"/>
    <mergeCell ref="U82:V82"/>
    <mergeCell ref="U83:V83"/>
    <mergeCell ref="U76:V76"/>
    <mergeCell ref="U77:V77"/>
    <mergeCell ref="U78:V78"/>
    <mergeCell ref="R161:S161"/>
    <mergeCell ref="R162:S162"/>
    <mergeCell ref="R163:S163"/>
    <mergeCell ref="R164:S164"/>
    <mergeCell ref="R180:S180"/>
    <mergeCell ref="U72:V72"/>
    <mergeCell ref="R176:S176"/>
    <mergeCell ref="R169:S169"/>
    <mergeCell ref="R171:S171"/>
    <mergeCell ref="K193:L193"/>
    <mergeCell ref="U58:V58"/>
    <mergeCell ref="U59:V59"/>
    <mergeCell ref="U60:V60"/>
    <mergeCell ref="U53:V53"/>
    <mergeCell ref="N208:O208"/>
    <mergeCell ref="R208:S208"/>
    <mergeCell ref="K206:L206"/>
    <mergeCell ref="N201:T201"/>
    <mergeCell ref="N203:T203"/>
    <mergeCell ref="N204:T204"/>
    <mergeCell ref="U79:V79"/>
    <mergeCell ref="U88:V88"/>
    <mergeCell ref="R136:S136"/>
    <mergeCell ref="U85:V85"/>
    <mergeCell ref="U84:V84"/>
    <mergeCell ref="U86:V86"/>
    <mergeCell ref="U87:V87"/>
    <mergeCell ref="U96:V96"/>
    <mergeCell ref="U97:V97"/>
    <mergeCell ref="U98:V98"/>
    <mergeCell ref="U99:V99"/>
    <mergeCell ref="U92:V92"/>
    <mergeCell ref="R116:S116"/>
    <mergeCell ref="R125:S125"/>
    <mergeCell ref="R126:S126"/>
    <mergeCell ref="R127:S127"/>
    <mergeCell ref="R120:S120"/>
    <mergeCell ref="R207:S207"/>
    <mergeCell ref="R124:S124"/>
    <mergeCell ref="R123:S123"/>
    <mergeCell ref="R131:S131"/>
    <mergeCell ref="R133:S133"/>
    <mergeCell ref="R135:S135"/>
    <mergeCell ref="R134:S134"/>
    <mergeCell ref="R128:S128"/>
    <mergeCell ref="R129:S129"/>
    <mergeCell ref="R132:S132"/>
    <mergeCell ref="R130:S130"/>
    <mergeCell ref="K199:L199"/>
    <mergeCell ref="N199:O199"/>
    <mergeCell ref="R199:S199"/>
    <mergeCell ref="R195:S195"/>
    <mergeCell ref="R196:S196"/>
    <mergeCell ref="R197:S197"/>
    <mergeCell ref="N195:O195"/>
    <mergeCell ref="N197:O197"/>
    <mergeCell ref="R157:S157"/>
    <mergeCell ref="R158:S158"/>
    <mergeCell ref="R159:S159"/>
    <mergeCell ref="R160:S160"/>
    <mergeCell ref="R153:S153"/>
    <mergeCell ref="R154:S154"/>
    <mergeCell ref="R155:S155"/>
    <mergeCell ref="R156:S156"/>
    <mergeCell ref="N142:O142"/>
    <mergeCell ref="N136:O136"/>
    <mergeCell ref="N137:O137"/>
    <mergeCell ref="N138:O138"/>
    <mergeCell ref="N188:O188"/>
    <mergeCell ref="R175:S175"/>
    <mergeCell ref="R103:S103"/>
    <mergeCell ref="R74:S74"/>
    <mergeCell ref="R68:S68"/>
    <mergeCell ref="R69:S69"/>
    <mergeCell ref="R70:S70"/>
    <mergeCell ref="R98:S98"/>
    <mergeCell ref="R99:S99"/>
    <mergeCell ref="R101:S101"/>
    <mergeCell ref="R100:S100"/>
    <mergeCell ref="R86:S86"/>
    <mergeCell ref="R87:S87"/>
    <mergeCell ref="R88:S88"/>
    <mergeCell ref="R90:S90"/>
    <mergeCell ref="R64:S64"/>
    <mergeCell ref="R72:S72"/>
    <mergeCell ref="R73:S73"/>
    <mergeCell ref="R122:S122"/>
    <mergeCell ref="R66:S66"/>
    <mergeCell ref="R83:S83"/>
    <mergeCell ref="R85:S85"/>
    <mergeCell ref="R84:S84"/>
    <mergeCell ref="R93:S93"/>
    <mergeCell ref="R95:S95"/>
    <mergeCell ref="R96:S96"/>
    <mergeCell ref="R97:S97"/>
    <mergeCell ref="R89:S89"/>
    <mergeCell ref="R91:S91"/>
    <mergeCell ref="R92:S92"/>
    <mergeCell ref="R94:S94"/>
    <mergeCell ref="R102:S102"/>
    <mergeCell ref="N49:O49"/>
    <mergeCell ref="R46:S46"/>
    <mergeCell ref="R50:S50"/>
    <mergeCell ref="R51:S51"/>
    <mergeCell ref="R44:S44"/>
    <mergeCell ref="R45:S45"/>
    <mergeCell ref="N84:O84"/>
    <mergeCell ref="N86:O86"/>
    <mergeCell ref="N87:O87"/>
    <mergeCell ref="N88:O88"/>
    <mergeCell ref="N83:O83"/>
    <mergeCell ref="N85:O85"/>
    <mergeCell ref="R80:S80"/>
    <mergeCell ref="R81:S81"/>
    <mergeCell ref="R82:S82"/>
    <mergeCell ref="R75:S75"/>
    <mergeCell ref="R76:S76"/>
    <mergeCell ref="R77:S77"/>
    <mergeCell ref="R78:S78"/>
    <mergeCell ref="R71:S71"/>
    <mergeCell ref="K3:M3"/>
    <mergeCell ref="K4:M4"/>
    <mergeCell ref="Q6:R6"/>
    <mergeCell ref="Q4:T4"/>
    <mergeCell ref="N5:O5"/>
    <mergeCell ref="K5:L5"/>
    <mergeCell ref="N4:P4"/>
    <mergeCell ref="R52:S52"/>
    <mergeCell ref="R59:S59"/>
    <mergeCell ref="R58:S58"/>
    <mergeCell ref="R53:S53"/>
    <mergeCell ref="R54:S54"/>
    <mergeCell ref="R55:S55"/>
    <mergeCell ref="R56:S56"/>
    <mergeCell ref="R63:S63"/>
    <mergeCell ref="R65:S65"/>
    <mergeCell ref="N81:O81"/>
    <mergeCell ref="N82:O82"/>
    <mergeCell ref="N54:O54"/>
    <mergeCell ref="N55:O55"/>
    <mergeCell ref="K53:L53"/>
    <mergeCell ref="K54:L54"/>
    <mergeCell ref="R36:S36"/>
    <mergeCell ref="R60:S60"/>
    <mergeCell ref="R147:S147"/>
    <mergeCell ref="R29:S29"/>
    <mergeCell ref="R31:S31"/>
    <mergeCell ref="R32:S32"/>
    <mergeCell ref="R37:S37"/>
    <mergeCell ref="R33:S33"/>
    <mergeCell ref="R34:S34"/>
    <mergeCell ref="R35:S35"/>
    <mergeCell ref="R42:S42"/>
    <mergeCell ref="N43:O43"/>
    <mergeCell ref="R43:S43"/>
    <mergeCell ref="N42:O42"/>
    <mergeCell ref="R38:S38"/>
    <mergeCell ref="R39:S39"/>
    <mergeCell ref="R40:S40"/>
    <mergeCell ref="R41:S41"/>
    <mergeCell ref="R48:S48"/>
    <mergeCell ref="R49:S49"/>
    <mergeCell ref="N32:O32"/>
    <mergeCell ref="N33:O33"/>
    <mergeCell ref="N39:O39"/>
    <mergeCell ref="N40:O40"/>
    <mergeCell ref="N41:O41"/>
    <mergeCell ref="N34:O34"/>
    <mergeCell ref="N35:O35"/>
    <mergeCell ref="N36:O36"/>
    <mergeCell ref="N37:O37"/>
    <mergeCell ref="N38:O38"/>
    <mergeCell ref="N46:O46"/>
    <mergeCell ref="N47:O47"/>
    <mergeCell ref="N48:O48"/>
    <mergeCell ref="R79:S79"/>
    <mergeCell ref="N76:O76"/>
    <mergeCell ref="N189:O189"/>
    <mergeCell ref="N196:O196"/>
    <mergeCell ref="N193:O193"/>
    <mergeCell ref="N194:O194"/>
    <mergeCell ref="N192:O192"/>
    <mergeCell ref="N190:O190"/>
    <mergeCell ref="N191:O191"/>
    <mergeCell ref="R67:S67"/>
    <mergeCell ref="R104:S104"/>
    <mergeCell ref="R106:S106"/>
    <mergeCell ref="R109:S109"/>
    <mergeCell ref="R110:S110"/>
    <mergeCell ref="R111:S111"/>
    <mergeCell ref="R113:S113"/>
    <mergeCell ref="R105:S105"/>
    <mergeCell ref="R107:S107"/>
    <mergeCell ref="R108:S108"/>
    <mergeCell ref="R117:S117"/>
    <mergeCell ref="R118:S118"/>
    <mergeCell ref="R121:S121"/>
    <mergeCell ref="R119:S119"/>
    <mergeCell ref="R112:S112"/>
    <mergeCell ref="R114:S114"/>
    <mergeCell ref="R115:S115"/>
    <mergeCell ref="R149:S149"/>
    <mergeCell ref="R150:S150"/>
    <mergeCell ref="R151:S151"/>
    <mergeCell ref="R152:S152"/>
    <mergeCell ref="R143:S143"/>
    <mergeCell ref="R144:S144"/>
    <mergeCell ref="R146:S146"/>
    <mergeCell ref="N186:O186"/>
    <mergeCell ref="N166:O166"/>
    <mergeCell ref="N165:O165"/>
    <mergeCell ref="R47:S47"/>
    <mergeCell ref="R57:S57"/>
    <mergeCell ref="R183:S183"/>
    <mergeCell ref="N170:O170"/>
    <mergeCell ref="N172:O172"/>
    <mergeCell ref="N174:O174"/>
    <mergeCell ref="N173:O173"/>
    <mergeCell ref="N175:O175"/>
    <mergeCell ref="N176:O176"/>
    <mergeCell ref="N179:O179"/>
    <mergeCell ref="N109:O109"/>
    <mergeCell ref="N110:O110"/>
    <mergeCell ref="N111:O111"/>
    <mergeCell ref="N106:O106"/>
    <mergeCell ref="N105:O105"/>
    <mergeCell ref="N107:O107"/>
    <mergeCell ref="N116:O116"/>
    <mergeCell ref="N117:O117"/>
    <mergeCell ref="N118:O118"/>
    <mergeCell ref="N121:O121"/>
    <mergeCell ref="N113:O113"/>
    <mergeCell ref="R181:S181"/>
    <mergeCell ref="N140:O140"/>
    <mergeCell ref="N97:O97"/>
    <mergeCell ref="N98:O98"/>
    <mergeCell ref="N99:O99"/>
    <mergeCell ref="N101:O101"/>
    <mergeCell ref="N108:O108"/>
    <mergeCell ref="N112:O112"/>
    <mergeCell ref="N181:O181"/>
    <mergeCell ref="N182:O182"/>
    <mergeCell ref="N183:O183"/>
    <mergeCell ref="N184:O184"/>
    <mergeCell ref="N185:O185"/>
    <mergeCell ref="N151:O151"/>
    <mergeCell ref="N152:O152"/>
    <mergeCell ref="N153:O153"/>
    <mergeCell ref="N154:O154"/>
    <mergeCell ref="N143:O143"/>
    <mergeCell ref="N148:O148"/>
    <mergeCell ref="N149:O149"/>
    <mergeCell ref="N150:O150"/>
    <mergeCell ref="N144:O144"/>
    <mergeCell ref="N146:O146"/>
    <mergeCell ref="N159:O159"/>
    <mergeCell ref="N155:O155"/>
    <mergeCell ref="N156:O156"/>
    <mergeCell ref="N157:O157"/>
    <mergeCell ref="N158:O158"/>
    <mergeCell ref="N126:O126"/>
    <mergeCell ref="N127:O127"/>
    <mergeCell ref="N128:O128"/>
    <mergeCell ref="N94:O94"/>
    <mergeCell ref="N93:O93"/>
    <mergeCell ref="N95:O95"/>
    <mergeCell ref="N96:O96"/>
    <mergeCell ref="N90:O90"/>
    <mergeCell ref="N89:O89"/>
    <mergeCell ref="N91:O91"/>
    <mergeCell ref="N92:O92"/>
    <mergeCell ref="N100:O100"/>
    <mergeCell ref="N102:O102"/>
    <mergeCell ref="N103:O103"/>
    <mergeCell ref="N104:O104"/>
    <mergeCell ref="N114:O114"/>
    <mergeCell ref="N180:O180"/>
    <mergeCell ref="N115:O115"/>
    <mergeCell ref="K165:L165"/>
    <mergeCell ref="N63:O63"/>
    <mergeCell ref="N64:O64"/>
    <mergeCell ref="N65:O65"/>
    <mergeCell ref="N58:O58"/>
    <mergeCell ref="N59:O59"/>
    <mergeCell ref="N60:O60"/>
    <mergeCell ref="N61:O61"/>
    <mergeCell ref="N70:O70"/>
    <mergeCell ref="N71:O71"/>
    <mergeCell ref="N72:O72"/>
    <mergeCell ref="N66:O66"/>
    <mergeCell ref="N67:O67"/>
    <mergeCell ref="N68:O68"/>
    <mergeCell ref="N69:O69"/>
    <mergeCell ref="N77:O77"/>
    <mergeCell ref="N78:O78"/>
    <mergeCell ref="N79:O79"/>
    <mergeCell ref="N80:O80"/>
    <mergeCell ref="N73:O73"/>
    <mergeCell ref="N74:O74"/>
    <mergeCell ref="N75:O75"/>
    <mergeCell ref="K120:L120"/>
    <mergeCell ref="K122:L122"/>
    <mergeCell ref="N129:O129"/>
    <mergeCell ref="N132:O132"/>
    <mergeCell ref="N119:O119"/>
    <mergeCell ref="N120:O120"/>
    <mergeCell ref="N122:O122"/>
    <mergeCell ref="N124:O124"/>
    <mergeCell ref="N123:O123"/>
    <mergeCell ref="N125:O125"/>
    <mergeCell ref="N207:O207"/>
    <mergeCell ref="R206:S206"/>
    <mergeCell ref="N28:O28"/>
    <mergeCell ref="N30:O30"/>
    <mergeCell ref="N44:O44"/>
    <mergeCell ref="N45:O45"/>
    <mergeCell ref="N29:O29"/>
    <mergeCell ref="N31:O31"/>
    <mergeCell ref="K192:L192"/>
    <mergeCell ref="K152:L152"/>
    <mergeCell ref="K155:L155"/>
    <mergeCell ref="K157:L157"/>
    <mergeCell ref="K159:L159"/>
    <mergeCell ref="K153:L153"/>
    <mergeCell ref="K154:L154"/>
    <mergeCell ref="K209:L209"/>
    <mergeCell ref="K210:L210"/>
    <mergeCell ref="K194:L194"/>
    <mergeCell ref="K195:L195"/>
    <mergeCell ref="K196:L196"/>
    <mergeCell ref="K197:L197"/>
    <mergeCell ref="K201:M201"/>
    <mergeCell ref="G200:T200"/>
    <mergeCell ref="G209:H209"/>
    <mergeCell ref="G206:H206"/>
    <mergeCell ref="N160:O160"/>
    <mergeCell ref="N161:O161"/>
    <mergeCell ref="N162:O162"/>
    <mergeCell ref="N167:O167"/>
    <mergeCell ref="N168:O168"/>
    <mergeCell ref="N169:O169"/>
    <mergeCell ref="N171:O171"/>
    <mergeCell ref="K207:L207"/>
    <mergeCell ref="K186:L186"/>
    <mergeCell ref="K172:L172"/>
    <mergeCell ref="K173:L173"/>
    <mergeCell ref="K175:L175"/>
    <mergeCell ref="K178:L178"/>
    <mergeCell ref="K174:L174"/>
    <mergeCell ref="K176:L176"/>
    <mergeCell ref="K181:L181"/>
    <mergeCell ref="K183:L183"/>
    <mergeCell ref="K185:L185"/>
    <mergeCell ref="K180:L180"/>
    <mergeCell ref="K182:L182"/>
    <mergeCell ref="K184:L184"/>
    <mergeCell ref="K190:L190"/>
    <mergeCell ref="K191:L191"/>
    <mergeCell ref="K188:L188"/>
    <mergeCell ref="K187:L187"/>
    <mergeCell ref="R166:S166"/>
    <mergeCell ref="R165:S165"/>
    <mergeCell ref="R167:S167"/>
    <mergeCell ref="R168:S168"/>
    <mergeCell ref="K189:L189"/>
    <mergeCell ref="K135:L135"/>
    <mergeCell ref="K163:L163"/>
    <mergeCell ref="K166:L166"/>
    <mergeCell ref="K149:L149"/>
    <mergeCell ref="K151:L151"/>
    <mergeCell ref="K150:L150"/>
    <mergeCell ref="K139:L139"/>
    <mergeCell ref="K141:L141"/>
    <mergeCell ref="K142:L142"/>
    <mergeCell ref="K143:L143"/>
    <mergeCell ref="K156:L156"/>
    <mergeCell ref="K158:L158"/>
    <mergeCell ref="K138:L138"/>
    <mergeCell ref="K140:L140"/>
    <mergeCell ref="K144:L144"/>
    <mergeCell ref="K148:L148"/>
    <mergeCell ref="K146:L146"/>
    <mergeCell ref="K147:L147"/>
    <mergeCell ref="K160:L160"/>
    <mergeCell ref="K162:L162"/>
    <mergeCell ref="K164:L164"/>
    <mergeCell ref="K161:L161"/>
    <mergeCell ref="R182:S182"/>
    <mergeCell ref="K171:L171"/>
    <mergeCell ref="N163:O163"/>
    <mergeCell ref="N164:O164"/>
    <mergeCell ref="N187:O187"/>
    <mergeCell ref="K124:L124"/>
    <mergeCell ref="K116:L116"/>
    <mergeCell ref="K117:L117"/>
    <mergeCell ref="K118:L118"/>
    <mergeCell ref="K121:L121"/>
    <mergeCell ref="K127:L127"/>
    <mergeCell ref="K128:L128"/>
    <mergeCell ref="K129:L129"/>
    <mergeCell ref="K132:L132"/>
    <mergeCell ref="K123:L123"/>
    <mergeCell ref="K125:L125"/>
    <mergeCell ref="K126:L126"/>
    <mergeCell ref="K134:L134"/>
    <mergeCell ref="K106:L106"/>
    <mergeCell ref="K105:L105"/>
    <mergeCell ref="K107:L107"/>
    <mergeCell ref="K130:L130"/>
    <mergeCell ref="K131:L131"/>
    <mergeCell ref="K133:L133"/>
    <mergeCell ref="K100:L100"/>
    <mergeCell ref="K102:L102"/>
    <mergeCell ref="K103:L103"/>
    <mergeCell ref="K104:L104"/>
    <mergeCell ref="K113:L113"/>
    <mergeCell ref="K112:L112"/>
    <mergeCell ref="K114:L114"/>
    <mergeCell ref="K115:L115"/>
    <mergeCell ref="K108:L108"/>
    <mergeCell ref="K109:L109"/>
    <mergeCell ref="K110:L110"/>
    <mergeCell ref="K111:L111"/>
    <mergeCell ref="K119:L119"/>
    <mergeCell ref="K85:L85"/>
    <mergeCell ref="K90:L90"/>
    <mergeCell ref="K89:L89"/>
    <mergeCell ref="K91:L91"/>
    <mergeCell ref="K84:L84"/>
    <mergeCell ref="K86:L86"/>
    <mergeCell ref="K87:L87"/>
    <mergeCell ref="K88:L88"/>
    <mergeCell ref="K99:L99"/>
    <mergeCell ref="K101:L101"/>
    <mergeCell ref="K93:L93"/>
    <mergeCell ref="K95:L95"/>
    <mergeCell ref="K96:L96"/>
    <mergeCell ref="K92:L92"/>
    <mergeCell ref="K94:L94"/>
    <mergeCell ref="K97:L97"/>
    <mergeCell ref="K98:L98"/>
    <mergeCell ref="K67:L67"/>
    <mergeCell ref="K65:L65"/>
    <mergeCell ref="K66:L66"/>
    <mergeCell ref="K64:L64"/>
    <mergeCell ref="K68:L68"/>
    <mergeCell ref="K71:L71"/>
    <mergeCell ref="K72:L72"/>
    <mergeCell ref="K73:L73"/>
    <mergeCell ref="K74:L74"/>
    <mergeCell ref="K69:L69"/>
    <mergeCell ref="K70:L70"/>
    <mergeCell ref="K82:L82"/>
    <mergeCell ref="K83:L83"/>
    <mergeCell ref="K77:L77"/>
    <mergeCell ref="K78:L78"/>
    <mergeCell ref="K75:L75"/>
    <mergeCell ref="K79:L79"/>
    <mergeCell ref="K80:L80"/>
    <mergeCell ref="K81:L81"/>
    <mergeCell ref="A18:B18"/>
    <mergeCell ref="C18:D18"/>
    <mergeCell ref="E18:F18"/>
    <mergeCell ref="G45:H45"/>
    <mergeCell ref="E25:F25"/>
    <mergeCell ref="E28:F28"/>
    <mergeCell ref="E32:F32"/>
    <mergeCell ref="E33:F33"/>
    <mergeCell ref="E34:F34"/>
    <mergeCell ref="E35:F35"/>
    <mergeCell ref="E36:F36"/>
    <mergeCell ref="E24:F24"/>
    <mergeCell ref="E27:F27"/>
    <mergeCell ref="E31:F31"/>
    <mergeCell ref="E26:F26"/>
    <mergeCell ref="G26:H26"/>
    <mergeCell ref="E30:F30"/>
    <mergeCell ref="U23:V23"/>
    <mergeCell ref="W23:Y23"/>
    <mergeCell ref="W24:Y24"/>
    <mergeCell ref="A20:B20"/>
    <mergeCell ref="C20:D20"/>
    <mergeCell ref="E23:F23"/>
    <mergeCell ref="K55:L55"/>
    <mergeCell ref="K43:L43"/>
    <mergeCell ref="K50:L50"/>
    <mergeCell ref="K52:L52"/>
    <mergeCell ref="K49:L49"/>
    <mergeCell ref="K48:L48"/>
    <mergeCell ref="K47:L47"/>
    <mergeCell ref="K60:L60"/>
    <mergeCell ref="K61:L61"/>
    <mergeCell ref="K62:L62"/>
    <mergeCell ref="K63:L63"/>
    <mergeCell ref="K56:L56"/>
    <mergeCell ref="K57:L57"/>
    <mergeCell ref="K58:L58"/>
    <mergeCell ref="K59:L59"/>
    <mergeCell ref="N56:O56"/>
    <mergeCell ref="N57:O57"/>
    <mergeCell ref="N50:O50"/>
    <mergeCell ref="N51:O51"/>
    <mergeCell ref="N52:O52"/>
    <mergeCell ref="N53:O53"/>
    <mergeCell ref="N62:O62"/>
    <mergeCell ref="R61:S61"/>
    <mergeCell ref="R62:S62"/>
    <mergeCell ref="U41:V41"/>
    <mergeCell ref="U42:V42"/>
    <mergeCell ref="K76:L76"/>
    <mergeCell ref="K41:L41"/>
    <mergeCell ref="K42:L42"/>
    <mergeCell ref="K51:L51"/>
    <mergeCell ref="G116:H116"/>
    <mergeCell ref="G114:H114"/>
    <mergeCell ref="G115:H115"/>
    <mergeCell ref="N18:T18"/>
    <mergeCell ref="G18:H18"/>
    <mergeCell ref="A21:B21"/>
    <mergeCell ref="K24:L24"/>
    <mergeCell ref="B11:C11"/>
    <mergeCell ref="AN4:AQ4"/>
    <mergeCell ref="AH10:AL10"/>
    <mergeCell ref="AH11:AL11"/>
    <mergeCell ref="AN5:AP5"/>
    <mergeCell ref="AH5:AL5"/>
    <mergeCell ref="AH6:AL6"/>
    <mergeCell ref="AH7:AL7"/>
    <mergeCell ref="AN6:AP6"/>
    <mergeCell ref="AN7:AP7"/>
    <mergeCell ref="N11:P11"/>
    <mergeCell ref="Q14:S14"/>
    <mergeCell ref="Q15:S15"/>
    <mergeCell ref="Q11:S11"/>
    <mergeCell ref="N13:P13"/>
    <mergeCell ref="Q13:S13"/>
    <mergeCell ref="N14:P14"/>
    <mergeCell ref="N15:P15"/>
    <mergeCell ref="K19:M19"/>
    <mergeCell ref="N19:T19"/>
    <mergeCell ref="N23:O23"/>
    <mergeCell ref="C21:D21"/>
    <mergeCell ref="E21:F21"/>
    <mergeCell ref="E20:F20"/>
    <mergeCell ref="G21:H21"/>
    <mergeCell ref="I21:J21"/>
    <mergeCell ref="K21:M21"/>
    <mergeCell ref="G20:H20"/>
    <mergeCell ref="I20:J20"/>
    <mergeCell ref="K20:M20"/>
    <mergeCell ref="N20:T20"/>
    <mergeCell ref="G46:H46"/>
    <mergeCell ref="G47:H47"/>
    <mergeCell ref="G48:H48"/>
    <mergeCell ref="G49:H49"/>
    <mergeCell ref="G50:H50"/>
    <mergeCell ref="G44:H44"/>
    <mergeCell ref="G43:H43"/>
    <mergeCell ref="G35:H35"/>
    <mergeCell ref="G37:H37"/>
    <mergeCell ref="G38:H38"/>
    <mergeCell ref="G34:H34"/>
    <mergeCell ref="N24:O24"/>
    <mergeCell ref="R27:S27"/>
    <mergeCell ref="R28:S28"/>
    <mergeCell ref="R25:S25"/>
    <mergeCell ref="W190:AE190"/>
    <mergeCell ref="W194:AE194"/>
    <mergeCell ref="W158:AE158"/>
    <mergeCell ref="W162:AE162"/>
    <mergeCell ref="W164:AE164"/>
    <mergeCell ref="W172:AE172"/>
    <mergeCell ref="W165:AE165"/>
    <mergeCell ref="W163:AE163"/>
    <mergeCell ref="W155:AE155"/>
    <mergeCell ref="K23:L23"/>
    <mergeCell ref="N147:O147"/>
    <mergeCell ref="N26:O26"/>
    <mergeCell ref="N27:O27"/>
    <mergeCell ref="K34:L34"/>
    <mergeCell ref="K46:L46"/>
    <mergeCell ref="K45:L45"/>
    <mergeCell ref="K44:L44"/>
    <mergeCell ref="K39:L39"/>
    <mergeCell ref="K40:L40"/>
    <mergeCell ref="K36:L36"/>
    <mergeCell ref="K37:L37"/>
    <mergeCell ref="K38:L38"/>
    <mergeCell ref="K31:L31"/>
    <mergeCell ref="K32:L32"/>
    <mergeCell ref="K33:L33"/>
    <mergeCell ref="W34:Y34"/>
    <mergeCell ref="W35:Y35"/>
    <mergeCell ref="W36:Y36"/>
    <mergeCell ref="W156:AE156"/>
    <mergeCell ref="W192:AE192"/>
    <mergeCell ref="W174:AE174"/>
    <mergeCell ref="W176:AE176"/>
    <mergeCell ref="BT18:BY18"/>
    <mergeCell ref="BZ18:CE18"/>
    <mergeCell ref="BT20:BU20"/>
    <mergeCell ref="BV20:BW20"/>
    <mergeCell ref="BX20:BY20"/>
    <mergeCell ref="AV20:AW20"/>
    <mergeCell ref="AX20:AY20"/>
    <mergeCell ref="AZ20:BA20"/>
    <mergeCell ref="BD20:BE20"/>
    <mergeCell ref="CD21:CE21"/>
    <mergeCell ref="AV21:AW21"/>
    <mergeCell ref="AX21:AY21"/>
    <mergeCell ref="AZ21:BA21"/>
    <mergeCell ref="BT21:BU21"/>
    <mergeCell ref="BZ21:CA21"/>
    <mergeCell ref="N25:O25"/>
    <mergeCell ref="R30:S30"/>
    <mergeCell ref="W26:Y26"/>
    <mergeCell ref="W27:Y27"/>
    <mergeCell ref="W28:Y28"/>
    <mergeCell ref="W30:Y30"/>
    <mergeCell ref="W25:Y25"/>
    <mergeCell ref="U26:V26"/>
    <mergeCell ref="CB20:CC20"/>
    <mergeCell ref="CD20:CE20"/>
    <mergeCell ref="BZ19:CE19"/>
    <mergeCell ref="BB20:BC20"/>
    <mergeCell ref="BB21:BC21"/>
    <mergeCell ref="BL20:BM20"/>
    <mergeCell ref="CB21:CC21"/>
    <mergeCell ref="BV21:BW21"/>
    <mergeCell ref="BX21:BY21"/>
    <mergeCell ref="BZ20:CA20"/>
    <mergeCell ref="R23:S23"/>
    <mergeCell ref="R24:S24"/>
    <mergeCell ref="K28:L28"/>
    <mergeCell ref="K29:L29"/>
    <mergeCell ref="K30:L30"/>
    <mergeCell ref="K26:L26"/>
    <mergeCell ref="K25:L25"/>
    <mergeCell ref="K27:L27"/>
    <mergeCell ref="K35:L35"/>
    <mergeCell ref="G70:H70"/>
    <mergeCell ref="G71:H71"/>
    <mergeCell ref="G72:H72"/>
    <mergeCell ref="G73:H73"/>
    <mergeCell ref="G74:H74"/>
    <mergeCell ref="G63:H63"/>
    <mergeCell ref="G65:H65"/>
    <mergeCell ref="G66:H66"/>
    <mergeCell ref="G68:H68"/>
    <mergeCell ref="G67:H67"/>
    <mergeCell ref="G69:H69"/>
    <mergeCell ref="G51:H51"/>
    <mergeCell ref="G53:H53"/>
    <mergeCell ref="G52:H52"/>
    <mergeCell ref="G61:H61"/>
    <mergeCell ref="G62:H62"/>
    <mergeCell ref="G54:H54"/>
    <mergeCell ref="G55:H55"/>
    <mergeCell ref="G56:H56"/>
    <mergeCell ref="G57:H57"/>
    <mergeCell ref="G60:H60"/>
    <mergeCell ref="BR20:BS20"/>
    <mergeCell ref="G81:H81"/>
    <mergeCell ref="G82:H82"/>
    <mergeCell ref="G83:H83"/>
    <mergeCell ref="G84:H84"/>
    <mergeCell ref="G86:H86"/>
    <mergeCell ref="G87:H87"/>
    <mergeCell ref="G85:H85"/>
    <mergeCell ref="G75:H75"/>
    <mergeCell ref="G77:H77"/>
    <mergeCell ref="G76:H76"/>
    <mergeCell ref="G78:H78"/>
    <mergeCell ref="G79:H79"/>
    <mergeCell ref="G80:H80"/>
    <mergeCell ref="G108:H108"/>
    <mergeCell ref="G109:H109"/>
    <mergeCell ref="G111:H111"/>
    <mergeCell ref="G113:H113"/>
    <mergeCell ref="G96:H96"/>
    <mergeCell ref="G94:H94"/>
    <mergeCell ref="G105:H105"/>
    <mergeCell ref="G107:H107"/>
    <mergeCell ref="G97:H97"/>
    <mergeCell ref="G98:H98"/>
    <mergeCell ref="G99:H99"/>
    <mergeCell ref="G100:H100"/>
    <mergeCell ref="G102:H102"/>
    <mergeCell ref="G104:H104"/>
    <mergeCell ref="G88:H88"/>
    <mergeCell ref="G89:H89"/>
    <mergeCell ref="G112:H112"/>
    <mergeCell ref="G151:H151"/>
    <mergeCell ref="G153:H153"/>
    <mergeCell ref="G148:H148"/>
    <mergeCell ref="G150:H150"/>
    <mergeCell ref="G152:H152"/>
    <mergeCell ref="G134:H134"/>
    <mergeCell ref="G101:H101"/>
    <mergeCell ref="G91:H91"/>
    <mergeCell ref="G92:H92"/>
    <mergeCell ref="G93:H93"/>
    <mergeCell ref="G95:H95"/>
    <mergeCell ref="G90:H90"/>
    <mergeCell ref="G110:H110"/>
    <mergeCell ref="G142:H142"/>
    <mergeCell ref="G143:H143"/>
    <mergeCell ref="G146:H146"/>
    <mergeCell ref="G136:H136"/>
    <mergeCell ref="G137:H137"/>
    <mergeCell ref="G139:H139"/>
    <mergeCell ref="G141:H141"/>
    <mergeCell ref="G128:H128"/>
    <mergeCell ref="G129:H129"/>
    <mergeCell ref="G127:H127"/>
    <mergeCell ref="G130:H130"/>
    <mergeCell ref="G131:H131"/>
    <mergeCell ref="G133:H133"/>
    <mergeCell ref="G132:H132"/>
    <mergeCell ref="G135:H135"/>
    <mergeCell ref="G117:H117"/>
    <mergeCell ref="G118:H118"/>
    <mergeCell ref="G103:H103"/>
    <mergeCell ref="G106:H106"/>
    <mergeCell ref="G207:H207"/>
    <mergeCell ref="G192:H192"/>
    <mergeCell ref="G194:H194"/>
    <mergeCell ref="G196:H196"/>
    <mergeCell ref="G197:H197"/>
    <mergeCell ref="G175:H175"/>
    <mergeCell ref="G178:H178"/>
    <mergeCell ref="G168:H168"/>
    <mergeCell ref="G169:H169"/>
    <mergeCell ref="G170:H170"/>
    <mergeCell ref="G172:H172"/>
    <mergeCell ref="G174:H174"/>
    <mergeCell ref="G176:H176"/>
    <mergeCell ref="G156:H156"/>
    <mergeCell ref="G158:H158"/>
    <mergeCell ref="G160:H160"/>
    <mergeCell ref="G157:H157"/>
    <mergeCell ref="G159:H159"/>
    <mergeCell ref="G173:H173"/>
    <mergeCell ref="G188:H188"/>
    <mergeCell ref="G193:H193"/>
    <mergeCell ref="G195:H195"/>
    <mergeCell ref="G30:H30"/>
    <mergeCell ref="G23:H23"/>
    <mergeCell ref="G24:H24"/>
    <mergeCell ref="G32:H32"/>
    <mergeCell ref="G33:H33"/>
    <mergeCell ref="G31:H31"/>
    <mergeCell ref="G25:H25"/>
    <mergeCell ref="G27:H27"/>
    <mergeCell ref="G28:H28"/>
    <mergeCell ref="G29:H29"/>
    <mergeCell ref="G36:H36"/>
    <mergeCell ref="E57:F57"/>
    <mergeCell ref="E65:F65"/>
    <mergeCell ref="E66:F66"/>
    <mergeCell ref="E67:F67"/>
    <mergeCell ref="E53:F53"/>
    <mergeCell ref="E52:F52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7:F37"/>
    <mergeCell ref="E44:F44"/>
    <mergeCell ref="E38:F38"/>
    <mergeCell ref="E58:F58"/>
    <mergeCell ref="E64:F64"/>
    <mergeCell ref="E80:F80"/>
    <mergeCell ref="E81:F81"/>
    <mergeCell ref="E82:F82"/>
    <mergeCell ref="E83:F83"/>
    <mergeCell ref="E86:F86"/>
    <mergeCell ref="E85:F85"/>
    <mergeCell ref="E74:F74"/>
    <mergeCell ref="E75:F75"/>
    <mergeCell ref="E77:F77"/>
    <mergeCell ref="E76:F76"/>
    <mergeCell ref="E78:F78"/>
    <mergeCell ref="E79:F79"/>
    <mergeCell ref="E69:F69"/>
    <mergeCell ref="E70:F70"/>
    <mergeCell ref="E68:F68"/>
    <mergeCell ref="E72:F72"/>
    <mergeCell ref="E73:F73"/>
    <mergeCell ref="E117:F117"/>
    <mergeCell ref="E118:F118"/>
    <mergeCell ref="E121:F121"/>
    <mergeCell ref="E96:F96"/>
    <mergeCell ref="E94:F94"/>
    <mergeCell ref="E107:F107"/>
    <mergeCell ref="E104:F104"/>
    <mergeCell ref="E97:F97"/>
    <mergeCell ref="E98:F98"/>
    <mergeCell ref="E99:F99"/>
    <mergeCell ref="E102:F102"/>
    <mergeCell ref="E87:F87"/>
    <mergeCell ref="E88:F88"/>
    <mergeCell ref="E91:F91"/>
    <mergeCell ref="E92:F92"/>
    <mergeCell ref="E95:F95"/>
    <mergeCell ref="E90:F90"/>
    <mergeCell ref="E110:F110"/>
    <mergeCell ref="E116:F116"/>
    <mergeCell ref="E112:F112"/>
    <mergeCell ref="E109:F109"/>
    <mergeCell ref="E111:F111"/>
    <mergeCell ref="E113:F113"/>
    <mergeCell ref="E115:F115"/>
    <mergeCell ref="E93:F93"/>
    <mergeCell ref="E105:F105"/>
    <mergeCell ref="E101:F101"/>
    <mergeCell ref="E103:F103"/>
    <mergeCell ref="E106:F106"/>
    <mergeCell ref="E114:F114"/>
    <mergeCell ref="E119:F119"/>
    <mergeCell ref="E148:F148"/>
    <mergeCell ref="E150:F150"/>
    <mergeCell ref="E152:F152"/>
    <mergeCell ref="E141:F141"/>
    <mergeCell ref="E143:F143"/>
    <mergeCell ref="E146:F146"/>
    <mergeCell ref="E136:F136"/>
    <mergeCell ref="E137:F137"/>
    <mergeCell ref="E139:F139"/>
    <mergeCell ref="E125:F125"/>
    <mergeCell ref="E126:F126"/>
    <mergeCell ref="E128:F128"/>
    <mergeCell ref="E129:F129"/>
    <mergeCell ref="E127:F127"/>
    <mergeCell ref="E132:F132"/>
    <mergeCell ref="E135:F135"/>
    <mergeCell ref="E133:F133"/>
    <mergeCell ref="E131:F131"/>
    <mergeCell ref="E130:F130"/>
    <mergeCell ref="E134:F134"/>
    <mergeCell ref="E138:F138"/>
    <mergeCell ref="E207:F207"/>
    <mergeCell ref="E209:F209"/>
    <mergeCell ref="C23:D23"/>
    <mergeCell ref="C31:D31"/>
    <mergeCell ref="C24:D24"/>
    <mergeCell ref="C25:D25"/>
    <mergeCell ref="C27:D27"/>
    <mergeCell ref="C28:D28"/>
    <mergeCell ref="C32:D32"/>
    <mergeCell ref="E184:F184"/>
    <mergeCell ref="E186:F186"/>
    <mergeCell ref="E168:F168"/>
    <mergeCell ref="E169:F169"/>
    <mergeCell ref="E172:F172"/>
    <mergeCell ref="E173:F173"/>
    <mergeCell ref="E171:F171"/>
    <mergeCell ref="E174:F174"/>
    <mergeCell ref="E181:F181"/>
    <mergeCell ref="E162:F162"/>
    <mergeCell ref="E164:F164"/>
    <mergeCell ref="E167:F167"/>
    <mergeCell ref="E166:F166"/>
    <mergeCell ref="E182:F182"/>
    <mergeCell ref="E163:F163"/>
    <mergeCell ref="E176:F176"/>
    <mergeCell ref="E156:F156"/>
    <mergeCell ref="E158:F158"/>
    <mergeCell ref="E160:F160"/>
    <mergeCell ref="E147:F147"/>
    <mergeCell ref="E149:F149"/>
    <mergeCell ref="C47:D47"/>
    <mergeCell ref="C48:D48"/>
    <mergeCell ref="C49:D49"/>
    <mergeCell ref="C50:D50"/>
    <mergeCell ref="C53:D53"/>
    <mergeCell ref="C46:D46"/>
    <mergeCell ref="C38:D38"/>
    <mergeCell ref="C39:D39"/>
    <mergeCell ref="C40:D40"/>
    <mergeCell ref="C41:D41"/>
    <mergeCell ref="C43:D43"/>
    <mergeCell ref="C33:D33"/>
    <mergeCell ref="C34:D34"/>
    <mergeCell ref="C35:D35"/>
    <mergeCell ref="C37:D37"/>
    <mergeCell ref="C44:D44"/>
    <mergeCell ref="C45:D45"/>
    <mergeCell ref="C69:D69"/>
    <mergeCell ref="C70:D70"/>
    <mergeCell ref="C67:D67"/>
    <mergeCell ref="C71:D71"/>
    <mergeCell ref="C72:D72"/>
    <mergeCell ref="C73:D73"/>
    <mergeCell ref="C61:D61"/>
    <mergeCell ref="C62:D62"/>
    <mergeCell ref="C65:D65"/>
    <mergeCell ref="C66:D66"/>
    <mergeCell ref="C68:D68"/>
    <mergeCell ref="C54:D54"/>
    <mergeCell ref="C55:D55"/>
    <mergeCell ref="C56:D56"/>
    <mergeCell ref="C57:D57"/>
    <mergeCell ref="C59:D59"/>
    <mergeCell ref="C60:D60"/>
    <mergeCell ref="C96:D96"/>
    <mergeCell ref="C97:D97"/>
    <mergeCell ref="C98:D98"/>
    <mergeCell ref="C81:D81"/>
    <mergeCell ref="C82:D82"/>
    <mergeCell ref="C85:D85"/>
    <mergeCell ref="C89:D89"/>
    <mergeCell ref="C91:D91"/>
    <mergeCell ref="C92:D92"/>
    <mergeCell ref="C90:D90"/>
    <mergeCell ref="C83:D83"/>
    <mergeCell ref="C84:D84"/>
    <mergeCell ref="C86:D86"/>
    <mergeCell ref="C74:D74"/>
    <mergeCell ref="C75:D75"/>
    <mergeCell ref="C77:D77"/>
    <mergeCell ref="C78:D78"/>
    <mergeCell ref="C79:D79"/>
    <mergeCell ref="C80:D80"/>
    <mergeCell ref="C87:D87"/>
    <mergeCell ref="C88:D88"/>
    <mergeCell ref="C108:D108"/>
    <mergeCell ref="C107:D107"/>
    <mergeCell ref="C109:D109"/>
    <mergeCell ref="C125:D125"/>
    <mergeCell ref="C110:D110"/>
    <mergeCell ref="C116:D116"/>
    <mergeCell ref="C111:D111"/>
    <mergeCell ref="C112:D112"/>
    <mergeCell ref="C113:D113"/>
    <mergeCell ref="C115:D115"/>
    <mergeCell ref="C128:D128"/>
    <mergeCell ref="C129:D129"/>
    <mergeCell ref="C130:D130"/>
    <mergeCell ref="C114:D114"/>
    <mergeCell ref="C106:D106"/>
    <mergeCell ref="C119:D119"/>
    <mergeCell ref="C127:D127"/>
    <mergeCell ref="C134:D134"/>
    <mergeCell ref="C209:D209"/>
    <mergeCell ref="C26:D26"/>
    <mergeCell ref="C30:D30"/>
    <mergeCell ref="C36:D36"/>
    <mergeCell ref="C52:D52"/>
    <mergeCell ref="C58:D58"/>
    <mergeCell ref="C64:D64"/>
    <mergeCell ref="C76:D76"/>
    <mergeCell ref="E183:F183"/>
    <mergeCell ref="E185:F185"/>
    <mergeCell ref="C196:D196"/>
    <mergeCell ref="C206:D206"/>
    <mergeCell ref="C197:D197"/>
    <mergeCell ref="E196:F196"/>
    <mergeCell ref="E206:F206"/>
    <mergeCell ref="E200:F200"/>
    <mergeCell ref="C202:D202"/>
    <mergeCell ref="E202:F202"/>
    <mergeCell ref="C152:D152"/>
    <mergeCell ref="C155:D155"/>
    <mergeCell ref="C164:D164"/>
    <mergeCell ref="C165:D165"/>
    <mergeCell ref="C161:D161"/>
    <mergeCell ref="C163:D163"/>
    <mergeCell ref="C166:D166"/>
    <mergeCell ref="C160:D160"/>
    <mergeCell ref="C162:D162"/>
    <mergeCell ref="C156:D156"/>
    <mergeCell ref="C141:D141"/>
    <mergeCell ref="C143:D143"/>
    <mergeCell ref="C117:D117"/>
    <mergeCell ref="C181:D181"/>
    <mergeCell ref="G64:H64"/>
    <mergeCell ref="E59:F59"/>
    <mergeCell ref="E60:F60"/>
    <mergeCell ref="E61:F61"/>
    <mergeCell ref="E62:F62"/>
    <mergeCell ref="G59:H59"/>
    <mergeCell ref="E43:F43"/>
    <mergeCell ref="E41:F41"/>
    <mergeCell ref="C42:D42"/>
    <mergeCell ref="E39:F39"/>
    <mergeCell ref="E40:F40"/>
    <mergeCell ref="E42:F42"/>
    <mergeCell ref="C99:D99"/>
    <mergeCell ref="C100:D100"/>
    <mergeCell ref="C102:D102"/>
    <mergeCell ref="C207:D207"/>
    <mergeCell ref="C183:D183"/>
    <mergeCell ref="C185:D185"/>
    <mergeCell ref="C182:D182"/>
    <mergeCell ref="C184:D184"/>
    <mergeCell ref="C190:D190"/>
    <mergeCell ref="C191:D191"/>
    <mergeCell ref="C186:D186"/>
    <mergeCell ref="C188:D188"/>
    <mergeCell ref="C175:D175"/>
    <mergeCell ref="C178:D178"/>
    <mergeCell ref="C174:D174"/>
    <mergeCell ref="C176:D176"/>
    <mergeCell ref="C167:D167"/>
    <mergeCell ref="C168:D168"/>
    <mergeCell ref="C169:D169"/>
    <mergeCell ref="C144:D144"/>
    <mergeCell ref="E144:F144"/>
    <mergeCell ref="G144:H144"/>
    <mergeCell ref="C139:D139"/>
    <mergeCell ref="C138:D138"/>
    <mergeCell ref="G161:H161"/>
    <mergeCell ref="C104:D104"/>
    <mergeCell ref="C101:D101"/>
    <mergeCell ref="C103:D103"/>
    <mergeCell ref="C95:D95"/>
    <mergeCell ref="C94:D94"/>
    <mergeCell ref="G121:H121"/>
    <mergeCell ref="C124:D124"/>
    <mergeCell ref="E124:F124"/>
    <mergeCell ref="G124:H124"/>
    <mergeCell ref="C123:D123"/>
    <mergeCell ref="E122:F122"/>
    <mergeCell ref="C126:D126"/>
    <mergeCell ref="E120:F120"/>
    <mergeCell ref="E123:F123"/>
    <mergeCell ref="G119:H119"/>
    <mergeCell ref="G120:H120"/>
    <mergeCell ref="G122:H122"/>
    <mergeCell ref="G123:H123"/>
    <mergeCell ref="G125:H125"/>
    <mergeCell ref="G126:H126"/>
    <mergeCell ref="C118:D118"/>
    <mergeCell ref="C122:D122"/>
    <mergeCell ref="C157:D157"/>
    <mergeCell ref="C146:D146"/>
    <mergeCell ref="C120:D120"/>
    <mergeCell ref="C121:D121"/>
    <mergeCell ref="C147:D147"/>
    <mergeCell ref="C149:D149"/>
    <mergeCell ref="C151:D151"/>
    <mergeCell ref="C148:D148"/>
    <mergeCell ref="C150:D150"/>
    <mergeCell ref="E195:F195"/>
    <mergeCell ref="E197:F197"/>
    <mergeCell ref="E194:F194"/>
    <mergeCell ref="E192:F192"/>
    <mergeCell ref="C179:D179"/>
    <mergeCell ref="E175:F175"/>
    <mergeCell ref="E178:F178"/>
    <mergeCell ref="E179:F179"/>
    <mergeCell ref="C195:D195"/>
    <mergeCell ref="C192:D192"/>
    <mergeCell ref="C194:D194"/>
    <mergeCell ref="C187:D187"/>
    <mergeCell ref="C189:D189"/>
    <mergeCell ref="C158:D158"/>
    <mergeCell ref="C153:D153"/>
    <mergeCell ref="C154:D154"/>
    <mergeCell ref="E154:F154"/>
    <mergeCell ref="E161:F161"/>
    <mergeCell ref="C159:D159"/>
    <mergeCell ref="E155:F155"/>
    <mergeCell ref="E157:F157"/>
    <mergeCell ref="E159:F159"/>
    <mergeCell ref="C170:D170"/>
    <mergeCell ref="C171:D171"/>
    <mergeCell ref="C172:D172"/>
    <mergeCell ref="E151:F151"/>
    <mergeCell ref="E153:F153"/>
    <mergeCell ref="AN15:AP15"/>
    <mergeCell ref="AN13:AP13"/>
    <mergeCell ref="BH21:BI21"/>
    <mergeCell ref="AF26:AH26"/>
    <mergeCell ref="AF27:AH27"/>
    <mergeCell ref="AF28:AH28"/>
    <mergeCell ref="AF30:AH30"/>
    <mergeCell ref="AF29:AH29"/>
    <mergeCell ref="AF31:AH31"/>
    <mergeCell ref="AF46:AH46"/>
    <mergeCell ref="AF47:AH47"/>
    <mergeCell ref="AF48:AH48"/>
    <mergeCell ref="AF49:AH49"/>
    <mergeCell ref="AF73:AH73"/>
    <mergeCell ref="AF74:AH74"/>
    <mergeCell ref="AF75:AH75"/>
    <mergeCell ref="AF76:AH76"/>
    <mergeCell ref="BD21:BE21"/>
    <mergeCell ref="AF38:AH38"/>
    <mergeCell ref="AF39:AH39"/>
    <mergeCell ref="AF40:AH40"/>
    <mergeCell ref="AF41:AH41"/>
    <mergeCell ref="AF42:AH42"/>
    <mergeCell ref="AF43:AH43"/>
    <mergeCell ref="AF32:AH32"/>
    <mergeCell ref="AF33:AH33"/>
    <mergeCell ref="AF34:AH34"/>
    <mergeCell ref="AF35:AH35"/>
    <mergeCell ref="AF36:AH36"/>
    <mergeCell ref="AF37:AH37"/>
    <mergeCell ref="AF56:AH56"/>
    <mergeCell ref="AF57:AH57"/>
    <mergeCell ref="C210:D210"/>
    <mergeCell ref="E210:F210"/>
    <mergeCell ref="G210:H210"/>
    <mergeCell ref="AJ18:AO18"/>
    <mergeCell ref="AJ20:AK20"/>
    <mergeCell ref="AJ21:AK21"/>
    <mergeCell ref="AL20:AM20"/>
    <mergeCell ref="AL21:AM21"/>
    <mergeCell ref="AN20:AO20"/>
    <mergeCell ref="AN21:AO21"/>
    <mergeCell ref="G189:H189"/>
    <mergeCell ref="G190:H190"/>
    <mergeCell ref="G191:H191"/>
    <mergeCell ref="E189:F189"/>
    <mergeCell ref="E190:F190"/>
    <mergeCell ref="E191:F191"/>
    <mergeCell ref="C193:D193"/>
    <mergeCell ref="E187:F187"/>
    <mergeCell ref="E193:F193"/>
    <mergeCell ref="E188:F188"/>
    <mergeCell ref="AF25:AH25"/>
    <mergeCell ref="G202:H202"/>
    <mergeCell ref="G163:H163"/>
    <mergeCell ref="G166:H166"/>
    <mergeCell ref="G171:H171"/>
    <mergeCell ref="G162:H162"/>
    <mergeCell ref="G164:H164"/>
    <mergeCell ref="G165:H165"/>
    <mergeCell ref="G167:H167"/>
    <mergeCell ref="G187:H187"/>
    <mergeCell ref="G179:H179"/>
    <mergeCell ref="G181:H181"/>
    <mergeCell ref="C17:D17"/>
    <mergeCell ref="I4:J4"/>
    <mergeCell ref="G4:H4"/>
    <mergeCell ref="E8:F8"/>
    <mergeCell ref="B9:C9"/>
    <mergeCell ref="E9:F9"/>
    <mergeCell ref="E10:F10"/>
    <mergeCell ref="B10:C10"/>
    <mergeCell ref="E7:F7"/>
    <mergeCell ref="I18:J18"/>
    <mergeCell ref="AP19:AU19"/>
    <mergeCell ref="G17:T17"/>
    <mergeCell ref="AJ17:CE17"/>
    <mergeCell ref="AP18:BA18"/>
    <mergeCell ref="BN18:BS18"/>
    <mergeCell ref="AF18:AI18"/>
    <mergeCell ref="K18:M18"/>
    <mergeCell ref="BB18:BM18"/>
    <mergeCell ref="A19:B19"/>
    <mergeCell ref="BT19:BY19"/>
    <mergeCell ref="C19:D19"/>
    <mergeCell ref="E19:F19"/>
    <mergeCell ref="G19:H19"/>
    <mergeCell ref="I19:J19"/>
    <mergeCell ref="BN19:BS19"/>
    <mergeCell ref="BB19:BG19"/>
    <mergeCell ref="AV19:BA19"/>
    <mergeCell ref="BH19:BM19"/>
    <mergeCell ref="AN16:AP16"/>
    <mergeCell ref="AH15:AL15"/>
    <mergeCell ref="AH8:AL8"/>
    <mergeCell ref="AJ19:AO19"/>
    <mergeCell ref="BN21:BO21"/>
    <mergeCell ref="BP21:BQ21"/>
    <mergeCell ref="BR21:BS21"/>
    <mergeCell ref="AJ200:CE200"/>
    <mergeCell ref="BL21:BM21"/>
    <mergeCell ref="BN20:BO20"/>
    <mergeCell ref="AP21:AQ21"/>
    <mergeCell ref="AR20:AS20"/>
    <mergeCell ref="AR21:AS21"/>
    <mergeCell ref="AP20:AQ20"/>
    <mergeCell ref="AT20:AU20"/>
    <mergeCell ref="AT21:AU21"/>
    <mergeCell ref="BF21:BG21"/>
    <mergeCell ref="BH20:BI20"/>
    <mergeCell ref="BJ20:BK20"/>
    <mergeCell ref="AJ178:CE197"/>
    <mergeCell ref="E17:F17"/>
    <mergeCell ref="BJ21:BK21"/>
    <mergeCell ref="BF20:BG20"/>
    <mergeCell ref="N21:T21"/>
    <mergeCell ref="U19:AE19"/>
    <mergeCell ref="AF19:AI19"/>
    <mergeCell ref="U20:AE20"/>
    <mergeCell ref="AF20:AI20"/>
    <mergeCell ref="AF21:AI21"/>
    <mergeCell ref="G183:H183"/>
    <mergeCell ref="G185:H185"/>
    <mergeCell ref="G182:H182"/>
    <mergeCell ref="G184:H184"/>
    <mergeCell ref="AF77:AH77"/>
    <mergeCell ref="G155:H155"/>
    <mergeCell ref="G154:H154"/>
    <mergeCell ref="BT204:BU204"/>
    <mergeCell ref="AV203:AW203"/>
    <mergeCell ref="AX203:AY203"/>
    <mergeCell ref="AZ203:BA203"/>
    <mergeCell ref="BB203:BC203"/>
    <mergeCell ref="BD203:BE203"/>
    <mergeCell ref="I204:J204"/>
    <mergeCell ref="K204:M204"/>
    <mergeCell ref="AP204:AQ204"/>
    <mergeCell ref="AR204:AS204"/>
    <mergeCell ref="AT204:AU204"/>
    <mergeCell ref="AJ203:AK203"/>
    <mergeCell ref="AL203:AM203"/>
    <mergeCell ref="BF204:BG204"/>
    <mergeCell ref="BH204:BI204"/>
    <mergeCell ref="BJ204:BK204"/>
    <mergeCell ref="BL204:BM204"/>
    <mergeCell ref="BN204:BO204"/>
    <mergeCell ref="BP204:BQ204"/>
    <mergeCell ref="AF204:AI204"/>
    <mergeCell ref="AJ204:AK204"/>
    <mergeCell ref="AL204:AM204"/>
    <mergeCell ref="AN204:AO204"/>
    <mergeCell ref="I203:J203"/>
    <mergeCell ref="K203:M203"/>
    <mergeCell ref="AF203:AI203"/>
    <mergeCell ref="AN203:AO203"/>
    <mergeCell ref="AP203:AQ203"/>
    <mergeCell ref="AR203:AS203"/>
    <mergeCell ref="AT203:AU203"/>
    <mergeCell ref="U203:AE203"/>
    <mergeCell ref="AZ204:BA204"/>
    <mergeCell ref="A204:B204"/>
    <mergeCell ref="C204:D204"/>
    <mergeCell ref="E204:F204"/>
    <mergeCell ref="G204:H204"/>
    <mergeCell ref="AV204:AW204"/>
    <mergeCell ref="AX204:AY204"/>
    <mergeCell ref="BR203:BS203"/>
    <mergeCell ref="A203:B203"/>
    <mergeCell ref="C203:D203"/>
    <mergeCell ref="E203:F203"/>
    <mergeCell ref="G203:H203"/>
    <mergeCell ref="C201:D201"/>
    <mergeCell ref="E201:F201"/>
    <mergeCell ref="A17:B17"/>
    <mergeCell ref="B8:C8"/>
    <mergeCell ref="B22:CE22"/>
    <mergeCell ref="K16:L16"/>
    <mergeCell ref="BP20:BQ20"/>
    <mergeCell ref="BB204:BC204"/>
    <mergeCell ref="BD204:BE204"/>
    <mergeCell ref="BR204:BS204"/>
    <mergeCell ref="BT203:BU203"/>
    <mergeCell ref="BV203:BW203"/>
    <mergeCell ref="CD204:CE204"/>
    <mergeCell ref="BV204:BW204"/>
    <mergeCell ref="BF203:BG203"/>
    <mergeCell ref="BH203:BI203"/>
    <mergeCell ref="BN202:BS202"/>
    <mergeCell ref="BT202:BY202"/>
    <mergeCell ref="BZ202:CE202"/>
    <mergeCell ref="BT201:BY201"/>
    <mergeCell ref="BZ201:CE201"/>
    <mergeCell ref="AF58:AH58"/>
    <mergeCell ref="AF50:AH50"/>
    <mergeCell ref="AF52:AH52"/>
    <mergeCell ref="AF51:AH51"/>
    <mergeCell ref="AF53:AH53"/>
    <mergeCell ref="AF54:AH54"/>
    <mergeCell ref="AF55:AH55"/>
    <mergeCell ref="AF44:AH44"/>
    <mergeCell ref="AF45:AH45"/>
    <mergeCell ref="G58:H58"/>
    <mergeCell ref="G39:H39"/>
    <mergeCell ref="G40:H40"/>
    <mergeCell ref="G41:H41"/>
    <mergeCell ref="G42:H42"/>
    <mergeCell ref="G149:H149"/>
    <mergeCell ref="CD203:CE203"/>
    <mergeCell ref="A202:B202"/>
    <mergeCell ref="A200:B200"/>
    <mergeCell ref="C200:D200"/>
    <mergeCell ref="BX203:BY203"/>
    <mergeCell ref="BJ203:BK203"/>
    <mergeCell ref="BL203:BM203"/>
    <mergeCell ref="BN203:BO203"/>
    <mergeCell ref="BP203:BQ203"/>
    <mergeCell ref="BH202:BM202"/>
    <mergeCell ref="AJ202:AO202"/>
    <mergeCell ref="BB202:BG202"/>
    <mergeCell ref="AV202:BA202"/>
    <mergeCell ref="AF201:AI201"/>
    <mergeCell ref="AP202:AU202"/>
    <mergeCell ref="AJ201:AO201"/>
    <mergeCell ref="AP201:BA201"/>
    <mergeCell ref="BB201:BM201"/>
    <mergeCell ref="I202:J202"/>
    <mergeCell ref="N202:T202"/>
    <mergeCell ref="U202:AE202"/>
    <mergeCell ref="AF202:AI202"/>
    <mergeCell ref="K202:M202"/>
    <mergeCell ref="BN201:BS201"/>
    <mergeCell ref="A201:B201"/>
    <mergeCell ref="AF78:AH78"/>
    <mergeCell ref="AF68:AH68"/>
    <mergeCell ref="AF69:AH69"/>
    <mergeCell ref="AF70:AH70"/>
    <mergeCell ref="AF71:AH71"/>
    <mergeCell ref="AF72:AH72"/>
    <mergeCell ref="AF62:AH62"/>
    <mergeCell ref="AF64:AH64"/>
    <mergeCell ref="AF63:AH63"/>
    <mergeCell ref="AF65:AH65"/>
    <mergeCell ref="AF66:AH66"/>
    <mergeCell ref="AF67:AH67"/>
    <mergeCell ref="AF91:AH91"/>
    <mergeCell ref="AF108:AH108"/>
    <mergeCell ref="AF109:AH109"/>
    <mergeCell ref="AF110:AH110"/>
    <mergeCell ref="AF111:AH111"/>
    <mergeCell ref="AF113:AH113"/>
    <mergeCell ref="AF112:AH112"/>
    <mergeCell ref="AF103:AH103"/>
    <mergeCell ref="AF104:AH104"/>
    <mergeCell ref="AF106:AH106"/>
    <mergeCell ref="AF105:AH105"/>
    <mergeCell ref="AF107:AH107"/>
    <mergeCell ref="AF59:AH59"/>
    <mergeCell ref="AF60:AH60"/>
    <mergeCell ref="AF61:AH61"/>
    <mergeCell ref="AF92:AH92"/>
    <mergeCell ref="AF94:AH94"/>
    <mergeCell ref="AF93:AH93"/>
    <mergeCell ref="AF95:AH95"/>
    <mergeCell ref="AF96:AH96"/>
    <mergeCell ref="AF84:AH84"/>
    <mergeCell ref="AF86:AH86"/>
    <mergeCell ref="AF87:AH87"/>
    <mergeCell ref="AF88:AH88"/>
    <mergeCell ref="AF90:AH90"/>
    <mergeCell ref="AF89:AH89"/>
    <mergeCell ref="AF79:AH79"/>
    <mergeCell ref="AF80:AH80"/>
    <mergeCell ref="AF81:AH81"/>
    <mergeCell ref="AF82:AH82"/>
    <mergeCell ref="AF83:AH83"/>
    <mergeCell ref="AF85:AH85"/>
    <mergeCell ref="AF97:AH97"/>
    <mergeCell ref="AF98:AH98"/>
    <mergeCell ref="AF99:AH99"/>
    <mergeCell ref="AF101:AH101"/>
    <mergeCell ref="AF100:AH100"/>
    <mergeCell ref="AF102:AH102"/>
    <mergeCell ref="AF125:AH125"/>
    <mergeCell ref="AF126:AH126"/>
    <mergeCell ref="AF127:AH127"/>
    <mergeCell ref="AF128:AH128"/>
    <mergeCell ref="AF129:AH129"/>
    <mergeCell ref="AF132:AH132"/>
    <mergeCell ref="AF119:AH119"/>
    <mergeCell ref="AF120:AH120"/>
    <mergeCell ref="AF122:AH122"/>
    <mergeCell ref="AF124:AH124"/>
    <mergeCell ref="AF123:AH123"/>
    <mergeCell ref="AF114:AH114"/>
    <mergeCell ref="AF115:AH115"/>
    <mergeCell ref="AF116:AH116"/>
    <mergeCell ref="AF117:AH117"/>
    <mergeCell ref="AF118:AH118"/>
    <mergeCell ref="AF121:AH121"/>
    <mergeCell ref="AF136:AH136"/>
    <mergeCell ref="AF137:AH137"/>
    <mergeCell ref="AF138:AH138"/>
    <mergeCell ref="AF139:AH139"/>
    <mergeCell ref="AF141:AH141"/>
    <mergeCell ref="AF140:AH140"/>
    <mergeCell ref="AF130:AH130"/>
    <mergeCell ref="AF131:AH131"/>
    <mergeCell ref="AF133:AH133"/>
    <mergeCell ref="AF135:AH135"/>
    <mergeCell ref="AF134:AH134"/>
    <mergeCell ref="C131:D131"/>
    <mergeCell ref="C133:D133"/>
    <mergeCell ref="N130:O130"/>
    <mergeCell ref="N131:O131"/>
    <mergeCell ref="N133:O133"/>
    <mergeCell ref="N135:O135"/>
    <mergeCell ref="N134:O134"/>
    <mergeCell ref="N139:O139"/>
    <mergeCell ref="N141:O141"/>
    <mergeCell ref="C136:D136"/>
    <mergeCell ref="C137:D137"/>
    <mergeCell ref="G138:H138"/>
    <mergeCell ref="E140:F140"/>
    <mergeCell ref="G140:H140"/>
    <mergeCell ref="C132:D132"/>
    <mergeCell ref="C135:D135"/>
    <mergeCell ref="K136:L136"/>
    <mergeCell ref="K137:L137"/>
    <mergeCell ref="R137:S137"/>
    <mergeCell ref="R138:S138"/>
    <mergeCell ref="U136:V136"/>
    <mergeCell ref="C140:D140"/>
    <mergeCell ref="AF160:AH160"/>
    <mergeCell ref="AF161:AH161"/>
    <mergeCell ref="AF162:AH162"/>
    <mergeCell ref="AF163:AH163"/>
    <mergeCell ref="AF164:AH164"/>
    <mergeCell ref="AF166:AH166"/>
    <mergeCell ref="AF154:AH154"/>
    <mergeCell ref="AF155:AH155"/>
    <mergeCell ref="AF156:AH156"/>
    <mergeCell ref="AF157:AH157"/>
    <mergeCell ref="AF158:AH158"/>
    <mergeCell ref="AF159:AH159"/>
    <mergeCell ref="W148:AE148"/>
    <mergeCell ref="AF149:AH149"/>
    <mergeCell ref="AF150:AH150"/>
    <mergeCell ref="AF151:AH151"/>
    <mergeCell ref="AF152:AH152"/>
    <mergeCell ref="AF153:AH153"/>
    <mergeCell ref="W152:AE152"/>
    <mergeCell ref="W150:AE150"/>
    <mergeCell ref="W166:AE166"/>
    <mergeCell ref="AF142:AH142"/>
    <mergeCell ref="AF143:AH143"/>
    <mergeCell ref="AF144:AH144"/>
    <mergeCell ref="AF146:AH146"/>
    <mergeCell ref="AF147:AH147"/>
    <mergeCell ref="AF148:AH148"/>
    <mergeCell ref="B145:CE145"/>
    <mergeCell ref="G147:H147"/>
    <mergeCell ref="W146:AE146"/>
    <mergeCell ref="W147:AE147"/>
    <mergeCell ref="AF187:AH187"/>
    <mergeCell ref="AF188:AH188"/>
    <mergeCell ref="AF179:AH179"/>
    <mergeCell ref="AF180:AH180"/>
    <mergeCell ref="B177:CE177"/>
    <mergeCell ref="C180:D180"/>
    <mergeCell ref="E180:F180"/>
    <mergeCell ref="G180:H180"/>
    <mergeCell ref="K179:L179"/>
    <mergeCell ref="N178:O178"/>
    <mergeCell ref="AF174:AH174"/>
    <mergeCell ref="AF173:AH173"/>
    <mergeCell ref="AF175:AH175"/>
    <mergeCell ref="AF176:AH176"/>
    <mergeCell ref="AF178:AH178"/>
    <mergeCell ref="AF165:AH165"/>
    <mergeCell ref="AF167:AH167"/>
    <mergeCell ref="AF168:AH168"/>
    <mergeCell ref="AF169:AH169"/>
    <mergeCell ref="AF171:AH171"/>
    <mergeCell ref="AF170:AH170"/>
    <mergeCell ref="W173:AE173"/>
    <mergeCell ref="W175:AE175"/>
    <mergeCell ref="W179:AE179"/>
    <mergeCell ref="W178:AE178"/>
    <mergeCell ref="W181:AE181"/>
    <mergeCell ref="AF172:AH172"/>
    <mergeCell ref="K167:L167"/>
    <mergeCell ref="K168:L168"/>
    <mergeCell ref="K169:L169"/>
    <mergeCell ref="K170:L170"/>
    <mergeCell ref="G186:H186"/>
    <mergeCell ref="AR4:AS4"/>
    <mergeCell ref="AT4:AU4"/>
    <mergeCell ref="AR2:AS2"/>
    <mergeCell ref="AF197:AH197"/>
    <mergeCell ref="AF193:AH193"/>
    <mergeCell ref="AF194:AH194"/>
    <mergeCell ref="AF195:AH195"/>
    <mergeCell ref="AF196:AH196"/>
    <mergeCell ref="AF189:AH189"/>
    <mergeCell ref="AF190:AH190"/>
    <mergeCell ref="AF209:AH209"/>
    <mergeCell ref="U200:AI200"/>
    <mergeCell ref="B205:CE205"/>
    <mergeCell ref="BX204:BY204"/>
    <mergeCell ref="BZ204:CA204"/>
    <mergeCell ref="CB204:CC204"/>
    <mergeCell ref="BZ203:CA203"/>
    <mergeCell ref="CB203:CC203"/>
    <mergeCell ref="W199:AE199"/>
    <mergeCell ref="AF199:AH199"/>
    <mergeCell ref="I201:J201"/>
    <mergeCell ref="G201:H201"/>
    <mergeCell ref="AF206:AH206"/>
    <mergeCell ref="AF207:AH207"/>
    <mergeCell ref="AF181:AH181"/>
    <mergeCell ref="AF182:AH182"/>
    <mergeCell ref="AF183:AH183"/>
    <mergeCell ref="AF184:AH184"/>
    <mergeCell ref="AF191:AH191"/>
    <mergeCell ref="AF192:AH192"/>
    <mergeCell ref="AF185:AH185"/>
    <mergeCell ref="AF186:AH186"/>
    <mergeCell ref="AN2:AQ2"/>
    <mergeCell ref="AH3:AM3"/>
    <mergeCell ref="AN3:AQ3"/>
    <mergeCell ref="AD7:AF7"/>
    <mergeCell ref="AD2:AG2"/>
    <mergeCell ref="AD5:AF5"/>
    <mergeCell ref="AD4:AG4"/>
    <mergeCell ref="AD3:AG3"/>
    <mergeCell ref="A4:F4"/>
    <mergeCell ref="B6:C6"/>
    <mergeCell ref="B7:C7"/>
    <mergeCell ref="AH9:AL9"/>
    <mergeCell ref="AN9:AP9"/>
    <mergeCell ref="AN10:AP10"/>
    <mergeCell ref="AN8:AP8"/>
    <mergeCell ref="AH12:AL12"/>
    <mergeCell ref="G2:H2"/>
    <mergeCell ref="I2:J2"/>
    <mergeCell ref="K2:AC2"/>
    <mergeCell ref="E5:F5"/>
    <mergeCell ref="E6:F6"/>
    <mergeCell ref="E11:F11"/>
    <mergeCell ref="E12:F12"/>
    <mergeCell ref="K7:L7"/>
    <mergeCell ref="K15:L15"/>
    <mergeCell ref="K14:L14"/>
    <mergeCell ref="E13:F13"/>
    <mergeCell ref="E14:F14"/>
    <mergeCell ref="E15:F15"/>
    <mergeCell ref="K10:AG10"/>
    <mergeCell ref="K9:L9"/>
    <mergeCell ref="B12:C12"/>
    <mergeCell ref="K12:L12"/>
    <mergeCell ref="N12:P12"/>
    <mergeCell ref="Q12:S12"/>
    <mergeCell ref="K11:L11"/>
    <mergeCell ref="U11:W11"/>
    <mergeCell ref="Y11:AB11"/>
    <mergeCell ref="AD11:AF11"/>
    <mergeCell ref="AH4:AM4"/>
    <mergeCell ref="AH2:AM2"/>
    <mergeCell ref="C29:D29"/>
    <mergeCell ref="E29:F29"/>
    <mergeCell ref="C51:D51"/>
    <mergeCell ref="E51:F51"/>
    <mergeCell ref="C63:D63"/>
    <mergeCell ref="E63:F63"/>
    <mergeCell ref="AT2:AU2"/>
    <mergeCell ref="AR3:AS3"/>
    <mergeCell ref="AT3:AU3"/>
    <mergeCell ref="G1:AU1"/>
    <mergeCell ref="AN11:AP11"/>
    <mergeCell ref="AN12:AP12"/>
    <mergeCell ref="A1:F1"/>
    <mergeCell ref="A2:F2"/>
    <mergeCell ref="A3:F3"/>
    <mergeCell ref="U13:W13"/>
    <mergeCell ref="Y13:AB13"/>
    <mergeCell ref="AD13:AF13"/>
    <mergeCell ref="AH13:AL13"/>
    <mergeCell ref="U14:W14"/>
    <mergeCell ref="Y14:AB14"/>
    <mergeCell ref="AD14:AF14"/>
    <mergeCell ref="U16:W16"/>
    <mergeCell ref="Y16:AB16"/>
    <mergeCell ref="AD16:AF16"/>
    <mergeCell ref="U15:W15"/>
    <mergeCell ref="Y15:AB15"/>
    <mergeCell ref="AD15:AF15"/>
    <mergeCell ref="B13:C13"/>
    <mergeCell ref="B14:C14"/>
    <mergeCell ref="B15:C15"/>
    <mergeCell ref="K13:L13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&amp;U4.2.3  Detailed Survey Plan (Bridge)</oddHeader>
    <oddFooter>&amp;R&amp;"Arial,太字"&amp;8&amp;P/&amp;N</oddFooter>
  </headerFooter>
  <rowBreaks count="3" manualBreakCount="3">
    <brk id="76" max="82" man="1"/>
    <brk id="124" max="82" man="1"/>
    <brk id="176" max="82" man="1"/>
  </rowBreaks>
  <ignoredErrors>
    <ignoredError sqref="AS210 AQ210 AJ1:AJ19 AL1:AL19 AN1:AN19 AP1:AP19 AR15:AR19 AT1:AT19 AV1:AV19 AX1:AX19 AZ1:AZ19 BB1:BB19 BD1:BD19 BF1:BF19 BH1:BH19 BJ1:BJ19 BL1:BL19 BP1:BP19 BR1:BR19 BT1:BT19 BV1:BV19 BX1:BX19 W30:AE30 BZ1:BZ19 CB1:CB19 CD1:CD19 N1:N8 AR1:AR13 BN14:BN19 BF38 BG40:BG41 BG37:BG38 BE40:BE41 BE37:BE38 BF41 BF32 BG34 BG31:BG32 BE34 BE31:BE32 BE39:BG39 BE33:BG33 BF44:BF45 J58:M58 F58:H58 AU1:AU28 CE1:CE28 CC1:CC28 CA1:CA28 BW1:BW28 BU1:BU28 AS75:AT75 AQ75:AR76 BE35:BG36 BG1:BG28 BE1:BE28 AS1:AS28 BE42:BG42 B143:C145 CD22:CD28 E176:E182 C176:C184 AT22:AT28 AS76:AU76 BV22:BV28 CB22:CB28 BF22:BF27 AQ30:AU30 C147:C150 A146:C146 BE30:BG30 AW30:BA30 E143:E152 AK30:AO30 BO30:BS30 BI30:BK30 A199:CE205 BN1:BN11 BF47:BF48 E197 C197 A30:H30 W38:AI42 X37:AI37 W108:AI109 W48:AE48 AG48:AI48 AP22:AP28 AJ22:AJ28 BN22:BN29 BB22:BB28 N10:N28 BH22:BH28 BR22:BR28 BP22:BP28 AN22:AN28 AL22:AL28 BZ22:BZ28 BT22:BT28 BL22:BL28 BJ22:BJ28 AV22:AV28 BD22:BD28 AZ22:AZ28 AX22:AX28 BX22:BX28 AR22:AR28 BM1:BM28 BI1:BI28 AO1:AO28 AM1:AM28 AK1:AK28 BC1:BC28 AQ1:AQ28 BA1:BA28 AY1:AY28 AW1:AW28 BO1:BO28 BQ1:BQ28 BS1:BS28 BK1:BK28 BY1:BY28 A1:M25 O1:AI25 C53 E53 G31:M31 AV51 AK52:AO52 BP51:CE51 BE52:BG52 BB51 BL29:BM30 BC29:BD30 J30:M30 AG30:AI30 BU30:BY30 CA30:CE30 N29:V51 W31:BD35 BH31:CE35 A32:M35 W49:AI50 BF50 BE43:BE50 BG43:BG50 F54:M57 G53:M53 C52:H52 A52:B62 W53:AP57 BG53:BJ57 BN53:BN57 BB53:BB57 AV53:AV57 BP52:BS52 BQ53:CE57 W58:AE58 AG58:AI58 AK58:AO58 BG58 BI58:BJ58 BQ58:BS58 BU58:BY58 CA58:CE58 CA52:CE52 BH44:CE50 BH43:BY43 CA43:CE43 BH37:CE42 BI36:BM36 CA36:CE36 BU36:BY36 BO36:BS36 AJ37:BD50 AK36:AO36 BC36:BD36 AW36:BA36 AQ36:AU36 W36:AE36 AG36:AI36 O27:AI28 O26:AE26 AG26:AI26 J52:AE52 AG52:AI52 BI52:BM52 BU52:BY52 G63:CE63 C54:E62 BQ59:CE62 BN59:BN62 BG59:BJ62 BB59:BB62 W59:AP62 BO51:BO62 BP53:BP62 N53:V62 BC52:BD62 AW52:BA62 BK53:BM62 BE53:BF62 AV59:AV62 F59:M62 AQ52:AU62 G65:M65 C64:H64 J64:AE64 AG64:AI64 AK64:AO64 AQ64:AU64 AW64:BA64 BC64:BG64 BI64:BM64 BO64:CE64 AQ71:AT74 J67:AE67 C71:D84 A67:H67 A71:B75 D66:M66 C65:C66 N65:CE66 AG67:AI67 AK67:AO67 AQ67:AU67 BC67:BG67 BO67:BS67 BY67 CE67 AG76:AI76 E72:E83 AJ71:AP75 F72:AI75 AU71:CE75 A79:B84 G84:CE84 G86:V86 E85:H85 BO85:BS85 AK85:AO85 A85:D89 CA85:CE85 BU85:BY85 BI85:BM85 BC85:BG85 AW85:BA85 AQ85:AU85 AG85:AI85 W86:CE88 E87:V88 G89:CE89 G91:V91 E95 A90:H90 W91:CE92 C92:V92 G93:CE93 E101:H101 G95:V95 E94:H94 W95:CE99 C96:V99 G105:AI105 E109:E110 F109:V109 G108:V108 C106:H106 BO106:BS106 AK106:AO106 BQ114:CE115 A114:B118 BQ100:CE100 G100:BN100 C100:D103 W114:BN115 AG110:AI110 AG106:AI106 AG90:AI90 J90:AE90 A27:M28 A26:H26 J26:M26 A37:M42 A36:H36 J36:M36 A44:M50 A43:H43 J43:M43 W44:AI47 W43:AE43 AG43:AI43 F76:H76 J76:AE76 J85:AE85 AK90:AO90 AQ90:AU90 AW90:BA90 BC90:BG90 BI90:BM90 BO90:BS90 BU90:BY90 CA90:CE90 J94:AE94 AG94:AI94 AK94:AO94 AQ94:AU94 AW94:BA94 BC94:BG94 BI94:BM94 BO94:BS94 BU94:BY94 CA94:CE94 J101:AE101 AG101:AI101 G102:BN102 AK101:AO101 AQ101:AU101 AW101:BA101 BC101:BG101 BI101:BM101 BQ101:BS101 BU101:BY101 CA101:CE101 E103:H103 J103:AE103 AG103:AI103 AK103:BN103 J106:AE106 AQ106:AU106 AW106:BA106 BC106:BG106 BI106:BM106 BU106 CA106 BY106 CE106 F115:V115 F110:H110 J110:AE110 BO112:CE112 AJ108:CE109 AK112:AO112 A108:B111 F111:AI111 A112:H112 J112:AE112 AG112:AI112 AQ112:AU112 AW112:BA112 BC112:BG112 BI112:BM112 G114:V114 F116:H116 J116:AE116 AG116:AI116 AK116:AO116 AQ116:AU116 AW116:BA116 BC116:BG116 BI116:BM116 BO119:CE120 BQ116:BS116 BU116:BY116 CA116:CE116 BQ117:CE118 F117:BN118 BO114:BP118 C115:E118 G119:BN119 A123:D123 C120:BN120 E121:H121 F123:CE123 J121:AE121 AG121:AI121 AK121:AO121 AQ121:AU121 AW121:BA121 BC121:BG121 BI121:BM121 BO121:BS121 BU121:BY121 CA121:CE121 G122:CE122 E122 A122:B122 F125:BN126 A130:D131 A124:H124 J124:AE124 AG124:AI124 AK124:AO124 AQ124:AU124 AW124:BA124 BC124:BG124 BI124:BM124 F127:H127 J127:AE127 AG127:AI127 AK127:BM127 F128:BN129 BO124:CE129 A125:E129 G130:CE131 E131:F131 A132:H132 J132:AE132 AG132:AI132 AK132:AO132 AQ132:AU132 BA132 BM132 BO132:BS132 BY132 CE132 BC132:BG132 A133:B134 E136:E138 F136:BN137 G133:CE134 C136:C138 A142:A145 A135:H135 BQ142:CE143 J135:AE135 AG135:AI135 AK135:AO135 AQ135:AU135 AW135:BA135 BC135:BG135 BI135:BM135 BO135:BS135 BU135:BY135 CA135:CE135 F143:BN143 F138:H138 J138:AE138 AG138:BN138 D136:D139 A136:B139 BO136:CE139 F139:BN139 A140:H140 J140:CE140 B142 G142:BN142 F144:H144 J144:AE144 AG144:AI144 AQ144:AU144 BA144 BC144:BG144 BQ144:BS144 BY144 CE144 BM144 A208:H208 J208:CE208 C152 C154:C155 E154:E155 C157:C159 E157:E159 C161 E161 C165 E166:H166 E163 C163 F145:BN164 D143:D159 A147:B161 G165:BN165 G167:BN167 BP142:BP166 A166:D170 J166:AI166 AK166:AO166 AQ166:BA166 BC166:BM166 BO142:BO169 BQ145:CE169 E168:BN169 BP168:BP169 F175:BN175 G170:CE170 A171:H171 C174 J171:AI171 AK171:AO171 AQ171:BA171 BC171:BM171 E174:H174 J174:AI174 A172:E172 G172:BN173 D174:D197 BO171:CE197 A173:B197 AK174:AO174 AQ174:BA174 BC174:BM174 F177:BN192 F176:H176 J176:BN176 E184 E186 C186:C193 E188:E193 F194:BN197 F193:H193 J193:BN193 E195 C195 D91:E91 D104:BN104 D133 D161:D165 A207:CE207 A206:B206 D206:CE206 A163:B165 A162 BA67 BM67 AK144:AO144 G71:AI71 AK76:AO76 F77:CE83 AW76:BA76 BC76:BG76 BI76:BM76 BO76:BS76 BU76:BY76 CA76:CE76 A91:B105 A106:B106 BQ102:CE105 BO100:BP105 AJ105:BN105 AJ111:CE111 AK110:AO110 AQ110:AU110 AW110:BA110 BC110:BG110 BI110:BM110 BO110:BS110 BU110:BY110 CA110:CE110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>
    <tabColor indexed="12"/>
  </sheetPr>
  <dimension ref="A1:BL279"/>
  <sheetViews>
    <sheetView view="pageBreakPreview" topLeftCell="B2" zoomScale="190" zoomScaleNormal="140" zoomScaleSheetLayoutView="190" workbookViewId="0">
      <selection activeCell="K2" sqref="K2:L2"/>
    </sheetView>
  </sheetViews>
  <sheetFormatPr defaultRowHeight="7.5"/>
  <cols>
    <col min="1" max="1" width="0.375" style="554" customWidth="1"/>
    <col min="2" max="2" width="5.625" style="1513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25" style="434" customWidth="1"/>
    <col min="8" max="8" width="0.375" style="434" customWidth="1"/>
    <col min="9" max="9" width="5.625" style="297" customWidth="1"/>
    <col min="10" max="10" width="0.375" style="297" customWidth="1"/>
    <col min="11" max="11" width="5.625" style="299" customWidth="1"/>
    <col min="12" max="12" width="0.375" style="451" customWidth="1"/>
    <col min="13" max="13" width="4.125" style="451" customWidth="1"/>
    <col min="14" max="14" width="0.375" style="586" customWidth="1"/>
    <col min="15" max="15" width="4.375" style="448" customWidth="1"/>
    <col min="16" max="16" width="0.375" style="586" customWidth="1"/>
    <col min="17" max="17" width="4.375" style="448" customWidth="1"/>
    <col min="18" max="18" width="0.375" style="586" customWidth="1"/>
    <col min="19" max="19" width="4.125" style="451" customWidth="1"/>
    <col min="20" max="20" width="0.375" style="586" customWidth="1"/>
    <col min="21" max="21" width="4.375" style="586" customWidth="1"/>
    <col min="22" max="22" width="0.375" style="586" customWidth="1"/>
    <col min="23" max="23" width="4.375" style="586" customWidth="1"/>
    <col min="24" max="24" width="0.375" style="586" customWidth="1"/>
    <col min="25" max="25" width="4.125" style="451" customWidth="1"/>
    <col min="26" max="26" width="0.375" style="586" customWidth="1"/>
    <col min="27" max="27" width="4.375" style="448" customWidth="1"/>
    <col min="28" max="28" width="0.375" style="586" customWidth="1"/>
    <col min="29" max="29" width="4.375" style="448" customWidth="1"/>
    <col min="30" max="31" width="0.375" style="550" customWidth="1"/>
    <col min="32" max="32" width="68.875" style="552" customWidth="1"/>
    <col min="33" max="93" width="1.25" style="434" customWidth="1"/>
    <col min="94" max="16384" width="9" style="434"/>
  </cols>
  <sheetData>
    <row r="1" spans="1:32" s="443" customFormat="1" ht="7.35" customHeight="1">
      <c r="A1" s="2386" t="s">
        <v>845</v>
      </c>
      <c r="B1" s="2548"/>
      <c r="C1" s="2548"/>
      <c r="D1" s="2387"/>
      <c r="E1" s="2273" t="s">
        <v>32</v>
      </c>
      <c r="F1" s="2274"/>
      <c r="G1" s="2274"/>
      <c r="H1" s="2274"/>
      <c r="I1" s="2274"/>
      <c r="J1" s="2274"/>
      <c r="K1" s="2274"/>
      <c r="L1" s="2275"/>
      <c r="M1" s="2273" t="s">
        <v>854</v>
      </c>
      <c r="N1" s="2274"/>
      <c r="O1" s="2274"/>
      <c r="P1" s="2275"/>
      <c r="Q1" s="554"/>
      <c r="R1" s="1145"/>
      <c r="S1" s="1138"/>
      <c r="T1" s="1146"/>
      <c r="U1" s="1138"/>
      <c r="V1" s="1146"/>
      <c r="W1" s="554"/>
      <c r="X1" s="1149"/>
    </row>
    <row r="2" spans="1:32" s="443" customFormat="1" ht="7.35" customHeight="1">
      <c r="A2" s="2452"/>
      <c r="B2" s="2453"/>
      <c r="C2" s="2453"/>
      <c r="D2" s="2454"/>
      <c r="E2" s="2273" t="s">
        <v>846</v>
      </c>
      <c r="F2" s="2274"/>
      <c r="G2" s="2274"/>
      <c r="H2" s="2274"/>
      <c r="I2" s="2274"/>
      <c r="J2" s="2275"/>
      <c r="K2" s="2666" t="s">
        <v>847</v>
      </c>
      <c r="L2" s="2667"/>
      <c r="M2" s="2273" t="s">
        <v>846</v>
      </c>
      <c r="N2" s="2274"/>
      <c r="O2" s="2274"/>
      <c r="P2" s="2275"/>
      <c r="Q2" s="1145"/>
      <c r="R2" s="1138"/>
      <c r="S2" s="1146"/>
      <c r="T2" s="1138"/>
      <c r="U2" s="1146"/>
      <c r="V2" s="554"/>
      <c r="W2" s="1149"/>
      <c r="X2" s="554"/>
    </row>
    <row r="3" spans="1:32" s="1151" customFormat="1" ht="7.35" customHeight="1">
      <c r="A3" s="2469"/>
      <c r="B3" s="2471"/>
      <c r="C3" s="2471"/>
      <c r="D3" s="2470"/>
      <c r="E3" s="2264" t="s">
        <v>790</v>
      </c>
      <c r="F3" s="2662"/>
      <c r="G3" s="2662"/>
      <c r="H3" s="2663"/>
      <c r="I3" s="2614" t="s">
        <v>852</v>
      </c>
      <c r="J3" s="2615"/>
      <c r="K3" s="2668"/>
      <c r="L3" s="2669"/>
      <c r="M3" s="2614" t="s">
        <v>852</v>
      </c>
      <c r="N3" s="2707"/>
      <c r="O3" s="2707"/>
      <c r="P3" s="2615"/>
      <c r="Q3" s="1146"/>
      <c r="R3" s="1138"/>
      <c r="S3" s="1145"/>
      <c r="T3" s="1138"/>
      <c r="U3" s="1150"/>
      <c r="V3" s="1138"/>
      <c r="W3" s="1146"/>
      <c r="X3" s="1150"/>
    </row>
    <row r="4" spans="1:32" s="443" customFormat="1" ht="7.35" customHeight="1">
      <c r="A4" s="553"/>
      <c r="B4" s="1537" t="s">
        <v>848</v>
      </c>
      <c r="C4" s="1142"/>
      <c r="D4" s="1538" t="s">
        <v>849</v>
      </c>
      <c r="E4" s="2664">
        <v>100</v>
      </c>
      <c r="F4" s="2665"/>
      <c r="G4" s="2665"/>
      <c r="H4" s="1386"/>
      <c r="I4" s="1539">
        <v>100</v>
      </c>
      <c r="J4" s="1387"/>
      <c r="K4" s="1166">
        <f>2*200</f>
        <v>400</v>
      </c>
      <c r="L4" s="1388"/>
      <c r="M4" s="2705">
        <v>100</v>
      </c>
      <c r="N4" s="2706"/>
      <c r="O4" s="2706"/>
      <c r="P4" s="1501"/>
      <c r="Q4" s="1138"/>
      <c r="R4" s="1150"/>
      <c r="S4" s="1138"/>
      <c r="T4" s="1146"/>
      <c r="U4" s="554"/>
      <c r="V4" s="1145"/>
      <c r="W4" s="1138"/>
      <c r="X4" s="1150"/>
    </row>
    <row r="5" spans="1:32" s="443" customFormat="1" ht="7.35" customHeight="1">
      <c r="A5" s="1143"/>
      <c r="B5" s="1144" t="s">
        <v>850</v>
      </c>
      <c r="C5" s="1142"/>
      <c r="D5" s="1538" t="s">
        <v>851</v>
      </c>
      <c r="E5" s="2664">
        <v>40</v>
      </c>
      <c r="F5" s="2665"/>
      <c r="G5" s="2665"/>
      <c r="H5" s="1389"/>
      <c r="I5" s="1390"/>
      <c r="J5" s="1391"/>
      <c r="K5" s="1167">
        <f>2*30</f>
        <v>60</v>
      </c>
      <c r="L5" s="1392"/>
      <c r="M5" s="2699"/>
      <c r="N5" s="2700"/>
      <c r="O5" s="2700"/>
      <c r="P5" s="1502"/>
      <c r="Q5" s="1138"/>
      <c r="R5" s="1150"/>
      <c r="S5" s="1138"/>
      <c r="T5" s="1146"/>
      <c r="U5" s="554"/>
      <c r="V5" s="1145"/>
      <c r="W5" s="1138"/>
      <c r="X5" s="1150"/>
    </row>
    <row r="6" spans="1:32" s="443" customFormat="1" ht="7.35" customHeight="1">
      <c r="A6" s="632"/>
      <c r="B6" s="1137"/>
      <c r="C6" s="1142"/>
      <c r="D6" s="1538" t="s">
        <v>716</v>
      </c>
      <c r="E6" s="2664">
        <v>20</v>
      </c>
      <c r="F6" s="2665"/>
      <c r="G6" s="2665"/>
      <c r="H6" s="1389"/>
      <c r="I6" s="1393"/>
      <c r="J6" s="1394"/>
      <c r="K6" s="1167">
        <v>20</v>
      </c>
      <c r="L6" s="1392"/>
      <c r="M6" s="2701"/>
      <c r="N6" s="2702"/>
      <c r="O6" s="2702"/>
      <c r="P6" s="1585"/>
      <c r="Q6" s="1138"/>
      <c r="R6" s="1150"/>
      <c r="S6" s="1138"/>
      <c r="T6" s="1146"/>
      <c r="U6" s="554"/>
      <c r="V6" s="1145"/>
      <c r="W6" s="1138"/>
      <c r="X6" s="1150"/>
    </row>
    <row r="7" spans="1:32" ht="7.35" customHeight="1"/>
    <row r="8" spans="1:32" ht="7.35" customHeight="1">
      <c r="A8" s="2229" t="s">
        <v>9</v>
      </c>
      <c r="B8" s="2230"/>
      <c r="C8" s="2039" t="s">
        <v>33</v>
      </c>
      <c r="D8" s="2038"/>
      <c r="E8" s="2229" t="s">
        <v>29</v>
      </c>
      <c r="F8" s="2230"/>
      <c r="G8" s="2039" t="s">
        <v>22</v>
      </c>
      <c r="H8" s="2041"/>
      <c r="I8" s="2039" t="s">
        <v>99</v>
      </c>
      <c r="J8" s="2038"/>
      <c r="K8" s="1512" t="s">
        <v>100</v>
      </c>
      <c r="L8" s="2053" t="s">
        <v>5</v>
      </c>
      <c r="M8" s="2054"/>
      <c r="N8" s="2054"/>
      <c r="O8" s="2054"/>
      <c r="P8" s="2054"/>
      <c r="Q8" s="2054"/>
      <c r="R8" s="2054"/>
      <c r="S8" s="2054"/>
      <c r="T8" s="2054"/>
      <c r="U8" s="2054"/>
      <c r="V8" s="2054"/>
      <c r="W8" s="2054"/>
      <c r="X8" s="2054"/>
      <c r="Y8" s="2054"/>
      <c r="Z8" s="2054"/>
      <c r="AA8" s="2054"/>
      <c r="AB8" s="2054"/>
      <c r="AC8" s="2054"/>
      <c r="AD8" s="2054"/>
      <c r="AE8" s="2039" t="s">
        <v>24</v>
      </c>
      <c r="AF8" s="2038"/>
    </row>
    <row r="9" spans="1:32" ht="7.35" customHeight="1">
      <c r="A9" s="2221"/>
      <c r="B9" s="2222"/>
      <c r="C9" s="2042" t="s">
        <v>34</v>
      </c>
      <c r="D9" s="2043"/>
      <c r="E9" s="2221" t="s">
        <v>370</v>
      </c>
      <c r="F9" s="2222"/>
      <c r="G9" s="2042"/>
      <c r="H9" s="2047"/>
      <c r="I9" s="2042"/>
      <c r="J9" s="2043"/>
      <c r="K9" s="1510"/>
      <c r="L9" s="2094" t="s">
        <v>1053</v>
      </c>
      <c r="M9" s="2095"/>
      <c r="N9" s="2095"/>
      <c r="O9" s="2095"/>
      <c r="P9" s="2095"/>
      <c r="Q9" s="2095"/>
      <c r="R9" s="2096"/>
      <c r="S9" s="2053" t="s">
        <v>1054</v>
      </c>
      <c r="T9" s="2054"/>
      <c r="U9" s="2054"/>
      <c r="V9" s="2054"/>
      <c r="W9" s="2054"/>
      <c r="X9" s="2276"/>
      <c r="Y9" s="2053" t="s">
        <v>1055</v>
      </c>
      <c r="Z9" s="2054"/>
      <c r="AA9" s="2054"/>
      <c r="AB9" s="2054"/>
      <c r="AC9" s="2054"/>
      <c r="AD9" s="2054"/>
      <c r="AE9" s="2042"/>
      <c r="AF9" s="2043"/>
    </row>
    <row r="10" spans="1:32" ht="7.35" customHeight="1">
      <c r="A10" s="2221"/>
      <c r="B10" s="2222"/>
      <c r="C10" s="2042"/>
      <c r="D10" s="2043"/>
      <c r="E10" s="2221"/>
      <c r="F10" s="2222"/>
      <c r="G10" s="2042"/>
      <c r="H10" s="2047"/>
      <c r="I10" s="2042"/>
      <c r="J10" s="2043"/>
      <c r="K10" s="1510"/>
      <c r="L10" s="2240" t="str">
        <f>'3.1Cost by Sub-contractors'!M3</f>
        <v>Qty</v>
      </c>
      <c r="M10" s="2661"/>
      <c r="N10" s="2241"/>
      <c r="O10" s="2244" t="str">
        <f>'3.1Cost by Sub-contractors'!K3</f>
        <v>Unit Price</v>
      </c>
      <c r="P10" s="2245"/>
      <c r="Q10" s="2236" t="str">
        <f>'3.1Cost by Sub-contractors'!O3</f>
        <v>Amount</v>
      </c>
      <c r="R10" s="2237"/>
      <c r="S10" s="2240" t="str">
        <f>'3.1Cost by Sub-contractors'!M3</f>
        <v>Qty</v>
      </c>
      <c r="T10" s="2241"/>
      <c r="U10" s="2244" t="str">
        <f>'3.1Cost by Sub-contractors'!K3</f>
        <v>Unit Price</v>
      </c>
      <c r="V10" s="2245"/>
      <c r="W10" s="2656" t="str">
        <f>'3.1Cost by Sub-contractors'!O3</f>
        <v>Amount</v>
      </c>
      <c r="X10" s="2657"/>
      <c r="Y10" s="2240" t="str">
        <f>'3.1Cost by Sub-contractors'!M3</f>
        <v>Qty</v>
      </c>
      <c r="Z10" s="2241"/>
      <c r="AA10" s="2244" t="str">
        <f>'3.1Cost by Sub-contractors'!K3</f>
        <v>Unit Price</v>
      </c>
      <c r="AB10" s="2245"/>
      <c r="AC10" s="2656" t="str">
        <f>'3.1Cost by Sub-contractors'!O3</f>
        <v>Amount</v>
      </c>
      <c r="AD10" s="2657"/>
      <c r="AE10" s="2044"/>
      <c r="AF10" s="2046"/>
    </row>
    <row r="11" spans="1:32" ht="7.35" customHeight="1">
      <c r="A11" s="2258"/>
      <c r="B11" s="2259"/>
      <c r="C11" s="2089"/>
      <c r="D11" s="2027"/>
      <c r="E11" s="2254"/>
      <c r="F11" s="2255"/>
      <c r="G11" s="2089"/>
      <c r="H11" s="2026"/>
      <c r="I11" s="2089"/>
      <c r="J11" s="2027"/>
      <c r="K11" s="1511"/>
      <c r="L11" s="2286" t="str">
        <f>'3.1Cost by Sub-contractors'!J29</f>
        <v>(km)</v>
      </c>
      <c r="M11" s="2658"/>
      <c r="N11" s="2287"/>
      <c r="O11" s="2234" t="str">
        <f>'3.1Cost by Sub-contractors'!K4</f>
        <v>(USD)</v>
      </c>
      <c r="P11" s="2235"/>
      <c r="Q11" s="2238" t="str">
        <f>'3.1Cost by Sub-contractors'!O4</f>
        <v>(USD)</v>
      </c>
      <c r="R11" s="2239"/>
      <c r="S11" s="2286" t="str">
        <f>'3.1Cost by Sub-contractors'!J30</f>
        <v>(km)</v>
      </c>
      <c r="T11" s="2287"/>
      <c r="U11" s="2234" t="str">
        <f>'3.1Cost by Sub-contractors'!K4</f>
        <v>(USD)</v>
      </c>
      <c r="V11" s="2235"/>
      <c r="W11" s="2238" t="str">
        <f>'3.1Cost by Sub-contractors'!O4</f>
        <v>(USD)</v>
      </c>
      <c r="X11" s="2239"/>
      <c r="Y11" s="2286" t="str">
        <f>'3.1Cost by Sub-contractors'!J31</f>
        <v>(km)</v>
      </c>
      <c r="Z11" s="2287"/>
      <c r="AA11" s="2234" t="str">
        <f>'3.1Cost by Sub-contractors'!K4</f>
        <v>(USD)</v>
      </c>
      <c r="AB11" s="2235"/>
      <c r="AC11" s="2238" t="str">
        <f>'3.1Cost by Sub-contractors'!O4</f>
        <v>(USD)</v>
      </c>
      <c r="AD11" s="2239"/>
      <c r="AE11" s="2032"/>
      <c r="AF11" s="2034"/>
    </row>
    <row r="12" spans="1:32" s="443" customFormat="1" ht="7.35" customHeight="1">
      <c r="A12" s="1509"/>
      <c r="B12" s="2268" t="s">
        <v>539</v>
      </c>
      <c r="C12" s="2268"/>
      <c r="D12" s="2268"/>
      <c r="E12" s="2268"/>
      <c r="F12" s="2268"/>
      <c r="G12" s="2268"/>
      <c r="H12" s="2268"/>
      <c r="I12" s="2268"/>
      <c r="J12" s="2268"/>
      <c r="K12" s="2268"/>
      <c r="L12" s="2268"/>
      <c r="M12" s="2268"/>
      <c r="N12" s="2268"/>
      <c r="O12" s="2268"/>
      <c r="P12" s="2268"/>
      <c r="Q12" s="2268"/>
      <c r="R12" s="2268"/>
      <c r="S12" s="2268"/>
      <c r="T12" s="2268"/>
      <c r="U12" s="2268"/>
      <c r="V12" s="2268"/>
      <c r="W12" s="2268"/>
      <c r="X12" s="2268"/>
      <c r="Y12" s="2268"/>
      <c r="Z12" s="2268"/>
      <c r="AA12" s="2268"/>
      <c r="AB12" s="2268"/>
      <c r="AC12" s="2268"/>
      <c r="AD12" s="2268"/>
      <c r="AE12" s="2268"/>
      <c r="AF12" s="2269"/>
    </row>
    <row r="13" spans="1:32" ht="7.35" customHeight="1">
      <c r="A13" s="406"/>
      <c r="B13" s="398" t="str">
        <f>'4.1Plan'!B6</f>
        <v>Danang</v>
      </c>
      <c r="C13" s="2039" t="str">
        <f>'4.1Plan'!C6</f>
        <v>PKG01</v>
      </c>
      <c r="D13" s="2038"/>
      <c r="E13" s="2227" t="str">
        <f>'4.1Plan'!D6</f>
        <v>ML01-1</v>
      </c>
      <c r="F13" s="2228"/>
      <c r="G13" s="2646" t="s">
        <v>441</v>
      </c>
      <c r="H13" s="2647"/>
      <c r="I13" s="2650">
        <v>-155</v>
      </c>
      <c r="J13" s="2651"/>
      <c r="K13" s="1776" t="s">
        <v>442</v>
      </c>
      <c r="L13" s="2671"/>
      <c r="M13" s="2672"/>
      <c r="N13" s="578"/>
      <c r="O13" s="555"/>
      <c r="P13" s="556"/>
      <c r="Q13" s="1762"/>
      <c r="R13" s="638"/>
      <c r="S13" s="1772">
        <f>I4/1000</f>
        <v>0.1</v>
      </c>
      <c r="T13" s="578"/>
      <c r="U13" s="1450"/>
      <c r="V13" s="556"/>
      <c r="W13" s="578"/>
      <c r="X13" s="578"/>
      <c r="Y13" s="1771"/>
      <c r="Z13" s="578"/>
      <c r="AA13" s="555"/>
      <c r="AB13" s="556"/>
      <c r="AC13" s="1762"/>
      <c r="AD13" s="638"/>
      <c r="AE13" s="559"/>
      <c r="AF13" s="1591" t="s">
        <v>844</v>
      </c>
    </row>
    <row r="14" spans="1:32" ht="7.35" customHeight="1">
      <c r="A14" s="407"/>
      <c r="B14" s="399"/>
      <c r="C14" s="2042"/>
      <c r="D14" s="2043"/>
      <c r="E14" s="2042"/>
      <c r="F14" s="2043"/>
      <c r="G14" s="2028" t="s">
        <v>322</v>
      </c>
      <c r="H14" s="2029"/>
      <c r="I14" s="2208">
        <v>1160</v>
      </c>
      <c r="J14" s="2210"/>
      <c r="K14" s="1728" t="s">
        <v>102</v>
      </c>
      <c r="L14" s="2673"/>
      <c r="M14" s="2674"/>
      <c r="N14" s="580"/>
      <c r="O14" s="561"/>
      <c r="P14" s="562"/>
      <c r="Q14" s="636"/>
      <c r="R14" s="637"/>
      <c r="S14" s="1768">
        <f>I4/1000</f>
        <v>0.1</v>
      </c>
      <c r="T14" s="580"/>
      <c r="U14" s="1451"/>
      <c r="V14" s="562"/>
      <c r="W14" s="580"/>
      <c r="X14" s="580"/>
      <c r="Y14" s="1767"/>
      <c r="Z14" s="580"/>
      <c r="AA14" s="561"/>
      <c r="AB14" s="562"/>
      <c r="AC14" s="636"/>
      <c r="AD14" s="637"/>
      <c r="AE14" s="565"/>
      <c r="AF14" s="566"/>
    </row>
    <row r="15" spans="1:32" ht="7.35" customHeight="1">
      <c r="A15" s="407"/>
      <c r="B15" s="399"/>
      <c r="C15" s="2042"/>
      <c r="D15" s="2043"/>
      <c r="E15" s="2042"/>
      <c r="F15" s="2043"/>
      <c r="G15" s="2028" t="s">
        <v>215</v>
      </c>
      <c r="H15" s="2029"/>
      <c r="I15" s="2208">
        <v>1162</v>
      </c>
      <c r="J15" s="2210"/>
      <c r="K15" s="1728" t="s">
        <v>440</v>
      </c>
      <c r="L15" s="2675">
        <f>K4/1000</f>
        <v>0.4</v>
      </c>
      <c r="M15" s="2676"/>
      <c r="N15" s="580"/>
      <c r="O15" s="561"/>
      <c r="P15" s="562"/>
      <c r="Q15" s="636"/>
      <c r="R15" s="637"/>
      <c r="S15" s="1768"/>
      <c r="T15" s="580"/>
      <c r="U15" s="1451"/>
      <c r="V15" s="562"/>
      <c r="W15" s="580"/>
      <c r="X15" s="580"/>
      <c r="Y15" s="1767">
        <f>ROUND(K4/K6,0)*K5/1000</f>
        <v>1.2</v>
      </c>
      <c r="Z15" s="580"/>
      <c r="AA15" s="561"/>
      <c r="AB15" s="562"/>
      <c r="AC15" s="636"/>
      <c r="AD15" s="637"/>
      <c r="AE15" s="565"/>
      <c r="AF15" s="566"/>
    </row>
    <row r="16" spans="1:32" ht="7.35" customHeight="1">
      <c r="A16" s="407"/>
      <c r="B16" s="399"/>
      <c r="C16" s="2042"/>
      <c r="D16" s="2043"/>
      <c r="E16" s="2042"/>
      <c r="F16" s="2043"/>
      <c r="G16" s="2028" t="s">
        <v>216</v>
      </c>
      <c r="H16" s="2029"/>
      <c r="I16" s="2208">
        <v>3049</v>
      </c>
      <c r="J16" s="2210"/>
      <c r="K16" s="1728" t="s">
        <v>440</v>
      </c>
      <c r="L16" s="2675">
        <f>K4/1000</f>
        <v>0.4</v>
      </c>
      <c r="M16" s="2676"/>
      <c r="N16" s="580"/>
      <c r="O16" s="561"/>
      <c r="P16" s="562"/>
      <c r="Q16" s="636"/>
      <c r="R16" s="637"/>
      <c r="S16" s="1768"/>
      <c r="T16" s="580"/>
      <c r="U16" s="1451"/>
      <c r="V16" s="562"/>
      <c r="W16" s="580"/>
      <c r="X16" s="580"/>
      <c r="Y16" s="1767">
        <f>ROUND(K4/K6,0)*K5/1000</f>
        <v>1.2</v>
      </c>
      <c r="Z16" s="580"/>
      <c r="AA16" s="561"/>
      <c r="AB16" s="562"/>
      <c r="AC16" s="636"/>
      <c r="AD16" s="637"/>
      <c r="AE16" s="580"/>
      <c r="AF16" s="566"/>
    </row>
    <row r="17" spans="1:64" ht="7.35" customHeight="1">
      <c r="A17" s="407"/>
      <c r="B17" s="399"/>
      <c r="C17" s="2042"/>
      <c r="D17" s="2043"/>
      <c r="E17" s="2042"/>
      <c r="F17" s="2043"/>
      <c r="G17" s="2078" t="s">
        <v>217</v>
      </c>
      <c r="H17" s="2079"/>
      <c r="I17" s="2648">
        <v>3692</v>
      </c>
      <c r="J17" s="2649"/>
      <c r="K17" s="1729" t="s">
        <v>440</v>
      </c>
      <c r="L17" s="2679">
        <f>K4/1000</f>
        <v>0.4</v>
      </c>
      <c r="M17" s="2680"/>
      <c r="N17" s="617"/>
      <c r="O17" s="567"/>
      <c r="P17" s="568"/>
      <c r="Q17" s="1761"/>
      <c r="R17" s="643"/>
      <c r="S17" s="1770"/>
      <c r="T17" s="617"/>
      <c r="U17" s="1452"/>
      <c r="V17" s="568"/>
      <c r="W17" s="617"/>
      <c r="X17" s="617"/>
      <c r="Y17" s="1769">
        <f>ROUND(K4/K6,0)*K5/1000</f>
        <v>1.2</v>
      </c>
      <c r="Z17" s="617"/>
      <c r="AA17" s="567"/>
      <c r="AB17" s="568"/>
      <c r="AC17" s="1761"/>
      <c r="AD17" s="643"/>
      <c r="AE17" s="617"/>
      <c r="AF17" s="618"/>
    </row>
    <row r="18" spans="1:64" s="577" customFormat="1" ht="7.35" customHeight="1">
      <c r="A18" s="408"/>
      <c r="B18" s="400"/>
      <c r="C18" s="2266"/>
      <c r="D18" s="2267"/>
      <c r="E18" s="2089"/>
      <c r="F18" s="2027"/>
      <c r="G18" s="2249" t="s">
        <v>11</v>
      </c>
      <c r="H18" s="2250"/>
      <c r="I18" s="2250"/>
      <c r="J18" s="2250"/>
      <c r="K18" s="2250"/>
      <c r="L18" s="2677">
        <f>SUM(L13:L17)</f>
        <v>1.2000000000000002</v>
      </c>
      <c r="M18" s="2678"/>
      <c r="N18" s="589"/>
      <c r="O18" s="588">
        <f>'3.1Cost by Sub-contractors'!K29</f>
        <v>0</v>
      </c>
      <c r="P18" s="589"/>
      <c r="Q18" s="607">
        <f>L18*O18</f>
        <v>0</v>
      </c>
      <c r="R18" s="612"/>
      <c r="S18" s="1775">
        <f>SUM(S13:S17)</f>
        <v>0.2</v>
      </c>
      <c r="T18" s="582"/>
      <c r="U18" s="1459">
        <f>'3.1Cost by Sub-contractors'!K30</f>
        <v>0</v>
      </c>
      <c r="V18" s="589"/>
      <c r="W18" s="607">
        <f>S18*U18</f>
        <v>0</v>
      </c>
      <c r="X18" s="582"/>
      <c r="Y18" s="1766">
        <f>SUM(Y13:Y17)</f>
        <v>3.5999999999999996</v>
      </c>
      <c r="Z18" s="589"/>
      <c r="AA18" s="588">
        <f>'3.1Cost by Sub-contractors'!K31</f>
        <v>0</v>
      </c>
      <c r="AB18" s="589"/>
      <c r="AC18" s="607">
        <f>Y18*AA18</f>
        <v>0</v>
      </c>
      <c r="AD18" s="616"/>
      <c r="AE18" s="575"/>
      <c r="AF18" s="576"/>
      <c r="AG18" s="434"/>
      <c r="AH18" s="434"/>
      <c r="AI18" s="434"/>
      <c r="AJ18" s="434"/>
      <c r="AK18" s="434"/>
      <c r="AL18" s="434"/>
      <c r="AM18" s="434"/>
      <c r="AN18" s="434"/>
      <c r="AO18" s="434"/>
      <c r="AP18" s="434"/>
      <c r="AQ18" s="434"/>
      <c r="AR18" s="434"/>
      <c r="AS18" s="434"/>
      <c r="AT18" s="434"/>
      <c r="AU18" s="434"/>
      <c r="AV18" s="434"/>
      <c r="AW18" s="434"/>
      <c r="AX18" s="434"/>
      <c r="AY18" s="434"/>
      <c r="AZ18" s="434"/>
      <c r="BA18" s="434"/>
      <c r="BB18" s="434"/>
      <c r="BC18" s="434"/>
      <c r="BD18" s="434"/>
      <c r="BE18" s="434"/>
      <c r="BF18" s="434"/>
      <c r="BG18" s="434"/>
      <c r="BH18" s="434"/>
      <c r="BI18" s="434"/>
      <c r="BJ18" s="434"/>
      <c r="BK18" s="434"/>
      <c r="BL18" s="434"/>
    </row>
    <row r="19" spans="1:64" ht="7.35" customHeight="1">
      <c r="A19" s="407"/>
      <c r="B19" s="399"/>
      <c r="C19" s="2042"/>
      <c r="D19" s="2043"/>
      <c r="E19" s="2223" t="str">
        <f>'4.1Plan'!D33</f>
        <v>ML01-2</v>
      </c>
      <c r="F19" s="2224"/>
      <c r="G19" s="2028" t="s">
        <v>218</v>
      </c>
      <c r="H19" s="2029"/>
      <c r="I19" s="2208">
        <v>4281</v>
      </c>
      <c r="J19" s="2210"/>
      <c r="K19" s="1504" t="s">
        <v>440</v>
      </c>
      <c r="L19" s="2675">
        <f>K4/1000</f>
        <v>0.4</v>
      </c>
      <c r="M19" s="2676"/>
      <c r="N19" s="580"/>
      <c r="O19" s="561"/>
      <c r="P19" s="562"/>
      <c r="Q19" s="636"/>
      <c r="R19" s="637"/>
      <c r="S19" s="1528"/>
      <c r="T19" s="580"/>
      <c r="U19" s="1451"/>
      <c r="V19" s="562"/>
      <c r="W19" s="580"/>
      <c r="X19" s="580"/>
      <c r="Y19" s="1527">
        <f>ROUND(K4/K6,0)*K5/1000</f>
        <v>1.2</v>
      </c>
      <c r="Z19" s="580"/>
      <c r="AA19" s="561"/>
      <c r="AB19" s="562"/>
      <c r="AC19" s="636"/>
      <c r="AD19" s="637"/>
      <c r="AE19" s="580"/>
      <c r="AF19" s="566"/>
    </row>
    <row r="20" spans="1:64" ht="7.35" customHeight="1">
      <c r="A20" s="407"/>
      <c r="B20" s="399"/>
      <c r="C20" s="2042"/>
      <c r="D20" s="2043"/>
      <c r="E20" s="2042"/>
      <c r="F20" s="2043"/>
      <c r="G20" s="2028" t="s">
        <v>219</v>
      </c>
      <c r="H20" s="2029"/>
      <c r="I20" s="2208">
        <v>4528</v>
      </c>
      <c r="J20" s="2210"/>
      <c r="K20" s="1504" t="s">
        <v>440</v>
      </c>
      <c r="L20" s="2675">
        <f>K4/1000</f>
        <v>0.4</v>
      </c>
      <c r="M20" s="2676"/>
      <c r="N20" s="580"/>
      <c r="O20" s="561"/>
      <c r="P20" s="562"/>
      <c r="Q20" s="636"/>
      <c r="R20" s="637"/>
      <c r="S20" s="1528"/>
      <c r="T20" s="580"/>
      <c r="U20" s="1451"/>
      <c r="V20" s="562"/>
      <c r="W20" s="580"/>
      <c r="X20" s="580"/>
      <c r="Y20" s="1527">
        <f>ROUND(K4/K6,0)*K5/1000</f>
        <v>1.2</v>
      </c>
      <c r="Z20" s="580"/>
      <c r="AA20" s="561"/>
      <c r="AB20" s="562"/>
      <c r="AC20" s="636"/>
      <c r="AD20" s="637"/>
      <c r="AE20" s="580"/>
      <c r="AF20" s="566"/>
    </row>
    <row r="21" spans="1:64" ht="7.35" customHeight="1">
      <c r="A21" s="407"/>
      <c r="B21" s="399"/>
      <c r="C21" s="2042"/>
      <c r="D21" s="2043"/>
      <c r="E21" s="2042"/>
      <c r="F21" s="2043"/>
      <c r="G21" s="2028" t="s">
        <v>220</v>
      </c>
      <c r="H21" s="2029"/>
      <c r="I21" s="2208">
        <v>4929</v>
      </c>
      <c r="J21" s="2210"/>
      <c r="K21" s="1504" t="s">
        <v>440</v>
      </c>
      <c r="L21" s="2675">
        <f>K4/1000</f>
        <v>0.4</v>
      </c>
      <c r="M21" s="2676"/>
      <c r="N21" s="580"/>
      <c r="O21" s="561"/>
      <c r="P21" s="562"/>
      <c r="Q21" s="636"/>
      <c r="R21" s="637"/>
      <c r="S21" s="1528"/>
      <c r="T21" s="580"/>
      <c r="U21" s="1451"/>
      <c r="V21" s="562"/>
      <c r="W21" s="580"/>
      <c r="X21" s="580"/>
      <c r="Y21" s="1527">
        <f>ROUND(K4/K6,0)*K5/1000</f>
        <v>1.2</v>
      </c>
      <c r="Z21" s="580"/>
      <c r="AA21" s="561"/>
      <c r="AB21" s="562"/>
      <c r="AC21" s="636"/>
      <c r="AD21" s="637"/>
      <c r="AE21" s="580"/>
      <c r="AF21" s="566"/>
    </row>
    <row r="22" spans="1:64" ht="7.35" customHeight="1">
      <c r="A22" s="407"/>
      <c r="B22" s="399"/>
      <c r="C22" s="2042"/>
      <c r="D22" s="2043"/>
      <c r="E22" s="2042"/>
      <c r="F22" s="2043"/>
      <c r="G22" s="2028" t="s">
        <v>221</v>
      </c>
      <c r="H22" s="2029"/>
      <c r="I22" s="2208">
        <v>5239</v>
      </c>
      <c r="J22" s="2210"/>
      <c r="K22" s="1504" t="s">
        <v>440</v>
      </c>
      <c r="L22" s="2675">
        <f>K4/1000</f>
        <v>0.4</v>
      </c>
      <c r="M22" s="2676"/>
      <c r="N22" s="580"/>
      <c r="O22" s="561"/>
      <c r="P22" s="562"/>
      <c r="Q22" s="636"/>
      <c r="R22" s="637"/>
      <c r="S22" s="1528"/>
      <c r="T22" s="580"/>
      <c r="U22" s="1451"/>
      <c r="V22" s="562"/>
      <c r="W22" s="580"/>
      <c r="X22" s="580"/>
      <c r="Y22" s="1527">
        <f>ROUND(K4/K6,0)*K5/1000</f>
        <v>1.2</v>
      </c>
      <c r="Z22" s="580"/>
      <c r="AA22" s="561"/>
      <c r="AB22" s="562"/>
      <c r="AC22" s="636"/>
      <c r="AD22" s="637"/>
      <c r="AE22" s="580"/>
      <c r="AF22" s="566"/>
    </row>
    <row r="23" spans="1:64" ht="7.35" customHeight="1">
      <c r="A23" s="407"/>
      <c r="B23" s="399"/>
      <c r="C23" s="2042"/>
      <c r="D23" s="2043"/>
      <c r="E23" s="2042"/>
      <c r="F23" s="2043"/>
      <c r="G23" s="2028" t="s">
        <v>222</v>
      </c>
      <c r="H23" s="2029"/>
      <c r="I23" s="2208">
        <v>5517</v>
      </c>
      <c r="J23" s="2210"/>
      <c r="K23" s="1504" t="s">
        <v>440</v>
      </c>
      <c r="L23" s="2675">
        <f>K4/1000</f>
        <v>0.4</v>
      </c>
      <c r="M23" s="2676"/>
      <c r="N23" s="580"/>
      <c r="O23" s="561"/>
      <c r="P23" s="562"/>
      <c r="Q23" s="636"/>
      <c r="R23" s="637"/>
      <c r="S23" s="1528"/>
      <c r="T23" s="580"/>
      <c r="U23" s="1451"/>
      <c r="V23" s="562"/>
      <c r="W23" s="580"/>
      <c r="X23" s="580"/>
      <c r="Y23" s="1527">
        <f>ROUND(K4/K6,0)*K5/1000</f>
        <v>1.2</v>
      </c>
      <c r="Z23" s="580"/>
      <c r="AA23" s="561"/>
      <c r="AB23" s="562"/>
      <c r="AC23" s="636"/>
      <c r="AD23" s="637"/>
      <c r="AE23" s="580"/>
      <c r="AF23" s="566"/>
    </row>
    <row r="24" spans="1:64" ht="7.35" customHeight="1">
      <c r="A24" s="407"/>
      <c r="B24" s="399"/>
      <c r="C24" s="2042"/>
      <c r="D24" s="2043"/>
      <c r="E24" s="2042"/>
      <c r="F24" s="2043"/>
      <c r="G24" s="2028" t="s">
        <v>223</v>
      </c>
      <c r="H24" s="2029"/>
      <c r="I24" s="2208">
        <v>5678</v>
      </c>
      <c r="J24" s="2210"/>
      <c r="K24" s="1504" t="s">
        <v>440</v>
      </c>
      <c r="L24" s="2675">
        <f>K4/1000</f>
        <v>0.4</v>
      </c>
      <c r="M24" s="2676"/>
      <c r="N24" s="580"/>
      <c r="O24" s="561"/>
      <c r="P24" s="562"/>
      <c r="Q24" s="636"/>
      <c r="R24" s="637"/>
      <c r="S24" s="1528"/>
      <c r="T24" s="580"/>
      <c r="U24" s="1451"/>
      <c r="V24" s="562"/>
      <c r="W24" s="580"/>
      <c r="X24" s="580"/>
      <c r="Y24" s="1527">
        <f>ROUND(K4/K6,0)*K5/1000</f>
        <v>1.2</v>
      </c>
      <c r="Z24" s="580"/>
      <c r="AA24" s="561"/>
      <c r="AB24" s="562"/>
      <c r="AC24" s="636"/>
      <c r="AD24" s="637"/>
      <c r="AE24" s="580"/>
      <c r="AF24" s="566"/>
    </row>
    <row r="25" spans="1:64" ht="7.35" customHeight="1">
      <c r="A25" s="407"/>
      <c r="B25" s="399"/>
      <c r="C25" s="2042"/>
      <c r="D25" s="2043"/>
      <c r="E25" s="2042"/>
      <c r="F25" s="2043"/>
      <c r="G25" s="2028" t="s">
        <v>224</v>
      </c>
      <c r="H25" s="2029"/>
      <c r="I25" s="2208">
        <v>6031</v>
      </c>
      <c r="J25" s="2210"/>
      <c r="K25" s="1504" t="s">
        <v>440</v>
      </c>
      <c r="L25" s="2675">
        <f>K4/1000</f>
        <v>0.4</v>
      </c>
      <c r="M25" s="2676"/>
      <c r="N25" s="580"/>
      <c r="O25" s="561"/>
      <c r="P25" s="562"/>
      <c r="Q25" s="636"/>
      <c r="R25" s="637"/>
      <c r="S25" s="1528"/>
      <c r="T25" s="580"/>
      <c r="U25" s="1451"/>
      <c r="V25" s="562"/>
      <c r="W25" s="580"/>
      <c r="X25" s="580"/>
      <c r="Y25" s="1527">
        <f>ROUND(K4/K6,0)*K5/1000</f>
        <v>1.2</v>
      </c>
      <c r="Z25" s="580"/>
      <c r="AA25" s="561"/>
      <c r="AB25" s="562"/>
      <c r="AC25" s="636"/>
      <c r="AD25" s="637"/>
      <c r="AE25" s="580"/>
      <c r="AF25" s="566"/>
    </row>
    <row r="26" spans="1:64" ht="7.35" customHeight="1">
      <c r="A26" s="407"/>
      <c r="B26" s="399"/>
      <c r="C26" s="2042"/>
      <c r="D26" s="2043"/>
      <c r="E26" s="2042"/>
      <c r="F26" s="2043"/>
      <c r="G26" s="2078" t="s">
        <v>225</v>
      </c>
      <c r="H26" s="2079"/>
      <c r="I26" s="2648">
        <v>7364</v>
      </c>
      <c r="J26" s="2649"/>
      <c r="K26" s="1505" t="s">
        <v>440</v>
      </c>
      <c r="L26" s="2679">
        <f>K4/1000</f>
        <v>0.4</v>
      </c>
      <c r="M26" s="2680"/>
      <c r="N26" s="617"/>
      <c r="O26" s="567"/>
      <c r="P26" s="568"/>
      <c r="Q26" s="1521"/>
      <c r="R26" s="643"/>
      <c r="S26" s="1530"/>
      <c r="T26" s="617"/>
      <c r="U26" s="1452"/>
      <c r="V26" s="568"/>
      <c r="W26" s="617"/>
      <c r="X26" s="617"/>
      <c r="Y26" s="1529">
        <f>ROUND(K4/K6,0)*K5/1000</f>
        <v>1.2</v>
      </c>
      <c r="Z26" s="617"/>
      <c r="AA26" s="567"/>
      <c r="AB26" s="568"/>
      <c r="AC26" s="1521"/>
      <c r="AD26" s="643"/>
      <c r="AE26" s="617"/>
      <c r="AF26" s="618"/>
    </row>
    <row r="27" spans="1:64" ht="7.35" customHeight="1">
      <c r="A27" s="409"/>
      <c r="B27" s="401"/>
      <c r="C27" s="2089"/>
      <c r="D27" s="2027"/>
      <c r="E27" s="2254"/>
      <c r="F27" s="2255"/>
      <c r="G27" s="2249" t="s">
        <v>11</v>
      </c>
      <c r="H27" s="2250"/>
      <c r="I27" s="2250"/>
      <c r="J27" s="2250"/>
      <c r="K27" s="2250"/>
      <c r="L27" s="2677">
        <f>SUM(L19:M26)</f>
        <v>3.1999999999999997</v>
      </c>
      <c r="M27" s="2678"/>
      <c r="N27" s="649"/>
      <c r="O27" s="588">
        <f>'3.1Cost by Sub-contractors'!K29</f>
        <v>0</v>
      </c>
      <c r="P27" s="589"/>
      <c r="Q27" s="607">
        <f>L27*O27</f>
        <v>0</v>
      </c>
      <c r="R27" s="608"/>
      <c r="S27" s="1536"/>
      <c r="T27" s="649"/>
      <c r="U27" s="1455"/>
      <c r="V27" s="988"/>
      <c r="W27" s="649"/>
      <c r="X27" s="649"/>
      <c r="Y27" s="1522">
        <f>SUM(Y19:Y26)</f>
        <v>9.6</v>
      </c>
      <c r="Z27" s="649"/>
      <c r="AA27" s="588">
        <f>'3.1Cost by Sub-contractors'!K31</f>
        <v>0</v>
      </c>
      <c r="AB27" s="589"/>
      <c r="AC27" s="607">
        <f>Y27*AA27</f>
        <v>0</v>
      </c>
      <c r="AD27" s="1508"/>
      <c r="AE27" s="582"/>
      <c r="AF27" s="576"/>
    </row>
    <row r="28" spans="1:64" ht="7.35" customHeight="1">
      <c r="A28" s="406"/>
      <c r="B28" s="398" t="str">
        <f>'4.1Plan'!B53</f>
        <v>Quang Nam</v>
      </c>
      <c r="C28" s="2039" t="str">
        <f>'4.1Plan'!C53</f>
        <v>PKG02</v>
      </c>
      <c r="D28" s="2038"/>
      <c r="E28" s="2227" t="str">
        <f>'4.1Plan'!D53</f>
        <v>ML02-1</v>
      </c>
      <c r="F28" s="2228"/>
      <c r="G28" s="2646" t="s">
        <v>226</v>
      </c>
      <c r="H28" s="2647"/>
      <c r="I28" s="2650">
        <v>9028</v>
      </c>
      <c r="J28" s="2651"/>
      <c r="K28" s="1504" t="s">
        <v>440</v>
      </c>
      <c r="L28" s="2681">
        <f>K4/1000</f>
        <v>0.4</v>
      </c>
      <c r="M28" s="2682"/>
      <c r="N28" s="578"/>
      <c r="O28" s="592"/>
      <c r="P28" s="593"/>
      <c r="Q28" s="639"/>
      <c r="R28" s="640"/>
      <c r="S28" s="1462"/>
      <c r="T28" s="596"/>
      <c r="U28" s="1456"/>
      <c r="V28" s="593"/>
      <c r="W28" s="596"/>
      <c r="X28" s="596"/>
      <c r="Y28" s="1531">
        <f>ROUND(K4/K6,0)*K5/1000</f>
        <v>1.2</v>
      </c>
      <c r="Z28" s="596"/>
      <c r="AA28" s="592"/>
      <c r="AB28" s="593"/>
      <c r="AC28" s="639"/>
      <c r="AD28" s="640"/>
      <c r="AE28" s="596"/>
      <c r="AF28" s="597"/>
    </row>
    <row r="29" spans="1:64" ht="7.35" customHeight="1">
      <c r="A29" s="407"/>
      <c r="B29" s="399"/>
      <c r="C29" s="2042"/>
      <c r="D29" s="2043"/>
      <c r="E29" s="2042"/>
      <c r="F29" s="2043"/>
      <c r="G29" s="2028" t="s">
        <v>227</v>
      </c>
      <c r="H29" s="2029"/>
      <c r="I29" s="2208">
        <v>9300</v>
      </c>
      <c r="J29" s="2210"/>
      <c r="K29" s="1504" t="s">
        <v>440</v>
      </c>
      <c r="L29" s="2675">
        <f>K4/1000</f>
        <v>0.4</v>
      </c>
      <c r="M29" s="2676"/>
      <c r="N29" s="580"/>
      <c r="O29" s="561"/>
      <c r="P29" s="562"/>
      <c r="Q29" s="636"/>
      <c r="R29" s="637"/>
      <c r="S29" s="1528"/>
      <c r="T29" s="580"/>
      <c r="U29" s="1451"/>
      <c r="V29" s="562"/>
      <c r="W29" s="580"/>
      <c r="X29" s="580"/>
      <c r="Y29" s="1527">
        <f>ROUND(K4/K6,0)*K5/1000</f>
        <v>1.2</v>
      </c>
      <c r="Z29" s="580"/>
      <c r="AA29" s="561"/>
      <c r="AB29" s="562"/>
      <c r="AC29" s="636"/>
      <c r="AD29" s="637"/>
      <c r="AE29" s="580"/>
      <c r="AF29" s="566"/>
    </row>
    <row r="30" spans="1:64" ht="7.35" customHeight="1">
      <c r="A30" s="407"/>
      <c r="B30" s="399"/>
      <c r="C30" s="2042"/>
      <c r="D30" s="2043"/>
      <c r="E30" s="2042"/>
      <c r="F30" s="2043"/>
      <c r="G30" s="2028" t="s">
        <v>323</v>
      </c>
      <c r="H30" s="2029"/>
      <c r="I30" s="2208">
        <v>9391</v>
      </c>
      <c r="J30" s="2210"/>
      <c r="K30" s="1504" t="s">
        <v>102</v>
      </c>
      <c r="L30" s="2675"/>
      <c r="M30" s="2676"/>
      <c r="N30" s="580"/>
      <c r="O30" s="561"/>
      <c r="P30" s="562"/>
      <c r="Q30" s="636"/>
      <c r="R30" s="637"/>
      <c r="S30" s="1527">
        <f>E4/1000</f>
        <v>0.1</v>
      </c>
      <c r="T30" s="1528"/>
      <c r="U30" s="1451"/>
      <c r="V30" s="562"/>
      <c r="W30" s="580"/>
      <c r="X30" s="580"/>
      <c r="Y30" s="1527">
        <f>$E$4/$E$6*$E$5/1000</f>
        <v>0.2</v>
      </c>
      <c r="Z30" s="580"/>
      <c r="AA30" s="561"/>
      <c r="AB30" s="562"/>
      <c r="AC30" s="636"/>
      <c r="AD30" s="637"/>
      <c r="AE30" s="580"/>
      <c r="AF30" s="566" t="s">
        <v>920</v>
      </c>
    </row>
    <row r="31" spans="1:64" ht="7.35" customHeight="1">
      <c r="A31" s="407"/>
      <c r="B31" s="399"/>
      <c r="C31" s="2042"/>
      <c r="D31" s="2043"/>
      <c r="E31" s="2042"/>
      <c r="F31" s="2043"/>
      <c r="G31" s="2028" t="s">
        <v>228</v>
      </c>
      <c r="H31" s="2029"/>
      <c r="I31" s="2208">
        <v>9434</v>
      </c>
      <c r="J31" s="2210"/>
      <c r="K31" s="1504" t="s">
        <v>440</v>
      </c>
      <c r="L31" s="2675">
        <f>K4/1000</f>
        <v>0.4</v>
      </c>
      <c r="M31" s="2676"/>
      <c r="N31" s="580"/>
      <c r="O31" s="561"/>
      <c r="P31" s="562"/>
      <c r="Q31" s="636"/>
      <c r="R31" s="637"/>
      <c r="S31" s="1528"/>
      <c r="T31" s="580"/>
      <c r="U31" s="1451"/>
      <c r="V31" s="562"/>
      <c r="W31" s="580"/>
      <c r="X31" s="580"/>
      <c r="Y31" s="1527">
        <f>ROUND(K4/K6,0)*K5/1000</f>
        <v>1.2</v>
      </c>
      <c r="Z31" s="580"/>
      <c r="AA31" s="561"/>
      <c r="AB31" s="562"/>
      <c r="AC31" s="636"/>
      <c r="AD31" s="637"/>
      <c r="AE31" s="580"/>
      <c r="AF31" s="566"/>
    </row>
    <row r="32" spans="1:64" ht="7.35" customHeight="1">
      <c r="A32" s="407"/>
      <c r="B32" s="399"/>
      <c r="C32" s="2042"/>
      <c r="D32" s="2043"/>
      <c r="E32" s="2042"/>
      <c r="F32" s="2043"/>
      <c r="G32" s="2028" t="s">
        <v>229</v>
      </c>
      <c r="H32" s="2029"/>
      <c r="I32" s="2208">
        <v>9772</v>
      </c>
      <c r="J32" s="2210"/>
      <c r="K32" s="1504" t="s">
        <v>440</v>
      </c>
      <c r="L32" s="2675">
        <f>K4/1000</f>
        <v>0.4</v>
      </c>
      <c r="M32" s="2676"/>
      <c r="N32" s="580"/>
      <c r="O32" s="561"/>
      <c r="P32" s="562"/>
      <c r="Q32" s="636"/>
      <c r="R32" s="637"/>
      <c r="S32" s="1528"/>
      <c r="T32" s="580"/>
      <c r="U32" s="1451"/>
      <c r="V32" s="562"/>
      <c r="W32" s="580"/>
      <c r="X32" s="580"/>
      <c r="Y32" s="1527">
        <f>ROUND(K4/K6,0)*K5/1000</f>
        <v>1.2</v>
      </c>
      <c r="Z32" s="580"/>
      <c r="AA32" s="561"/>
      <c r="AB32" s="562"/>
      <c r="AC32" s="636"/>
      <c r="AD32" s="637"/>
      <c r="AE32" s="580"/>
      <c r="AF32" s="566"/>
    </row>
    <row r="33" spans="1:64" ht="7.35" customHeight="1">
      <c r="A33" s="407"/>
      <c r="B33" s="399"/>
      <c r="C33" s="2042"/>
      <c r="D33" s="2043"/>
      <c r="E33" s="2042"/>
      <c r="F33" s="2043"/>
      <c r="G33" s="2028" t="s">
        <v>230</v>
      </c>
      <c r="H33" s="2029"/>
      <c r="I33" s="2208">
        <v>10766</v>
      </c>
      <c r="J33" s="2210"/>
      <c r="K33" s="1504" t="s">
        <v>440</v>
      </c>
      <c r="L33" s="2675">
        <f>K4/1000</f>
        <v>0.4</v>
      </c>
      <c r="M33" s="2676"/>
      <c r="N33" s="580"/>
      <c r="O33" s="561"/>
      <c r="P33" s="562"/>
      <c r="Q33" s="636"/>
      <c r="R33" s="637"/>
      <c r="S33" s="1528"/>
      <c r="T33" s="580"/>
      <c r="U33" s="1451"/>
      <c r="V33" s="562"/>
      <c r="W33" s="580"/>
      <c r="X33" s="580"/>
      <c r="Y33" s="1527">
        <f>ROUND(K4/K6,0)*K5/1000</f>
        <v>1.2</v>
      </c>
      <c r="Z33" s="580"/>
      <c r="AA33" s="561"/>
      <c r="AB33" s="562"/>
      <c r="AC33" s="636"/>
      <c r="AD33" s="637"/>
      <c r="AE33" s="580"/>
      <c r="AF33" s="566"/>
    </row>
    <row r="34" spans="1:64" ht="7.35" customHeight="1">
      <c r="A34" s="407"/>
      <c r="B34" s="399"/>
      <c r="C34" s="2042"/>
      <c r="D34" s="2043"/>
      <c r="E34" s="2042"/>
      <c r="F34" s="2043"/>
      <c r="G34" s="2028" t="s">
        <v>324</v>
      </c>
      <c r="H34" s="2029"/>
      <c r="I34" s="2208">
        <v>11088</v>
      </c>
      <c r="J34" s="2210"/>
      <c r="K34" s="1504" t="s">
        <v>102</v>
      </c>
      <c r="L34" s="2675"/>
      <c r="M34" s="2676"/>
      <c r="N34" s="580"/>
      <c r="O34" s="561"/>
      <c r="P34" s="562"/>
      <c r="Q34" s="636"/>
      <c r="R34" s="637"/>
      <c r="S34" s="1527">
        <f>E4/1000</f>
        <v>0.1</v>
      </c>
      <c r="T34" s="1528"/>
      <c r="U34" s="1451"/>
      <c r="V34" s="562"/>
      <c r="W34" s="580"/>
      <c r="X34" s="580"/>
      <c r="Y34" s="1527">
        <f>$E$4/$E$6*$E$5/1000</f>
        <v>0.2</v>
      </c>
      <c r="Z34" s="580"/>
      <c r="AA34" s="561"/>
      <c r="AB34" s="562"/>
      <c r="AC34" s="636"/>
      <c r="AD34" s="637"/>
      <c r="AE34" s="580"/>
      <c r="AF34" s="566" t="s">
        <v>921</v>
      </c>
    </row>
    <row r="35" spans="1:64" ht="7.35" customHeight="1">
      <c r="A35" s="407"/>
      <c r="B35" s="399"/>
      <c r="C35" s="2042"/>
      <c r="D35" s="2043"/>
      <c r="E35" s="2042"/>
      <c r="F35" s="2043"/>
      <c r="G35" s="2028" t="s">
        <v>231</v>
      </c>
      <c r="H35" s="2029"/>
      <c r="I35" s="2208">
        <v>11270</v>
      </c>
      <c r="J35" s="2210"/>
      <c r="K35" s="1504" t="s">
        <v>440</v>
      </c>
      <c r="L35" s="2675">
        <f>K4/1000</f>
        <v>0.4</v>
      </c>
      <c r="M35" s="2676"/>
      <c r="N35" s="580"/>
      <c r="O35" s="561"/>
      <c r="P35" s="562"/>
      <c r="Q35" s="636"/>
      <c r="R35" s="637"/>
      <c r="S35" s="1528"/>
      <c r="T35" s="580"/>
      <c r="U35" s="1451"/>
      <c r="V35" s="562"/>
      <c r="W35" s="580"/>
      <c r="X35" s="580"/>
      <c r="Y35" s="1527">
        <f>ROUND(K4/K6,0)*K5/1000</f>
        <v>1.2</v>
      </c>
      <c r="Z35" s="580"/>
      <c r="AA35" s="561"/>
      <c r="AB35" s="562"/>
      <c r="AC35" s="636"/>
      <c r="AD35" s="637"/>
      <c r="AE35" s="580"/>
      <c r="AF35" s="566"/>
      <c r="AG35" s="577"/>
      <c r="AH35" s="577"/>
      <c r="AI35" s="577"/>
      <c r="AJ35" s="577"/>
      <c r="AK35" s="577"/>
      <c r="AL35" s="577"/>
      <c r="AM35" s="577"/>
      <c r="AN35" s="577"/>
      <c r="AO35" s="577"/>
      <c r="AP35" s="577"/>
      <c r="AQ35" s="577"/>
      <c r="AR35" s="577"/>
      <c r="AS35" s="577"/>
      <c r="AT35" s="577"/>
      <c r="AU35" s="577"/>
      <c r="AV35" s="577"/>
      <c r="AW35" s="577"/>
      <c r="AX35" s="577"/>
      <c r="AY35" s="577"/>
      <c r="AZ35" s="577"/>
      <c r="BA35" s="577"/>
      <c r="BB35" s="577"/>
      <c r="BC35" s="577"/>
      <c r="BD35" s="577"/>
      <c r="BE35" s="577"/>
      <c r="BF35" s="577"/>
      <c r="BG35" s="577"/>
      <c r="BH35" s="577"/>
      <c r="BI35" s="577"/>
      <c r="BJ35" s="577"/>
      <c r="BK35" s="577"/>
      <c r="BL35" s="577"/>
    </row>
    <row r="36" spans="1:64" ht="7.35" customHeight="1">
      <c r="A36" s="407"/>
      <c r="B36" s="399"/>
      <c r="C36" s="2042"/>
      <c r="D36" s="2043"/>
      <c r="E36" s="2042"/>
      <c r="F36" s="2043"/>
      <c r="G36" s="2028" t="s">
        <v>232</v>
      </c>
      <c r="H36" s="2029"/>
      <c r="I36" s="2208">
        <v>11519</v>
      </c>
      <c r="J36" s="2210"/>
      <c r="K36" s="1504" t="s">
        <v>440</v>
      </c>
      <c r="L36" s="2675">
        <f>K4/1000</f>
        <v>0.4</v>
      </c>
      <c r="M36" s="2676"/>
      <c r="N36" s="580"/>
      <c r="O36" s="561"/>
      <c r="P36" s="562"/>
      <c r="Q36" s="636"/>
      <c r="R36" s="637"/>
      <c r="S36" s="1528"/>
      <c r="T36" s="580"/>
      <c r="U36" s="1451"/>
      <c r="V36" s="562"/>
      <c r="W36" s="580"/>
      <c r="X36" s="580"/>
      <c r="Y36" s="1527">
        <f>ROUND(K4/K6,0)*K5/1000</f>
        <v>1.2</v>
      </c>
      <c r="Z36" s="580"/>
      <c r="AA36" s="561"/>
      <c r="AB36" s="562"/>
      <c r="AC36" s="636"/>
      <c r="AD36" s="637"/>
      <c r="AE36" s="580"/>
      <c r="AF36" s="566"/>
    </row>
    <row r="37" spans="1:64" ht="7.35" customHeight="1">
      <c r="A37" s="407"/>
      <c r="B37" s="399"/>
      <c r="C37" s="2042"/>
      <c r="D37" s="2043"/>
      <c r="E37" s="2042"/>
      <c r="F37" s="2043"/>
      <c r="G37" s="2078" t="s">
        <v>233</v>
      </c>
      <c r="H37" s="2079"/>
      <c r="I37" s="2648">
        <v>12256</v>
      </c>
      <c r="J37" s="2649"/>
      <c r="K37" s="1504" t="s">
        <v>440</v>
      </c>
      <c r="L37" s="2679">
        <f>K4/1000</f>
        <v>0.4</v>
      </c>
      <c r="M37" s="2680"/>
      <c r="N37" s="580"/>
      <c r="O37" s="561"/>
      <c r="P37" s="562"/>
      <c r="Q37" s="636"/>
      <c r="R37" s="637"/>
      <c r="S37" s="1528"/>
      <c r="T37" s="580"/>
      <c r="U37" s="1451"/>
      <c r="V37" s="562"/>
      <c r="W37" s="580"/>
      <c r="X37" s="580"/>
      <c r="Y37" s="1527">
        <f>ROUND(K4/K6,0)*K5/1000</f>
        <v>1.2</v>
      </c>
      <c r="Z37" s="580"/>
      <c r="AA37" s="561"/>
      <c r="AB37" s="562"/>
      <c r="AC37" s="636"/>
      <c r="AD37" s="637"/>
      <c r="AE37" s="580"/>
      <c r="AF37" s="566"/>
    </row>
    <row r="38" spans="1:64" s="577" customFormat="1" ht="7.35" customHeight="1">
      <c r="A38" s="408"/>
      <c r="B38" s="400"/>
      <c r="C38" s="2266"/>
      <c r="D38" s="2267"/>
      <c r="E38" s="2266"/>
      <c r="F38" s="2267"/>
      <c r="G38" s="2249" t="s">
        <v>977</v>
      </c>
      <c r="H38" s="2250"/>
      <c r="I38" s="2250"/>
      <c r="J38" s="2250"/>
      <c r="K38" s="2250"/>
      <c r="L38" s="2677">
        <f>SUM(L28:L37)</f>
        <v>3.1999999999999997</v>
      </c>
      <c r="M38" s="2678"/>
      <c r="N38" s="582"/>
      <c r="O38" s="588">
        <f>'3.1Cost by Sub-contractors'!K29</f>
        <v>0</v>
      </c>
      <c r="P38" s="589"/>
      <c r="Q38" s="607">
        <f>L38*O38</f>
        <v>0</v>
      </c>
      <c r="R38" s="612"/>
      <c r="S38" s="1526">
        <f>SUM(S28:S37)</f>
        <v>0.2</v>
      </c>
      <c r="T38" s="582"/>
      <c r="U38" s="1459">
        <f>'3.1Cost by Sub-contractors'!K30</f>
        <v>0</v>
      </c>
      <c r="V38" s="589"/>
      <c r="W38" s="607">
        <f>S38*U38</f>
        <v>0</v>
      </c>
      <c r="X38" s="582"/>
      <c r="Y38" s="1522">
        <f>SUM(Y28:Y37)</f>
        <v>10</v>
      </c>
      <c r="Z38" s="582"/>
      <c r="AA38" s="588">
        <f>'3.1Cost by Sub-contractors'!K31</f>
        <v>0</v>
      </c>
      <c r="AB38" s="589"/>
      <c r="AC38" s="607">
        <f>Y38*AA38</f>
        <v>0</v>
      </c>
      <c r="AD38" s="616"/>
      <c r="AE38" s="582"/>
      <c r="AF38" s="576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  <c r="BF38" s="434"/>
      <c r="BG38" s="434"/>
      <c r="BH38" s="434"/>
      <c r="BI38" s="434"/>
      <c r="BJ38" s="434"/>
      <c r="BK38" s="434"/>
      <c r="BL38" s="434"/>
    </row>
    <row r="39" spans="1:64" ht="7.35" customHeight="1">
      <c r="A39" s="407"/>
      <c r="B39" s="399"/>
      <c r="C39" s="2042"/>
      <c r="D39" s="2043"/>
      <c r="E39" s="2227" t="str">
        <f>'4.1Plan'!D89</f>
        <v>ML02-2</v>
      </c>
      <c r="F39" s="2228"/>
      <c r="G39" s="2646" t="s">
        <v>325</v>
      </c>
      <c r="H39" s="2647"/>
      <c r="I39" s="2650">
        <v>13028</v>
      </c>
      <c r="J39" s="2651"/>
      <c r="K39" s="1540" t="s">
        <v>102</v>
      </c>
      <c r="L39" s="2685"/>
      <c r="M39" s="2686"/>
      <c r="N39" s="578"/>
      <c r="O39" s="555"/>
      <c r="P39" s="556"/>
      <c r="Q39" s="1519"/>
      <c r="R39" s="638"/>
      <c r="S39" s="1527">
        <f>E4/1000</f>
        <v>0.1</v>
      </c>
      <c r="T39" s="596"/>
      <c r="U39" s="1456"/>
      <c r="V39" s="593"/>
      <c r="W39" s="596"/>
      <c r="X39" s="596"/>
      <c r="Y39" s="1527">
        <f>$E$4/$E$6*$E$5/1000</f>
        <v>0.2</v>
      </c>
      <c r="Z39" s="578"/>
      <c r="AA39" s="555"/>
      <c r="AB39" s="556"/>
      <c r="AC39" s="1519"/>
      <c r="AD39" s="638"/>
      <c r="AE39" s="596"/>
      <c r="AF39" s="566" t="s">
        <v>922</v>
      </c>
    </row>
    <row r="40" spans="1:64" ht="7.35" customHeight="1">
      <c r="A40" s="407"/>
      <c r="B40" s="399"/>
      <c r="C40" s="2042"/>
      <c r="D40" s="2043"/>
      <c r="E40" s="2042"/>
      <c r="F40" s="2043"/>
      <c r="G40" s="2028" t="s">
        <v>234</v>
      </c>
      <c r="H40" s="2029"/>
      <c r="I40" s="2208">
        <v>14122</v>
      </c>
      <c r="J40" s="2210"/>
      <c r="K40" s="1504" t="s">
        <v>440</v>
      </c>
      <c r="L40" s="2683">
        <f>K4/1000</f>
        <v>0.4</v>
      </c>
      <c r="M40" s="2684"/>
      <c r="N40" s="596"/>
      <c r="O40" s="592"/>
      <c r="P40" s="593"/>
      <c r="Q40" s="639"/>
      <c r="R40" s="640"/>
      <c r="S40" s="1462"/>
      <c r="T40" s="596"/>
      <c r="U40" s="1456"/>
      <c r="V40" s="593"/>
      <c r="W40" s="596"/>
      <c r="X40" s="596"/>
      <c r="Y40" s="1527">
        <f>ROUND(K4/K6,0)*K5/1000</f>
        <v>1.2</v>
      </c>
      <c r="Z40" s="596"/>
      <c r="AA40" s="592"/>
      <c r="AB40" s="593"/>
      <c r="AC40" s="639"/>
      <c r="AD40" s="640"/>
      <c r="AE40" s="596"/>
      <c r="AF40" s="597"/>
    </row>
    <row r="41" spans="1:64" ht="7.35" customHeight="1">
      <c r="A41" s="407"/>
      <c r="B41" s="399"/>
      <c r="C41" s="2042"/>
      <c r="D41" s="2043"/>
      <c r="E41" s="2042"/>
      <c r="F41" s="2043"/>
      <c r="G41" s="2028" t="s">
        <v>326</v>
      </c>
      <c r="H41" s="2029"/>
      <c r="I41" s="2208">
        <v>14269</v>
      </c>
      <c r="J41" s="2210"/>
      <c r="K41" s="1504" t="s">
        <v>102</v>
      </c>
      <c r="L41" s="2683"/>
      <c r="M41" s="2684"/>
      <c r="N41" s="596"/>
      <c r="O41" s="592"/>
      <c r="P41" s="593"/>
      <c r="Q41" s="639"/>
      <c r="R41" s="640"/>
      <c r="S41" s="1462">
        <f>I4/1000</f>
        <v>0.1</v>
      </c>
      <c r="T41" s="596"/>
      <c r="U41" s="1456"/>
      <c r="V41" s="593"/>
      <c r="W41" s="596"/>
      <c r="X41" s="596"/>
      <c r="Y41" s="1527"/>
      <c r="Z41" s="596"/>
      <c r="AA41" s="592"/>
      <c r="AB41" s="593"/>
      <c r="AC41" s="639"/>
      <c r="AD41" s="640"/>
      <c r="AE41" s="596"/>
      <c r="AF41" s="597"/>
      <c r="AG41" s="613"/>
      <c r="AH41" s="613"/>
      <c r="AI41" s="613"/>
      <c r="AJ41" s="613"/>
      <c r="AK41" s="613"/>
      <c r="AL41" s="613"/>
      <c r="AM41" s="613"/>
      <c r="AN41" s="613"/>
      <c r="AO41" s="613"/>
      <c r="AP41" s="613"/>
      <c r="AQ41" s="613"/>
      <c r="AR41" s="613"/>
      <c r="AS41" s="613"/>
      <c r="AT41" s="613"/>
      <c r="AU41" s="613"/>
      <c r="AV41" s="613"/>
      <c r="AW41" s="613"/>
      <c r="AX41" s="613"/>
      <c r="AY41" s="613"/>
      <c r="AZ41" s="613"/>
      <c r="BA41" s="613"/>
      <c r="BB41" s="613"/>
      <c r="BC41" s="613"/>
      <c r="BD41" s="613"/>
      <c r="BE41" s="613"/>
      <c r="BF41" s="613"/>
      <c r="BG41" s="613"/>
      <c r="BH41" s="613"/>
      <c r="BI41" s="613"/>
      <c r="BJ41" s="613"/>
      <c r="BK41" s="613"/>
      <c r="BL41" s="613"/>
    </row>
    <row r="42" spans="1:64" ht="7.35" customHeight="1">
      <c r="A42" s="407"/>
      <c r="B42" s="399"/>
      <c r="C42" s="2042"/>
      <c r="D42" s="2043"/>
      <c r="E42" s="2042"/>
      <c r="F42" s="2043"/>
      <c r="G42" s="2028" t="s">
        <v>235</v>
      </c>
      <c r="H42" s="2029"/>
      <c r="I42" s="2208">
        <v>14376</v>
      </c>
      <c r="J42" s="2210"/>
      <c r="K42" s="1504" t="s">
        <v>440</v>
      </c>
      <c r="L42" s="2683">
        <f>K4/1000</f>
        <v>0.4</v>
      </c>
      <c r="M42" s="2684"/>
      <c r="N42" s="596"/>
      <c r="O42" s="592"/>
      <c r="P42" s="593"/>
      <c r="Q42" s="639"/>
      <c r="R42" s="640"/>
      <c r="S42" s="1462"/>
      <c r="T42" s="596"/>
      <c r="U42" s="1456"/>
      <c r="V42" s="593"/>
      <c r="W42" s="596"/>
      <c r="X42" s="596"/>
      <c r="Y42" s="1527">
        <f>ROUND(K4/K6,0)*K5/1000</f>
        <v>1.2</v>
      </c>
      <c r="Z42" s="596"/>
      <c r="AA42" s="592"/>
      <c r="AB42" s="593"/>
      <c r="AC42" s="639"/>
      <c r="AD42" s="640"/>
      <c r="AE42" s="596"/>
      <c r="AF42" s="597"/>
    </row>
    <row r="43" spans="1:64" ht="7.35" customHeight="1">
      <c r="A43" s="407"/>
      <c r="B43" s="399"/>
      <c r="C43" s="2042"/>
      <c r="D43" s="2043"/>
      <c r="E43" s="2042"/>
      <c r="F43" s="2043"/>
      <c r="G43" s="2028" t="s">
        <v>236</v>
      </c>
      <c r="H43" s="2029"/>
      <c r="I43" s="2208">
        <v>14468</v>
      </c>
      <c r="J43" s="2210"/>
      <c r="K43" s="1504" t="s">
        <v>440</v>
      </c>
      <c r="L43" s="2683">
        <f>K4/1000</f>
        <v>0.4</v>
      </c>
      <c r="M43" s="2684"/>
      <c r="N43" s="596"/>
      <c r="O43" s="592"/>
      <c r="P43" s="593"/>
      <c r="Q43" s="639"/>
      <c r="R43" s="640"/>
      <c r="S43" s="1462"/>
      <c r="T43" s="596"/>
      <c r="U43" s="1456"/>
      <c r="V43" s="593"/>
      <c r="W43" s="596"/>
      <c r="X43" s="596"/>
      <c r="Y43" s="1527">
        <f>ROUND(K4/K6,0)*K5/1000</f>
        <v>1.2</v>
      </c>
      <c r="Z43" s="596"/>
      <c r="AA43" s="592"/>
      <c r="AB43" s="593"/>
      <c r="AC43" s="639"/>
      <c r="AD43" s="640"/>
      <c r="AE43" s="596"/>
      <c r="AF43" s="597"/>
    </row>
    <row r="44" spans="1:64" s="613" customFormat="1" ht="7.35" customHeight="1">
      <c r="A44" s="422"/>
      <c r="B44" s="1090"/>
      <c r="C44" s="2044"/>
      <c r="D44" s="2046"/>
      <c r="E44" s="2044"/>
      <c r="F44" s="2046"/>
      <c r="G44" s="2028" t="s">
        <v>855</v>
      </c>
      <c r="H44" s="2029"/>
      <c r="I44" s="2208">
        <v>14700</v>
      </c>
      <c r="J44" s="2210"/>
      <c r="K44" s="1504" t="s">
        <v>927</v>
      </c>
      <c r="L44" s="2683"/>
      <c r="M44" s="2684"/>
      <c r="N44" s="596"/>
      <c r="O44" s="592"/>
      <c r="P44" s="593"/>
      <c r="Q44" s="639"/>
      <c r="R44" s="640"/>
      <c r="S44" s="1527">
        <f>E4/1000</f>
        <v>0.1</v>
      </c>
      <c r="T44" s="596"/>
      <c r="U44" s="1456"/>
      <c r="V44" s="593"/>
      <c r="W44" s="596"/>
      <c r="X44" s="596"/>
      <c r="Y44" s="1527">
        <f>$E$4/$E$6*$E$5/1000</f>
        <v>0.2</v>
      </c>
      <c r="Z44" s="596"/>
      <c r="AA44" s="592"/>
      <c r="AB44" s="593"/>
      <c r="AC44" s="639"/>
      <c r="AD44" s="640"/>
      <c r="AE44" s="596"/>
      <c r="AF44" s="566" t="s">
        <v>924</v>
      </c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  <c r="BF44" s="434"/>
      <c r="BG44" s="434"/>
      <c r="BH44" s="434"/>
      <c r="BI44" s="434"/>
      <c r="BJ44" s="434"/>
      <c r="BK44" s="434"/>
      <c r="BL44" s="434"/>
    </row>
    <row r="45" spans="1:64" ht="7.35" customHeight="1">
      <c r="A45" s="407"/>
      <c r="B45" s="399"/>
      <c r="C45" s="2042"/>
      <c r="D45" s="2043"/>
      <c r="E45" s="2042"/>
      <c r="F45" s="2043"/>
      <c r="G45" s="2028" t="s">
        <v>856</v>
      </c>
      <c r="H45" s="2029"/>
      <c r="I45" s="2208">
        <v>14946</v>
      </c>
      <c r="J45" s="2210"/>
      <c r="K45" s="1504" t="s">
        <v>102</v>
      </c>
      <c r="L45" s="2683"/>
      <c r="M45" s="2684"/>
      <c r="N45" s="596"/>
      <c r="O45" s="592"/>
      <c r="P45" s="593"/>
      <c r="Q45" s="639"/>
      <c r="R45" s="640"/>
      <c r="S45" s="1462">
        <f>I4/1000</f>
        <v>0.1</v>
      </c>
      <c r="T45" s="596"/>
      <c r="U45" s="1456"/>
      <c r="V45" s="593"/>
      <c r="W45" s="596"/>
      <c r="X45" s="596"/>
      <c r="Y45" s="1527"/>
      <c r="Z45" s="596"/>
      <c r="AA45" s="592"/>
      <c r="AB45" s="593"/>
      <c r="AC45" s="639"/>
      <c r="AD45" s="640"/>
      <c r="AE45" s="596"/>
      <c r="AF45" s="597"/>
    </row>
    <row r="46" spans="1:64" ht="7.35" customHeight="1">
      <c r="A46" s="407"/>
      <c r="B46" s="399"/>
      <c r="C46" s="2042"/>
      <c r="D46" s="2043"/>
      <c r="E46" s="2042"/>
      <c r="F46" s="2043"/>
      <c r="G46" s="2028" t="s">
        <v>237</v>
      </c>
      <c r="H46" s="2029"/>
      <c r="I46" s="2208">
        <v>16193</v>
      </c>
      <c r="J46" s="2210"/>
      <c r="K46" s="1504" t="s">
        <v>440</v>
      </c>
      <c r="L46" s="2683">
        <f>K4/1000</f>
        <v>0.4</v>
      </c>
      <c r="M46" s="2684"/>
      <c r="N46" s="580"/>
      <c r="O46" s="561"/>
      <c r="P46" s="562"/>
      <c r="Q46" s="636"/>
      <c r="R46" s="637"/>
      <c r="S46" s="1528"/>
      <c r="T46" s="580"/>
      <c r="U46" s="1451"/>
      <c r="V46" s="562"/>
      <c r="W46" s="580"/>
      <c r="X46" s="580"/>
      <c r="Y46" s="1527">
        <f>ROUND(K4/K6,0)*K5/1000</f>
        <v>1.2</v>
      </c>
      <c r="Z46" s="580"/>
      <c r="AA46" s="561"/>
      <c r="AB46" s="562"/>
      <c r="AC46" s="636"/>
      <c r="AD46" s="637"/>
      <c r="AE46" s="580"/>
      <c r="AF46" s="566"/>
      <c r="AG46" s="577"/>
      <c r="AH46" s="577"/>
      <c r="AI46" s="577"/>
      <c r="AJ46" s="577"/>
      <c r="AK46" s="577"/>
      <c r="AL46" s="577"/>
      <c r="AM46" s="577"/>
      <c r="AN46" s="577"/>
      <c r="AO46" s="577"/>
      <c r="AP46" s="577"/>
      <c r="AQ46" s="577"/>
      <c r="AR46" s="577"/>
      <c r="AS46" s="577"/>
      <c r="AT46" s="577"/>
      <c r="AU46" s="577"/>
      <c r="AV46" s="577"/>
      <c r="AW46" s="577"/>
      <c r="AX46" s="577"/>
      <c r="AY46" s="577"/>
      <c r="AZ46" s="577"/>
      <c r="BA46" s="577"/>
      <c r="BB46" s="577"/>
      <c r="BC46" s="577"/>
      <c r="BD46" s="577"/>
      <c r="BE46" s="577"/>
      <c r="BF46" s="577"/>
      <c r="BG46" s="577"/>
      <c r="BH46" s="577"/>
      <c r="BI46" s="577"/>
      <c r="BJ46" s="577"/>
      <c r="BK46" s="577"/>
      <c r="BL46" s="577"/>
    </row>
    <row r="47" spans="1:64" ht="7.35" customHeight="1">
      <c r="A47" s="407"/>
      <c r="B47" s="399"/>
      <c r="C47" s="2042"/>
      <c r="D47" s="2043"/>
      <c r="E47" s="2042"/>
      <c r="F47" s="2043"/>
      <c r="G47" s="2028" t="s">
        <v>238</v>
      </c>
      <c r="H47" s="2029"/>
      <c r="I47" s="2208">
        <v>16775</v>
      </c>
      <c r="J47" s="2210"/>
      <c r="K47" s="1504" t="s">
        <v>440</v>
      </c>
      <c r="L47" s="2683">
        <f>K4/1000</f>
        <v>0.4</v>
      </c>
      <c r="M47" s="2684"/>
      <c r="N47" s="580"/>
      <c r="O47" s="561"/>
      <c r="P47" s="562"/>
      <c r="Q47" s="636"/>
      <c r="R47" s="637"/>
      <c r="S47" s="1528"/>
      <c r="T47" s="580"/>
      <c r="U47" s="1451"/>
      <c r="V47" s="562"/>
      <c r="W47" s="580"/>
      <c r="X47" s="580"/>
      <c r="Y47" s="1527">
        <f>ROUND(K4/K6,0)*K5/1000</f>
        <v>1.2</v>
      </c>
      <c r="Z47" s="580"/>
      <c r="AA47" s="561"/>
      <c r="AB47" s="562"/>
      <c r="AC47" s="636"/>
      <c r="AD47" s="637"/>
      <c r="AE47" s="580"/>
      <c r="AF47" s="566"/>
    </row>
    <row r="48" spans="1:64" ht="7.35" customHeight="1">
      <c r="A48" s="407"/>
      <c r="B48" s="399"/>
      <c r="C48" s="2042"/>
      <c r="D48" s="2043"/>
      <c r="E48" s="2042"/>
      <c r="F48" s="2043"/>
      <c r="G48" s="2078" t="s">
        <v>239</v>
      </c>
      <c r="H48" s="2079"/>
      <c r="I48" s="2648">
        <v>16943</v>
      </c>
      <c r="J48" s="2649"/>
      <c r="K48" s="1505" t="s">
        <v>440</v>
      </c>
      <c r="L48" s="2687">
        <f>K4/1000</f>
        <v>0.4</v>
      </c>
      <c r="M48" s="2688"/>
      <c r="N48" s="617"/>
      <c r="O48" s="567"/>
      <c r="P48" s="568"/>
      <c r="Q48" s="1521"/>
      <c r="R48" s="643"/>
      <c r="S48" s="1530"/>
      <c r="T48" s="617"/>
      <c r="U48" s="1452"/>
      <c r="V48" s="568"/>
      <c r="W48" s="617"/>
      <c r="X48" s="617"/>
      <c r="Y48" s="1529">
        <f>ROUND(K4/K6,0)*K5/1000</f>
        <v>1.2</v>
      </c>
      <c r="Z48" s="617"/>
      <c r="AA48" s="567"/>
      <c r="AB48" s="568"/>
      <c r="AC48" s="1521"/>
      <c r="AD48" s="643"/>
      <c r="AE48" s="580"/>
      <c r="AF48" s="566"/>
    </row>
    <row r="49" spans="1:64" s="577" customFormat="1" ht="7.35" customHeight="1">
      <c r="A49" s="408"/>
      <c r="B49" s="400"/>
      <c r="C49" s="2060"/>
      <c r="D49" s="2062"/>
      <c r="E49" s="2060"/>
      <c r="F49" s="2062"/>
      <c r="G49" s="2246" t="s">
        <v>11</v>
      </c>
      <c r="H49" s="2247"/>
      <c r="I49" s="2247"/>
      <c r="J49" s="2247"/>
      <c r="K49" s="2247"/>
      <c r="L49" s="2689">
        <f>SUM(L39:L48)</f>
        <v>2.4</v>
      </c>
      <c r="M49" s="2690"/>
      <c r="N49" s="1057"/>
      <c r="O49" s="571">
        <f>'3.1Cost by Sub-contractors'!K29</f>
        <v>0</v>
      </c>
      <c r="P49" s="572"/>
      <c r="Q49" s="645">
        <f>L49*O49</f>
        <v>0</v>
      </c>
      <c r="R49" s="646"/>
      <c r="S49" s="1460">
        <f>SUM(S39:S48)</f>
        <v>0.4</v>
      </c>
      <c r="T49" s="1057"/>
      <c r="U49" s="1459">
        <f>'3.1Cost by Sub-contractors'!K30</f>
        <v>0</v>
      </c>
      <c r="V49" s="589"/>
      <c r="W49" s="607">
        <f>S49*U49</f>
        <v>0</v>
      </c>
      <c r="X49" s="1057"/>
      <c r="Y49" s="1523">
        <f>SUM(Y39:Y48)</f>
        <v>7.6000000000000005</v>
      </c>
      <c r="Z49" s="1057"/>
      <c r="AA49" s="571">
        <f>'3.1Cost by Sub-contractors'!K31</f>
        <v>0</v>
      </c>
      <c r="AB49" s="572"/>
      <c r="AC49" s="645">
        <f>Y49*AA49</f>
        <v>0</v>
      </c>
      <c r="AD49" s="574"/>
      <c r="AE49" s="582"/>
      <c r="AF49" s="576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  <c r="BF49" s="434"/>
      <c r="BG49" s="434"/>
      <c r="BH49" s="434"/>
      <c r="BI49" s="434"/>
      <c r="BJ49" s="434"/>
      <c r="BK49" s="434"/>
      <c r="BL49" s="434"/>
    </row>
    <row r="50" spans="1:64" ht="7.35" customHeight="1">
      <c r="A50" s="407"/>
      <c r="B50" s="399"/>
      <c r="C50" s="2039" t="str">
        <f>'4.1Plan'!C120</f>
        <v>PKG03</v>
      </c>
      <c r="D50" s="2038"/>
      <c r="E50" s="2227" t="str">
        <f>'4.1Plan'!D120</f>
        <v>ML03-1</v>
      </c>
      <c r="F50" s="2228"/>
      <c r="G50" s="2646" t="s">
        <v>240</v>
      </c>
      <c r="H50" s="2647"/>
      <c r="I50" s="2650">
        <v>18062</v>
      </c>
      <c r="J50" s="2651"/>
      <c r="K50" s="1504" t="s">
        <v>440</v>
      </c>
      <c r="L50" s="2685">
        <f>K4/1000</f>
        <v>0.4</v>
      </c>
      <c r="M50" s="2686"/>
      <c r="N50" s="596"/>
      <c r="O50" s="592"/>
      <c r="P50" s="593"/>
      <c r="Q50" s="639"/>
      <c r="R50" s="640"/>
      <c r="S50" s="1462"/>
      <c r="T50" s="596"/>
      <c r="U50" s="1456"/>
      <c r="V50" s="593"/>
      <c r="W50" s="596"/>
      <c r="X50" s="596"/>
      <c r="Y50" s="1527">
        <f>ROUND(K4/K6,0)*K5/1000</f>
        <v>1.2</v>
      </c>
      <c r="Z50" s="596"/>
      <c r="AA50" s="592"/>
      <c r="AB50" s="593"/>
      <c r="AC50" s="639"/>
      <c r="AD50" s="640"/>
      <c r="AE50" s="596"/>
      <c r="AF50" s="597"/>
    </row>
    <row r="51" spans="1:64" ht="7.35" customHeight="1">
      <c r="A51" s="407"/>
      <c r="B51" s="399"/>
      <c r="C51" s="2042"/>
      <c r="D51" s="2043"/>
      <c r="E51" s="2042"/>
      <c r="F51" s="2043"/>
      <c r="G51" s="2028" t="s">
        <v>241</v>
      </c>
      <c r="H51" s="2029"/>
      <c r="I51" s="2208">
        <v>18221</v>
      </c>
      <c r="J51" s="2210"/>
      <c r="K51" s="1504" t="s">
        <v>440</v>
      </c>
      <c r="L51" s="2683">
        <f>K4/1000</f>
        <v>0.4</v>
      </c>
      <c r="M51" s="2684"/>
      <c r="N51" s="596"/>
      <c r="O51" s="592"/>
      <c r="P51" s="593"/>
      <c r="Q51" s="639"/>
      <c r="R51" s="640"/>
      <c r="S51" s="1462"/>
      <c r="T51" s="596"/>
      <c r="U51" s="1456"/>
      <c r="V51" s="593"/>
      <c r="W51" s="596"/>
      <c r="X51" s="596"/>
      <c r="Y51" s="1527">
        <f>ROUND(K4/K6,0)*K5/1000</f>
        <v>1.2</v>
      </c>
      <c r="Z51" s="596"/>
      <c r="AA51" s="592"/>
      <c r="AB51" s="593"/>
      <c r="AC51" s="639"/>
      <c r="AD51" s="640"/>
      <c r="AE51" s="596"/>
      <c r="AF51" s="597"/>
    </row>
    <row r="52" spans="1:64" ht="7.35" customHeight="1">
      <c r="A52" s="407"/>
      <c r="B52" s="399"/>
      <c r="C52" s="2042"/>
      <c r="D52" s="2043"/>
      <c r="E52" s="2042"/>
      <c r="F52" s="2043"/>
      <c r="G52" s="2028" t="s">
        <v>857</v>
      </c>
      <c r="H52" s="2029"/>
      <c r="I52" s="2208">
        <v>19060</v>
      </c>
      <c r="J52" s="2210"/>
      <c r="K52" s="1504" t="s">
        <v>103</v>
      </c>
      <c r="L52" s="2683"/>
      <c r="M52" s="2684"/>
      <c r="N52" s="596"/>
      <c r="O52" s="592"/>
      <c r="P52" s="593"/>
      <c r="Q52" s="639"/>
      <c r="R52" s="640"/>
      <c r="S52" s="1462">
        <f>I4/1000</f>
        <v>0.1</v>
      </c>
      <c r="T52" s="596"/>
      <c r="U52" s="1456"/>
      <c r="V52" s="593"/>
      <c r="W52" s="596"/>
      <c r="X52" s="596"/>
      <c r="Y52" s="1527"/>
      <c r="Z52" s="596"/>
      <c r="AA52" s="592"/>
      <c r="AB52" s="593"/>
      <c r="AC52" s="639"/>
      <c r="AD52" s="640"/>
      <c r="AE52" s="596"/>
      <c r="AF52" s="597"/>
    </row>
    <row r="53" spans="1:64" ht="7.35" customHeight="1">
      <c r="A53" s="407"/>
      <c r="B53" s="399"/>
      <c r="C53" s="2042"/>
      <c r="D53" s="2043"/>
      <c r="E53" s="2042"/>
      <c r="F53" s="2043"/>
      <c r="G53" s="2028" t="s">
        <v>242</v>
      </c>
      <c r="H53" s="2029"/>
      <c r="I53" s="2208">
        <v>19095</v>
      </c>
      <c r="J53" s="2210"/>
      <c r="K53" s="1504" t="s">
        <v>440</v>
      </c>
      <c r="L53" s="2683">
        <f>K4/1000</f>
        <v>0.4</v>
      </c>
      <c r="M53" s="2684"/>
      <c r="N53" s="596"/>
      <c r="O53" s="592"/>
      <c r="P53" s="593"/>
      <c r="Q53" s="639"/>
      <c r="R53" s="640"/>
      <c r="S53" s="1462"/>
      <c r="T53" s="596"/>
      <c r="U53" s="1456"/>
      <c r="V53" s="593"/>
      <c r="W53" s="596"/>
      <c r="X53" s="596"/>
      <c r="Y53" s="1527">
        <f>ROUND(K4/K6,0)*K5/1000</f>
        <v>1.2</v>
      </c>
      <c r="Z53" s="596"/>
      <c r="AA53" s="592"/>
      <c r="AB53" s="593"/>
      <c r="AC53" s="639"/>
      <c r="AD53" s="640"/>
      <c r="AE53" s="596"/>
      <c r="AF53" s="597"/>
    </row>
    <row r="54" spans="1:64" ht="7.35" customHeight="1">
      <c r="A54" s="407"/>
      <c r="B54" s="399"/>
      <c r="C54" s="2042"/>
      <c r="D54" s="2043"/>
      <c r="E54" s="2042"/>
      <c r="F54" s="2043"/>
      <c r="G54" s="2028" t="s">
        <v>243</v>
      </c>
      <c r="H54" s="2029"/>
      <c r="I54" s="2208">
        <v>19380</v>
      </c>
      <c r="J54" s="2210"/>
      <c r="K54" s="1504" t="s">
        <v>440</v>
      </c>
      <c r="L54" s="2683">
        <f>K4/1000</f>
        <v>0.4</v>
      </c>
      <c r="M54" s="2684"/>
      <c r="N54" s="596"/>
      <c r="O54" s="592"/>
      <c r="P54" s="593"/>
      <c r="Q54" s="639"/>
      <c r="R54" s="640"/>
      <c r="S54" s="1462"/>
      <c r="T54" s="596"/>
      <c r="U54" s="1456"/>
      <c r="V54" s="593"/>
      <c r="W54" s="596"/>
      <c r="X54" s="596"/>
      <c r="Y54" s="1527">
        <f>ROUND(K4/K6,0)*K5/1000</f>
        <v>1.2</v>
      </c>
      <c r="Z54" s="596"/>
      <c r="AA54" s="592"/>
      <c r="AB54" s="593"/>
      <c r="AC54" s="639"/>
      <c r="AD54" s="640"/>
      <c r="AE54" s="596"/>
      <c r="AF54" s="597"/>
    </row>
    <row r="55" spans="1:64" ht="7.35" customHeight="1">
      <c r="A55" s="407"/>
      <c r="B55" s="399"/>
      <c r="C55" s="2042"/>
      <c r="D55" s="2043"/>
      <c r="E55" s="2042"/>
      <c r="F55" s="2043"/>
      <c r="G55" s="2028" t="s">
        <v>244</v>
      </c>
      <c r="H55" s="2029"/>
      <c r="I55" s="2208">
        <v>19570</v>
      </c>
      <c r="J55" s="2210"/>
      <c r="K55" s="1504" t="s">
        <v>440</v>
      </c>
      <c r="L55" s="2683">
        <f>K4/1000</f>
        <v>0.4</v>
      </c>
      <c r="M55" s="2684"/>
      <c r="N55" s="596"/>
      <c r="O55" s="592"/>
      <c r="P55" s="593"/>
      <c r="Q55" s="639"/>
      <c r="R55" s="640"/>
      <c r="S55" s="1462"/>
      <c r="T55" s="596"/>
      <c r="U55" s="1456"/>
      <c r="V55" s="593"/>
      <c r="W55" s="596"/>
      <c r="X55" s="596"/>
      <c r="Y55" s="1527">
        <f>ROUND(K4/K6,0)*K5/1000</f>
        <v>1.2</v>
      </c>
      <c r="Z55" s="596"/>
      <c r="AA55" s="592"/>
      <c r="AB55" s="593"/>
      <c r="AC55" s="639"/>
      <c r="AD55" s="640"/>
      <c r="AE55" s="596"/>
      <c r="AF55" s="597"/>
    </row>
    <row r="56" spans="1:64" ht="7.35" customHeight="1">
      <c r="A56" s="407"/>
      <c r="B56" s="399"/>
      <c r="C56" s="2042"/>
      <c r="D56" s="2043"/>
      <c r="E56" s="2042"/>
      <c r="F56" s="2043"/>
      <c r="G56" s="2028" t="s">
        <v>245</v>
      </c>
      <c r="H56" s="2029"/>
      <c r="I56" s="2208">
        <v>19680</v>
      </c>
      <c r="J56" s="2210"/>
      <c r="K56" s="1504" t="s">
        <v>440</v>
      </c>
      <c r="L56" s="2683">
        <f>K4/1000</f>
        <v>0.4</v>
      </c>
      <c r="M56" s="2684"/>
      <c r="N56" s="596"/>
      <c r="O56" s="592"/>
      <c r="P56" s="593"/>
      <c r="Q56" s="639"/>
      <c r="R56" s="640"/>
      <c r="S56" s="1462"/>
      <c r="T56" s="596"/>
      <c r="U56" s="1456"/>
      <c r="V56" s="593"/>
      <c r="W56" s="596"/>
      <c r="X56" s="596"/>
      <c r="Y56" s="1527">
        <f>ROUND(K4/K6,0)*K5/1000</f>
        <v>1.2</v>
      </c>
      <c r="Z56" s="596"/>
      <c r="AA56" s="592"/>
      <c r="AB56" s="593"/>
      <c r="AC56" s="639"/>
      <c r="AD56" s="640"/>
      <c r="AE56" s="596"/>
      <c r="AF56" s="597"/>
    </row>
    <row r="57" spans="1:64" ht="7.35" customHeight="1">
      <c r="A57" s="407"/>
      <c r="B57" s="399"/>
      <c r="C57" s="2042"/>
      <c r="D57" s="2043"/>
      <c r="E57" s="2042"/>
      <c r="F57" s="2043"/>
      <c r="G57" s="2028" t="s">
        <v>246</v>
      </c>
      <c r="H57" s="2029"/>
      <c r="I57" s="2208">
        <v>21000</v>
      </c>
      <c r="J57" s="2210"/>
      <c r="K57" s="1504" t="s">
        <v>440</v>
      </c>
      <c r="L57" s="2683">
        <f>K4/1000</f>
        <v>0.4</v>
      </c>
      <c r="M57" s="2684"/>
      <c r="N57" s="596"/>
      <c r="O57" s="592"/>
      <c r="P57" s="593"/>
      <c r="Q57" s="639"/>
      <c r="R57" s="640"/>
      <c r="S57" s="1462"/>
      <c r="T57" s="596"/>
      <c r="U57" s="1456"/>
      <c r="V57" s="593"/>
      <c r="W57" s="596"/>
      <c r="X57" s="596"/>
      <c r="Y57" s="1527">
        <f>ROUND(K4/K6,0)*K5/1000</f>
        <v>1.2</v>
      </c>
      <c r="Z57" s="596"/>
      <c r="AA57" s="592"/>
      <c r="AB57" s="593"/>
      <c r="AC57" s="639"/>
      <c r="AD57" s="640"/>
      <c r="AE57" s="596"/>
      <c r="AF57" s="597"/>
    </row>
    <row r="58" spans="1:64" ht="7.35" customHeight="1">
      <c r="A58" s="407"/>
      <c r="B58" s="399"/>
      <c r="C58" s="2042"/>
      <c r="D58" s="2043"/>
      <c r="E58" s="2042"/>
      <c r="F58" s="2043"/>
      <c r="G58" s="2028" t="s">
        <v>247</v>
      </c>
      <c r="H58" s="2029"/>
      <c r="I58" s="2208">
        <v>21150</v>
      </c>
      <c r="J58" s="2210"/>
      <c r="K58" s="1504" t="s">
        <v>440</v>
      </c>
      <c r="L58" s="2683">
        <f>K4/1000</f>
        <v>0.4</v>
      </c>
      <c r="M58" s="2684"/>
      <c r="N58" s="596"/>
      <c r="O58" s="592"/>
      <c r="P58" s="593"/>
      <c r="Q58" s="639"/>
      <c r="R58" s="640"/>
      <c r="S58" s="1462"/>
      <c r="T58" s="596"/>
      <c r="U58" s="1456"/>
      <c r="V58" s="593"/>
      <c r="W58" s="596"/>
      <c r="X58" s="596"/>
      <c r="Y58" s="1527">
        <f>ROUND(K4/K6,0)*K5/1000</f>
        <v>1.2</v>
      </c>
      <c r="Z58" s="596"/>
      <c r="AA58" s="592"/>
      <c r="AB58" s="593"/>
      <c r="AC58" s="639"/>
      <c r="AD58" s="640"/>
      <c r="AE58" s="596"/>
      <c r="AF58" s="597"/>
    </row>
    <row r="59" spans="1:64" ht="7.35" customHeight="1">
      <c r="A59" s="407"/>
      <c r="B59" s="399"/>
      <c r="C59" s="2042"/>
      <c r="D59" s="2043"/>
      <c r="E59" s="2042"/>
      <c r="F59" s="2043"/>
      <c r="G59" s="2078" t="s">
        <v>248</v>
      </c>
      <c r="H59" s="2079"/>
      <c r="I59" s="2648">
        <v>21500</v>
      </c>
      <c r="J59" s="2649"/>
      <c r="K59" s="1504" t="s">
        <v>440</v>
      </c>
      <c r="L59" s="2687">
        <f>K4/1000</f>
        <v>0.4</v>
      </c>
      <c r="M59" s="2688"/>
      <c r="N59" s="580"/>
      <c r="O59" s="561"/>
      <c r="P59" s="562"/>
      <c r="Q59" s="636"/>
      <c r="R59" s="637"/>
      <c r="S59" s="1528"/>
      <c r="T59" s="580"/>
      <c r="U59" s="1451"/>
      <c r="V59" s="562"/>
      <c r="W59" s="580"/>
      <c r="X59" s="580"/>
      <c r="Y59" s="1527">
        <f>ROUND(K4/K6,0)*K5/1000</f>
        <v>1.2</v>
      </c>
      <c r="Z59" s="580"/>
      <c r="AA59" s="561"/>
      <c r="AB59" s="562"/>
      <c r="AC59" s="636"/>
      <c r="AD59" s="637"/>
      <c r="AE59" s="580"/>
      <c r="AF59" s="566"/>
    </row>
    <row r="60" spans="1:64" ht="7.35" customHeight="1">
      <c r="A60" s="409"/>
      <c r="B60" s="401"/>
      <c r="C60" s="2089"/>
      <c r="D60" s="2027"/>
      <c r="E60" s="2089"/>
      <c r="F60" s="2027"/>
      <c r="G60" s="2249" t="s">
        <v>747</v>
      </c>
      <c r="H60" s="2250"/>
      <c r="I60" s="2250"/>
      <c r="J60" s="2250"/>
      <c r="K60" s="2250"/>
      <c r="L60" s="2689">
        <f>SUM(L50:L59)</f>
        <v>3.5999999999999996</v>
      </c>
      <c r="M60" s="2690"/>
      <c r="N60" s="582"/>
      <c r="O60" s="588">
        <f>'3.1Cost by Sub-contractors'!K29</f>
        <v>0</v>
      </c>
      <c r="P60" s="589"/>
      <c r="Q60" s="607">
        <f>L60*O60</f>
        <v>0</v>
      </c>
      <c r="R60" s="612"/>
      <c r="S60" s="1526">
        <f>SUM(S50:S59)</f>
        <v>0.1</v>
      </c>
      <c r="T60" s="582"/>
      <c r="U60" s="1459">
        <f>'3.1Cost by Sub-contractors'!K30</f>
        <v>0</v>
      </c>
      <c r="V60" s="589"/>
      <c r="W60" s="607">
        <f>S60*U60</f>
        <v>0</v>
      </c>
      <c r="X60" s="582"/>
      <c r="Y60" s="1522">
        <f>SUM(Y50:Y59)</f>
        <v>10.799999999999999</v>
      </c>
      <c r="Z60" s="582"/>
      <c r="AA60" s="588">
        <f>'3.1Cost by Sub-contractors'!K31</f>
        <v>0</v>
      </c>
      <c r="AB60" s="589"/>
      <c r="AC60" s="607">
        <f>Y60*AA60</f>
        <v>0</v>
      </c>
      <c r="AD60" s="1508"/>
      <c r="AE60" s="582"/>
      <c r="AF60" s="576"/>
    </row>
    <row r="61" spans="1:64" ht="7.15" customHeight="1">
      <c r="A61" s="406"/>
      <c r="B61" s="398" t="str">
        <f>'4.1Plan'!B149</f>
        <v>Quang Nam</v>
      </c>
      <c r="C61" s="2039" t="str">
        <f>'4.1Plan'!C149</f>
        <v>PKG04</v>
      </c>
      <c r="D61" s="2038"/>
      <c r="E61" s="2227" t="str">
        <f>'4.1Plan'!D149</f>
        <v>ML04-1</v>
      </c>
      <c r="F61" s="2228"/>
      <c r="G61" s="2646" t="s">
        <v>249</v>
      </c>
      <c r="H61" s="2647"/>
      <c r="I61" s="2650">
        <v>22200</v>
      </c>
      <c r="J61" s="2651"/>
      <c r="K61" s="1776" t="s">
        <v>440</v>
      </c>
      <c r="L61" s="2685">
        <f>K4/1000</f>
        <v>0.4</v>
      </c>
      <c r="M61" s="2686"/>
      <c r="N61" s="578"/>
      <c r="O61" s="555"/>
      <c r="P61" s="556"/>
      <c r="Q61" s="1762"/>
      <c r="R61" s="638"/>
      <c r="S61" s="1772"/>
      <c r="T61" s="578"/>
      <c r="U61" s="1450"/>
      <c r="V61" s="556"/>
      <c r="W61" s="578"/>
      <c r="X61" s="578"/>
      <c r="Y61" s="1771">
        <f>ROUND(K4/K6,0)*K5/1000</f>
        <v>1.2</v>
      </c>
      <c r="Z61" s="578"/>
      <c r="AA61" s="555"/>
      <c r="AB61" s="556"/>
      <c r="AC61" s="1762"/>
      <c r="AD61" s="638"/>
      <c r="AE61" s="578"/>
      <c r="AF61" s="579"/>
    </row>
    <row r="62" spans="1:64" ht="7.15" customHeight="1">
      <c r="A62" s="407"/>
      <c r="B62" s="399"/>
      <c r="C62" s="2042"/>
      <c r="D62" s="2043"/>
      <c r="E62" s="2042"/>
      <c r="F62" s="2043"/>
      <c r="G62" s="2028" t="s">
        <v>250</v>
      </c>
      <c r="H62" s="2029"/>
      <c r="I62" s="2208">
        <v>23310</v>
      </c>
      <c r="J62" s="2210"/>
      <c r="K62" s="1728" t="s">
        <v>440</v>
      </c>
      <c r="L62" s="2683">
        <f>K4/1000</f>
        <v>0.4</v>
      </c>
      <c r="M62" s="2684"/>
      <c r="N62" s="580"/>
      <c r="O62" s="561"/>
      <c r="P62" s="562"/>
      <c r="Q62" s="636"/>
      <c r="R62" s="637"/>
      <c r="S62" s="1768"/>
      <c r="T62" s="580"/>
      <c r="U62" s="1451"/>
      <c r="V62" s="562"/>
      <c r="W62" s="580"/>
      <c r="X62" s="580"/>
      <c r="Y62" s="1767">
        <f>ROUND(K4/K6,0)*K5/1000</f>
        <v>1.2</v>
      </c>
      <c r="Z62" s="580"/>
      <c r="AA62" s="561"/>
      <c r="AB62" s="562"/>
      <c r="AC62" s="636"/>
      <c r="AD62" s="637"/>
      <c r="AE62" s="580"/>
      <c r="AF62" s="566"/>
    </row>
    <row r="63" spans="1:64" ht="7.15" customHeight="1">
      <c r="A63" s="407"/>
      <c r="B63" s="399"/>
      <c r="C63" s="2042"/>
      <c r="D63" s="2043"/>
      <c r="E63" s="2042"/>
      <c r="F63" s="2043"/>
      <c r="G63" s="2028" t="s">
        <v>251</v>
      </c>
      <c r="H63" s="2029"/>
      <c r="I63" s="2208">
        <v>24100</v>
      </c>
      <c r="J63" s="2210"/>
      <c r="K63" s="1728" t="s">
        <v>440</v>
      </c>
      <c r="L63" s="2683">
        <f>K4/1000</f>
        <v>0.4</v>
      </c>
      <c r="M63" s="2684"/>
      <c r="N63" s="580"/>
      <c r="O63" s="561"/>
      <c r="P63" s="562"/>
      <c r="Q63" s="636"/>
      <c r="R63" s="637"/>
      <c r="S63" s="1768"/>
      <c r="T63" s="580"/>
      <c r="U63" s="1451"/>
      <c r="V63" s="562"/>
      <c r="W63" s="580"/>
      <c r="X63" s="580"/>
      <c r="Y63" s="1767">
        <f>ROUND(K4/K6,0)*K5/1000</f>
        <v>1.2</v>
      </c>
      <c r="Z63" s="580"/>
      <c r="AA63" s="561"/>
      <c r="AB63" s="562"/>
      <c r="AC63" s="636"/>
      <c r="AD63" s="637"/>
      <c r="AE63" s="580"/>
      <c r="AF63" s="566"/>
    </row>
    <row r="64" spans="1:64" ht="7.15" customHeight="1">
      <c r="A64" s="407"/>
      <c r="B64" s="399"/>
      <c r="C64" s="2042"/>
      <c r="D64" s="2043"/>
      <c r="E64" s="2042"/>
      <c r="F64" s="2043"/>
      <c r="G64" s="2028" t="s">
        <v>252</v>
      </c>
      <c r="H64" s="2029"/>
      <c r="I64" s="2208">
        <v>24600</v>
      </c>
      <c r="J64" s="2210"/>
      <c r="K64" s="1728" t="s">
        <v>440</v>
      </c>
      <c r="L64" s="2683">
        <f>K4/1000</f>
        <v>0.4</v>
      </c>
      <c r="M64" s="2684"/>
      <c r="N64" s="580"/>
      <c r="O64" s="561"/>
      <c r="P64" s="562"/>
      <c r="Q64" s="636"/>
      <c r="R64" s="637"/>
      <c r="S64" s="1768"/>
      <c r="T64" s="580"/>
      <c r="U64" s="1451"/>
      <c r="V64" s="562"/>
      <c r="W64" s="580"/>
      <c r="X64" s="580"/>
      <c r="Y64" s="1767">
        <f>ROUND(K4/K6,0)*K5/1000</f>
        <v>1.2</v>
      </c>
      <c r="Z64" s="580"/>
      <c r="AA64" s="561"/>
      <c r="AB64" s="562"/>
      <c r="AC64" s="636"/>
      <c r="AD64" s="637"/>
      <c r="AE64" s="580"/>
      <c r="AF64" s="566"/>
    </row>
    <row r="65" spans="1:64" ht="7.15" customHeight="1">
      <c r="A65" s="407"/>
      <c r="B65" s="399"/>
      <c r="C65" s="2042"/>
      <c r="D65" s="2043"/>
      <c r="E65" s="2042"/>
      <c r="F65" s="2043"/>
      <c r="G65" s="2028" t="s">
        <v>253</v>
      </c>
      <c r="H65" s="2029"/>
      <c r="I65" s="2208">
        <v>24760</v>
      </c>
      <c r="J65" s="2210"/>
      <c r="K65" s="1728" t="s">
        <v>440</v>
      </c>
      <c r="L65" s="2683">
        <f>K4/1000</f>
        <v>0.4</v>
      </c>
      <c r="M65" s="2684"/>
      <c r="N65" s="580"/>
      <c r="O65" s="561"/>
      <c r="P65" s="562"/>
      <c r="Q65" s="636"/>
      <c r="R65" s="637"/>
      <c r="S65" s="1768"/>
      <c r="T65" s="580"/>
      <c r="U65" s="1451"/>
      <c r="V65" s="562"/>
      <c r="W65" s="580"/>
      <c r="X65" s="580"/>
      <c r="Y65" s="1767">
        <f>ROUND(K4/K6,0)*K5/1000</f>
        <v>1.2</v>
      </c>
      <c r="Z65" s="580"/>
      <c r="AA65" s="561"/>
      <c r="AB65" s="562"/>
      <c r="AC65" s="636"/>
      <c r="AD65" s="637"/>
      <c r="AE65" s="580"/>
      <c r="AF65" s="566"/>
    </row>
    <row r="66" spans="1:64" ht="7.15" customHeight="1">
      <c r="A66" s="407"/>
      <c r="B66" s="399"/>
      <c r="C66" s="2042"/>
      <c r="D66" s="2043"/>
      <c r="E66" s="2042"/>
      <c r="F66" s="2043"/>
      <c r="G66" s="2028" t="s">
        <v>254</v>
      </c>
      <c r="H66" s="2029"/>
      <c r="I66" s="2208">
        <v>25200</v>
      </c>
      <c r="J66" s="2210"/>
      <c r="K66" s="1728" t="s">
        <v>440</v>
      </c>
      <c r="L66" s="2683">
        <f>K4/1000</f>
        <v>0.4</v>
      </c>
      <c r="M66" s="2684"/>
      <c r="N66" s="580"/>
      <c r="O66" s="561"/>
      <c r="P66" s="562"/>
      <c r="Q66" s="636"/>
      <c r="R66" s="637"/>
      <c r="S66" s="1768"/>
      <c r="T66" s="580"/>
      <c r="U66" s="1451"/>
      <c r="V66" s="562"/>
      <c r="W66" s="580"/>
      <c r="X66" s="580"/>
      <c r="Y66" s="1767">
        <f>ROUND(K4/K6,0)*K5/1000</f>
        <v>1.2</v>
      </c>
      <c r="Z66" s="580"/>
      <c r="AA66" s="561"/>
      <c r="AB66" s="562"/>
      <c r="AC66" s="636"/>
      <c r="AD66" s="637"/>
      <c r="AE66" s="580"/>
      <c r="AF66" s="566"/>
    </row>
    <row r="67" spans="1:64" ht="7.15" customHeight="1">
      <c r="A67" s="407"/>
      <c r="B67" s="399"/>
      <c r="C67" s="2042"/>
      <c r="D67" s="2043"/>
      <c r="E67" s="2042"/>
      <c r="F67" s="2043"/>
      <c r="G67" s="2028" t="s">
        <v>255</v>
      </c>
      <c r="H67" s="2029"/>
      <c r="I67" s="2208">
        <v>26000</v>
      </c>
      <c r="J67" s="2210"/>
      <c r="K67" s="1728" t="s">
        <v>440</v>
      </c>
      <c r="L67" s="2683">
        <f>K4/1000</f>
        <v>0.4</v>
      </c>
      <c r="M67" s="2684"/>
      <c r="N67" s="580"/>
      <c r="O67" s="561"/>
      <c r="P67" s="562"/>
      <c r="Q67" s="636"/>
      <c r="R67" s="637"/>
      <c r="S67" s="1768"/>
      <c r="T67" s="580"/>
      <c r="U67" s="1451"/>
      <c r="V67" s="562"/>
      <c r="W67" s="580"/>
      <c r="X67" s="580"/>
      <c r="Y67" s="1767">
        <f>ROUND(K4/K6,0)*K5/1000</f>
        <v>1.2</v>
      </c>
      <c r="Z67" s="580"/>
      <c r="AA67" s="561"/>
      <c r="AB67" s="562"/>
      <c r="AC67" s="636"/>
      <c r="AD67" s="637"/>
      <c r="AE67" s="580"/>
      <c r="AF67" s="566"/>
    </row>
    <row r="68" spans="1:64" ht="7.15" customHeight="1">
      <c r="A68" s="1168"/>
      <c r="C68" s="2042"/>
      <c r="D68" s="2043"/>
      <c r="E68" s="2042"/>
      <c r="F68" s="2043"/>
      <c r="G68" s="2028" t="s">
        <v>858</v>
      </c>
      <c r="H68" s="2029"/>
      <c r="I68" s="2208">
        <v>26100</v>
      </c>
      <c r="J68" s="2210"/>
      <c r="K68" s="1728" t="s">
        <v>103</v>
      </c>
      <c r="L68" s="2683"/>
      <c r="M68" s="2684"/>
      <c r="N68" s="580"/>
      <c r="O68" s="561"/>
      <c r="P68" s="562"/>
      <c r="Q68" s="636"/>
      <c r="R68" s="637"/>
      <c r="S68" s="1768">
        <f>I4/1000</f>
        <v>0.1</v>
      </c>
      <c r="T68" s="580"/>
      <c r="U68" s="1451"/>
      <c r="V68" s="562"/>
      <c r="W68" s="580"/>
      <c r="X68" s="580"/>
      <c r="Y68" s="1767"/>
      <c r="Z68" s="580"/>
      <c r="AA68" s="561"/>
      <c r="AB68" s="562"/>
      <c r="AC68" s="636"/>
      <c r="AD68" s="637"/>
      <c r="AE68" s="580"/>
      <c r="AF68" s="566"/>
    </row>
    <row r="69" spans="1:64" ht="7.15" customHeight="1">
      <c r="A69" s="407"/>
      <c r="B69" s="399"/>
      <c r="C69" s="2042"/>
      <c r="D69" s="2043"/>
      <c r="E69" s="2042"/>
      <c r="F69" s="2043"/>
      <c r="G69" s="2078" t="s">
        <v>859</v>
      </c>
      <c r="H69" s="2079"/>
      <c r="I69" s="2648">
        <v>26480</v>
      </c>
      <c r="J69" s="2649"/>
      <c r="K69" s="1729" t="s">
        <v>103</v>
      </c>
      <c r="L69" s="2687"/>
      <c r="M69" s="2688"/>
      <c r="N69" s="617"/>
      <c r="O69" s="567"/>
      <c r="P69" s="568"/>
      <c r="Q69" s="1761"/>
      <c r="R69" s="643"/>
      <c r="S69" s="1770">
        <f>I4/1000</f>
        <v>0.1</v>
      </c>
      <c r="T69" s="617"/>
      <c r="U69" s="1452"/>
      <c r="V69" s="568"/>
      <c r="W69" s="617"/>
      <c r="X69" s="617"/>
      <c r="Y69" s="1769"/>
      <c r="Z69" s="617"/>
      <c r="AA69" s="567"/>
      <c r="AB69" s="568"/>
      <c r="AC69" s="1761"/>
      <c r="AD69" s="643"/>
      <c r="AE69" s="617"/>
      <c r="AF69" s="618"/>
    </row>
    <row r="70" spans="1:64" ht="7.15" customHeight="1">
      <c r="A70" s="1168"/>
      <c r="C70" s="2042"/>
      <c r="D70" s="2043"/>
      <c r="E70" s="2042"/>
      <c r="F70" s="2043"/>
      <c r="G70" s="2249" t="s">
        <v>11</v>
      </c>
      <c r="H70" s="2250"/>
      <c r="I70" s="2250"/>
      <c r="J70" s="2250"/>
      <c r="K70" s="2250"/>
      <c r="L70" s="2689">
        <f>SUM(L61:L69)</f>
        <v>2.8</v>
      </c>
      <c r="M70" s="2690"/>
      <c r="N70" s="649"/>
      <c r="O70" s="588">
        <f>'3.1Cost by Sub-contractors'!K29</f>
        <v>0</v>
      </c>
      <c r="P70" s="589"/>
      <c r="Q70" s="607">
        <f>L70*O70</f>
        <v>0</v>
      </c>
      <c r="R70" s="608"/>
      <c r="S70" s="1775">
        <f>SUM(S61:S69)</f>
        <v>0.2</v>
      </c>
      <c r="T70" s="582"/>
      <c r="U70" s="1459">
        <f>'3.1Cost by Sub-contractors'!K30</f>
        <v>0</v>
      </c>
      <c r="V70" s="589"/>
      <c r="W70" s="607">
        <f>S70*U70</f>
        <v>0</v>
      </c>
      <c r="X70" s="649"/>
      <c r="Y70" s="1522">
        <f>SUM(Y61:Y69)</f>
        <v>8.4</v>
      </c>
      <c r="Z70" s="649"/>
      <c r="AA70" s="588">
        <f>'3.1Cost by Sub-contractors'!K31</f>
        <v>0</v>
      </c>
      <c r="AB70" s="589"/>
      <c r="AC70" s="607">
        <f>Y70*AA70</f>
        <v>0</v>
      </c>
      <c r="AD70" s="1508"/>
      <c r="AE70" s="582"/>
      <c r="AF70" s="576"/>
    </row>
    <row r="71" spans="1:64" ht="7.15" customHeight="1">
      <c r="A71" s="407"/>
      <c r="B71" s="399"/>
      <c r="C71" s="2042"/>
      <c r="D71" s="2043"/>
      <c r="E71" s="2227" t="str">
        <f>'4.1Plan'!D173</f>
        <v>ML04-2</v>
      </c>
      <c r="F71" s="2228"/>
      <c r="G71" s="2646" t="s">
        <v>860</v>
      </c>
      <c r="H71" s="2647"/>
      <c r="I71" s="2650">
        <v>27200</v>
      </c>
      <c r="J71" s="2651"/>
      <c r="K71" s="1776" t="s">
        <v>103</v>
      </c>
      <c r="L71" s="2685"/>
      <c r="M71" s="2686"/>
      <c r="N71" s="578"/>
      <c r="O71" s="555"/>
      <c r="P71" s="556"/>
      <c r="Q71" s="1762"/>
      <c r="R71" s="638"/>
      <c r="S71" s="1772">
        <f>I4/1000</f>
        <v>0.1</v>
      </c>
      <c r="T71" s="578"/>
      <c r="U71" s="1450"/>
      <c r="V71" s="556"/>
      <c r="W71" s="578"/>
      <c r="X71" s="578"/>
      <c r="Y71" s="1771"/>
      <c r="Z71" s="578"/>
      <c r="AA71" s="555"/>
      <c r="AB71" s="556"/>
      <c r="AC71" s="1762"/>
      <c r="AD71" s="638"/>
      <c r="AE71" s="578"/>
      <c r="AF71" s="579"/>
    </row>
    <row r="72" spans="1:64" ht="7.15" customHeight="1">
      <c r="A72" s="407"/>
      <c r="B72" s="399"/>
      <c r="C72" s="2042"/>
      <c r="D72" s="2043"/>
      <c r="E72" s="2042"/>
      <c r="F72" s="2043"/>
      <c r="G72" s="2028" t="s">
        <v>256</v>
      </c>
      <c r="H72" s="2029"/>
      <c r="I72" s="2208">
        <v>29260</v>
      </c>
      <c r="J72" s="2210"/>
      <c r="K72" s="1728" t="s">
        <v>440</v>
      </c>
      <c r="L72" s="2683">
        <f>K4/1000</f>
        <v>0.4</v>
      </c>
      <c r="M72" s="2684"/>
      <c r="N72" s="580"/>
      <c r="O72" s="561"/>
      <c r="P72" s="562"/>
      <c r="Q72" s="636"/>
      <c r="R72" s="637"/>
      <c r="S72" s="1768"/>
      <c r="T72" s="580"/>
      <c r="U72" s="1451"/>
      <c r="V72" s="562"/>
      <c r="W72" s="580"/>
      <c r="X72" s="580"/>
      <c r="Y72" s="1767">
        <f>ROUND(K4/K6,0)*K5/1000</f>
        <v>1.2</v>
      </c>
      <c r="Z72" s="580"/>
      <c r="AA72" s="561"/>
      <c r="AB72" s="562"/>
      <c r="AC72" s="636"/>
      <c r="AD72" s="637"/>
      <c r="AE72" s="580"/>
      <c r="AF72" s="566"/>
    </row>
    <row r="73" spans="1:64" ht="7.15" customHeight="1">
      <c r="A73" s="1168"/>
      <c r="C73" s="2042"/>
      <c r="D73" s="2043"/>
      <c r="E73" s="2042"/>
      <c r="F73" s="2043"/>
      <c r="G73" s="2028" t="s">
        <v>257</v>
      </c>
      <c r="H73" s="2029"/>
      <c r="I73" s="2208">
        <v>30020</v>
      </c>
      <c r="J73" s="2210"/>
      <c r="K73" s="1728" t="s">
        <v>440</v>
      </c>
      <c r="L73" s="2683">
        <f>K4/1000</f>
        <v>0.4</v>
      </c>
      <c r="M73" s="2684"/>
      <c r="N73" s="580"/>
      <c r="O73" s="561"/>
      <c r="P73" s="562"/>
      <c r="Q73" s="636"/>
      <c r="R73" s="637"/>
      <c r="S73" s="1768"/>
      <c r="T73" s="580"/>
      <c r="U73" s="1451"/>
      <c r="V73" s="562"/>
      <c r="W73" s="580"/>
      <c r="X73" s="580"/>
      <c r="Y73" s="1767">
        <f>ROUND(K4/K6,0)*K5/1000</f>
        <v>1.2</v>
      </c>
      <c r="Z73" s="580"/>
      <c r="AA73" s="561"/>
      <c r="AB73" s="562"/>
      <c r="AC73" s="636"/>
      <c r="AD73" s="637"/>
      <c r="AE73" s="580"/>
      <c r="AF73" s="566"/>
    </row>
    <row r="74" spans="1:64" ht="7.15" customHeight="1">
      <c r="A74" s="407"/>
      <c r="B74" s="399"/>
      <c r="C74" s="2042"/>
      <c r="D74" s="2043"/>
      <c r="E74" s="2042"/>
      <c r="F74" s="2043"/>
      <c r="G74" s="2028" t="s">
        <v>258</v>
      </c>
      <c r="H74" s="2029"/>
      <c r="I74" s="2208">
        <v>30210</v>
      </c>
      <c r="J74" s="2210"/>
      <c r="K74" s="1728" t="s">
        <v>440</v>
      </c>
      <c r="L74" s="2683">
        <f>K4/1000</f>
        <v>0.4</v>
      </c>
      <c r="M74" s="2684"/>
      <c r="N74" s="580"/>
      <c r="O74" s="561"/>
      <c r="P74" s="562"/>
      <c r="Q74" s="636"/>
      <c r="R74" s="637"/>
      <c r="S74" s="1768"/>
      <c r="T74" s="580"/>
      <c r="U74" s="1451"/>
      <c r="V74" s="562"/>
      <c r="W74" s="580"/>
      <c r="X74" s="580"/>
      <c r="Y74" s="1767">
        <f>ROUND(K4/K6,0)*K5/1000</f>
        <v>1.2</v>
      </c>
      <c r="Z74" s="580"/>
      <c r="AA74" s="561"/>
      <c r="AB74" s="562"/>
      <c r="AC74" s="636"/>
      <c r="AD74" s="637"/>
      <c r="AE74" s="580"/>
      <c r="AF74" s="566"/>
    </row>
    <row r="75" spans="1:64" ht="7.15" customHeight="1">
      <c r="A75" s="407"/>
      <c r="B75" s="399"/>
      <c r="C75" s="2042"/>
      <c r="D75" s="2043"/>
      <c r="E75" s="2042"/>
      <c r="F75" s="2043"/>
      <c r="G75" s="2028" t="s">
        <v>259</v>
      </c>
      <c r="H75" s="2029"/>
      <c r="I75" s="2208">
        <v>30300</v>
      </c>
      <c r="J75" s="2210"/>
      <c r="K75" s="1728" t="s">
        <v>440</v>
      </c>
      <c r="L75" s="2683">
        <f>K4/1000</f>
        <v>0.4</v>
      </c>
      <c r="M75" s="2684"/>
      <c r="N75" s="580"/>
      <c r="O75" s="561"/>
      <c r="P75" s="562"/>
      <c r="Q75" s="636"/>
      <c r="R75" s="637"/>
      <c r="S75" s="1768"/>
      <c r="T75" s="580"/>
      <c r="U75" s="1451"/>
      <c r="V75" s="562"/>
      <c r="W75" s="580"/>
      <c r="X75" s="580"/>
      <c r="Y75" s="1767">
        <f>ROUND(K4/K6,0)*K5/1000</f>
        <v>1.2</v>
      </c>
      <c r="Z75" s="580"/>
      <c r="AA75" s="561"/>
      <c r="AB75" s="562"/>
      <c r="AC75" s="636"/>
      <c r="AD75" s="637"/>
      <c r="AE75" s="580"/>
      <c r="AF75" s="566"/>
    </row>
    <row r="76" spans="1:64" ht="7.15" customHeight="1">
      <c r="A76" s="407"/>
      <c r="B76" s="399"/>
      <c r="C76" s="2042"/>
      <c r="D76" s="2043"/>
      <c r="E76" s="2042"/>
      <c r="F76" s="2043"/>
      <c r="G76" s="2028" t="s">
        <v>260</v>
      </c>
      <c r="H76" s="2029"/>
      <c r="I76" s="2208">
        <v>30700</v>
      </c>
      <c r="J76" s="2210"/>
      <c r="K76" s="1728" t="s">
        <v>440</v>
      </c>
      <c r="L76" s="2683">
        <f>K4/1000</f>
        <v>0.4</v>
      </c>
      <c r="M76" s="2684"/>
      <c r="N76" s="580"/>
      <c r="O76" s="561"/>
      <c r="P76" s="562"/>
      <c r="Q76" s="636"/>
      <c r="R76" s="637"/>
      <c r="S76" s="1768"/>
      <c r="T76" s="580"/>
      <c r="U76" s="1451"/>
      <c r="V76" s="562"/>
      <c r="W76" s="580"/>
      <c r="X76" s="580"/>
      <c r="Y76" s="1767">
        <f>ROUND(K4/K6,0)*K5/1000</f>
        <v>1.2</v>
      </c>
      <c r="Z76" s="580"/>
      <c r="AA76" s="561"/>
      <c r="AB76" s="562"/>
      <c r="AC76" s="636"/>
      <c r="AD76" s="637"/>
      <c r="AE76" s="580"/>
      <c r="AF76" s="566"/>
    </row>
    <row r="77" spans="1:64" ht="7.15" customHeight="1">
      <c r="A77" s="407"/>
      <c r="B77" s="399"/>
      <c r="C77" s="2042"/>
      <c r="D77" s="2043"/>
      <c r="E77" s="2042"/>
      <c r="F77" s="2043"/>
      <c r="G77" s="2028" t="s">
        <v>261</v>
      </c>
      <c r="H77" s="2029"/>
      <c r="I77" s="2208">
        <v>31300</v>
      </c>
      <c r="J77" s="2210"/>
      <c r="K77" s="1728" t="s">
        <v>440</v>
      </c>
      <c r="L77" s="2683">
        <f>K4/1000</f>
        <v>0.4</v>
      </c>
      <c r="M77" s="2684"/>
      <c r="N77" s="580"/>
      <c r="O77" s="561"/>
      <c r="P77" s="562"/>
      <c r="Q77" s="636"/>
      <c r="R77" s="637"/>
      <c r="S77" s="1768"/>
      <c r="T77" s="580"/>
      <c r="U77" s="1451"/>
      <c r="V77" s="562"/>
      <c r="W77" s="580"/>
      <c r="X77" s="580"/>
      <c r="Y77" s="1767">
        <f>ROUND(K4/K6,0)*K5/1000</f>
        <v>1.2</v>
      </c>
      <c r="Z77" s="580"/>
      <c r="AA77" s="561"/>
      <c r="AB77" s="562"/>
      <c r="AC77" s="636"/>
      <c r="AD77" s="637"/>
      <c r="AE77" s="580"/>
      <c r="AF77" s="566"/>
    </row>
    <row r="78" spans="1:64" ht="7.15" customHeight="1">
      <c r="A78" s="407"/>
      <c r="B78" s="399"/>
      <c r="C78" s="2042"/>
      <c r="D78" s="2043"/>
      <c r="E78" s="2042"/>
      <c r="F78" s="2043"/>
      <c r="G78" s="2078" t="s">
        <v>262</v>
      </c>
      <c r="H78" s="2079"/>
      <c r="I78" s="2648">
        <v>32000</v>
      </c>
      <c r="J78" s="2649"/>
      <c r="K78" s="1729" t="s">
        <v>440</v>
      </c>
      <c r="L78" s="2687">
        <f>K4/1000</f>
        <v>0.4</v>
      </c>
      <c r="M78" s="2688"/>
      <c r="N78" s="617"/>
      <c r="O78" s="567"/>
      <c r="P78" s="568"/>
      <c r="Q78" s="1761"/>
      <c r="R78" s="643"/>
      <c r="S78" s="1770"/>
      <c r="T78" s="617"/>
      <c r="U78" s="1452"/>
      <c r="V78" s="568"/>
      <c r="W78" s="617"/>
      <c r="X78" s="617"/>
      <c r="Y78" s="1769">
        <f>ROUND(K4/K6,0)*K5/1000</f>
        <v>1.2</v>
      </c>
      <c r="Z78" s="617"/>
      <c r="AA78" s="567"/>
      <c r="AB78" s="568"/>
      <c r="AC78" s="1761"/>
      <c r="AD78" s="643"/>
      <c r="AE78" s="617"/>
      <c r="AF78" s="618"/>
    </row>
    <row r="79" spans="1:64" ht="7.15" customHeight="1">
      <c r="A79" s="1168"/>
      <c r="C79" s="2089"/>
      <c r="D79" s="2027"/>
      <c r="E79" s="2089"/>
      <c r="F79" s="2027"/>
      <c r="G79" s="2249" t="s">
        <v>1059</v>
      </c>
      <c r="H79" s="2250"/>
      <c r="I79" s="2250"/>
      <c r="J79" s="2250"/>
      <c r="K79" s="2250"/>
      <c r="L79" s="2689">
        <f>SUM(L71:L78)</f>
        <v>2.8</v>
      </c>
      <c r="M79" s="2690"/>
      <c r="N79" s="582"/>
      <c r="O79" s="588">
        <f>'3.1Cost by Sub-contractors'!K29</f>
        <v>0</v>
      </c>
      <c r="P79" s="589"/>
      <c r="Q79" s="607">
        <f>L79*O79</f>
        <v>0</v>
      </c>
      <c r="R79" s="612"/>
      <c r="S79" s="1526">
        <f>SUM(S71:S78)</f>
        <v>0.1</v>
      </c>
      <c r="T79" s="582"/>
      <c r="U79" s="1459">
        <f>'3.1Cost by Sub-contractors'!K30</f>
        <v>0</v>
      </c>
      <c r="V79" s="589"/>
      <c r="W79" s="607">
        <f>S79*U79</f>
        <v>0</v>
      </c>
      <c r="X79" s="582"/>
      <c r="Y79" s="1522">
        <f>SUM(Y71:Y78)</f>
        <v>8.4</v>
      </c>
      <c r="Z79" s="582"/>
      <c r="AA79" s="588">
        <f>'3.1Cost by Sub-contractors'!K31</f>
        <v>0</v>
      </c>
      <c r="AB79" s="589"/>
      <c r="AC79" s="607">
        <f>Y79*AA79</f>
        <v>0</v>
      </c>
      <c r="AD79" s="1508"/>
      <c r="AE79" s="582"/>
      <c r="AF79" s="576"/>
    </row>
    <row r="80" spans="1:64" ht="7.15" customHeight="1">
      <c r="A80" s="407"/>
      <c r="B80" s="399"/>
      <c r="C80" s="2039" t="str">
        <f>'4.1Plan'!C203</f>
        <v>PKG05</v>
      </c>
      <c r="D80" s="2038"/>
      <c r="E80" s="2227" t="str">
        <f>'4.1Plan'!D203</f>
        <v>ML05-1</v>
      </c>
      <c r="F80" s="2228"/>
      <c r="G80" s="2646" t="s">
        <v>861</v>
      </c>
      <c r="H80" s="2647"/>
      <c r="I80" s="2650">
        <v>34200</v>
      </c>
      <c r="J80" s="2651"/>
      <c r="K80" s="1776" t="s">
        <v>103</v>
      </c>
      <c r="L80" s="2685"/>
      <c r="M80" s="2686"/>
      <c r="N80" s="578"/>
      <c r="O80" s="555"/>
      <c r="P80" s="556"/>
      <c r="Q80" s="1762"/>
      <c r="R80" s="638"/>
      <c r="S80" s="1772">
        <f>I4/1000</f>
        <v>0.1</v>
      </c>
      <c r="T80" s="578"/>
      <c r="U80" s="1450"/>
      <c r="V80" s="556"/>
      <c r="W80" s="578"/>
      <c r="X80" s="578"/>
      <c r="Y80" s="1771"/>
      <c r="Z80" s="578"/>
      <c r="AA80" s="555"/>
      <c r="AB80" s="556"/>
      <c r="AC80" s="1762"/>
      <c r="AD80" s="638"/>
      <c r="AE80" s="578"/>
      <c r="AF80" s="579"/>
      <c r="AG80" s="577"/>
      <c r="AH80" s="577"/>
      <c r="AI80" s="577"/>
      <c r="AJ80" s="577"/>
      <c r="AK80" s="577"/>
      <c r="AL80" s="577"/>
      <c r="AM80" s="577"/>
      <c r="AN80" s="577"/>
      <c r="AO80" s="577"/>
      <c r="AP80" s="577"/>
      <c r="AQ80" s="577"/>
      <c r="AR80" s="577"/>
      <c r="AS80" s="577"/>
      <c r="AT80" s="577"/>
      <c r="AU80" s="577"/>
      <c r="AV80" s="577"/>
      <c r="AW80" s="577"/>
      <c r="AX80" s="577"/>
      <c r="AY80" s="577"/>
      <c r="AZ80" s="577"/>
      <c r="BA80" s="577"/>
      <c r="BB80" s="577"/>
      <c r="BC80" s="577"/>
      <c r="BD80" s="577"/>
      <c r="BE80" s="577"/>
      <c r="BF80" s="577"/>
      <c r="BG80" s="577"/>
      <c r="BH80" s="577"/>
      <c r="BI80" s="577"/>
      <c r="BJ80" s="577"/>
      <c r="BK80" s="577"/>
      <c r="BL80" s="577"/>
    </row>
    <row r="81" spans="1:64" ht="7.15" customHeight="1">
      <c r="A81" s="407"/>
      <c r="B81" s="399"/>
      <c r="C81" s="2042"/>
      <c r="D81" s="2043"/>
      <c r="E81" s="2042"/>
      <c r="F81" s="2043"/>
      <c r="G81" s="2249" t="s">
        <v>11</v>
      </c>
      <c r="H81" s="2250"/>
      <c r="I81" s="2250"/>
      <c r="J81" s="2250"/>
      <c r="K81" s="2250"/>
      <c r="L81" s="2689">
        <f>SUM(L80:M80)</f>
        <v>0</v>
      </c>
      <c r="M81" s="2690"/>
      <c r="N81" s="649"/>
      <c r="O81" s="588">
        <f>'3.1Cost by Sub-contractors'!K29</f>
        <v>0</v>
      </c>
      <c r="P81" s="589"/>
      <c r="Q81" s="607">
        <f>L81*O81</f>
        <v>0</v>
      </c>
      <c r="R81" s="608"/>
      <c r="S81" s="1526">
        <f>SUM(S80:S80)</f>
        <v>0.1</v>
      </c>
      <c r="T81" s="582"/>
      <c r="U81" s="1459">
        <f>'3.1Cost by Sub-contractors'!K30</f>
        <v>0</v>
      </c>
      <c r="V81" s="589"/>
      <c r="W81" s="607">
        <f>S81*U81</f>
        <v>0</v>
      </c>
      <c r="X81" s="649"/>
      <c r="Y81" s="1522">
        <f>SUM(Y80:Y80)</f>
        <v>0</v>
      </c>
      <c r="Z81" s="649"/>
      <c r="AA81" s="588">
        <f>'3.1Cost by Sub-contractors'!K31</f>
        <v>0</v>
      </c>
      <c r="AB81" s="589"/>
      <c r="AC81" s="607">
        <f>Y81*AA81</f>
        <v>0</v>
      </c>
      <c r="AD81" s="1508"/>
      <c r="AE81" s="582"/>
      <c r="AF81" s="576"/>
    </row>
    <row r="82" spans="1:64" ht="7.15" customHeight="1">
      <c r="A82" s="407"/>
      <c r="B82" s="399"/>
      <c r="C82" s="2042"/>
      <c r="D82" s="2043"/>
      <c r="E82" s="2227" t="str">
        <f>'4.1Plan'!D216</f>
        <v>ML05-2</v>
      </c>
      <c r="F82" s="2228"/>
      <c r="G82" s="2646" t="s">
        <v>862</v>
      </c>
      <c r="H82" s="2647"/>
      <c r="I82" s="2650">
        <v>35860</v>
      </c>
      <c r="J82" s="2651"/>
      <c r="K82" s="1844" t="s">
        <v>94</v>
      </c>
      <c r="L82" s="2685"/>
      <c r="M82" s="2686"/>
      <c r="N82" s="578"/>
      <c r="O82" s="555"/>
      <c r="P82" s="556"/>
      <c r="Q82" s="1838"/>
      <c r="R82" s="638"/>
      <c r="S82" s="1850">
        <f>I4/1000</f>
        <v>0.1</v>
      </c>
      <c r="T82" s="578"/>
      <c r="U82" s="1450"/>
      <c r="V82" s="556"/>
      <c r="W82" s="578"/>
      <c r="X82" s="578"/>
      <c r="Y82" s="1849"/>
      <c r="Z82" s="578"/>
      <c r="AA82" s="555"/>
      <c r="AB82" s="556"/>
      <c r="AC82" s="1838"/>
      <c r="AD82" s="638"/>
      <c r="AE82" s="578"/>
      <c r="AF82" s="579"/>
    </row>
    <row r="83" spans="1:64" ht="7.15" customHeight="1">
      <c r="A83" s="407"/>
      <c r="B83" s="399"/>
      <c r="C83" s="2042"/>
      <c r="D83" s="2043"/>
      <c r="E83" s="2042"/>
      <c r="F83" s="2043"/>
      <c r="G83" s="2028" t="s">
        <v>263</v>
      </c>
      <c r="H83" s="2029"/>
      <c r="I83" s="2208">
        <v>36580</v>
      </c>
      <c r="J83" s="2210"/>
      <c r="K83" s="1828" t="s">
        <v>440</v>
      </c>
      <c r="L83" s="2683">
        <f>K4/1000</f>
        <v>0.4</v>
      </c>
      <c r="M83" s="2684"/>
      <c r="N83" s="580"/>
      <c r="O83" s="561"/>
      <c r="P83" s="562"/>
      <c r="Q83" s="636"/>
      <c r="R83" s="637"/>
      <c r="S83" s="1846"/>
      <c r="T83" s="580"/>
      <c r="U83" s="1451"/>
      <c r="V83" s="562"/>
      <c r="W83" s="580"/>
      <c r="X83" s="580"/>
      <c r="Y83" s="1845">
        <f>ROUND(K4/K6,0)*K5/1000</f>
        <v>1.2</v>
      </c>
      <c r="Z83" s="580"/>
      <c r="AA83" s="561"/>
      <c r="AB83" s="562"/>
      <c r="AC83" s="636"/>
      <c r="AD83" s="637"/>
      <c r="AE83" s="580"/>
      <c r="AF83" s="566"/>
    </row>
    <row r="84" spans="1:64" ht="7.15" customHeight="1">
      <c r="A84" s="407"/>
      <c r="B84" s="399"/>
      <c r="C84" s="2042"/>
      <c r="D84" s="2043"/>
      <c r="E84" s="434"/>
      <c r="F84" s="434"/>
      <c r="G84" s="2028" t="s">
        <v>264</v>
      </c>
      <c r="H84" s="2029"/>
      <c r="I84" s="2208">
        <v>37560</v>
      </c>
      <c r="J84" s="2210"/>
      <c r="K84" s="1828" t="s">
        <v>440</v>
      </c>
      <c r="L84" s="2683">
        <f>K4/1000</f>
        <v>0.4</v>
      </c>
      <c r="M84" s="2684"/>
      <c r="N84" s="580"/>
      <c r="O84" s="561"/>
      <c r="P84" s="562"/>
      <c r="Q84" s="636"/>
      <c r="R84" s="637"/>
      <c r="S84" s="1846"/>
      <c r="T84" s="580"/>
      <c r="U84" s="1451"/>
      <c r="V84" s="562"/>
      <c r="W84" s="580"/>
      <c r="X84" s="580"/>
      <c r="Y84" s="1845">
        <f>ROUND(K4/K6,0)*K5/1000</f>
        <v>1.2</v>
      </c>
      <c r="Z84" s="580"/>
      <c r="AA84" s="561"/>
      <c r="AB84" s="562"/>
      <c r="AC84" s="636"/>
      <c r="AD84" s="637"/>
      <c r="AE84" s="580"/>
      <c r="AF84" s="566"/>
    </row>
    <row r="85" spans="1:64" ht="7.15" customHeight="1">
      <c r="A85" s="407"/>
      <c r="B85" s="399"/>
      <c r="C85" s="2042"/>
      <c r="D85" s="2043"/>
      <c r="E85" s="434"/>
      <c r="F85" s="434"/>
      <c r="G85" s="2028" t="s">
        <v>265</v>
      </c>
      <c r="H85" s="2029"/>
      <c r="I85" s="2208">
        <v>38880</v>
      </c>
      <c r="J85" s="2210"/>
      <c r="K85" s="1828" t="s">
        <v>440</v>
      </c>
      <c r="L85" s="2683">
        <f>K4/1000</f>
        <v>0.4</v>
      </c>
      <c r="M85" s="2684"/>
      <c r="N85" s="580"/>
      <c r="O85" s="561"/>
      <c r="P85" s="562"/>
      <c r="Q85" s="636"/>
      <c r="R85" s="637"/>
      <c r="S85" s="1846"/>
      <c r="T85" s="580"/>
      <c r="U85" s="1451"/>
      <c r="V85" s="562"/>
      <c r="W85" s="580"/>
      <c r="X85" s="580"/>
      <c r="Y85" s="1845">
        <f>ROUND(K4/K6,0)*K5/1000</f>
        <v>1.2</v>
      </c>
      <c r="Z85" s="580"/>
      <c r="AA85" s="561"/>
      <c r="AB85" s="562"/>
      <c r="AC85" s="636"/>
      <c r="AD85" s="637"/>
      <c r="AE85" s="580"/>
      <c r="AF85" s="566"/>
    </row>
    <row r="86" spans="1:64" ht="7.15" customHeight="1">
      <c r="A86" s="407"/>
      <c r="B86" s="399"/>
      <c r="C86" s="2042"/>
      <c r="D86" s="2043"/>
      <c r="E86" s="2042"/>
      <c r="F86" s="2043"/>
      <c r="G86" s="2028" t="s">
        <v>266</v>
      </c>
      <c r="H86" s="2029"/>
      <c r="I86" s="2208">
        <v>40360</v>
      </c>
      <c r="J86" s="2210"/>
      <c r="K86" s="1828" t="s">
        <v>440</v>
      </c>
      <c r="L86" s="2683">
        <f>K4/1000</f>
        <v>0.4</v>
      </c>
      <c r="M86" s="2684"/>
      <c r="N86" s="580"/>
      <c r="O86" s="561"/>
      <c r="P86" s="562"/>
      <c r="Q86" s="636"/>
      <c r="R86" s="637"/>
      <c r="S86" s="1846"/>
      <c r="T86" s="580"/>
      <c r="U86" s="1451"/>
      <c r="V86" s="562"/>
      <c r="W86" s="580"/>
      <c r="X86" s="580"/>
      <c r="Y86" s="1845">
        <f>ROUND(K4/K6,0)*K5/1000</f>
        <v>1.2</v>
      </c>
      <c r="Z86" s="580"/>
      <c r="AA86" s="561"/>
      <c r="AB86" s="562"/>
      <c r="AC86" s="636"/>
      <c r="AD86" s="637"/>
      <c r="AE86" s="580"/>
      <c r="AF86" s="566"/>
    </row>
    <row r="87" spans="1:64" ht="7.15" customHeight="1">
      <c r="A87" s="407"/>
      <c r="B87" s="399"/>
      <c r="C87" s="2042"/>
      <c r="D87" s="2043"/>
      <c r="E87" s="2042"/>
      <c r="F87" s="2043"/>
      <c r="G87" s="2078" t="s">
        <v>267</v>
      </c>
      <c r="H87" s="2079"/>
      <c r="I87" s="2648">
        <v>41560</v>
      </c>
      <c r="J87" s="2649"/>
      <c r="K87" s="1829" t="s">
        <v>440</v>
      </c>
      <c r="L87" s="2687">
        <f>K4/1000</f>
        <v>0.4</v>
      </c>
      <c r="M87" s="2688"/>
      <c r="N87" s="617"/>
      <c r="O87" s="567"/>
      <c r="P87" s="568"/>
      <c r="Q87" s="1837"/>
      <c r="R87" s="643"/>
      <c r="S87" s="1848"/>
      <c r="T87" s="617"/>
      <c r="U87" s="1452"/>
      <c r="V87" s="568"/>
      <c r="W87" s="617"/>
      <c r="X87" s="617"/>
      <c r="Y87" s="1847">
        <f>ROUND(K4/K6,0)*K5/1000</f>
        <v>1.2</v>
      </c>
      <c r="Z87" s="617"/>
      <c r="AA87" s="567"/>
      <c r="AB87" s="568"/>
      <c r="AC87" s="1837"/>
      <c r="AD87" s="643"/>
      <c r="AE87" s="617"/>
      <c r="AF87" s="618"/>
    </row>
    <row r="88" spans="1:64" ht="7.15" customHeight="1">
      <c r="A88" s="407"/>
      <c r="B88" s="399"/>
      <c r="C88" s="2042"/>
      <c r="D88" s="2043"/>
      <c r="E88" s="2089"/>
      <c r="F88" s="2027"/>
      <c r="G88" s="2246" t="s">
        <v>11</v>
      </c>
      <c r="H88" s="2247"/>
      <c r="I88" s="2247"/>
      <c r="J88" s="2247"/>
      <c r="K88" s="2247"/>
      <c r="L88" s="2691">
        <f>SUM(L82:M87)</f>
        <v>2</v>
      </c>
      <c r="M88" s="2692"/>
      <c r="N88" s="648"/>
      <c r="O88" s="571">
        <f>'3.1Cost by Sub-contractors'!K29</f>
        <v>0</v>
      </c>
      <c r="P88" s="572"/>
      <c r="Q88" s="645">
        <f>L88*O88</f>
        <v>0</v>
      </c>
      <c r="R88" s="644"/>
      <c r="S88" s="1460">
        <f>SUM(S82:S87)</f>
        <v>0.1</v>
      </c>
      <c r="T88" s="1057"/>
      <c r="U88" s="1453">
        <f>'3.1Cost by Sub-contractors'!K30</f>
        <v>0</v>
      </c>
      <c r="V88" s="572"/>
      <c r="W88" s="645">
        <f>S88*U88</f>
        <v>0</v>
      </c>
      <c r="X88" s="648"/>
      <c r="Y88" s="1523">
        <f>SUM(Y82:Y87)</f>
        <v>6</v>
      </c>
      <c r="Z88" s="648"/>
      <c r="AA88" s="571">
        <f>'3.1Cost by Sub-contractors'!K31</f>
        <v>0</v>
      </c>
      <c r="AB88" s="572"/>
      <c r="AC88" s="645">
        <f>Y88*AA88</f>
        <v>0</v>
      </c>
      <c r="AD88" s="581"/>
      <c r="AE88" s="1057"/>
      <c r="AF88" s="1818"/>
    </row>
    <row r="89" spans="1:64" ht="7.15" customHeight="1">
      <c r="A89" s="407"/>
      <c r="B89" s="399"/>
      <c r="C89" s="2039" t="str">
        <f>'4.1Plan'!C252</f>
        <v>PKG06</v>
      </c>
      <c r="D89" s="2038"/>
      <c r="E89" s="2227" t="str">
        <f>'4.1Plan'!D252</f>
        <v>ML06-1</v>
      </c>
      <c r="F89" s="2228"/>
      <c r="G89" s="2646" t="s">
        <v>268</v>
      </c>
      <c r="H89" s="2647"/>
      <c r="I89" s="2650">
        <v>42330</v>
      </c>
      <c r="J89" s="2651"/>
      <c r="K89" s="1776" t="s">
        <v>440</v>
      </c>
      <c r="L89" s="2685">
        <f>K4/1000</f>
        <v>0.4</v>
      </c>
      <c r="M89" s="2686"/>
      <c r="N89" s="578"/>
      <c r="O89" s="555"/>
      <c r="P89" s="556"/>
      <c r="Q89" s="1762"/>
      <c r="R89" s="638"/>
      <c r="S89" s="1772"/>
      <c r="T89" s="578"/>
      <c r="U89" s="1450"/>
      <c r="V89" s="556"/>
      <c r="W89" s="578"/>
      <c r="X89" s="578"/>
      <c r="Y89" s="1771">
        <f>ROUND(K4/K6,0)*K5/1000</f>
        <v>1.2</v>
      </c>
      <c r="Z89" s="578"/>
      <c r="AA89" s="555"/>
      <c r="AB89" s="556"/>
      <c r="AC89" s="1762"/>
      <c r="AD89" s="638"/>
      <c r="AE89" s="578"/>
      <c r="AF89" s="579"/>
    </row>
    <row r="90" spans="1:64" ht="7.15" customHeight="1">
      <c r="A90" s="407"/>
      <c r="B90" s="399"/>
      <c r="C90" s="2042"/>
      <c r="D90" s="2043"/>
      <c r="E90" s="2042"/>
      <c r="F90" s="2043"/>
      <c r="G90" s="2028" t="s">
        <v>863</v>
      </c>
      <c r="H90" s="2029"/>
      <c r="I90" s="2208">
        <v>44700</v>
      </c>
      <c r="J90" s="2210"/>
      <c r="K90" s="1728" t="s">
        <v>94</v>
      </c>
      <c r="L90" s="2683"/>
      <c r="M90" s="2684"/>
      <c r="N90" s="580"/>
      <c r="O90" s="561"/>
      <c r="P90" s="562"/>
      <c r="Q90" s="636"/>
      <c r="R90" s="637"/>
      <c r="S90" s="1767">
        <f>E4/1000</f>
        <v>0.1</v>
      </c>
      <c r="T90" s="580"/>
      <c r="U90" s="1451"/>
      <c r="V90" s="562"/>
      <c r="W90" s="580"/>
      <c r="X90" s="580"/>
      <c r="Y90" s="1767">
        <f>$E$4/$E$6*$E$5/1000</f>
        <v>0.2</v>
      </c>
      <c r="Z90" s="580"/>
      <c r="AA90" s="561"/>
      <c r="AB90" s="562"/>
      <c r="AC90" s="636"/>
      <c r="AD90" s="637"/>
      <c r="AE90" s="580"/>
      <c r="AF90" s="566" t="s">
        <v>925</v>
      </c>
    </row>
    <row r="91" spans="1:64" ht="7.15" customHeight="1">
      <c r="A91" s="407"/>
      <c r="B91" s="399"/>
      <c r="C91" s="2042"/>
      <c r="D91" s="2043"/>
      <c r="E91" s="2042"/>
      <c r="F91" s="2043"/>
      <c r="G91" s="2028" t="s">
        <v>269</v>
      </c>
      <c r="H91" s="2029"/>
      <c r="I91" s="2208">
        <v>45060</v>
      </c>
      <c r="J91" s="2210"/>
      <c r="K91" s="1728" t="s">
        <v>440</v>
      </c>
      <c r="L91" s="2683">
        <f>K4/1000</f>
        <v>0.4</v>
      </c>
      <c r="M91" s="2684"/>
      <c r="N91" s="580"/>
      <c r="O91" s="561"/>
      <c r="P91" s="562"/>
      <c r="Q91" s="636"/>
      <c r="R91" s="637"/>
      <c r="S91" s="1768"/>
      <c r="T91" s="580"/>
      <c r="U91" s="1451"/>
      <c r="V91" s="562"/>
      <c r="W91" s="580"/>
      <c r="X91" s="580"/>
      <c r="Y91" s="1767">
        <f>ROUND(K4/K6,0)*K5/1000</f>
        <v>1.2</v>
      </c>
      <c r="Z91" s="580"/>
      <c r="AA91" s="561"/>
      <c r="AB91" s="562"/>
      <c r="AC91" s="636"/>
      <c r="AD91" s="637"/>
      <c r="AE91" s="580"/>
      <c r="AF91" s="566"/>
    </row>
    <row r="92" spans="1:64" ht="7.15" customHeight="1">
      <c r="A92" s="407"/>
      <c r="B92" s="399"/>
      <c r="C92" s="2042"/>
      <c r="D92" s="2043"/>
      <c r="E92" s="434"/>
      <c r="F92" s="434"/>
      <c r="G92" s="2078" t="s">
        <v>270</v>
      </c>
      <c r="H92" s="2079"/>
      <c r="I92" s="2648">
        <v>46440</v>
      </c>
      <c r="J92" s="2649"/>
      <c r="K92" s="1729" t="s">
        <v>440</v>
      </c>
      <c r="L92" s="2679">
        <f>K4/1000</f>
        <v>0.4</v>
      </c>
      <c r="M92" s="2680"/>
      <c r="N92" s="617"/>
      <c r="O92" s="567"/>
      <c r="P92" s="568"/>
      <c r="Q92" s="1761"/>
      <c r="R92" s="643"/>
      <c r="S92" s="1770"/>
      <c r="T92" s="617"/>
      <c r="U92" s="1452"/>
      <c r="V92" s="568"/>
      <c r="W92" s="617"/>
      <c r="X92" s="617"/>
      <c r="Y92" s="1769">
        <f>ROUND(K4/K6,0)*K5/1000</f>
        <v>1.2</v>
      </c>
      <c r="Z92" s="617"/>
      <c r="AA92" s="567"/>
      <c r="AB92" s="568"/>
      <c r="AC92" s="1761"/>
      <c r="AD92" s="643"/>
      <c r="AE92" s="617"/>
      <c r="AF92" s="618"/>
    </row>
    <row r="93" spans="1:64" s="577" customFormat="1" ht="7.15" customHeight="1">
      <c r="A93" s="408"/>
      <c r="B93" s="400"/>
      <c r="C93" s="2266"/>
      <c r="D93" s="2267"/>
      <c r="E93" s="2266"/>
      <c r="F93" s="2267"/>
      <c r="G93" s="2249" t="s">
        <v>11</v>
      </c>
      <c r="H93" s="2250"/>
      <c r="I93" s="2250"/>
      <c r="J93" s="2250"/>
      <c r="K93" s="2250"/>
      <c r="L93" s="2689">
        <f>SUM(L89:L92)</f>
        <v>1.2000000000000002</v>
      </c>
      <c r="M93" s="2690"/>
      <c r="N93" s="582"/>
      <c r="O93" s="588">
        <f>'3.1Cost by Sub-contractors'!K29</f>
        <v>0</v>
      </c>
      <c r="P93" s="589"/>
      <c r="Q93" s="607">
        <f>L93*O93</f>
        <v>0</v>
      </c>
      <c r="R93" s="612"/>
      <c r="S93" s="1526">
        <f>SUM(S89:S92)</f>
        <v>0.1</v>
      </c>
      <c r="T93" s="582"/>
      <c r="U93" s="1459">
        <f>'3.1Cost by Sub-contractors'!K30</f>
        <v>0</v>
      </c>
      <c r="V93" s="589"/>
      <c r="W93" s="607">
        <f>S93*U93</f>
        <v>0</v>
      </c>
      <c r="X93" s="582"/>
      <c r="Y93" s="1522">
        <f>SUM(Y89:Y92)</f>
        <v>3.8</v>
      </c>
      <c r="Z93" s="582"/>
      <c r="AA93" s="588">
        <f>'3.1Cost by Sub-contractors'!K31</f>
        <v>0</v>
      </c>
      <c r="AB93" s="589"/>
      <c r="AC93" s="607">
        <f>Y93*AA93</f>
        <v>0</v>
      </c>
      <c r="AD93" s="616"/>
      <c r="AE93" s="582"/>
      <c r="AF93" s="576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434"/>
      <c r="AT93" s="434"/>
      <c r="AU93" s="434"/>
      <c r="AV93" s="434"/>
      <c r="AW93" s="434"/>
      <c r="AX93" s="434"/>
      <c r="AY93" s="434"/>
      <c r="AZ93" s="434"/>
      <c r="BA93" s="434"/>
      <c r="BB93" s="434"/>
      <c r="BC93" s="434"/>
      <c r="BD93" s="434"/>
      <c r="BE93" s="434"/>
      <c r="BF93" s="434"/>
      <c r="BG93" s="434"/>
      <c r="BH93" s="434"/>
      <c r="BI93" s="434"/>
      <c r="BJ93" s="434"/>
      <c r="BK93" s="434"/>
      <c r="BL93" s="434"/>
    </row>
    <row r="94" spans="1:64" ht="7.15" customHeight="1">
      <c r="A94" s="407"/>
      <c r="B94" s="399"/>
      <c r="C94" s="2042"/>
      <c r="D94" s="2043"/>
      <c r="E94" s="2227" t="str">
        <f>'4.1Plan'!D279</f>
        <v>ML06-2</v>
      </c>
      <c r="F94" s="2228"/>
      <c r="G94" s="2646" t="s">
        <v>271</v>
      </c>
      <c r="H94" s="2647"/>
      <c r="I94" s="2650">
        <v>47440</v>
      </c>
      <c r="J94" s="2651"/>
      <c r="K94" s="1776" t="s">
        <v>440</v>
      </c>
      <c r="L94" s="2681">
        <f>K4/1000</f>
        <v>0.4</v>
      </c>
      <c r="M94" s="2682"/>
      <c r="N94" s="578"/>
      <c r="O94" s="555"/>
      <c r="P94" s="556"/>
      <c r="Q94" s="1762"/>
      <c r="R94" s="638"/>
      <c r="S94" s="1772"/>
      <c r="T94" s="578"/>
      <c r="U94" s="1450"/>
      <c r="V94" s="556"/>
      <c r="W94" s="578"/>
      <c r="X94" s="578"/>
      <c r="Y94" s="1771">
        <f>ROUND(K4/K6,0)*K5/1000</f>
        <v>1.2</v>
      </c>
      <c r="Z94" s="578"/>
      <c r="AA94" s="555"/>
      <c r="AB94" s="556"/>
      <c r="AC94" s="1762"/>
      <c r="AD94" s="638"/>
      <c r="AE94" s="578"/>
      <c r="AF94" s="579"/>
    </row>
    <row r="95" spans="1:64" ht="7.15" customHeight="1">
      <c r="A95" s="407"/>
      <c r="B95" s="399"/>
      <c r="C95" s="2042"/>
      <c r="D95" s="2043"/>
      <c r="E95" s="2042"/>
      <c r="F95" s="2043"/>
      <c r="G95" s="2028" t="s">
        <v>272</v>
      </c>
      <c r="H95" s="2029"/>
      <c r="I95" s="2208">
        <v>48500</v>
      </c>
      <c r="J95" s="2210"/>
      <c r="K95" s="1728" t="s">
        <v>440</v>
      </c>
      <c r="L95" s="2675">
        <f>K4/1000</f>
        <v>0.4</v>
      </c>
      <c r="M95" s="2676"/>
      <c r="N95" s="580"/>
      <c r="O95" s="561"/>
      <c r="P95" s="562"/>
      <c r="Q95" s="636"/>
      <c r="R95" s="637"/>
      <c r="S95" s="1768"/>
      <c r="T95" s="580"/>
      <c r="U95" s="1451"/>
      <c r="V95" s="562"/>
      <c r="W95" s="580"/>
      <c r="X95" s="580"/>
      <c r="Y95" s="1767">
        <f>ROUND(K4/K6,0)*K5/1000</f>
        <v>1.2</v>
      </c>
      <c r="Z95" s="580"/>
      <c r="AA95" s="561"/>
      <c r="AB95" s="562"/>
      <c r="AC95" s="636"/>
      <c r="AD95" s="637"/>
      <c r="AE95" s="580"/>
      <c r="AF95" s="566"/>
    </row>
    <row r="96" spans="1:64" ht="7.15" customHeight="1">
      <c r="A96" s="407"/>
      <c r="B96" s="399"/>
      <c r="C96" s="2042"/>
      <c r="D96" s="2043"/>
      <c r="E96" s="2042"/>
      <c r="F96" s="2043"/>
      <c r="G96" s="2028" t="s">
        <v>273</v>
      </c>
      <c r="H96" s="2029"/>
      <c r="I96" s="2208">
        <v>48920</v>
      </c>
      <c r="J96" s="2210"/>
      <c r="K96" s="1728" t="s">
        <v>440</v>
      </c>
      <c r="L96" s="2675">
        <f>K4/1000</f>
        <v>0.4</v>
      </c>
      <c r="M96" s="2676"/>
      <c r="N96" s="580"/>
      <c r="O96" s="561"/>
      <c r="P96" s="562"/>
      <c r="Q96" s="636"/>
      <c r="R96" s="637"/>
      <c r="S96" s="1768"/>
      <c r="T96" s="580"/>
      <c r="U96" s="1451"/>
      <c r="V96" s="562"/>
      <c r="W96" s="580"/>
      <c r="X96" s="580"/>
      <c r="Y96" s="1767">
        <f>ROUND(K4/K6,0)*K5/1000</f>
        <v>1.2</v>
      </c>
      <c r="Z96" s="580"/>
      <c r="AA96" s="561"/>
      <c r="AB96" s="562"/>
      <c r="AC96" s="636"/>
      <c r="AD96" s="637"/>
      <c r="AE96" s="580"/>
      <c r="AF96" s="566"/>
    </row>
    <row r="97" spans="1:64" ht="7.15" customHeight="1">
      <c r="A97" s="407"/>
      <c r="B97" s="399"/>
      <c r="C97" s="2042"/>
      <c r="D97" s="2043"/>
      <c r="E97" s="2042"/>
      <c r="F97" s="2043"/>
      <c r="G97" s="2028" t="s">
        <v>274</v>
      </c>
      <c r="H97" s="2029"/>
      <c r="I97" s="2208">
        <v>49420</v>
      </c>
      <c r="J97" s="2210"/>
      <c r="K97" s="1728" t="s">
        <v>440</v>
      </c>
      <c r="L97" s="2675">
        <f>K4/1000</f>
        <v>0.4</v>
      </c>
      <c r="M97" s="2676"/>
      <c r="N97" s="580"/>
      <c r="O97" s="561"/>
      <c r="P97" s="562"/>
      <c r="Q97" s="636"/>
      <c r="R97" s="637"/>
      <c r="S97" s="1768"/>
      <c r="T97" s="580"/>
      <c r="U97" s="1451"/>
      <c r="V97" s="562"/>
      <c r="W97" s="580"/>
      <c r="X97" s="580"/>
      <c r="Y97" s="1767">
        <f>ROUND(K4/K6,0)*K5/1000</f>
        <v>1.2</v>
      </c>
      <c r="Z97" s="580"/>
      <c r="AA97" s="561"/>
      <c r="AB97" s="562"/>
      <c r="AC97" s="636"/>
      <c r="AD97" s="637"/>
      <c r="AE97" s="580"/>
      <c r="AF97" s="566"/>
      <c r="AG97" s="577"/>
      <c r="AH97" s="577"/>
      <c r="AI97" s="577"/>
      <c r="AJ97" s="577"/>
      <c r="AK97" s="577"/>
      <c r="AL97" s="577"/>
      <c r="AM97" s="577"/>
      <c r="AN97" s="577"/>
      <c r="AO97" s="577"/>
      <c r="AP97" s="577"/>
      <c r="AQ97" s="577"/>
      <c r="AR97" s="577"/>
      <c r="AS97" s="577"/>
      <c r="AT97" s="577"/>
      <c r="AU97" s="577"/>
      <c r="AV97" s="577"/>
      <c r="AW97" s="577"/>
      <c r="AX97" s="577"/>
      <c r="AY97" s="577"/>
      <c r="AZ97" s="577"/>
      <c r="BA97" s="577"/>
      <c r="BB97" s="577"/>
      <c r="BC97" s="577"/>
      <c r="BD97" s="577"/>
      <c r="BE97" s="577"/>
      <c r="BF97" s="577"/>
      <c r="BG97" s="577"/>
      <c r="BH97" s="577"/>
      <c r="BI97" s="577"/>
      <c r="BJ97" s="577"/>
      <c r="BK97" s="577"/>
      <c r="BL97" s="577"/>
    </row>
    <row r="98" spans="1:64" ht="7.15" customHeight="1">
      <c r="A98" s="407"/>
      <c r="B98" s="399"/>
      <c r="C98" s="2042"/>
      <c r="D98" s="2043"/>
      <c r="E98" s="434"/>
      <c r="F98" s="434"/>
      <c r="G98" s="2028" t="s">
        <v>275</v>
      </c>
      <c r="H98" s="2029"/>
      <c r="I98" s="2208">
        <v>50300</v>
      </c>
      <c r="J98" s="2210"/>
      <c r="K98" s="1728" t="s">
        <v>440</v>
      </c>
      <c r="L98" s="2683">
        <f>K4/1000</f>
        <v>0.4</v>
      </c>
      <c r="M98" s="2684"/>
      <c r="N98" s="580"/>
      <c r="O98" s="561"/>
      <c r="P98" s="562"/>
      <c r="Q98" s="636"/>
      <c r="R98" s="637"/>
      <c r="S98" s="1768"/>
      <c r="T98" s="580"/>
      <c r="U98" s="1451"/>
      <c r="V98" s="562"/>
      <c r="W98" s="580"/>
      <c r="X98" s="580"/>
      <c r="Y98" s="1767">
        <f>ROUND(K4/K6,0)*K5/1000</f>
        <v>1.2</v>
      </c>
      <c r="Z98" s="580"/>
      <c r="AA98" s="561"/>
      <c r="AB98" s="562"/>
      <c r="AC98" s="636"/>
      <c r="AD98" s="637"/>
      <c r="AE98" s="580"/>
      <c r="AF98" s="566"/>
    </row>
    <row r="99" spans="1:64" ht="7.15" customHeight="1">
      <c r="A99" s="407"/>
      <c r="B99" s="399"/>
      <c r="C99" s="2042"/>
      <c r="D99" s="2043"/>
      <c r="E99" s="2042"/>
      <c r="F99" s="2043"/>
      <c r="G99" s="2028" t="s">
        <v>276</v>
      </c>
      <c r="H99" s="2029"/>
      <c r="I99" s="2208">
        <v>50700</v>
      </c>
      <c r="J99" s="2210"/>
      <c r="K99" s="1728" t="s">
        <v>440</v>
      </c>
      <c r="L99" s="2683">
        <f>K4/1000</f>
        <v>0.4</v>
      </c>
      <c r="M99" s="2684"/>
      <c r="N99" s="580"/>
      <c r="O99" s="561"/>
      <c r="P99" s="562"/>
      <c r="Q99" s="636"/>
      <c r="R99" s="637"/>
      <c r="S99" s="1768"/>
      <c r="T99" s="580"/>
      <c r="U99" s="1451"/>
      <c r="V99" s="562"/>
      <c r="W99" s="580"/>
      <c r="X99" s="580"/>
      <c r="Y99" s="1767">
        <f>ROUND(K4/K6,0)*K5/1000</f>
        <v>1.2</v>
      </c>
      <c r="Z99" s="580"/>
      <c r="AA99" s="561"/>
      <c r="AB99" s="562"/>
      <c r="AC99" s="636"/>
      <c r="AD99" s="637"/>
      <c r="AE99" s="580"/>
      <c r="AF99" s="566"/>
    </row>
    <row r="100" spans="1:64" ht="7.15" customHeight="1">
      <c r="A100" s="407"/>
      <c r="B100" s="399"/>
      <c r="C100" s="2042"/>
      <c r="D100" s="2043"/>
      <c r="E100" s="2042"/>
      <c r="F100" s="2043"/>
      <c r="G100" s="2028" t="s">
        <v>277</v>
      </c>
      <c r="H100" s="2029"/>
      <c r="I100" s="2208">
        <v>51900</v>
      </c>
      <c r="J100" s="2210"/>
      <c r="K100" s="1728" t="s">
        <v>440</v>
      </c>
      <c r="L100" s="2683">
        <f>K4/1000</f>
        <v>0.4</v>
      </c>
      <c r="M100" s="2684"/>
      <c r="N100" s="580"/>
      <c r="O100" s="561"/>
      <c r="P100" s="562"/>
      <c r="Q100" s="636"/>
      <c r="R100" s="637"/>
      <c r="S100" s="1768"/>
      <c r="T100" s="580"/>
      <c r="U100" s="1451"/>
      <c r="V100" s="562"/>
      <c r="W100" s="580"/>
      <c r="X100" s="580"/>
      <c r="Y100" s="1767">
        <f>ROUND(K4/K6,0)*K5/1000</f>
        <v>1.2</v>
      </c>
      <c r="Z100" s="580"/>
      <c r="AA100" s="561"/>
      <c r="AB100" s="562"/>
      <c r="AC100" s="636"/>
      <c r="AD100" s="637"/>
      <c r="AE100" s="580"/>
      <c r="AF100" s="566"/>
    </row>
    <row r="101" spans="1:64" ht="7.15" customHeight="1">
      <c r="A101" s="407"/>
      <c r="B101" s="399"/>
      <c r="C101" s="2042"/>
      <c r="D101" s="2043"/>
      <c r="E101" s="2089"/>
      <c r="F101" s="2027"/>
      <c r="G101" s="2249" t="s">
        <v>11</v>
      </c>
      <c r="H101" s="2250"/>
      <c r="I101" s="2250"/>
      <c r="J101" s="2250"/>
      <c r="K101" s="2250"/>
      <c r="L101" s="2677">
        <f>SUM(L94:L100)</f>
        <v>2.8</v>
      </c>
      <c r="M101" s="2678"/>
      <c r="N101" s="649"/>
      <c r="O101" s="588">
        <f>'3.1Cost by Sub-contractors'!K29</f>
        <v>0</v>
      </c>
      <c r="P101" s="589"/>
      <c r="Q101" s="607">
        <f>L101*O101</f>
        <v>0</v>
      </c>
      <c r="R101" s="608"/>
      <c r="S101" s="1536"/>
      <c r="T101" s="649"/>
      <c r="U101" s="1455"/>
      <c r="V101" s="988"/>
      <c r="W101" s="649"/>
      <c r="X101" s="649"/>
      <c r="Y101" s="1523">
        <f>SUM(Y94:Y100)</f>
        <v>8.4</v>
      </c>
      <c r="Z101" s="649"/>
      <c r="AA101" s="588">
        <f>'3.1Cost by Sub-contractors'!K31</f>
        <v>0</v>
      </c>
      <c r="AB101" s="589"/>
      <c r="AC101" s="607">
        <f>Y101*AA101</f>
        <v>0</v>
      </c>
      <c r="AD101" s="1508"/>
      <c r="AE101" s="582"/>
      <c r="AF101" s="576"/>
    </row>
    <row r="102" spans="1:64" ht="7.15" customHeight="1">
      <c r="A102" s="407"/>
      <c r="B102" s="399"/>
      <c r="C102" s="2039" t="str">
        <f>'4.1Plan'!C309</f>
        <v>PKG07</v>
      </c>
      <c r="D102" s="2038"/>
      <c r="E102" s="2227" t="str">
        <f>'4.1Plan'!D309</f>
        <v>ML07-1</v>
      </c>
      <c r="F102" s="2228"/>
      <c r="G102" s="2646" t="s">
        <v>278</v>
      </c>
      <c r="H102" s="2647"/>
      <c r="I102" s="2650">
        <v>52500</v>
      </c>
      <c r="J102" s="2651"/>
      <c r="K102" s="1776" t="s">
        <v>440</v>
      </c>
      <c r="L102" s="2685">
        <f>K4/1000</f>
        <v>0.4</v>
      </c>
      <c r="M102" s="2686"/>
      <c r="N102" s="578"/>
      <c r="O102" s="555"/>
      <c r="P102" s="556"/>
      <c r="Q102" s="1762"/>
      <c r="R102" s="638"/>
      <c r="S102" s="1772"/>
      <c r="T102" s="578"/>
      <c r="U102" s="1450"/>
      <c r="V102" s="556"/>
      <c r="W102" s="578"/>
      <c r="X102" s="578"/>
      <c r="Y102" s="1771">
        <f>ROUND(K4/K6,0)*K5/1000</f>
        <v>1.2</v>
      </c>
      <c r="Z102" s="578"/>
      <c r="AA102" s="555"/>
      <c r="AB102" s="556"/>
      <c r="AC102" s="1762"/>
      <c r="AD102" s="638"/>
      <c r="AE102" s="578"/>
      <c r="AF102" s="579"/>
    </row>
    <row r="103" spans="1:64" ht="7.15" customHeight="1">
      <c r="A103" s="407"/>
      <c r="B103" s="399"/>
      <c r="C103" s="2042"/>
      <c r="D103" s="2043"/>
      <c r="E103" s="2042"/>
      <c r="F103" s="2043"/>
      <c r="G103" s="2028" t="s">
        <v>279</v>
      </c>
      <c r="H103" s="2029"/>
      <c r="I103" s="2208">
        <v>52950</v>
      </c>
      <c r="J103" s="2210"/>
      <c r="K103" s="1728" t="s">
        <v>440</v>
      </c>
      <c r="L103" s="2683">
        <f>K4/1000</f>
        <v>0.4</v>
      </c>
      <c r="M103" s="2684"/>
      <c r="N103" s="580"/>
      <c r="O103" s="561"/>
      <c r="P103" s="562"/>
      <c r="Q103" s="636"/>
      <c r="R103" s="637"/>
      <c r="S103" s="1768"/>
      <c r="T103" s="580"/>
      <c r="U103" s="1451"/>
      <c r="V103" s="562"/>
      <c r="W103" s="580"/>
      <c r="X103" s="580"/>
      <c r="Y103" s="1767">
        <f>ROUND(K4/K6,0)*K5/1000</f>
        <v>1.2</v>
      </c>
      <c r="Z103" s="580"/>
      <c r="AA103" s="561"/>
      <c r="AB103" s="562"/>
      <c r="AC103" s="636"/>
      <c r="AD103" s="637"/>
      <c r="AE103" s="580"/>
      <c r="AF103" s="566"/>
    </row>
    <row r="104" spans="1:64" ht="7.15" customHeight="1">
      <c r="A104" s="407"/>
      <c r="B104" s="399"/>
      <c r="C104" s="2042"/>
      <c r="D104" s="2043"/>
      <c r="E104" s="2042"/>
      <c r="F104" s="2043"/>
      <c r="G104" s="2028" t="s">
        <v>280</v>
      </c>
      <c r="H104" s="2029"/>
      <c r="I104" s="2208">
        <v>53300</v>
      </c>
      <c r="J104" s="2210"/>
      <c r="K104" s="1728" t="s">
        <v>440</v>
      </c>
      <c r="L104" s="2683">
        <f>K4/1000</f>
        <v>0.4</v>
      </c>
      <c r="M104" s="2684"/>
      <c r="N104" s="580"/>
      <c r="O104" s="561"/>
      <c r="P104" s="562"/>
      <c r="Q104" s="636"/>
      <c r="R104" s="637"/>
      <c r="S104" s="1768"/>
      <c r="T104" s="580"/>
      <c r="U104" s="1451"/>
      <c r="V104" s="562"/>
      <c r="W104" s="580"/>
      <c r="X104" s="580"/>
      <c r="Y104" s="1767">
        <f>ROUND(K4/K6,0)*K5/1000</f>
        <v>1.2</v>
      </c>
      <c r="Z104" s="580"/>
      <c r="AA104" s="561"/>
      <c r="AB104" s="562"/>
      <c r="AC104" s="636"/>
      <c r="AD104" s="637"/>
      <c r="AE104" s="580"/>
      <c r="AF104" s="566"/>
    </row>
    <row r="105" spans="1:64" ht="7.15" customHeight="1">
      <c r="A105" s="407"/>
      <c r="B105" s="399"/>
      <c r="C105" s="2042"/>
      <c r="D105" s="2043"/>
      <c r="E105" s="2042"/>
      <c r="F105" s="2043"/>
      <c r="G105" s="2028" t="s">
        <v>281</v>
      </c>
      <c r="H105" s="2029"/>
      <c r="I105" s="2208">
        <v>53700</v>
      </c>
      <c r="J105" s="2210"/>
      <c r="K105" s="1728" t="s">
        <v>440</v>
      </c>
      <c r="L105" s="2683">
        <f>K4/1000</f>
        <v>0.4</v>
      </c>
      <c r="M105" s="2684"/>
      <c r="N105" s="580"/>
      <c r="O105" s="561"/>
      <c r="P105" s="562"/>
      <c r="Q105" s="636"/>
      <c r="R105" s="637"/>
      <c r="S105" s="1768"/>
      <c r="T105" s="580"/>
      <c r="U105" s="1451"/>
      <c r="V105" s="562"/>
      <c r="W105" s="580"/>
      <c r="X105" s="580"/>
      <c r="Y105" s="1767">
        <f>ROUND(K4/K6,0)*K5/1000</f>
        <v>1.2</v>
      </c>
      <c r="Z105" s="580"/>
      <c r="AA105" s="561"/>
      <c r="AB105" s="562"/>
      <c r="AC105" s="636"/>
      <c r="AD105" s="637"/>
      <c r="AE105" s="580"/>
      <c r="AF105" s="566"/>
    </row>
    <row r="106" spans="1:64" ht="7.15" customHeight="1">
      <c r="A106" s="407"/>
      <c r="B106" s="399"/>
      <c r="C106" s="2042"/>
      <c r="D106" s="2043"/>
      <c r="E106" s="2042"/>
      <c r="F106" s="2043"/>
      <c r="G106" s="2028" t="s">
        <v>282</v>
      </c>
      <c r="H106" s="2029"/>
      <c r="I106" s="2208">
        <v>54700</v>
      </c>
      <c r="J106" s="2210"/>
      <c r="K106" s="1728" t="s">
        <v>440</v>
      </c>
      <c r="L106" s="2683">
        <f>K4/1000</f>
        <v>0.4</v>
      </c>
      <c r="M106" s="2684"/>
      <c r="N106" s="580"/>
      <c r="O106" s="561"/>
      <c r="P106" s="562"/>
      <c r="Q106" s="636"/>
      <c r="R106" s="637"/>
      <c r="S106" s="1768"/>
      <c r="T106" s="580"/>
      <c r="U106" s="1451"/>
      <c r="V106" s="562"/>
      <c r="W106" s="580"/>
      <c r="X106" s="580"/>
      <c r="Y106" s="1767">
        <f>ROUND(K4/K6,0)*K5/1000</f>
        <v>1.2</v>
      </c>
      <c r="Z106" s="580"/>
      <c r="AA106" s="561"/>
      <c r="AB106" s="562"/>
      <c r="AC106" s="636"/>
      <c r="AD106" s="637"/>
      <c r="AE106" s="580"/>
      <c r="AF106" s="566"/>
    </row>
    <row r="107" spans="1:64" ht="7.15" customHeight="1">
      <c r="A107" s="407"/>
      <c r="B107" s="399"/>
      <c r="C107" s="2042"/>
      <c r="D107" s="2043"/>
      <c r="E107" s="2042"/>
      <c r="F107" s="2043"/>
      <c r="G107" s="2028" t="s">
        <v>283</v>
      </c>
      <c r="H107" s="2029"/>
      <c r="I107" s="2208">
        <v>55260</v>
      </c>
      <c r="J107" s="2210"/>
      <c r="K107" s="1728" t="s">
        <v>440</v>
      </c>
      <c r="L107" s="2683">
        <f>K4/1000</f>
        <v>0.4</v>
      </c>
      <c r="M107" s="2684"/>
      <c r="N107" s="580"/>
      <c r="O107" s="561"/>
      <c r="P107" s="562"/>
      <c r="Q107" s="636"/>
      <c r="R107" s="637"/>
      <c r="S107" s="1768"/>
      <c r="T107" s="580"/>
      <c r="U107" s="1451"/>
      <c r="V107" s="562"/>
      <c r="W107" s="580"/>
      <c r="X107" s="580"/>
      <c r="Y107" s="1767">
        <f>ROUND(K4/K6,0)*K5/1000</f>
        <v>1.2</v>
      </c>
      <c r="Z107" s="580"/>
      <c r="AA107" s="561"/>
      <c r="AB107" s="562"/>
      <c r="AC107" s="636"/>
      <c r="AD107" s="637"/>
      <c r="AE107" s="580"/>
      <c r="AF107" s="566"/>
    </row>
    <row r="108" spans="1:64" ht="7.15" customHeight="1">
      <c r="A108" s="407"/>
      <c r="B108" s="399"/>
      <c r="C108" s="2042"/>
      <c r="D108" s="2043"/>
      <c r="E108" s="2042"/>
      <c r="F108" s="2043"/>
      <c r="G108" s="2078" t="s">
        <v>284</v>
      </c>
      <c r="H108" s="2079"/>
      <c r="I108" s="2648">
        <v>55940</v>
      </c>
      <c r="J108" s="2649"/>
      <c r="K108" s="1729" t="s">
        <v>440</v>
      </c>
      <c r="L108" s="2687">
        <f>K4/1000</f>
        <v>0.4</v>
      </c>
      <c r="M108" s="2688"/>
      <c r="N108" s="617"/>
      <c r="O108" s="567"/>
      <c r="P108" s="568"/>
      <c r="Q108" s="1761"/>
      <c r="R108" s="643"/>
      <c r="S108" s="1770"/>
      <c r="T108" s="617"/>
      <c r="U108" s="1452"/>
      <c r="V108" s="568"/>
      <c r="W108" s="617"/>
      <c r="X108" s="617"/>
      <c r="Y108" s="1769">
        <f>ROUND(K4/K6,0)*K5/1000</f>
        <v>1.2</v>
      </c>
      <c r="Z108" s="617"/>
      <c r="AA108" s="567"/>
      <c r="AB108" s="568"/>
      <c r="AC108" s="1761"/>
      <c r="AD108" s="643"/>
      <c r="AE108" s="617"/>
      <c r="AF108" s="618"/>
    </row>
    <row r="109" spans="1:64" ht="7.15" customHeight="1">
      <c r="A109" s="407"/>
      <c r="B109" s="399"/>
      <c r="C109" s="2042"/>
      <c r="D109" s="2043"/>
      <c r="E109" s="2089"/>
      <c r="F109" s="2027"/>
      <c r="G109" s="2249" t="s">
        <v>11</v>
      </c>
      <c r="H109" s="2250"/>
      <c r="I109" s="2250"/>
      <c r="J109" s="2250"/>
      <c r="K109" s="2250"/>
      <c r="L109" s="2689">
        <f>SUM(L102:L108)</f>
        <v>2.8</v>
      </c>
      <c r="M109" s="2690"/>
      <c r="N109" s="649"/>
      <c r="O109" s="588">
        <f>'3.1Cost by Sub-contractors'!K29</f>
        <v>0</v>
      </c>
      <c r="P109" s="589"/>
      <c r="Q109" s="607">
        <f>L109*O109</f>
        <v>0</v>
      </c>
      <c r="R109" s="608"/>
      <c r="S109" s="1536"/>
      <c r="T109" s="649"/>
      <c r="U109" s="1455"/>
      <c r="V109" s="988"/>
      <c r="W109" s="649"/>
      <c r="X109" s="649"/>
      <c r="Y109" s="1522">
        <f>SUM(Y102:Y108)</f>
        <v>8.4</v>
      </c>
      <c r="Z109" s="649"/>
      <c r="AA109" s="588">
        <f>'3.1Cost by Sub-contractors'!K31</f>
        <v>0</v>
      </c>
      <c r="AB109" s="589"/>
      <c r="AC109" s="607">
        <f>Y109*AA109</f>
        <v>0</v>
      </c>
      <c r="AD109" s="1508"/>
      <c r="AE109" s="582"/>
      <c r="AF109" s="576"/>
    </row>
    <row r="110" spans="1:64" ht="7.15" customHeight="1">
      <c r="A110" s="407"/>
      <c r="B110" s="399"/>
      <c r="C110" s="2042"/>
      <c r="D110" s="2043"/>
      <c r="E110" s="2227" t="str">
        <f>'4.1Plan'!D331</f>
        <v>ML07-2</v>
      </c>
      <c r="F110" s="2228"/>
      <c r="G110" s="2646" t="s">
        <v>285</v>
      </c>
      <c r="H110" s="2647"/>
      <c r="I110" s="2650">
        <v>56890</v>
      </c>
      <c r="J110" s="2651"/>
      <c r="K110" s="1776" t="s">
        <v>440</v>
      </c>
      <c r="L110" s="2685">
        <f>K4/1000</f>
        <v>0.4</v>
      </c>
      <c r="M110" s="2686"/>
      <c r="N110" s="578"/>
      <c r="O110" s="555"/>
      <c r="P110" s="556"/>
      <c r="Q110" s="1762"/>
      <c r="R110" s="638"/>
      <c r="S110" s="1772"/>
      <c r="T110" s="578"/>
      <c r="U110" s="1450"/>
      <c r="V110" s="556"/>
      <c r="W110" s="578"/>
      <c r="X110" s="578"/>
      <c r="Y110" s="1771">
        <f>ROUND(K4/K6,0)*K5/1000</f>
        <v>1.2</v>
      </c>
      <c r="Z110" s="578"/>
      <c r="AA110" s="555"/>
      <c r="AB110" s="556"/>
      <c r="AC110" s="1762"/>
      <c r="AD110" s="638"/>
      <c r="AE110" s="578"/>
      <c r="AF110" s="579"/>
    </row>
    <row r="111" spans="1:64" ht="7.15" customHeight="1">
      <c r="A111" s="407"/>
      <c r="B111" s="399"/>
      <c r="C111" s="2042"/>
      <c r="D111" s="2043"/>
      <c r="E111" s="2042"/>
      <c r="F111" s="2043"/>
      <c r="G111" s="2028" t="s">
        <v>286</v>
      </c>
      <c r="H111" s="2029"/>
      <c r="I111" s="2208">
        <v>57960</v>
      </c>
      <c r="J111" s="2210"/>
      <c r="K111" s="1728" t="s">
        <v>440</v>
      </c>
      <c r="L111" s="2683">
        <f>K4/1000</f>
        <v>0.4</v>
      </c>
      <c r="M111" s="2684"/>
      <c r="N111" s="580"/>
      <c r="O111" s="561"/>
      <c r="P111" s="562"/>
      <c r="Q111" s="636"/>
      <c r="R111" s="637"/>
      <c r="S111" s="1768"/>
      <c r="T111" s="580"/>
      <c r="U111" s="1451"/>
      <c r="V111" s="562"/>
      <c r="W111" s="580"/>
      <c r="X111" s="580"/>
      <c r="Y111" s="1767">
        <f>ROUND(K4/K6,0)*K5/1000</f>
        <v>1.2</v>
      </c>
      <c r="Z111" s="580"/>
      <c r="AA111" s="561"/>
      <c r="AB111" s="562"/>
      <c r="AC111" s="636"/>
      <c r="AD111" s="637"/>
      <c r="AE111" s="580"/>
      <c r="AF111" s="566"/>
    </row>
    <row r="112" spans="1:64" ht="7.15" customHeight="1">
      <c r="A112" s="407"/>
      <c r="B112" s="399"/>
      <c r="C112" s="2042"/>
      <c r="D112" s="2043"/>
      <c r="E112" s="2042"/>
      <c r="F112" s="2043"/>
      <c r="G112" s="2028" t="s">
        <v>287</v>
      </c>
      <c r="H112" s="2029"/>
      <c r="I112" s="2208">
        <v>58700</v>
      </c>
      <c r="J112" s="2210"/>
      <c r="K112" s="1728" t="s">
        <v>440</v>
      </c>
      <c r="L112" s="2683">
        <f>K4/1000</f>
        <v>0.4</v>
      </c>
      <c r="M112" s="2684"/>
      <c r="N112" s="580"/>
      <c r="O112" s="561"/>
      <c r="P112" s="562"/>
      <c r="Q112" s="636"/>
      <c r="R112" s="637"/>
      <c r="S112" s="1768"/>
      <c r="T112" s="580"/>
      <c r="U112" s="1451"/>
      <c r="V112" s="562"/>
      <c r="W112" s="580"/>
      <c r="X112" s="580"/>
      <c r="Y112" s="1767">
        <f>ROUND(K4/K6,0)*K5/1000</f>
        <v>1.2</v>
      </c>
      <c r="Z112" s="580"/>
      <c r="AA112" s="561"/>
      <c r="AB112" s="562"/>
      <c r="AC112" s="636"/>
      <c r="AD112" s="637"/>
      <c r="AE112" s="580"/>
      <c r="AF112" s="566"/>
    </row>
    <row r="113" spans="1:64" ht="7.15" customHeight="1">
      <c r="A113" s="407"/>
      <c r="B113" s="399"/>
      <c r="C113" s="2042"/>
      <c r="D113" s="2043"/>
      <c r="E113" s="434"/>
      <c r="F113" s="434"/>
      <c r="G113" s="2078" t="s">
        <v>288</v>
      </c>
      <c r="H113" s="2079"/>
      <c r="I113" s="2648">
        <v>59913</v>
      </c>
      <c r="J113" s="2649"/>
      <c r="K113" s="1729" t="s">
        <v>440</v>
      </c>
      <c r="L113" s="2687">
        <f>K4/1000</f>
        <v>0.4</v>
      </c>
      <c r="M113" s="2688"/>
      <c r="N113" s="617"/>
      <c r="O113" s="567"/>
      <c r="P113" s="568"/>
      <c r="Q113" s="1761"/>
      <c r="R113" s="643"/>
      <c r="S113" s="1770"/>
      <c r="T113" s="617"/>
      <c r="U113" s="1452"/>
      <c r="V113" s="568"/>
      <c r="W113" s="617"/>
      <c r="X113" s="617"/>
      <c r="Y113" s="1769">
        <f>ROUND(K4/K6,0)*K5/1000</f>
        <v>1.2</v>
      </c>
      <c r="Z113" s="617"/>
      <c r="AA113" s="567"/>
      <c r="AB113" s="568"/>
      <c r="AC113" s="1761"/>
      <c r="AD113" s="643"/>
      <c r="AE113" s="617"/>
      <c r="AF113" s="618"/>
    </row>
    <row r="114" spans="1:64" ht="7.15" customHeight="1">
      <c r="A114" s="407"/>
      <c r="B114" s="399"/>
      <c r="C114" s="2042"/>
      <c r="D114" s="2043"/>
      <c r="E114" s="2042"/>
      <c r="F114" s="2043"/>
      <c r="G114" s="2249" t="s">
        <v>11</v>
      </c>
      <c r="H114" s="2250"/>
      <c r="I114" s="2250"/>
      <c r="J114" s="2250"/>
      <c r="K114" s="2250"/>
      <c r="L114" s="2689">
        <f>SUM(L110:L113)</f>
        <v>1.6</v>
      </c>
      <c r="M114" s="2690"/>
      <c r="N114" s="649"/>
      <c r="O114" s="588">
        <f>'3.1Cost by Sub-contractors'!K29</f>
        <v>0</v>
      </c>
      <c r="P114" s="589"/>
      <c r="Q114" s="607">
        <f>L114*O114</f>
        <v>0</v>
      </c>
      <c r="R114" s="608"/>
      <c r="S114" s="1536"/>
      <c r="T114" s="649"/>
      <c r="U114" s="1455"/>
      <c r="V114" s="988"/>
      <c r="W114" s="649"/>
      <c r="X114" s="649"/>
      <c r="Y114" s="1522">
        <f>SUM(Y110:Y113)</f>
        <v>4.8</v>
      </c>
      <c r="Z114" s="649"/>
      <c r="AA114" s="588">
        <f>'3.1Cost by Sub-contractors'!K31</f>
        <v>0</v>
      </c>
      <c r="AB114" s="589"/>
      <c r="AC114" s="607">
        <f>Y114*AA114</f>
        <v>0</v>
      </c>
      <c r="AD114" s="1508"/>
      <c r="AE114" s="582"/>
      <c r="AF114" s="576"/>
    </row>
    <row r="115" spans="1:64" ht="7.15" customHeight="1">
      <c r="A115" s="407"/>
      <c r="B115" s="399"/>
      <c r="C115" s="2042"/>
      <c r="D115" s="2043"/>
      <c r="E115" s="2227" t="str">
        <f>'4.1Plan'!D355</f>
        <v>ML07-3</v>
      </c>
      <c r="F115" s="2228"/>
      <c r="G115" s="2646" t="s">
        <v>289</v>
      </c>
      <c r="H115" s="2647"/>
      <c r="I115" s="2650">
        <v>60480</v>
      </c>
      <c r="J115" s="2651"/>
      <c r="K115" s="1776" t="s">
        <v>440</v>
      </c>
      <c r="L115" s="2685">
        <f>K4/1000</f>
        <v>0.4</v>
      </c>
      <c r="M115" s="2686"/>
      <c r="N115" s="578"/>
      <c r="O115" s="555"/>
      <c r="P115" s="556"/>
      <c r="Q115" s="1762"/>
      <c r="R115" s="638"/>
      <c r="S115" s="1772"/>
      <c r="T115" s="578"/>
      <c r="U115" s="1450"/>
      <c r="V115" s="556"/>
      <c r="W115" s="578"/>
      <c r="X115" s="578"/>
      <c r="Y115" s="1771">
        <f>ROUND(K4/K6,0)*K5/1000</f>
        <v>1.2</v>
      </c>
      <c r="Z115" s="578"/>
      <c r="AA115" s="555"/>
      <c r="AB115" s="556"/>
      <c r="AC115" s="1762"/>
      <c r="AD115" s="638"/>
      <c r="AE115" s="578"/>
      <c r="AF115" s="579"/>
    </row>
    <row r="116" spans="1:64" ht="7.15" customHeight="1">
      <c r="A116" s="407"/>
      <c r="B116" s="399"/>
      <c r="C116" s="2042"/>
      <c r="D116" s="2043"/>
      <c r="E116" s="2042"/>
      <c r="F116" s="2043"/>
      <c r="G116" s="2028" t="s">
        <v>290</v>
      </c>
      <c r="H116" s="2029"/>
      <c r="I116" s="2208">
        <v>61645</v>
      </c>
      <c r="J116" s="2210"/>
      <c r="K116" s="1728" t="s">
        <v>440</v>
      </c>
      <c r="L116" s="2683">
        <f>K4/1000</f>
        <v>0.4</v>
      </c>
      <c r="M116" s="2684"/>
      <c r="N116" s="580"/>
      <c r="O116" s="561"/>
      <c r="P116" s="562"/>
      <c r="Q116" s="636"/>
      <c r="R116" s="637"/>
      <c r="S116" s="1768"/>
      <c r="T116" s="580"/>
      <c r="U116" s="1451"/>
      <c r="V116" s="562"/>
      <c r="W116" s="580"/>
      <c r="X116" s="580"/>
      <c r="Y116" s="1767">
        <f>ROUND(K4/K6,0)*K5/1000</f>
        <v>1.2</v>
      </c>
      <c r="Z116" s="580"/>
      <c r="AA116" s="561"/>
      <c r="AB116" s="562"/>
      <c r="AC116" s="636"/>
      <c r="AD116" s="637"/>
      <c r="AE116" s="580"/>
      <c r="AF116" s="566"/>
    </row>
    <row r="117" spans="1:64" ht="7.15" customHeight="1">
      <c r="A117" s="407"/>
      <c r="B117" s="399"/>
      <c r="C117" s="2042"/>
      <c r="D117" s="2043"/>
      <c r="E117" s="2042"/>
      <c r="F117" s="2043"/>
      <c r="G117" s="2028" t="s">
        <v>864</v>
      </c>
      <c r="H117" s="2029"/>
      <c r="I117" s="2208">
        <v>62720</v>
      </c>
      <c r="J117" s="2210"/>
      <c r="K117" s="1728" t="s">
        <v>95</v>
      </c>
      <c r="L117" s="2683"/>
      <c r="M117" s="2684"/>
      <c r="N117" s="580"/>
      <c r="O117" s="561"/>
      <c r="P117" s="562"/>
      <c r="Q117" s="636"/>
      <c r="R117" s="637"/>
      <c r="S117" s="1767">
        <f>E4/1000</f>
        <v>0.1</v>
      </c>
      <c r="T117" s="580"/>
      <c r="U117" s="1451"/>
      <c r="V117" s="562"/>
      <c r="W117" s="580"/>
      <c r="X117" s="580"/>
      <c r="Y117" s="1767">
        <f>$E$4/$E$6*$E$5/1000</f>
        <v>0.2</v>
      </c>
      <c r="Z117" s="580"/>
      <c r="AA117" s="561"/>
      <c r="AB117" s="562"/>
      <c r="AC117" s="636"/>
      <c r="AD117" s="564"/>
      <c r="AE117" s="580"/>
      <c r="AF117" s="566" t="s">
        <v>926</v>
      </c>
    </row>
    <row r="118" spans="1:64" ht="7.15" customHeight="1">
      <c r="A118" s="407"/>
      <c r="B118" s="399"/>
      <c r="C118" s="2042"/>
      <c r="D118" s="2043"/>
      <c r="E118" s="2042"/>
      <c r="F118" s="2043"/>
      <c r="G118" s="2028" t="s">
        <v>291</v>
      </c>
      <c r="H118" s="2029"/>
      <c r="I118" s="2208">
        <v>62829</v>
      </c>
      <c r="J118" s="2210"/>
      <c r="K118" s="1728" t="s">
        <v>440</v>
      </c>
      <c r="L118" s="2683">
        <f>K4/1000</f>
        <v>0.4</v>
      </c>
      <c r="M118" s="2684"/>
      <c r="N118" s="580"/>
      <c r="O118" s="561"/>
      <c r="P118" s="562"/>
      <c r="Q118" s="636"/>
      <c r="R118" s="637"/>
      <c r="S118" s="1768"/>
      <c r="T118" s="580"/>
      <c r="U118" s="1451"/>
      <c r="V118" s="562"/>
      <c r="W118" s="580"/>
      <c r="X118" s="580"/>
      <c r="Y118" s="1767">
        <f>ROUND(K4/K6,0)*K5/1000</f>
        <v>1.2</v>
      </c>
      <c r="Z118" s="580"/>
      <c r="AA118" s="561"/>
      <c r="AB118" s="562"/>
      <c r="AC118" s="636"/>
      <c r="AD118" s="637"/>
      <c r="AE118" s="580"/>
      <c r="AF118" s="566"/>
    </row>
    <row r="119" spans="1:64" ht="7.15" customHeight="1">
      <c r="A119" s="407"/>
      <c r="B119" s="399"/>
      <c r="C119" s="2042"/>
      <c r="D119" s="2043"/>
      <c r="E119" s="434"/>
      <c r="F119" s="434"/>
      <c r="G119" s="2028" t="s">
        <v>292</v>
      </c>
      <c r="H119" s="2029"/>
      <c r="I119" s="2208">
        <v>63656</v>
      </c>
      <c r="J119" s="2210"/>
      <c r="K119" s="1728" t="s">
        <v>440</v>
      </c>
      <c r="L119" s="2683">
        <f>K4/1000</f>
        <v>0.4</v>
      </c>
      <c r="M119" s="2684"/>
      <c r="N119" s="580"/>
      <c r="O119" s="561"/>
      <c r="P119" s="562"/>
      <c r="Q119" s="636"/>
      <c r="R119" s="637"/>
      <c r="S119" s="1768"/>
      <c r="T119" s="580"/>
      <c r="U119" s="1451"/>
      <c r="V119" s="562"/>
      <c r="W119" s="580"/>
      <c r="X119" s="580"/>
      <c r="Y119" s="1767">
        <f>ROUND(K4/K6,0)*K5/1000</f>
        <v>1.2</v>
      </c>
      <c r="Z119" s="580"/>
      <c r="AA119" s="561"/>
      <c r="AB119" s="562"/>
      <c r="AC119" s="636"/>
      <c r="AD119" s="637"/>
      <c r="AE119" s="580"/>
      <c r="AF119" s="566"/>
    </row>
    <row r="120" spans="1:64" ht="7.15" customHeight="1">
      <c r="A120" s="407"/>
      <c r="B120" s="399"/>
      <c r="C120" s="2042"/>
      <c r="D120" s="2043"/>
      <c r="E120" s="2223"/>
      <c r="F120" s="2224"/>
      <c r="G120" s="2028" t="s">
        <v>293</v>
      </c>
      <c r="H120" s="2029"/>
      <c r="I120" s="2208">
        <v>64090</v>
      </c>
      <c r="J120" s="2210"/>
      <c r="K120" s="1728" t="s">
        <v>440</v>
      </c>
      <c r="L120" s="2683">
        <f>K4/1000</f>
        <v>0.4</v>
      </c>
      <c r="M120" s="2684"/>
      <c r="N120" s="580"/>
      <c r="O120" s="561"/>
      <c r="P120" s="562"/>
      <c r="Q120" s="636"/>
      <c r="R120" s="637"/>
      <c r="S120" s="1768"/>
      <c r="T120" s="580"/>
      <c r="U120" s="1451"/>
      <c r="V120" s="562"/>
      <c r="W120" s="580"/>
      <c r="X120" s="580"/>
      <c r="Y120" s="1767">
        <f>ROUND(K4/K6,0)*K5/1000</f>
        <v>1.2</v>
      </c>
      <c r="Z120" s="580"/>
      <c r="AA120" s="561"/>
      <c r="AB120" s="562"/>
      <c r="AC120" s="636"/>
      <c r="AD120" s="637"/>
      <c r="AE120" s="580"/>
      <c r="AF120" s="566"/>
    </row>
    <row r="121" spans="1:64" ht="7.15" customHeight="1">
      <c r="A121" s="407"/>
      <c r="B121" s="399"/>
      <c r="C121" s="2042"/>
      <c r="D121" s="2043"/>
      <c r="E121" s="2223"/>
      <c r="F121" s="2224"/>
      <c r="G121" s="2028" t="s">
        <v>294</v>
      </c>
      <c r="H121" s="2029"/>
      <c r="I121" s="2208">
        <v>64240</v>
      </c>
      <c r="J121" s="2210"/>
      <c r="K121" s="1728" t="s">
        <v>440</v>
      </c>
      <c r="L121" s="2683">
        <f>K4/1000</f>
        <v>0.4</v>
      </c>
      <c r="M121" s="2684"/>
      <c r="N121" s="580"/>
      <c r="O121" s="561"/>
      <c r="P121" s="562"/>
      <c r="Q121" s="636"/>
      <c r="R121" s="637"/>
      <c r="S121" s="1768"/>
      <c r="T121" s="580"/>
      <c r="U121" s="1451"/>
      <c r="V121" s="562"/>
      <c r="W121" s="580"/>
      <c r="X121" s="580"/>
      <c r="Y121" s="1767">
        <f>ROUND(K4/K6,0)*K5/1000</f>
        <v>1.2</v>
      </c>
      <c r="Z121" s="580"/>
      <c r="AA121" s="561"/>
      <c r="AB121" s="562"/>
      <c r="AC121" s="636"/>
      <c r="AD121" s="637"/>
      <c r="AE121" s="580"/>
      <c r="AF121" s="566"/>
    </row>
    <row r="122" spans="1:64" ht="7.15" customHeight="1">
      <c r="A122" s="407"/>
      <c r="B122" s="399"/>
      <c r="C122" s="2042"/>
      <c r="D122" s="2043"/>
      <c r="E122" s="2223"/>
      <c r="F122" s="2224"/>
      <c r="G122" s="2028" t="s">
        <v>865</v>
      </c>
      <c r="H122" s="2029"/>
      <c r="I122" s="2208">
        <v>64252</v>
      </c>
      <c r="J122" s="2210"/>
      <c r="K122" s="1728" t="s">
        <v>443</v>
      </c>
      <c r="L122" s="2683"/>
      <c r="M122" s="2684"/>
      <c r="N122" s="580"/>
      <c r="O122" s="561"/>
      <c r="P122" s="562"/>
      <c r="Q122" s="636"/>
      <c r="R122" s="637"/>
      <c r="S122" s="1768">
        <f>I4/1000</f>
        <v>0.1</v>
      </c>
      <c r="T122" s="580"/>
      <c r="U122" s="1451"/>
      <c r="V122" s="562"/>
      <c r="W122" s="580"/>
      <c r="X122" s="580"/>
      <c r="Y122" s="1767"/>
      <c r="Z122" s="580"/>
      <c r="AA122" s="561"/>
      <c r="AB122" s="562"/>
      <c r="AC122" s="636"/>
      <c r="AD122" s="637"/>
      <c r="AE122" s="580"/>
      <c r="AF122" s="566"/>
    </row>
    <row r="123" spans="1:64" ht="7.15" customHeight="1">
      <c r="A123" s="407"/>
      <c r="B123" s="399"/>
      <c r="C123" s="2042"/>
      <c r="D123" s="2043"/>
      <c r="E123" s="2223"/>
      <c r="F123" s="2224"/>
      <c r="G123" s="2028" t="s">
        <v>295</v>
      </c>
      <c r="H123" s="2029"/>
      <c r="I123" s="2208">
        <v>64492</v>
      </c>
      <c r="J123" s="2210"/>
      <c r="K123" s="1728" t="s">
        <v>440</v>
      </c>
      <c r="L123" s="2683">
        <f>K4/1000</f>
        <v>0.4</v>
      </c>
      <c r="M123" s="2684"/>
      <c r="N123" s="580"/>
      <c r="O123" s="561"/>
      <c r="P123" s="562"/>
      <c r="Q123" s="636"/>
      <c r="R123" s="637"/>
      <c r="S123" s="1768"/>
      <c r="T123" s="580"/>
      <c r="U123" s="1451"/>
      <c r="V123" s="562"/>
      <c r="W123" s="580"/>
      <c r="X123" s="580"/>
      <c r="Y123" s="1767">
        <f>ROUND(K4/K6,0)*K5/1000</f>
        <v>1.2</v>
      </c>
      <c r="Z123" s="580"/>
      <c r="AA123" s="561"/>
      <c r="AB123" s="562"/>
      <c r="AC123" s="636"/>
      <c r="AD123" s="637"/>
      <c r="AE123" s="580"/>
      <c r="AF123" s="566"/>
    </row>
    <row r="124" spans="1:64" ht="7.15" customHeight="1">
      <c r="A124" s="407"/>
      <c r="B124" s="399"/>
      <c r="C124" s="2042"/>
      <c r="D124" s="2043"/>
      <c r="E124" s="2223"/>
      <c r="F124" s="2224"/>
      <c r="G124" s="2078" t="s">
        <v>866</v>
      </c>
      <c r="H124" s="2079"/>
      <c r="I124" s="2648">
        <v>64982</v>
      </c>
      <c r="J124" s="2649"/>
      <c r="K124" s="1729" t="s">
        <v>102</v>
      </c>
      <c r="L124" s="2687"/>
      <c r="M124" s="2688"/>
      <c r="N124" s="617"/>
      <c r="O124" s="567"/>
      <c r="P124" s="568"/>
      <c r="Q124" s="1761"/>
      <c r="R124" s="643"/>
      <c r="S124" s="1770">
        <f>I4/1000</f>
        <v>0.1</v>
      </c>
      <c r="T124" s="617"/>
      <c r="U124" s="1452"/>
      <c r="V124" s="568"/>
      <c r="W124" s="617"/>
      <c r="X124" s="617"/>
      <c r="Y124" s="1769"/>
      <c r="Z124" s="617"/>
      <c r="AA124" s="567"/>
      <c r="AB124" s="568"/>
      <c r="AC124" s="1761"/>
      <c r="AD124" s="643"/>
      <c r="AE124" s="617"/>
      <c r="AF124" s="618"/>
    </row>
    <row r="125" spans="1:64" s="577" customFormat="1" ht="7.15" customHeight="1">
      <c r="A125" s="440"/>
      <c r="B125" s="1739"/>
      <c r="C125" s="2060"/>
      <c r="D125" s="2062"/>
      <c r="E125" s="2060"/>
      <c r="F125" s="2062"/>
      <c r="G125" s="2249" t="s">
        <v>11</v>
      </c>
      <c r="H125" s="2250"/>
      <c r="I125" s="2250"/>
      <c r="J125" s="2250"/>
      <c r="K125" s="2250"/>
      <c r="L125" s="2689">
        <f>SUM(L115:L124)</f>
        <v>2.8</v>
      </c>
      <c r="M125" s="2690"/>
      <c r="N125" s="582"/>
      <c r="O125" s="588">
        <f>'3.1Cost by Sub-contractors'!K29</f>
        <v>0</v>
      </c>
      <c r="P125" s="589"/>
      <c r="Q125" s="607">
        <f>L125*O125</f>
        <v>0</v>
      </c>
      <c r="R125" s="612"/>
      <c r="S125" s="1775">
        <f>SUM(S115:S124)</f>
        <v>0.30000000000000004</v>
      </c>
      <c r="T125" s="582"/>
      <c r="U125" s="1459">
        <f>'3.1Cost by Sub-contractors'!K30</f>
        <v>0</v>
      </c>
      <c r="V125" s="589"/>
      <c r="W125" s="607">
        <f>S125*U125</f>
        <v>0</v>
      </c>
      <c r="X125" s="582"/>
      <c r="Y125" s="1766">
        <f>SUM(Y115:Y124)</f>
        <v>8.6</v>
      </c>
      <c r="Z125" s="582"/>
      <c r="AA125" s="588">
        <f>'3.1Cost by Sub-contractors'!K31</f>
        <v>0</v>
      </c>
      <c r="AB125" s="589"/>
      <c r="AC125" s="607">
        <f>Y125*AA125</f>
        <v>0</v>
      </c>
      <c r="AD125" s="616"/>
      <c r="AE125" s="582"/>
      <c r="AF125" s="576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  <c r="AW125" s="434"/>
      <c r="AX125" s="434"/>
      <c r="AY125" s="434"/>
      <c r="AZ125" s="434"/>
      <c r="BA125" s="434"/>
      <c r="BB125" s="434"/>
      <c r="BC125" s="434"/>
      <c r="BD125" s="434"/>
      <c r="BE125" s="434"/>
      <c r="BF125" s="434"/>
      <c r="BG125" s="434"/>
      <c r="BH125" s="434"/>
      <c r="BI125" s="434"/>
      <c r="BJ125" s="434"/>
      <c r="BK125" s="434"/>
      <c r="BL125" s="434"/>
    </row>
    <row r="126" spans="1:64" ht="7.15" customHeight="1">
      <c r="A126" s="407"/>
      <c r="B126" s="399" t="str">
        <f>'4.1Plan'!B377</f>
        <v>Quang Nam</v>
      </c>
      <c r="C126" s="2042" t="str">
        <f>'4.1Plan'!C377</f>
        <v>PKGA1</v>
      </c>
      <c r="D126" s="2043"/>
      <c r="E126" s="2223" t="str">
        <f>'4.1Plan'!D377</f>
        <v>MLA1-1</v>
      </c>
      <c r="F126" s="2224"/>
      <c r="G126" s="2367" t="s">
        <v>296</v>
      </c>
      <c r="H126" s="2670"/>
      <c r="I126" s="2205">
        <v>65339</v>
      </c>
      <c r="J126" s="2207"/>
      <c r="K126" s="1764" t="s">
        <v>440</v>
      </c>
      <c r="L126" s="2693">
        <f>K4/1000</f>
        <v>0.4</v>
      </c>
      <c r="M126" s="2694"/>
      <c r="N126" s="596"/>
      <c r="O126" s="592"/>
      <c r="P126" s="593"/>
      <c r="Q126" s="639"/>
      <c r="R126" s="640"/>
      <c r="S126" s="1462"/>
      <c r="T126" s="596"/>
      <c r="U126" s="1456"/>
      <c r="V126" s="593"/>
      <c r="W126" s="596"/>
      <c r="X126" s="596"/>
      <c r="Y126" s="396">
        <f>ROUND(K4/K6,0)*K5/1000</f>
        <v>1.2</v>
      </c>
      <c r="Z126" s="596"/>
      <c r="AA126" s="592"/>
      <c r="AB126" s="593"/>
      <c r="AC126" s="639"/>
      <c r="AD126" s="640"/>
      <c r="AE126" s="596"/>
      <c r="AF126" s="597"/>
    </row>
    <row r="127" spans="1:64" ht="7.15" customHeight="1">
      <c r="A127" s="407"/>
      <c r="B127" s="399"/>
      <c r="C127" s="2042"/>
      <c r="D127" s="2043"/>
      <c r="E127" s="2223"/>
      <c r="F127" s="2224"/>
      <c r="G127" s="2028" t="s">
        <v>297</v>
      </c>
      <c r="H127" s="2029"/>
      <c r="I127" s="2208">
        <v>65680</v>
      </c>
      <c r="J127" s="2210"/>
      <c r="K127" s="1728" t="s">
        <v>440</v>
      </c>
      <c r="L127" s="2683">
        <f>K4/1000</f>
        <v>0.4</v>
      </c>
      <c r="M127" s="2684"/>
      <c r="N127" s="580"/>
      <c r="O127" s="561"/>
      <c r="P127" s="562"/>
      <c r="Q127" s="636"/>
      <c r="R127" s="637"/>
      <c r="S127" s="1768"/>
      <c r="T127" s="580"/>
      <c r="U127" s="1451"/>
      <c r="V127" s="562"/>
      <c r="W127" s="580"/>
      <c r="X127" s="580"/>
      <c r="Y127" s="1767">
        <f>ROUND(K4/K6,0)*K5/1000</f>
        <v>1.2</v>
      </c>
      <c r="Z127" s="580"/>
      <c r="AA127" s="561"/>
      <c r="AB127" s="562"/>
      <c r="AC127" s="636"/>
      <c r="AD127" s="637"/>
      <c r="AE127" s="580"/>
      <c r="AF127" s="566"/>
    </row>
    <row r="128" spans="1:64" ht="7.35" customHeight="1">
      <c r="A128" s="407"/>
      <c r="B128" s="399"/>
      <c r="C128" s="2042"/>
      <c r="D128" s="2047"/>
      <c r="E128" s="2223"/>
      <c r="F128" s="2224"/>
      <c r="G128" s="2028" t="s">
        <v>298</v>
      </c>
      <c r="H128" s="2029"/>
      <c r="I128" s="2208">
        <v>66678</v>
      </c>
      <c r="J128" s="2210"/>
      <c r="K128" s="1728" t="s">
        <v>440</v>
      </c>
      <c r="L128" s="2683">
        <f>K4/1000</f>
        <v>0.4</v>
      </c>
      <c r="M128" s="2684"/>
      <c r="N128" s="580"/>
      <c r="O128" s="561"/>
      <c r="P128" s="562"/>
      <c r="Q128" s="636"/>
      <c r="R128" s="637"/>
      <c r="S128" s="1768"/>
      <c r="T128" s="580"/>
      <c r="U128" s="1451"/>
      <c r="V128" s="562"/>
      <c r="W128" s="580"/>
      <c r="X128" s="580"/>
      <c r="Y128" s="1767">
        <f>ROUND(K4/K6,0)*K5/1000</f>
        <v>1.2</v>
      </c>
      <c r="Z128" s="580"/>
      <c r="AA128" s="561"/>
      <c r="AB128" s="562"/>
      <c r="AC128" s="636"/>
      <c r="AD128" s="637"/>
      <c r="AE128" s="580"/>
      <c r="AF128" s="566"/>
    </row>
    <row r="129" spans="1:32" ht="7.35" customHeight="1">
      <c r="A129" s="1168"/>
      <c r="B129" s="1740"/>
      <c r="C129" s="2042"/>
      <c r="D129" s="2047"/>
      <c r="E129" s="2223"/>
      <c r="F129" s="2224"/>
      <c r="G129" s="2028" t="s">
        <v>299</v>
      </c>
      <c r="H129" s="2029"/>
      <c r="I129" s="2208">
        <v>67468</v>
      </c>
      <c r="J129" s="2210"/>
      <c r="K129" s="1728" t="s">
        <v>440</v>
      </c>
      <c r="L129" s="2683">
        <f>K4/1000</f>
        <v>0.4</v>
      </c>
      <c r="M129" s="2684"/>
      <c r="N129" s="580"/>
      <c r="O129" s="561"/>
      <c r="P129" s="562"/>
      <c r="Q129" s="636"/>
      <c r="R129" s="637"/>
      <c r="S129" s="1768"/>
      <c r="T129" s="580"/>
      <c r="U129" s="1451"/>
      <c r="V129" s="562"/>
      <c r="W129" s="580"/>
      <c r="X129" s="580"/>
      <c r="Y129" s="1767">
        <f>ROUND(K4/K6,0)*K5/1000</f>
        <v>1.2</v>
      </c>
      <c r="Z129" s="580"/>
      <c r="AA129" s="561"/>
      <c r="AB129" s="562"/>
      <c r="AC129" s="636"/>
      <c r="AD129" s="637"/>
      <c r="AE129" s="580"/>
      <c r="AF129" s="566"/>
    </row>
    <row r="130" spans="1:32" ht="7.35" customHeight="1">
      <c r="A130" s="407"/>
      <c r="B130" s="399"/>
      <c r="C130" s="2042"/>
      <c r="D130" s="2043"/>
      <c r="E130" s="2042"/>
      <c r="F130" s="2043"/>
      <c r="G130" s="2028" t="s">
        <v>300</v>
      </c>
      <c r="H130" s="2029"/>
      <c r="I130" s="2208">
        <v>68100</v>
      </c>
      <c r="J130" s="2210"/>
      <c r="K130" s="1728" t="s">
        <v>440</v>
      </c>
      <c r="L130" s="2683">
        <f>K4/1000</f>
        <v>0.4</v>
      </c>
      <c r="M130" s="2684"/>
      <c r="N130" s="580"/>
      <c r="O130" s="561"/>
      <c r="P130" s="562"/>
      <c r="Q130" s="636"/>
      <c r="R130" s="637"/>
      <c r="S130" s="1768"/>
      <c r="T130" s="580"/>
      <c r="U130" s="1451"/>
      <c r="V130" s="562"/>
      <c r="W130" s="580"/>
      <c r="X130" s="580"/>
      <c r="Y130" s="1767">
        <f>ROUND(K4/K6,0)*K5/1000</f>
        <v>1.2</v>
      </c>
      <c r="Z130" s="580"/>
      <c r="AA130" s="561"/>
      <c r="AB130" s="562"/>
      <c r="AC130" s="636"/>
      <c r="AD130" s="637"/>
      <c r="AE130" s="580"/>
      <c r="AF130" s="566"/>
    </row>
    <row r="131" spans="1:32" ht="7.35" customHeight="1">
      <c r="A131" s="407"/>
      <c r="B131" s="399"/>
      <c r="C131" s="2042"/>
      <c r="D131" s="2043"/>
      <c r="E131" s="2042"/>
      <c r="F131" s="2043"/>
      <c r="G131" s="2028" t="s">
        <v>301</v>
      </c>
      <c r="H131" s="2029"/>
      <c r="I131" s="2208">
        <v>68470</v>
      </c>
      <c r="J131" s="2210"/>
      <c r="K131" s="1728" t="s">
        <v>440</v>
      </c>
      <c r="L131" s="2683">
        <f>K4/1000</f>
        <v>0.4</v>
      </c>
      <c r="M131" s="2684"/>
      <c r="N131" s="580"/>
      <c r="O131" s="561"/>
      <c r="P131" s="562"/>
      <c r="Q131" s="636"/>
      <c r="R131" s="637"/>
      <c r="S131" s="1768"/>
      <c r="T131" s="580"/>
      <c r="U131" s="1451"/>
      <c r="V131" s="562"/>
      <c r="W131" s="580"/>
      <c r="X131" s="580"/>
      <c r="Y131" s="1767">
        <f>ROUND(K4/K6,0)*K5/1000</f>
        <v>1.2</v>
      </c>
      <c r="Z131" s="580"/>
      <c r="AA131" s="561"/>
      <c r="AB131" s="562"/>
      <c r="AC131" s="636"/>
      <c r="AD131" s="637"/>
      <c r="AE131" s="580"/>
      <c r="AF131" s="566"/>
    </row>
    <row r="132" spans="1:32" ht="7.35" customHeight="1">
      <c r="A132" s="407"/>
      <c r="B132" s="399"/>
      <c r="C132" s="2042"/>
      <c r="D132" s="2043"/>
      <c r="E132" s="2042"/>
      <c r="F132" s="2043"/>
      <c r="G132" s="2028" t="s">
        <v>302</v>
      </c>
      <c r="H132" s="2029"/>
      <c r="I132" s="2208">
        <v>69179</v>
      </c>
      <c r="J132" s="2210"/>
      <c r="K132" s="1728" t="s">
        <v>440</v>
      </c>
      <c r="L132" s="2683">
        <f>K4/1000</f>
        <v>0.4</v>
      </c>
      <c r="M132" s="2684"/>
      <c r="N132" s="580"/>
      <c r="O132" s="561"/>
      <c r="P132" s="562"/>
      <c r="Q132" s="636"/>
      <c r="R132" s="637"/>
      <c r="S132" s="1768"/>
      <c r="T132" s="580"/>
      <c r="U132" s="1451"/>
      <c r="V132" s="562"/>
      <c r="W132" s="580"/>
      <c r="X132" s="580"/>
      <c r="Y132" s="1767">
        <f>ROUND(K4/K6,0)*K5/1000</f>
        <v>1.2</v>
      </c>
      <c r="Z132" s="580"/>
      <c r="AA132" s="561"/>
      <c r="AB132" s="562"/>
      <c r="AC132" s="636"/>
      <c r="AD132" s="637"/>
      <c r="AE132" s="580"/>
      <c r="AF132" s="566"/>
    </row>
    <row r="133" spans="1:32" ht="7.35" customHeight="1">
      <c r="A133" s="407"/>
      <c r="B133" s="399"/>
      <c r="C133" s="2042"/>
      <c r="D133" s="2043"/>
      <c r="E133" s="2042"/>
      <c r="F133" s="2043"/>
      <c r="G133" s="2028" t="s">
        <v>867</v>
      </c>
      <c r="H133" s="2029"/>
      <c r="I133" s="2208">
        <v>70245</v>
      </c>
      <c r="J133" s="2210"/>
      <c r="K133" s="1728" t="s">
        <v>104</v>
      </c>
      <c r="L133" s="2683"/>
      <c r="M133" s="2684"/>
      <c r="N133" s="580"/>
      <c r="O133" s="561"/>
      <c r="P133" s="562"/>
      <c r="Q133" s="636"/>
      <c r="R133" s="637"/>
      <c r="S133" s="1768">
        <f>I4/1000</f>
        <v>0.1</v>
      </c>
      <c r="T133" s="580"/>
      <c r="U133" s="1451"/>
      <c r="V133" s="562"/>
      <c r="W133" s="580"/>
      <c r="X133" s="580"/>
      <c r="Y133" s="1767"/>
      <c r="Z133" s="580"/>
      <c r="AA133" s="561"/>
      <c r="AB133" s="562"/>
      <c r="AC133" s="636"/>
      <c r="AD133" s="637"/>
      <c r="AE133" s="580"/>
      <c r="AF133" s="566"/>
    </row>
    <row r="134" spans="1:32" ht="7.35" customHeight="1">
      <c r="A134" s="407"/>
      <c r="B134" s="399"/>
      <c r="C134" s="2042"/>
      <c r="D134" s="2043"/>
      <c r="E134" s="2042"/>
      <c r="F134" s="2043"/>
      <c r="G134" s="2028" t="s">
        <v>303</v>
      </c>
      <c r="H134" s="2029"/>
      <c r="I134" s="2208">
        <v>70275</v>
      </c>
      <c r="J134" s="2210"/>
      <c r="K134" s="1728" t="s">
        <v>440</v>
      </c>
      <c r="L134" s="2683">
        <f>K4/1000</f>
        <v>0.4</v>
      </c>
      <c r="M134" s="2684"/>
      <c r="N134" s="580"/>
      <c r="O134" s="561"/>
      <c r="P134" s="562"/>
      <c r="Q134" s="636"/>
      <c r="R134" s="637"/>
      <c r="S134" s="1768"/>
      <c r="T134" s="580"/>
      <c r="U134" s="1451"/>
      <c r="V134" s="562"/>
      <c r="W134" s="580"/>
      <c r="X134" s="580"/>
      <c r="Y134" s="1767">
        <f>ROUND(K4/K6,0)*K5/1000</f>
        <v>1.2</v>
      </c>
      <c r="Z134" s="580"/>
      <c r="AA134" s="561"/>
      <c r="AB134" s="562"/>
      <c r="AC134" s="636"/>
      <c r="AD134" s="637"/>
      <c r="AE134" s="580"/>
      <c r="AF134" s="566"/>
    </row>
    <row r="135" spans="1:32" ht="7.35" customHeight="1">
      <c r="A135" s="407"/>
      <c r="B135" s="399"/>
      <c r="C135" s="2042"/>
      <c r="D135" s="2043"/>
      <c r="E135" s="2042"/>
      <c r="F135" s="2043"/>
      <c r="G135" s="2078" t="s">
        <v>304</v>
      </c>
      <c r="H135" s="2079"/>
      <c r="I135" s="2648">
        <v>70700</v>
      </c>
      <c r="J135" s="2649"/>
      <c r="K135" s="1729" t="s">
        <v>440</v>
      </c>
      <c r="L135" s="2687">
        <f>K4/1000</f>
        <v>0.4</v>
      </c>
      <c r="M135" s="2688"/>
      <c r="N135" s="617"/>
      <c r="O135" s="567"/>
      <c r="P135" s="568"/>
      <c r="Q135" s="1761"/>
      <c r="R135" s="643"/>
      <c r="S135" s="1770"/>
      <c r="T135" s="617"/>
      <c r="U135" s="1452"/>
      <c r="V135" s="568"/>
      <c r="W135" s="617"/>
      <c r="X135" s="617"/>
      <c r="Y135" s="1769">
        <f>ROUND(K4/K6,0)*K5/1000</f>
        <v>1.2</v>
      </c>
      <c r="Z135" s="617"/>
      <c r="AA135" s="567"/>
      <c r="AB135" s="568"/>
      <c r="AC135" s="1761"/>
      <c r="AD135" s="643"/>
      <c r="AE135" s="617"/>
      <c r="AF135" s="618"/>
    </row>
    <row r="136" spans="1:32" ht="7.35" customHeight="1">
      <c r="A136" s="1168"/>
      <c r="B136" s="1740"/>
      <c r="C136" s="2042"/>
      <c r="D136" s="2043"/>
      <c r="E136" s="2089"/>
      <c r="F136" s="2027"/>
      <c r="G136" s="2249" t="s">
        <v>11</v>
      </c>
      <c r="H136" s="2250"/>
      <c r="I136" s="2250"/>
      <c r="J136" s="2250"/>
      <c r="K136" s="2250"/>
      <c r="L136" s="2689">
        <f>SUM(L126:M135)</f>
        <v>3.5999999999999996</v>
      </c>
      <c r="M136" s="2690"/>
      <c r="N136" s="649"/>
      <c r="O136" s="588">
        <f>'3.1Cost by Sub-contractors'!K29</f>
        <v>0</v>
      </c>
      <c r="P136" s="589"/>
      <c r="Q136" s="607">
        <f>L136*O136</f>
        <v>0</v>
      </c>
      <c r="R136" s="608"/>
      <c r="S136" s="1525">
        <f>SUM(S126:S135)</f>
        <v>0.1</v>
      </c>
      <c r="T136" s="582"/>
      <c r="U136" s="1459">
        <f>'3.1Cost by Sub-contractors'!K30</f>
        <v>0</v>
      </c>
      <c r="V136" s="589"/>
      <c r="W136" s="607">
        <f>S136*U136</f>
        <v>0</v>
      </c>
      <c r="X136" s="608"/>
      <c r="Y136" s="1522">
        <f>SUM(Y126:Y135)</f>
        <v>10.799999999999999</v>
      </c>
      <c r="Z136" s="649"/>
      <c r="AA136" s="588">
        <f>'3.1Cost by Sub-contractors'!K31</f>
        <v>0</v>
      </c>
      <c r="AB136" s="589"/>
      <c r="AC136" s="607">
        <f>Y136*AA136</f>
        <v>0</v>
      </c>
      <c r="AD136" s="1508"/>
      <c r="AE136" s="582"/>
      <c r="AF136" s="576"/>
    </row>
    <row r="137" spans="1:32" ht="7.35" customHeight="1">
      <c r="A137" s="407"/>
      <c r="B137" s="399"/>
      <c r="C137" s="2042"/>
      <c r="D137" s="2043"/>
      <c r="E137" s="2227" t="str">
        <f>'4.1Plan'!D399</f>
        <v>MLA1-2</v>
      </c>
      <c r="F137" s="2228"/>
      <c r="G137" s="2646" t="s">
        <v>305</v>
      </c>
      <c r="H137" s="2647"/>
      <c r="I137" s="2650">
        <v>71900</v>
      </c>
      <c r="J137" s="2651"/>
      <c r="K137" s="1776" t="s">
        <v>440</v>
      </c>
      <c r="L137" s="2685">
        <f>K4/1000</f>
        <v>0.4</v>
      </c>
      <c r="M137" s="2686"/>
      <c r="N137" s="578"/>
      <c r="O137" s="555"/>
      <c r="P137" s="556"/>
      <c r="Q137" s="1762"/>
      <c r="R137" s="638"/>
      <c r="S137" s="1772"/>
      <c r="T137" s="578"/>
      <c r="U137" s="1450"/>
      <c r="V137" s="556"/>
      <c r="W137" s="578"/>
      <c r="X137" s="578"/>
      <c r="Y137" s="1771">
        <f>ROUND(K4/K6,0)*K5/1000</f>
        <v>1.2</v>
      </c>
      <c r="Z137" s="578"/>
      <c r="AA137" s="555"/>
      <c r="AB137" s="556"/>
      <c r="AC137" s="1762"/>
      <c r="AD137" s="638"/>
      <c r="AE137" s="578"/>
      <c r="AF137" s="579"/>
    </row>
    <row r="138" spans="1:32" ht="7.35" customHeight="1">
      <c r="A138" s="407"/>
      <c r="B138" s="399"/>
      <c r="C138" s="2042"/>
      <c r="D138" s="2043"/>
      <c r="E138" s="2223"/>
      <c r="F138" s="2224"/>
      <c r="G138" s="2028" t="s">
        <v>306</v>
      </c>
      <c r="H138" s="2029"/>
      <c r="I138" s="2208">
        <v>72705</v>
      </c>
      <c r="J138" s="2210"/>
      <c r="K138" s="1728" t="s">
        <v>440</v>
      </c>
      <c r="L138" s="2683">
        <f>K4/1000</f>
        <v>0.4</v>
      </c>
      <c r="M138" s="2684"/>
      <c r="N138" s="580"/>
      <c r="O138" s="561"/>
      <c r="P138" s="562"/>
      <c r="Q138" s="636"/>
      <c r="R138" s="637"/>
      <c r="S138" s="1768"/>
      <c r="T138" s="580"/>
      <c r="U138" s="1451"/>
      <c r="V138" s="562"/>
      <c r="W138" s="580"/>
      <c r="X138" s="580"/>
      <c r="Y138" s="1767">
        <f>ROUND(K4/K6,0)*K5/1000</f>
        <v>1.2</v>
      </c>
      <c r="Z138" s="580"/>
      <c r="AA138" s="561"/>
      <c r="AB138" s="562"/>
      <c r="AC138" s="636"/>
      <c r="AD138" s="637"/>
      <c r="AE138" s="580"/>
      <c r="AF138" s="566"/>
    </row>
    <row r="139" spans="1:32" ht="7.35" customHeight="1">
      <c r="A139" s="407"/>
      <c r="B139" s="399"/>
      <c r="C139" s="2042"/>
      <c r="D139" s="2043"/>
      <c r="E139" s="2223"/>
      <c r="F139" s="2224"/>
      <c r="G139" s="2028" t="s">
        <v>868</v>
      </c>
      <c r="H139" s="2029"/>
      <c r="I139" s="2208">
        <v>73200</v>
      </c>
      <c r="J139" s="2210"/>
      <c r="K139" s="1728" t="s">
        <v>95</v>
      </c>
      <c r="L139" s="2683"/>
      <c r="M139" s="2684"/>
      <c r="N139" s="580"/>
      <c r="O139" s="561"/>
      <c r="P139" s="562"/>
      <c r="Q139" s="636"/>
      <c r="R139" s="637"/>
      <c r="S139" s="1768">
        <f>I4/1000</f>
        <v>0.1</v>
      </c>
      <c r="T139" s="580"/>
      <c r="U139" s="1451"/>
      <c r="V139" s="562"/>
      <c r="W139" s="580"/>
      <c r="X139" s="580"/>
      <c r="Y139" s="1767"/>
      <c r="Z139" s="580"/>
      <c r="AA139" s="561"/>
      <c r="AB139" s="562"/>
      <c r="AC139" s="636"/>
      <c r="AD139" s="637"/>
      <c r="AE139" s="580"/>
      <c r="AF139" s="566"/>
    </row>
    <row r="140" spans="1:32" ht="7.35" customHeight="1">
      <c r="A140" s="407"/>
      <c r="B140" s="399"/>
      <c r="C140" s="2042"/>
      <c r="D140" s="2043"/>
      <c r="E140" s="2223"/>
      <c r="F140" s="2224"/>
      <c r="G140" s="2028" t="s">
        <v>307</v>
      </c>
      <c r="H140" s="2029"/>
      <c r="I140" s="2208">
        <v>73628</v>
      </c>
      <c r="J140" s="2210"/>
      <c r="K140" s="1728" t="s">
        <v>440</v>
      </c>
      <c r="L140" s="2675">
        <f>K4/1000</f>
        <v>0.4</v>
      </c>
      <c r="M140" s="2676"/>
      <c r="N140" s="580"/>
      <c r="O140" s="561"/>
      <c r="P140" s="562"/>
      <c r="Q140" s="636"/>
      <c r="R140" s="637"/>
      <c r="S140" s="1768"/>
      <c r="T140" s="580"/>
      <c r="U140" s="1451"/>
      <c r="V140" s="562"/>
      <c r="W140" s="580"/>
      <c r="X140" s="580"/>
      <c r="Y140" s="1767">
        <f>ROUND(K4/K6,0)*K5/1000</f>
        <v>1.2</v>
      </c>
      <c r="Z140" s="580"/>
      <c r="AA140" s="561"/>
      <c r="AB140" s="562"/>
      <c r="AC140" s="636"/>
      <c r="AD140" s="637"/>
      <c r="AE140" s="580"/>
      <c r="AF140" s="566"/>
    </row>
    <row r="141" spans="1:32" ht="7.35" customHeight="1">
      <c r="A141" s="407"/>
      <c r="B141" s="399"/>
      <c r="C141" s="2042"/>
      <c r="D141" s="2043"/>
      <c r="E141" s="2223"/>
      <c r="F141" s="2224"/>
      <c r="G141" s="2028" t="s">
        <v>869</v>
      </c>
      <c r="H141" s="2029"/>
      <c r="I141" s="2208">
        <v>73800</v>
      </c>
      <c r="J141" s="2210"/>
      <c r="K141" s="1728" t="s">
        <v>95</v>
      </c>
      <c r="L141" s="2675"/>
      <c r="M141" s="2676"/>
      <c r="N141" s="580"/>
      <c r="O141" s="561"/>
      <c r="P141" s="562"/>
      <c r="Q141" s="636"/>
      <c r="R141" s="637"/>
      <c r="S141" s="1768">
        <f>I4/1000</f>
        <v>0.1</v>
      </c>
      <c r="T141" s="580"/>
      <c r="U141" s="1451"/>
      <c r="V141" s="562"/>
      <c r="W141" s="580"/>
      <c r="X141" s="580"/>
      <c r="Y141" s="1767"/>
      <c r="Z141" s="580"/>
      <c r="AA141" s="561"/>
      <c r="AB141" s="562"/>
      <c r="AC141" s="636"/>
      <c r="AD141" s="637"/>
      <c r="AE141" s="580"/>
      <c r="AF141" s="566"/>
    </row>
    <row r="142" spans="1:32" ht="7.35" customHeight="1">
      <c r="A142" s="407"/>
      <c r="B142" s="399"/>
      <c r="C142" s="2042"/>
      <c r="D142" s="2043"/>
      <c r="E142" s="434"/>
      <c r="F142" s="434"/>
      <c r="G142" s="2028" t="s">
        <v>870</v>
      </c>
      <c r="H142" s="2029"/>
      <c r="I142" s="2208">
        <v>74080</v>
      </c>
      <c r="J142" s="2210"/>
      <c r="K142" s="1728" t="s">
        <v>95</v>
      </c>
      <c r="L142" s="2675"/>
      <c r="M142" s="2676"/>
      <c r="N142" s="580"/>
      <c r="O142" s="561"/>
      <c r="P142" s="562"/>
      <c r="Q142" s="636"/>
      <c r="R142" s="637"/>
      <c r="S142" s="1768">
        <f>I4/1000</f>
        <v>0.1</v>
      </c>
      <c r="T142" s="580"/>
      <c r="U142" s="1451"/>
      <c r="V142" s="562"/>
      <c r="W142" s="580"/>
      <c r="X142" s="580"/>
      <c r="Y142" s="1767"/>
      <c r="Z142" s="580"/>
      <c r="AA142" s="561"/>
      <c r="AB142" s="562"/>
      <c r="AC142" s="636"/>
      <c r="AD142" s="637"/>
      <c r="AE142" s="580"/>
      <c r="AF142" s="566"/>
    </row>
    <row r="143" spans="1:32" ht="7.35" customHeight="1">
      <c r="A143" s="407"/>
      <c r="B143" s="399"/>
      <c r="C143" s="2042"/>
      <c r="D143" s="2043"/>
      <c r="E143" s="2042"/>
      <c r="F143" s="2043"/>
      <c r="G143" s="2028" t="s">
        <v>871</v>
      </c>
      <c r="H143" s="2029"/>
      <c r="I143" s="2208">
        <v>74500</v>
      </c>
      <c r="J143" s="2210"/>
      <c r="K143" s="1728" t="s">
        <v>95</v>
      </c>
      <c r="L143" s="2675"/>
      <c r="M143" s="2676"/>
      <c r="N143" s="580"/>
      <c r="O143" s="561"/>
      <c r="P143" s="562"/>
      <c r="Q143" s="636"/>
      <c r="R143" s="637"/>
      <c r="S143" s="1768">
        <f>I4/1000</f>
        <v>0.1</v>
      </c>
      <c r="T143" s="580"/>
      <c r="U143" s="1451"/>
      <c r="V143" s="562"/>
      <c r="W143" s="580"/>
      <c r="X143" s="580"/>
      <c r="Y143" s="1767"/>
      <c r="Z143" s="580"/>
      <c r="AA143" s="561"/>
      <c r="AB143" s="562"/>
      <c r="AC143" s="636"/>
      <c r="AD143" s="637"/>
      <c r="AE143" s="580"/>
      <c r="AF143" s="566"/>
    </row>
    <row r="144" spans="1:32" ht="7.35" customHeight="1">
      <c r="A144" s="407"/>
      <c r="B144" s="399"/>
      <c r="C144" s="2042"/>
      <c r="D144" s="2043"/>
      <c r="E144" s="2042"/>
      <c r="F144" s="2043"/>
      <c r="G144" s="2028" t="s">
        <v>308</v>
      </c>
      <c r="H144" s="2029"/>
      <c r="I144" s="2208">
        <v>74840</v>
      </c>
      <c r="J144" s="2210"/>
      <c r="K144" s="1728" t="s">
        <v>440</v>
      </c>
      <c r="L144" s="2675">
        <f>K4/1000</f>
        <v>0.4</v>
      </c>
      <c r="M144" s="2676"/>
      <c r="N144" s="580"/>
      <c r="O144" s="561"/>
      <c r="P144" s="562"/>
      <c r="Q144" s="636"/>
      <c r="R144" s="637"/>
      <c r="S144" s="1768"/>
      <c r="T144" s="580"/>
      <c r="U144" s="1451"/>
      <c r="V144" s="562"/>
      <c r="W144" s="580"/>
      <c r="X144" s="580"/>
      <c r="Y144" s="1767">
        <f>ROUND(K4/K6,0)*K5/1000</f>
        <v>1.2</v>
      </c>
      <c r="Z144" s="580"/>
      <c r="AA144" s="561"/>
      <c r="AB144" s="562"/>
      <c r="AC144" s="636"/>
      <c r="AD144" s="637"/>
      <c r="AE144" s="580"/>
      <c r="AF144" s="566"/>
    </row>
    <row r="145" spans="1:32" ht="7.35" customHeight="1">
      <c r="A145" s="407"/>
      <c r="B145" s="399"/>
      <c r="C145" s="2042"/>
      <c r="D145" s="2043"/>
      <c r="E145" s="2042"/>
      <c r="F145" s="2043"/>
      <c r="G145" s="2659" t="s">
        <v>309</v>
      </c>
      <c r="H145" s="2660"/>
      <c r="I145" s="2654">
        <v>75454</v>
      </c>
      <c r="J145" s="2655"/>
      <c r="K145" s="1592" t="s">
        <v>440</v>
      </c>
      <c r="L145" s="2708">
        <f>K4/1000</f>
        <v>0.4</v>
      </c>
      <c r="M145" s="2709"/>
      <c r="N145" s="602"/>
      <c r="O145" s="598"/>
      <c r="P145" s="599"/>
      <c r="Q145" s="1763"/>
      <c r="R145" s="641"/>
      <c r="S145" s="1774"/>
      <c r="T145" s="602"/>
      <c r="U145" s="1457"/>
      <c r="V145" s="599"/>
      <c r="W145" s="602"/>
      <c r="X145" s="602"/>
      <c r="Y145" s="1773">
        <f>ROUND(K4/K6,0)*K5/1000</f>
        <v>1.2</v>
      </c>
      <c r="Z145" s="602"/>
      <c r="AA145" s="598"/>
      <c r="AB145" s="599"/>
      <c r="AC145" s="1763"/>
      <c r="AD145" s="641"/>
      <c r="AE145" s="602"/>
      <c r="AF145" s="603"/>
    </row>
    <row r="146" spans="1:32" ht="7.35" customHeight="1">
      <c r="A146" s="407"/>
      <c r="B146" s="399"/>
      <c r="C146" s="2042"/>
      <c r="D146" s="2043"/>
      <c r="E146" s="2254"/>
      <c r="F146" s="2255"/>
      <c r="G146" s="2249" t="s">
        <v>11</v>
      </c>
      <c r="H146" s="2250"/>
      <c r="I146" s="2250"/>
      <c r="J146" s="2250"/>
      <c r="K146" s="2250"/>
      <c r="L146" s="2677">
        <f>SUM(L137:L145)</f>
        <v>2</v>
      </c>
      <c r="M146" s="2678"/>
      <c r="N146" s="649"/>
      <c r="O146" s="588">
        <f>'3.1Cost by Sub-contractors'!K29</f>
        <v>0</v>
      </c>
      <c r="P146" s="589"/>
      <c r="Q146" s="607">
        <f>L146*O146</f>
        <v>0</v>
      </c>
      <c r="R146" s="608"/>
      <c r="S146" s="1775">
        <f>SUM(S137:S145)</f>
        <v>0.4</v>
      </c>
      <c r="T146" s="582"/>
      <c r="U146" s="1459">
        <f>'3.1Cost by Sub-contractors'!K30</f>
        <v>0</v>
      </c>
      <c r="V146" s="589"/>
      <c r="W146" s="607">
        <f>S146*U146</f>
        <v>0</v>
      </c>
      <c r="X146" s="582"/>
      <c r="Y146" s="1766">
        <f>SUM(Y137:Y145)</f>
        <v>6</v>
      </c>
      <c r="Z146" s="649"/>
      <c r="AA146" s="588">
        <f>'3.1Cost by Sub-contractors'!K31</f>
        <v>0</v>
      </c>
      <c r="AB146" s="589"/>
      <c r="AC146" s="607">
        <f>Y146*AA146</f>
        <v>0</v>
      </c>
      <c r="AD146" s="1733"/>
      <c r="AE146" s="582"/>
      <c r="AF146" s="576"/>
    </row>
    <row r="147" spans="1:32" ht="7.35" customHeight="1">
      <c r="A147" s="407"/>
      <c r="B147" s="399"/>
      <c r="C147" s="2042"/>
      <c r="D147" s="2043"/>
      <c r="E147" s="2227" t="str">
        <f>'4.1Plan'!D431</f>
        <v>MLA1-3</v>
      </c>
      <c r="F147" s="2228"/>
      <c r="G147" s="2646" t="s">
        <v>872</v>
      </c>
      <c r="H147" s="2647"/>
      <c r="I147" s="2650">
        <v>80600</v>
      </c>
      <c r="J147" s="2651"/>
      <c r="K147" s="1504" t="s">
        <v>102</v>
      </c>
      <c r="L147" s="2685"/>
      <c r="M147" s="2686"/>
      <c r="N147" s="596"/>
      <c r="O147" s="592"/>
      <c r="P147" s="593"/>
      <c r="Q147" s="639"/>
      <c r="R147" s="640"/>
      <c r="S147" s="1462">
        <f>I4/1000</f>
        <v>0.1</v>
      </c>
      <c r="T147" s="596"/>
      <c r="U147" s="1456"/>
      <c r="V147" s="593"/>
      <c r="W147" s="596"/>
      <c r="X147" s="596"/>
      <c r="Y147" s="1527"/>
      <c r="Z147" s="596"/>
      <c r="AA147" s="592"/>
      <c r="AB147" s="593"/>
      <c r="AC147" s="639"/>
      <c r="AD147" s="640"/>
      <c r="AE147" s="596"/>
      <c r="AF147" s="597"/>
    </row>
    <row r="148" spans="1:32" ht="7.35" customHeight="1">
      <c r="A148" s="407"/>
      <c r="B148" s="399"/>
      <c r="C148" s="2042"/>
      <c r="D148" s="2043"/>
      <c r="E148" s="2042"/>
      <c r="F148" s="2043"/>
      <c r="G148" s="2078" t="s">
        <v>873</v>
      </c>
      <c r="H148" s="2079"/>
      <c r="I148" s="2648">
        <v>81100</v>
      </c>
      <c r="J148" s="2649"/>
      <c r="K148" s="1504" t="s">
        <v>102</v>
      </c>
      <c r="L148" s="2687"/>
      <c r="M148" s="2688"/>
      <c r="N148" s="602"/>
      <c r="O148" s="598"/>
      <c r="P148" s="599"/>
      <c r="Q148" s="1520"/>
      <c r="R148" s="641"/>
      <c r="S148" s="1534">
        <f>I4/1000</f>
        <v>0.1</v>
      </c>
      <c r="T148" s="602"/>
      <c r="U148" s="1457"/>
      <c r="V148" s="599"/>
      <c r="W148" s="602"/>
      <c r="X148" s="602"/>
      <c r="Y148" s="1527"/>
      <c r="Z148" s="602"/>
      <c r="AA148" s="598"/>
      <c r="AB148" s="599"/>
      <c r="AC148" s="1520"/>
      <c r="AD148" s="641"/>
      <c r="AE148" s="602"/>
      <c r="AF148" s="603"/>
    </row>
    <row r="149" spans="1:32" ht="7.35" customHeight="1">
      <c r="A149" s="407"/>
      <c r="B149" s="399"/>
      <c r="C149" s="2042"/>
      <c r="D149" s="2043"/>
      <c r="E149" s="2042"/>
      <c r="F149" s="2043"/>
      <c r="G149" s="2249" t="s">
        <v>11</v>
      </c>
      <c r="H149" s="2250"/>
      <c r="I149" s="2250"/>
      <c r="J149" s="2250"/>
      <c r="K149" s="2250"/>
      <c r="L149" s="2689"/>
      <c r="M149" s="2690"/>
      <c r="N149" s="582"/>
      <c r="O149" s="588"/>
      <c r="P149" s="589"/>
      <c r="Q149" s="607"/>
      <c r="R149" s="612"/>
      <c r="S149" s="1526">
        <f>SUM(S147:S148)</f>
        <v>0.2</v>
      </c>
      <c r="T149" s="582"/>
      <c r="U149" s="1459">
        <f>'3.1Cost by Sub-contractors'!K30</f>
        <v>0</v>
      </c>
      <c r="V149" s="589"/>
      <c r="W149" s="607">
        <f>S149*U149</f>
        <v>0</v>
      </c>
      <c r="X149" s="582"/>
      <c r="Y149" s="1522"/>
      <c r="Z149" s="582"/>
      <c r="AA149" s="588"/>
      <c r="AB149" s="589"/>
      <c r="AC149" s="607"/>
      <c r="AD149" s="612"/>
      <c r="AE149" s="582"/>
      <c r="AF149" s="576"/>
    </row>
    <row r="150" spans="1:32" ht="7.35" customHeight="1">
      <c r="A150" s="407"/>
      <c r="B150" s="399"/>
      <c r="C150" s="2039" t="str">
        <f>'4.1Plan'!C445</f>
        <v>PKGA2</v>
      </c>
      <c r="D150" s="2038"/>
      <c r="E150" s="2227" t="str">
        <f>'4.1Plan'!D445</f>
        <v>MLA2-1</v>
      </c>
      <c r="F150" s="2228"/>
      <c r="G150" s="2646" t="s">
        <v>874</v>
      </c>
      <c r="H150" s="2647"/>
      <c r="I150" s="2650">
        <v>82341</v>
      </c>
      <c r="J150" s="2651"/>
      <c r="K150" s="1504" t="s">
        <v>94</v>
      </c>
      <c r="L150" s="2685"/>
      <c r="M150" s="2686"/>
      <c r="N150" s="596"/>
      <c r="O150" s="592"/>
      <c r="P150" s="593"/>
      <c r="Q150" s="639"/>
      <c r="R150" s="640"/>
      <c r="S150" s="1462">
        <f>I4/1000</f>
        <v>0.1</v>
      </c>
      <c r="T150" s="596"/>
      <c r="U150" s="1456"/>
      <c r="V150" s="593"/>
      <c r="W150" s="596"/>
      <c r="X150" s="596"/>
      <c r="Y150" s="1527"/>
      <c r="Z150" s="596"/>
      <c r="AA150" s="592"/>
      <c r="AB150" s="593"/>
      <c r="AC150" s="639"/>
      <c r="AD150" s="640"/>
      <c r="AE150" s="596"/>
      <c r="AF150" s="597"/>
    </row>
    <row r="151" spans="1:32" ht="7.35" customHeight="1">
      <c r="A151" s="407"/>
      <c r="B151" s="399"/>
      <c r="C151" s="2042"/>
      <c r="D151" s="2043"/>
      <c r="E151" s="2042"/>
      <c r="F151" s="2043"/>
      <c r="G151" s="2028" t="s">
        <v>875</v>
      </c>
      <c r="H151" s="2029"/>
      <c r="I151" s="2208">
        <v>82679</v>
      </c>
      <c r="J151" s="2210"/>
      <c r="K151" s="1504" t="s">
        <v>94</v>
      </c>
      <c r="L151" s="2683"/>
      <c r="M151" s="2684"/>
      <c r="N151" s="580"/>
      <c r="O151" s="561"/>
      <c r="P151" s="562"/>
      <c r="Q151" s="636"/>
      <c r="R151" s="637"/>
      <c r="S151" s="1528">
        <f>I4/1000</f>
        <v>0.1</v>
      </c>
      <c r="T151" s="580"/>
      <c r="U151" s="1451"/>
      <c r="V151" s="562"/>
      <c r="W151" s="580"/>
      <c r="X151" s="580"/>
      <c r="Y151" s="1527"/>
      <c r="Z151" s="580"/>
      <c r="AA151" s="561"/>
      <c r="AB151" s="562"/>
      <c r="AC151" s="636"/>
      <c r="AD151" s="637"/>
      <c r="AE151" s="580"/>
      <c r="AF151" s="566"/>
    </row>
    <row r="152" spans="1:32" ht="7.35" customHeight="1">
      <c r="A152" s="407"/>
      <c r="B152" s="399"/>
      <c r="C152" s="2042"/>
      <c r="D152" s="2043"/>
      <c r="E152" s="2042"/>
      <c r="F152" s="2043"/>
      <c r="G152" s="2028" t="s">
        <v>876</v>
      </c>
      <c r="H152" s="2029"/>
      <c r="I152" s="2208">
        <v>83400</v>
      </c>
      <c r="J152" s="2210"/>
      <c r="K152" s="1504" t="s">
        <v>94</v>
      </c>
      <c r="L152" s="2683"/>
      <c r="M152" s="2684"/>
      <c r="N152" s="602"/>
      <c r="O152" s="598"/>
      <c r="P152" s="599"/>
      <c r="Q152" s="1520"/>
      <c r="R152" s="641"/>
      <c r="S152" s="1534">
        <f>I4/1000</f>
        <v>0.1</v>
      </c>
      <c r="T152" s="602"/>
      <c r="U152" s="1457"/>
      <c r="V152" s="599"/>
      <c r="W152" s="602"/>
      <c r="X152" s="602"/>
      <c r="Y152" s="1527"/>
      <c r="Z152" s="602"/>
      <c r="AA152" s="598"/>
      <c r="AB152" s="599"/>
      <c r="AC152" s="1520"/>
      <c r="AD152" s="641"/>
      <c r="AE152" s="602"/>
      <c r="AF152" s="603"/>
    </row>
    <row r="153" spans="1:32" ht="7.35" customHeight="1">
      <c r="A153" s="407"/>
      <c r="B153" s="399"/>
      <c r="C153" s="2042"/>
      <c r="D153" s="2043"/>
      <c r="E153" s="2042"/>
      <c r="F153" s="2043"/>
      <c r="G153" s="2028" t="s">
        <v>877</v>
      </c>
      <c r="H153" s="2029"/>
      <c r="I153" s="2208">
        <v>84400</v>
      </c>
      <c r="J153" s="2210"/>
      <c r="K153" s="1504" t="s">
        <v>102</v>
      </c>
      <c r="L153" s="2683"/>
      <c r="M153" s="2684"/>
      <c r="N153" s="602"/>
      <c r="O153" s="598"/>
      <c r="P153" s="599"/>
      <c r="Q153" s="1520"/>
      <c r="R153" s="641"/>
      <c r="S153" s="1534">
        <f>I4/1000</f>
        <v>0.1</v>
      </c>
      <c r="T153" s="602"/>
      <c r="U153" s="1457"/>
      <c r="V153" s="599"/>
      <c r="W153" s="602"/>
      <c r="X153" s="602"/>
      <c r="Y153" s="1527"/>
      <c r="Z153" s="602"/>
      <c r="AA153" s="598"/>
      <c r="AB153" s="599"/>
      <c r="AC153" s="1520"/>
      <c r="AD153" s="641"/>
      <c r="AE153" s="602"/>
      <c r="AF153" s="603"/>
    </row>
    <row r="154" spans="1:32" ht="7.35" customHeight="1">
      <c r="A154" s="407"/>
      <c r="B154" s="399"/>
      <c r="C154" s="2042"/>
      <c r="D154" s="2043"/>
      <c r="E154" s="2042"/>
      <c r="F154" s="2043"/>
      <c r="G154" s="2078" t="s">
        <v>878</v>
      </c>
      <c r="H154" s="2079"/>
      <c r="I154" s="2648">
        <v>84800</v>
      </c>
      <c r="J154" s="2649"/>
      <c r="K154" s="1504" t="s">
        <v>102</v>
      </c>
      <c r="L154" s="2687"/>
      <c r="M154" s="2688"/>
      <c r="N154" s="602"/>
      <c r="O154" s="598"/>
      <c r="P154" s="599"/>
      <c r="Q154" s="1520"/>
      <c r="R154" s="641"/>
      <c r="S154" s="1534">
        <f>I4/1000</f>
        <v>0.1</v>
      </c>
      <c r="T154" s="602"/>
      <c r="U154" s="1457"/>
      <c r="V154" s="599"/>
      <c r="W154" s="602"/>
      <c r="X154" s="602"/>
      <c r="Y154" s="1527"/>
      <c r="Z154" s="602"/>
      <c r="AA154" s="598"/>
      <c r="AB154" s="599"/>
      <c r="AC154" s="1520"/>
      <c r="AD154" s="641"/>
      <c r="AE154" s="602"/>
      <c r="AF154" s="603"/>
    </row>
    <row r="155" spans="1:32" ht="7.35" customHeight="1">
      <c r="A155" s="407"/>
      <c r="B155" s="399"/>
      <c r="C155" s="2042"/>
      <c r="D155" s="2043"/>
      <c r="E155" s="2089"/>
      <c r="F155" s="2027"/>
      <c r="G155" s="2249" t="s">
        <v>11</v>
      </c>
      <c r="H155" s="2250"/>
      <c r="I155" s="2250"/>
      <c r="J155" s="2250"/>
      <c r="K155" s="2250"/>
      <c r="L155" s="2689"/>
      <c r="M155" s="2690"/>
      <c r="N155" s="582"/>
      <c r="O155" s="588"/>
      <c r="P155" s="589"/>
      <c r="Q155" s="607"/>
      <c r="R155" s="612"/>
      <c r="S155" s="1526">
        <f>SUM(S150:S154)</f>
        <v>0.5</v>
      </c>
      <c r="T155" s="582"/>
      <c r="U155" s="1459">
        <f>'3.1Cost by Sub-contractors'!K30</f>
        <v>0</v>
      </c>
      <c r="V155" s="589"/>
      <c r="W155" s="607">
        <f>S155*U155</f>
        <v>0</v>
      </c>
      <c r="X155" s="582"/>
      <c r="Y155" s="1522"/>
      <c r="Z155" s="582"/>
      <c r="AA155" s="588"/>
      <c r="AB155" s="589"/>
      <c r="AC155" s="607"/>
      <c r="AD155" s="616"/>
      <c r="AE155" s="582"/>
      <c r="AF155" s="576"/>
    </row>
    <row r="156" spans="1:32" ht="7.35" customHeight="1">
      <c r="A156" s="407"/>
      <c r="B156" s="399"/>
      <c r="C156" s="2042"/>
      <c r="D156" s="2043"/>
      <c r="E156" s="2227" t="str">
        <f>'4.1Plan'!D468</f>
        <v>MLA2-2</v>
      </c>
      <c r="F156" s="2228"/>
      <c r="G156" s="2646" t="s">
        <v>310</v>
      </c>
      <c r="H156" s="2647"/>
      <c r="I156" s="2650">
        <v>87795</v>
      </c>
      <c r="J156" s="2651"/>
      <c r="K156" s="1776" t="s">
        <v>440</v>
      </c>
      <c r="L156" s="2685">
        <f>K4/1000</f>
        <v>0.4</v>
      </c>
      <c r="M156" s="2686"/>
      <c r="N156" s="578"/>
      <c r="O156" s="555"/>
      <c r="P156" s="556"/>
      <c r="Q156" s="1762"/>
      <c r="R156" s="638"/>
      <c r="S156" s="1772"/>
      <c r="T156" s="578"/>
      <c r="U156" s="1450"/>
      <c r="V156" s="556"/>
      <c r="W156" s="578"/>
      <c r="X156" s="578"/>
      <c r="Y156" s="1771">
        <f>ROUND(K4/K6,0)*K5/1000</f>
        <v>1.2</v>
      </c>
      <c r="Z156" s="578"/>
      <c r="AA156" s="555"/>
      <c r="AB156" s="556"/>
      <c r="AC156" s="1762"/>
      <c r="AD156" s="638"/>
      <c r="AE156" s="578"/>
      <c r="AF156" s="579"/>
    </row>
    <row r="157" spans="1:32" ht="7.35" customHeight="1">
      <c r="A157" s="407"/>
      <c r="B157" s="399"/>
      <c r="C157" s="2042"/>
      <c r="D157" s="2043"/>
      <c r="E157" s="2042"/>
      <c r="F157" s="2043"/>
      <c r="G157" s="2028" t="s">
        <v>879</v>
      </c>
      <c r="H157" s="2029"/>
      <c r="I157" s="2208">
        <v>90400</v>
      </c>
      <c r="J157" s="2210"/>
      <c r="K157" s="1728" t="s">
        <v>102</v>
      </c>
      <c r="L157" s="2683"/>
      <c r="M157" s="2684"/>
      <c r="N157" s="580"/>
      <c r="O157" s="561"/>
      <c r="P157" s="562"/>
      <c r="Q157" s="636"/>
      <c r="R157" s="637"/>
      <c r="S157" s="1768">
        <f>I4/1000</f>
        <v>0.1</v>
      </c>
      <c r="T157" s="580"/>
      <c r="U157" s="1451"/>
      <c r="V157" s="562"/>
      <c r="W157" s="580"/>
      <c r="X157" s="580"/>
      <c r="Y157" s="1767"/>
      <c r="Z157" s="580"/>
      <c r="AA157" s="561"/>
      <c r="AB157" s="562"/>
      <c r="AC157" s="636"/>
      <c r="AD157" s="637"/>
      <c r="AE157" s="580"/>
      <c r="AF157" s="566"/>
    </row>
    <row r="158" spans="1:32" ht="7.35" customHeight="1">
      <c r="A158" s="407"/>
      <c r="B158" s="399"/>
      <c r="C158" s="2042"/>
      <c r="D158" s="2043"/>
      <c r="E158" s="2042"/>
      <c r="F158" s="2043"/>
      <c r="G158" s="2028" t="s">
        <v>311</v>
      </c>
      <c r="H158" s="2029"/>
      <c r="I158" s="2208">
        <v>91159</v>
      </c>
      <c r="J158" s="2210"/>
      <c r="K158" s="1728" t="s">
        <v>440</v>
      </c>
      <c r="L158" s="2683">
        <f>K4/1000</f>
        <v>0.4</v>
      </c>
      <c r="M158" s="2684"/>
      <c r="N158" s="580"/>
      <c r="O158" s="561"/>
      <c r="P158" s="562"/>
      <c r="Q158" s="636"/>
      <c r="R158" s="637"/>
      <c r="S158" s="1768"/>
      <c r="T158" s="580"/>
      <c r="U158" s="1451"/>
      <c r="V158" s="562"/>
      <c r="W158" s="580"/>
      <c r="X158" s="580"/>
      <c r="Y158" s="1767">
        <f>ROUND(K4/K6,0)*K5/1000</f>
        <v>1.2</v>
      </c>
      <c r="Z158" s="580"/>
      <c r="AA158" s="561"/>
      <c r="AB158" s="562"/>
      <c r="AC158" s="636"/>
      <c r="AD158" s="637"/>
      <c r="AE158" s="580"/>
      <c r="AF158" s="566"/>
    </row>
    <row r="159" spans="1:32" ht="7.35" customHeight="1">
      <c r="A159" s="407"/>
      <c r="B159" s="399"/>
      <c r="C159" s="2042"/>
      <c r="D159" s="2043"/>
      <c r="E159" s="2042"/>
      <c r="F159" s="2043"/>
      <c r="G159" s="2078" t="s">
        <v>312</v>
      </c>
      <c r="H159" s="2079"/>
      <c r="I159" s="2648">
        <v>92337</v>
      </c>
      <c r="J159" s="2649"/>
      <c r="K159" s="1729" t="s">
        <v>440</v>
      </c>
      <c r="L159" s="2687">
        <f>K4/1000</f>
        <v>0.4</v>
      </c>
      <c r="M159" s="2688"/>
      <c r="N159" s="617"/>
      <c r="O159" s="567"/>
      <c r="P159" s="568"/>
      <c r="Q159" s="1761"/>
      <c r="R159" s="643"/>
      <c r="S159" s="1770"/>
      <c r="T159" s="617"/>
      <c r="U159" s="1452"/>
      <c r="V159" s="568"/>
      <c r="W159" s="617"/>
      <c r="X159" s="617"/>
      <c r="Y159" s="1769">
        <f>ROUND(K4/K6,0)*K5/1000</f>
        <v>1.2</v>
      </c>
      <c r="Z159" s="617"/>
      <c r="AA159" s="567"/>
      <c r="AB159" s="568"/>
      <c r="AC159" s="1761"/>
      <c r="AD159" s="643"/>
      <c r="AE159" s="617"/>
      <c r="AF159" s="618"/>
    </row>
    <row r="160" spans="1:32" ht="7.35" customHeight="1">
      <c r="A160" s="407"/>
      <c r="B160" s="399"/>
      <c r="C160" s="2042"/>
      <c r="D160" s="2043"/>
      <c r="E160" s="2089"/>
      <c r="F160" s="2027"/>
      <c r="G160" s="2249" t="s">
        <v>11</v>
      </c>
      <c r="H160" s="2250"/>
      <c r="I160" s="2250"/>
      <c r="J160" s="2250"/>
      <c r="K160" s="2250"/>
      <c r="L160" s="2689">
        <f>SUM(L156:M159)</f>
        <v>1.2000000000000002</v>
      </c>
      <c r="M160" s="2690"/>
      <c r="N160" s="582"/>
      <c r="O160" s="588">
        <f>'3.1Cost by Sub-contractors'!K29</f>
        <v>0</v>
      </c>
      <c r="P160" s="589"/>
      <c r="Q160" s="607">
        <f>L160*O160</f>
        <v>0</v>
      </c>
      <c r="R160" s="612"/>
      <c r="S160" s="1775">
        <f>SUM(S156:S159)</f>
        <v>0.1</v>
      </c>
      <c r="T160" s="582"/>
      <c r="U160" s="1459">
        <f>'3.1Cost by Sub-contractors'!K30</f>
        <v>0</v>
      </c>
      <c r="V160" s="589"/>
      <c r="W160" s="607">
        <f>S160*U160</f>
        <v>0</v>
      </c>
      <c r="X160" s="582"/>
      <c r="Y160" s="1766">
        <f>SUM(Y156:Y159)</f>
        <v>3.5999999999999996</v>
      </c>
      <c r="Z160" s="582"/>
      <c r="AA160" s="588">
        <f>'3.1Cost by Sub-contractors'!K31</f>
        <v>0</v>
      </c>
      <c r="AB160" s="589"/>
      <c r="AC160" s="607">
        <f>Y160*AA160</f>
        <v>0</v>
      </c>
      <c r="AD160" s="616"/>
      <c r="AE160" s="582"/>
      <c r="AF160" s="576"/>
    </row>
    <row r="161" spans="1:32" ht="7.35" customHeight="1">
      <c r="A161" s="407"/>
      <c r="B161" s="399"/>
      <c r="C161" s="2042"/>
      <c r="D161" s="2043"/>
      <c r="E161" s="2227" t="str">
        <f>'4.1Plan'!D490</f>
        <v>MLA2-3</v>
      </c>
      <c r="F161" s="2228"/>
      <c r="G161" s="2646" t="s">
        <v>313</v>
      </c>
      <c r="H161" s="2647"/>
      <c r="I161" s="2650">
        <v>93396</v>
      </c>
      <c r="J161" s="2651"/>
      <c r="K161" s="1776" t="s">
        <v>440</v>
      </c>
      <c r="L161" s="2685">
        <f>K4/1000</f>
        <v>0.4</v>
      </c>
      <c r="M161" s="2686"/>
      <c r="N161" s="578"/>
      <c r="O161" s="555"/>
      <c r="P161" s="556"/>
      <c r="Q161" s="1762"/>
      <c r="R161" s="638"/>
      <c r="S161" s="1772"/>
      <c r="T161" s="578"/>
      <c r="U161" s="1450"/>
      <c r="V161" s="556"/>
      <c r="W161" s="578"/>
      <c r="X161" s="578"/>
      <c r="Y161" s="1771">
        <f>ROUND(K4/K6,0)*K5/1000</f>
        <v>1.2</v>
      </c>
      <c r="Z161" s="578"/>
      <c r="AA161" s="555"/>
      <c r="AB161" s="556"/>
      <c r="AC161" s="1762"/>
      <c r="AD161" s="638"/>
      <c r="AE161" s="578"/>
      <c r="AF161" s="579"/>
    </row>
    <row r="162" spans="1:32" ht="7.35" customHeight="1">
      <c r="A162" s="407"/>
      <c r="B162" s="399"/>
      <c r="C162" s="2042"/>
      <c r="D162" s="2043"/>
      <c r="E162" s="2042"/>
      <c r="F162" s="2043"/>
      <c r="G162" s="2028" t="s">
        <v>880</v>
      </c>
      <c r="H162" s="2029"/>
      <c r="I162" s="2208">
        <v>93399</v>
      </c>
      <c r="J162" s="2210"/>
      <c r="K162" s="1728" t="s">
        <v>97</v>
      </c>
      <c r="L162" s="2683"/>
      <c r="M162" s="2684"/>
      <c r="N162" s="580"/>
      <c r="O162" s="561"/>
      <c r="P162" s="562"/>
      <c r="Q162" s="636"/>
      <c r="R162" s="637"/>
      <c r="S162" s="1768">
        <f>I4/1000</f>
        <v>0.1</v>
      </c>
      <c r="T162" s="580"/>
      <c r="U162" s="1451"/>
      <c r="V162" s="562"/>
      <c r="W162" s="580"/>
      <c r="X162" s="580"/>
      <c r="Y162" s="1767"/>
      <c r="Z162" s="580"/>
      <c r="AA162" s="561"/>
      <c r="AB162" s="562"/>
      <c r="AC162" s="636"/>
      <c r="AD162" s="637"/>
      <c r="AE162" s="580"/>
      <c r="AF162" s="566"/>
    </row>
    <row r="163" spans="1:32" ht="7.35" customHeight="1">
      <c r="A163" s="407"/>
      <c r="B163" s="399"/>
      <c r="C163" s="2042"/>
      <c r="D163" s="2043"/>
      <c r="E163" s="2042"/>
      <c r="F163" s="2043"/>
      <c r="G163" s="2028" t="s">
        <v>881</v>
      </c>
      <c r="H163" s="2029"/>
      <c r="I163" s="2208">
        <v>93629</v>
      </c>
      <c r="J163" s="2210"/>
      <c r="K163" s="1728" t="s">
        <v>97</v>
      </c>
      <c r="L163" s="2683"/>
      <c r="M163" s="2684"/>
      <c r="N163" s="580"/>
      <c r="O163" s="561"/>
      <c r="P163" s="562"/>
      <c r="Q163" s="636"/>
      <c r="R163" s="637"/>
      <c r="S163" s="1768">
        <f>I4/1000</f>
        <v>0.1</v>
      </c>
      <c r="T163" s="580"/>
      <c r="U163" s="1451"/>
      <c r="V163" s="562"/>
      <c r="W163" s="580"/>
      <c r="X163" s="580"/>
      <c r="Y163" s="1767"/>
      <c r="Z163" s="580"/>
      <c r="AA163" s="561"/>
      <c r="AB163" s="562"/>
      <c r="AC163" s="636"/>
      <c r="AD163" s="637"/>
      <c r="AE163" s="580"/>
      <c r="AF163" s="566"/>
    </row>
    <row r="164" spans="1:32" ht="7.35" customHeight="1">
      <c r="A164" s="407"/>
      <c r="B164" s="399"/>
      <c r="C164" s="2042"/>
      <c r="D164" s="2043"/>
      <c r="E164" s="2042"/>
      <c r="F164" s="2043"/>
      <c r="G164" s="2028" t="s">
        <v>882</v>
      </c>
      <c r="H164" s="2029"/>
      <c r="I164" s="2208">
        <v>94500</v>
      </c>
      <c r="J164" s="2210"/>
      <c r="K164" s="1728" t="s">
        <v>102</v>
      </c>
      <c r="L164" s="2683"/>
      <c r="M164" s="2684"/>
      <c r="N164" s="580"/>
      <c r="O164" s="561"/>
      <c r="P164" s="562"/>
      <c r="Q164" s="636"/>
      <c r="R164" s="637"/>
      <c r="S164" s="1768">
        <f>I4/1000</f>
        <v>0.1</v>
      </c>
      <c r="T164" s="580"/>
      <c r="U164" s="1451"/>
      <c r="V164" s="562"/>
      <c r="W164" s="580"/>
      <c r="X164" s="580"/>
      <c r="Y164" s="1767"/>
      <c r="Z164" s="580"/>
      <c r="AA164" s="561"/>
      <c r="AB164" s="562"/>
      <c r="AC164" s="636"/>
      <c r="AD164" s="637"/>
      <c r="AE164" s="580"/>
      <c r="AF164" s="566"/>
    </row>
    <row r="165" spans="1:32" ht="7.35" customHeight="1">
      <c r="A165" s="407"/>
      <c r="B165" s="399"/>
      <c r="C165" s="2042"/>
      <c r="D165" s="2043"/>
      <c r="E165" s="2042"/>
      <c r="F165" s="2043"/>
      <c r="G165" s="2028" t="s">
        <v>883</v>
      </c>
      <c r="H165" s="2029"/>
      <c r="I165" s="2208">
        <v>95000</v>
      </c>
      <c r="J165" s="2210"/>
      <c r="K165" s="1728" t="s">
        <v>102</v>
      </c>
      <c r="L165" s="2683"/>
      <c r="M165" s="2684"/>
      <c r="N165" s="580"/>
      <c r="O165" s="561"/>
      <c r="P165" s="562"/>
      <c r="Q165" s="636"/>
      <c r="R165" s="637"/>
      <c r="S165" s="1768">
        <f>I4/1000</f>
        <v>0.1</v>
      </c>
      <c r="T165" s="580"/>
      <c r="U165" s="1451"/>
      <c r="V165" s="562"/>
      <c r="W165" s="580"/>
      <c r="X165" s="580"/>
      <c r="Y165" s="1767"/>
      <c r="Z165" s="580"/>
      <c r="AA165" s="561"/>
      <c r="AB165" s="562"/>
      <c r="AC165" s="636"/>
      <c r="AD165" s="637"/>
      <c r="AE165" s="580"/>
      <c r="AF165" s="566"/>
    </row>
    <row r="166" spans="1:32" ht="7.35" customHeight="1">
      <c r="A166" s="407"/>
      <c r="B166" s="399"/>
      <c r="C166" s="2042"/>
      <c r="D166" s="2043"/>
      <c r="E166" s="2223"/>
      <c r="F166" s="2224"/>
      <c r="G166" s="2028" t="s">
        <v>884</v>
      </c>
      <c r="H166" s="2029"/>
      <c r="I166" s="2208">
        <v>96118</v>
      </c>
      <c r="J166" s="2210"/>
      <c r="K166" s="1728" t="s">
        <v>102</v>
      </c>
      <c r="L166" s="2683"/>
      <c r="M166" s="2684"/>
      <c r="N166" s="580"/>
      <c r="O166" s="561"/>
      <c r="P166" s="562"/>
      <c r="Q166" s="636"/>
      <c r="R166" s="637"/>
      <c r="S166" s="1768">
        <f>I4/1000</f>
        <v>0.1</v>
      </c>
      <c r="T166" s="580"/>
      <c r="U166" s="1451"/>
      <c r="V166" s="562"/>
      <c r="W166" s="580"/>
      <c r="X166" s="580"/>
      <c r="Y166" s="1767"/>
      <c r="Z166" s="580"/>
      <c r="AA166" s="561"/>
      <c r="AB166" s="562"/>
      <c r="AC166" s="636"/>
      <c r="AD166" s="637"/>
      <c r="AE166" s="580"/>
      <c r="AF166" s="566"/>
    </row>
    <row r="167" spans="1:32" ht="7.35" customHeight="1">
      <c r="A167" s="407"/>
      <c r="B167" s="399"/>
      <c r="C167" s="2042"/>
      <c r="D167" s="2043"/>
      <c r="E167" s="2042"/>
      <c r="F167" s="2043"/>
      <c r="G167" s="2028" t="s">
        <v>314</v>
      </c>
      <c r="H167" s="2029"/>
      <c r="I167" s="2208">
        <v>96500</v>
      </c>
      <c r="J167" s="2210"/>
      <c r="K167" s="1728" t="s">
        <v>440</v>
      </c>
      <c r="L167" s="2683">
        <f>K4/1000</f>
        <v>0.4</v>
      </c>
      <c r="M167" s="2684"/>
      <c r="N167" s="580"/>
      <c r="O167" s="561"/>
      <c r="P167" s="562"/>
      <c r="Q167" s="636"/>
      <c r="R167" s="637"/>
      <c r="S167" s="1768"/>
      <c r="T167" s="580"/>
      <c r="U167" s="1451"/>
      <c r="V167" s="562"/>
      <c r="W167" s="580"/>
      <c r="X167" s="580"/>
      <c r="Y167" s="1767">
        <f>ROUND(K4/K6,0)*K5/1000</f>
        <v>1.2</v>
      </c>
      <c r="Z167" s="580"/>
      <c r="AA167" s="561"/>
      <c r="AB167" s="562"/>
      <c r="AC167" s="636"/>
      <c r="AD167" s="637"/>
      <c r="AE167" s="580"/>
      <c r="AF167" s="566"/>
    </row>
    <row r="168" spans="1:32" ht="7.35" customHeight="1">
      <c r="A168" s="407"/>
      <c r="B168" s="399"/>
      <c r="C168" s="2042"/>
      <c r="D168" s="2043"/>
      <c r="E168" s="2042"/>
      <c r="F168" s="2043"/>
      <c r="G168" s="2028" t="s">
        <v>885</v>
      </c>
      <c r="H168" s="2029"/>
      <c r="I168" s="2208">
        <v>96600</v>
      </c>
      <c r="J168" s="2210"/>
      <c r="K168" s="1728" t="s">
        <v>102</v>
      </c>
      <c r="L168" s="2683"/>
      <c r="M168" s="2684"/>
      <c r="N168" s="580"/>
      <c r="O168" s="561"/>
      <c r="P168" s="562"/>
      <c r="Q168" s="636"/>
      <c r="R168" s="637"/>
      <c r="S168" s="1768">
        <f>I4/1000</f>
        <v>0.1</v>
      </c>
      <c r="T168" s="580"/>
      <c r="U168" s="1451"/>
      <c r="V168" s="562"/>
      <c r="W168" s="580"/>
      <c r="X168" s="580"/>
      <c r="Y168" s="1767"/>
      <c r="Z168" s="580"/>
      <c r="AA168" s="561"/>
      <c r="AB168" s="562"/>
      <c r="AC168" s="636"/>
      <c r="AD168" s="637"/>
      <c r="AE168" s="580"/>
      <c r="AF168" s="566"/>
    </row>
    <row r="169" spans="1:32" ht="7.35" customHeight="1">
      <c r="A169" s="407"/>
      <c r="B169" s="399"/>
      <c r="C169" s="2042"/>
      <c r="D169" s="2043"/>
      <c r="E169" s="2042"/>
      <c r="F169" s="2043"/>
      <c r="G169" s="2028" t="s">
        <v>886</v>
      </c>
      <c r="H169" s="2029"/>
      <c r="I169" s="2208">
        <v>97400</v>
      </c>
      <c r="J169" s="2210"/>
      <c r="K169" s="1728" t="s">
        <v>102</v>
      </c>
      <c r="L169" s="2683"/>
      <c r="M169" s="2684"/>
      <c r="N169" s="580"/>
      <c r="O169" s="561"/>
      <c r="P169" s="562"/>
      <c r="Q169" s="636"/>
      <c r="R169" s="637"/>
      <c r="S169" s="1768">
        <f>I4/1000</f>
        <v>0.1</v>
      </c>
      <c r="T169" s="580"/>
      <c r="U169" s="1451"/>
      <c r="V169" s="562"/>
      <c r="W169" s="580"/>
      <c r="X169" s="580"/>
      <c r="Y169" s="1767"/>
      <c r="Z169" s="580"/>
      <c r="AA169" s="561"/>
      <c r="AB169" s="562"/>
      <c r="AC169" s="636"/>
      <c r="AD169" s="637"/>
      <c r="AE169" s="580"/>
      <c r="AF169" s="566"/>
    </row>
    <row r="170" spans="1:32" ht="7.35" customHeight="1">
      <c r="A170" s="407"/>
      <c r="B170" s="399"/>
      <c r="C170" s="2042"/>
      <c r="D170" s="2043"/>
      <c r="E170" s="2042"/>
      <c r="F170" s="2043"/>
      <c r="G170" s="2028" t="s">
        <v>887</v>
      </c>
      <c r="H170" s="2029"/>
      <c r="I170" s="2208">
        <v>98300</v>
      </c>
      <c r="J170" s="2210"/>
      <c r="K170" s="1728" t="s">
        <v>102</v>
      </c>
      <c r="L170" s="2683"/>
      <c r="M170" s="2684"/>
      <c r="N170" s="580"/>
      <c r="O170" s="561"/>
      <c r="P170" s="562"/>
      <c r="Q170" s="636"/>
      <c r="R170" s="637"/>
      <c r="S170" s="1768">
        <f>I4/1000</f>
        <v>0.1</v>
      </c>
      <c r="T170" s="580"/>
      <c r="U170" s="1451"/>
      <c r="V170" s="562"/>
      <c r="W170" s="580"/>
      <c r="X170" s="580"/>
      <c r="Y170" s="1767"/>
      <c r="Z170" s="580"/>
      <c r="AA170" s="561"/>
      <c r="AB170" s="562"/>
      <c r="AC170" s="636"/>
      <c r="AD170" s="637"/>
      <c r="AE170" s="580"/>
      <c r="AF170" s="566"/>
    </row>
    <row r="171" spans="1:32" ht="7.35" customHeight="1">
      <c r="A171" s="407"/>
      <c r="B171" s="399"/>
      <c r="C171" s="2042"/>
      <c r="D171" s="2043"/>
      <c r="E171" s="2042"/>
      <c r="F171" s="2043"/>
      <c r="G171" s="2028" t="s">
        <v>315</v>
      </c>
      <c r="H171" s="2029"/>
      <c r="I171" s="2208">
        <v>98920</v>
      </c>
      <c r="J171" s="2210"/>
      <c r="K171" s="1728" t="s">
        <v>440</v>
      </c>
      <c r="L171" s="2683">
        <f>K4/1000</f>
        <v>0.4</v>
      </c>
      <c r="M171" s="2684"/>
      <c r="N171" s="580"/>
      <c r="O171" s="561"/>
      <c r="P171" s="562"/>
      <c r="Q171" s="636"/>
      <c r="R171" s="637"/>
      <c r="S171" s="1768"/>
      <c r="T171" s="580"/>
      <c r="U171" s="1451"/>
      <c r="V171" s="562"/>
      <c r="W171" s="580"/>
      <c r="X171" s="580"/>
      <c r="Y171" s="1767">
        <f>ROUND(K4/K6,0)*K5/1000</f>
        <v>1.2</v>
      </c>
      <c r="Z171" s="580"/>
      <c r="AA171" s="561"/>
      <c r="AB171" s="562"/>
      <c r="AC171" s="636"/>
      <c r="AD171" s="637"/>
      <c r="AE171" s="580"/>
      <c r="AF171" s="566"/>
    </row>
    <row r="172" spans="1:32" ht="7.35" customHeight="1">
      <c r="A172" s="407"/>
      <c r="B172" s="399"/>
      <c r="C172" s="2042"/>
      <c r="D172" s="2043"/>
      <c r="E172" s="2042"/>
      <c r="F172" s="2043"/>
      <c r="G172" s="2078" t="s">
        <v>888</v>
      </c>
      <c r="H172" s="2079"/>
      <c r="I172" s="2648">
        <v>99227</v>
      </c>
      <c r="J172" s="2649"/>
      <c r="K172" s="1729" t="s">
        <v>97</v>
      </c>
      <c r="L172" s="2687"/>
      <c r="M172" s="2688"/>
      <c r="N172" s="617"/>
      <c r="O172" s="567"/>
      <c r="P172" s="568"/>
      <c r="Q172" s="1761"/>
      <c r="R172" s="643"/>
      <c r="S172" s="1770">
        <f>I4/1000</f>
        <v>0.1</v>
      </c>
      <c r="T172" s="617"/>
      <c r="U172" s="1452"/>
      <c r="V172" s="568"/>
      <c r="W172" s="617"/>
      <c r="X172" s="617"/>
      <c r="Y172" s="1769"/>
      <c r="Z172" s="617"/>
      <c r="AA172" s="567"/>
      <c r="AB172" s="568"/>
      <c r="AC172" s="1761"/>
      <c r="AD172" s="643"/>
      <c r="AE172" s="617"/>
      <c r="AF172" s="618"/>
    </row>
    <row r="173" spans="1:32" ht="7.35" customHeight="1">
      <c r="A173" s="407"/>
      <c r="B173" s="399"/>
      <c r="C173" s="2042"/>
      <c r="D173" s="2043"/>
      <c r="E173" s="2042"/>
      <c r="F173" s="2043"/>
      <c r="G173" s="2249" t="s">
        <v>11</v>
      </c>
      <c r="H173" s="2250"/>
      <c r="I173" s="2250"/>
      <c r="J173" s="2250"/>
      <c r="K173" s="2250"/>
      <c r="L173" s="2689">
        <f>SUM(L161:L172)</f>
        <v>1.2000000000000002</v>
      </c>
      <c r="M173" s="2690"/>
      <c r="N173" s="649"/>
      <c r="O173" s="588">
        <f>'3.1Cost by Sub-contractors'!K29</f>
        <v>0</v>
      </c>
      <c r="P173" s="589"/>
      <c r="Q173" s="607">
        <f>L173*O173</f>
        <v>0</v>
      </c>
      <c r="R173" s="608"/>
      <c r="S173" s="1526">
        <f>SUM(S161:S172)</f>
        <v>0.89999999999999991</v>
      </c>
      <c r="T173" s="582"/>
      <c r="U173" s="1459">
        <f>'3.1Cost by Sub-contractors'!K30</f>
        <v>0</v>
      </c>
      <c r="V173" s="589"/>
      <c r="W173" s="607">
        <f>S173*U173</f>
        <v>0</v>
      </c>
      <c r="X173" s="582"/>
      <c r="Y173" s="1522">
        <f>SUM(Y161:Y172)</f>
        <v>3.5999999999999996</v>
      </c>
      <c r="Z173" s="649"/>
      <c r="AA173" s="588">
        <f>'3.1Cost by Sub-contractors'!K31</f>
        <v>0</v>
      </c>
      <c r="AB173" s="589"/>
      <c r="AC173" s="607">
        <f>Y173*AA173</f>
        <v>0</v>
      </c>
      <c r="AD173" s="1508"/>
      <c r="AE173" s="582"/>
      <c r="AF173" s="576"/>
    </row>
    <row r="174" spans="1:32" ht="7.35" customHeight="1">
      <c r="A174" s="406"/>
      <c r="B174" s="398" t="str">
        <f>'4.1Plan'!B515</f>
        <v>Quang Ngai</v>
      </c>
      <c r="C174" s="2039" t="str">
        <f>'4.1Plan'!C515</f>
        <v>PKGA3</v>
      </c>
      <c r="D174" s="2038"/>
      <c r="E174" s="2227" t="str">
        <f>'4.1Plan'!D515</f>
        <v>MLA3-1</v>
      </c>
      <c r="F174" s="2228"/>
      <c r="G174" s="2646" t="s">
        <v>316</v>
      </c>
      <c r="H174" s="2647"/>
      <c r="I174" s="2650">
        <v>101849</v>
      </c>
      <c r="J174" s="2651"/>
      <c r="K174" s="1776" t="s">
        <v>440</v>
      </c>
      <c r="L174" s="2681">
        <f>K4/1000</f>
        <v>0.4</v>
      </c>
      <c r="M174" s="2682"/>
      <c r="N174" s="578"/>
      <c r="O174" s="555"/>
      <c r="P174" s="556"/>
      <c r="Q174" s="1762"/>
      <c r="R174" s="638"/>
      <c r="S174" s="1772"/>
      <c r="T174" s="578"/>
      <c r="U174" s="1450"/>
      <c r="V174" s="556"/>
      <c r="W174" s="578"/>
      <c r="X174" s="578"/>
      <c r="Y174" s="1771">
        <f>ROUND(K4/K6,0)*K5/1000</f>
        <v>1.2</v>
      </c>
      <c r="Z174" s="578"/>
      <c r="AA174" s="555"/>
      <c r="AB174" s="556"/>
      <c r="AC174" s="1762"/>
      <c r="AD174" s="638"/>
      <c r="AE174" s="578"/>
      <c r="AF174" s="579"/>
    </row>
    <row r="175" spans="1:32" ht="7.35" customHeight="1">
      <c r="A175" s="407"/>
      <c r="B175" s="399"/>
      <c r="C175" s="2042"/>
      <c r="D175" s="2043"/>
      <c r="E175" s="2042"/>
      <c r="F175" s="2043"/>
      <c r="G175" s="2028" t="s">
        <v>889</v>
      </c>
      <c r="H175" s="2029"/>
      <c r="I175" s="2208">
        <v>102500</v>
      </c>
      <c r="J175" s="2210"/>
      <c r="K175" s="1728" t="s">
        <v>96</v>
      </c>
      <c r="L175" s="2675"/>
      <c r="M175" s="2676"/>
      <c r="N175" s="580"/>
      <c r="O175" s="561"/>
      <c r="P175" s="562"/>
      <c r="Q175" s="636"/>
      <c r="R175" s="637"/>
      <c r="S175" s="1768">
        <f>I4/1000</f>
        <v>0.1</v>
      </c>
      <c r="T175" s="580"/>
      <c r="U175" s="1451"/>
      <c r="V175" s="562"/>
      <c r="W175" s="580"/>
      <c r="X175" s="580"/>
      <c r="Y175" s="1767"/>
      <c r="Z175" s="580"/>
      <c r="AA175" s="561"/>
      <c r="AB175" s="562"/>
      <c r="AC175" s="636"/>
      <c r="AD175" s="637"/>
      <c r="AE175" s="580"/>
      <c r="AF175" s="566"/>
    </row>
    <row r="176" spans="1:32" ht="7.35" customHeight="1">
      <c r="A176" s="407"/>
      <c r="B176" s="399"/>
      <c r="C176" s="2042"/>
      <c r="D176" s="2043"/>
      <c r="E176" s="2042"/>
      <c r="F176" s="2043"/>
      <c r="G176" s="2078" t="s">
        <v>317</v>
      </c>
      <c r="H176" s="2079"/>
      <c r="I176" s="2648">
        <v>104954</v>
      </c>
      <c r="J176" s="2649"/>
      <c r="K176" s="1729" t="s">
        <v>440</v>
      </c>
      <c r="L176" s="2679">
        <f>K4/1000</f>
        <v>0.4</v>
      </c>
      <c r="M176" s="2680"/>
      <c r="N176" s="617"/>
      <c r="O176" s="567"/>
      <c r="P176" s="568"/>
      <c r="Q176" s="1761"/>
      <c r="R176" s="643"/>
      <c r="S176" s="1770"/>
      <c r="T176" s="617"/>
      <c r="U176" s="1452"/>
      <c r="V176" s="568"/>
      <c r="W176" s="617"/>
      <c r="X176" s="617"/>
      <c r="Y176" s="1769">
        <f>ROUND(K4/K6,0)*K5/1000</f>
        <v>1.2</v>
      </c>
      <c r="Z176" s="617"/>
      <c r="AA176" s="567"/>
      <c r="AB176" s="568"/>
      <c r="AC176" s="1761"/>
      <c r="AD176" s="570"/>
      <c r="AE176" s="617"/>
      <c r="AF176" s="618"/>
    </row>
    <row r="177" spans="1:32" ht="7.35" customHeight="1">
      <c r="A177" s="407"/>
      <c r="B177" s="399"/>
      <c r="C177" s="2042"/>
      <c r="D177" s="2043"/>
      <c r="E177" s="2042"/>
      <c r="F177" s="2043"/>
      <c r="G177" s="2249" t="s">
        <v>11</v>
      </c>
      <c r="H177" s="2250"/>
      <c r="I177" s="2250"/>
      <c r="J177" s="2250"/>
      <c r="K177" s="2250"/>
      <c r="L177" s="2677">
        <f>SUM(L174:L176)</f>
        <v>0.8</v>
      </c>
      <c r="M177" s="2678"/>
      <c r="N177" s="649"/>
      <c r="O177" s="588">
        <f>'3.1Cost by Sub-contractors'!K29</f>
        <v>0</v>
      </c>
      <c r="P177" s="589"/>
      <c r="Q177" s="607">
        <f>L177*O177</f>
        <v>0</v>
      </c>
      <c r="R177" s="608"/>
      <c r="S177" s="1526">
        <f>SUM(S174:S176)</f>
        <v>0.1</v>
      </c>
      <c r="T177" s="582"/>
      <c r="U177" s="1459">
        <f>'3.1Cost by Sub-contractors'!K30</f>
        <v>0</v>
      </c>
      <c r="V177" s="589"/>
      <c r="W177" s="607">
        <f>S177*U177</f>
        <v>0</v>
      </c>
      <c r="X177" s="582"/>
      <c r="Y177" s="1522">
        <f>SUM(Y174:Y176)</f>
        <v>2.4</v>
      </c>
      <c r="Z177" s="649"/>
      <c r="AA177" s="588">
        <f>'3.1Cost by Sub-contractors'!K31</f>
        <v>0</v>
      </c>
      <c r="AB177" s="589"/>
      <c r="AC177" s="607">
        <f>Y177*AA177</f>
        <v>0</v>
      </c>
      <c r="AD177" s="1508"/>
      <c r="AE177" s="582"/>
      <c r="AF177" s="576"/>
    </row>
    <row r="178" spans="1:32" ht="7.35" customHeight="1">
      <c r="A178" s="407"/>
      <c r="B178" s="399"/>
      <c r="C178" s="2042"/>
      <c r="D178" s="2043"/>
      <c r="E178" s="2227" t="str">
        <f>'4.1Plan'!D539</f>
        <v>MLA3-2</v>
      </c>
      <c r="F178" s="2228"/>
      <c r="G178" s="2646" t="s">
        <v>318</v>
      </c>
      <c r="H178" s="2647"/>
      <c r="I178" s="2650">
        <v>106021</v>
      </c>
      <c r="J178" s="2651"/>
      <c r="K178" s="1776" t="s">
        <v>440</v>
      </c>
      <c r="L178" s="2681">
        <f>K4/1000</f>
        <v>0.4</v>
      </c>
      <c r="M178" s="2682"/>
      <c r="N178" s="578"/>
      <c r="O178" s="555"/>
      <c r="P178" s="556"/>
      <c r="Q178" s="1762"/>
      <c r="R178" s="638"/>
      <c r="S178" s="1772"/>
      <c r="T178" s="578"/>
      <c r="U178" s="1450"/>
      <c r="V178" s="556"/>
      <c r="W178" s="578"/>
      <c r="X178" s="578"/>
      <c r="Y178" s="1771">
        <f>ROUND(K4/K6,0)*K5/1000</f>
        <v>1.2</v>
      </c>
      <c r="Z178" s="578"/>
      <c r="AA178" s="555"/>
      <c r="AB178" s="556"/>
      <c r="AC178" s="1762"/>
      <c r="AD178" s="558"/>
      <c r="AE178" s="578"/>
      <c r="AF178" s="579"/>
    </row>
    <row r="179" spans="1:32" ht="7.35" customHeight="1">
      <c r="A179" s="407"/>
      <c r="B179" s="399"/>
      <c r="C179" s="2042"/>
      <c r="D179" s="2043"/>
      <c r="E179" s="2042"/>
      <c r="F179" s="2043"/>
      <c r="G179" s="2028" t="s">
        <v>890</v>
      </c>
      <c r="H179" s="2029"/>
      <c r="I179" s="2208">
        <v>109663</v>
      </c>
      <c r="J179" s="2210"/>
      <c r="K179" s="1728" t="s">
        <v>94</v>
      </c>
      <c r="L179" s="2673"/>
      <c r="M179" s="2674"/>
      <c r="N179" s="580"/>
      <c r="O179" s="561"/>
      <c r="P179" s="562"/>
      <c r="Q179" s="636"/>
      <c r="R179" s="637"/>
      <c r="S179" s="1768">
        <f>I4/1000</f>
        <v>0.1</v>
      </c>
      <c r="T179" s="580"/>
      <c r="U179" s="1451"/>
      <c r="V179" s="562"/>
      <c r="W179" s="580"/>
      <c r="X179" s="580"/>
      <c r="Y179" s="1767"/>
      <c r="Z179" s="580"/>
      <c r="AA179" s="561"/>
      <c r="AB179" s="562"/>
      <c r="AC179" s="636"/>
      <c r="AD179" s="564"/>
      <c r="AE179" s="580"/>
      <c r="AF179" s="566"/>
    </row>
    <row r="180" spans="1:32" ht="7.35" customHeight="1">
      <c r="A180" s="407"/>
      <c r="B180" s="399"/>
      <c r="C180" s="2042"/>
      <c r="D180" s="2043"/>
      <c r="E180" s="2089"/>
      <c r="F180" s="2027"/>
      <c r="G180" s="2249" t="s">
        <v>11</v>
      </c>
      <c r="H180" s="2250"/>
      <c r="I180" s="2250"/>
      <c r="J180" s="2250"/>
      <c r="K180" s="2250"/>
      <c r="L180" s="2677">
        <f>SUM(L178:M179)</f>
        <v>0.4</v>
      </c>
      <c r="M180" s="2678"/>
      <c r="N180" s="649"/>
      <c r="O180" s="588">
        <f>'3.1Cost by Sub-contractors'!K29</f>
        <v>0</v>
      </c>
      <c r="P180" s="589"/>
      <c r="Q180" s="607">
        <f>L180*O180</f>
        <v>0</v>
      </c>
      <c r="R180" s="608"/>
      <c r="S180" s="1775">
        <f>SUM(S178:S179)</f>
        <v>0.1</v>
      </c>
      <c r="T180" s="582"/>
      <c r="U180" s="1459">
        <f>'3.1Cost by Sub-contractors'!K30</f>
        <v>0</v>
      </c>
      <c r="V180" s="589"/>
      <c r="W180" s="607">
        <f>S180*U180</f>
        <v>0</v>
      </c>
      <c r="X180" s="582"/>
      <c r="Y180" s="1523">
        <f>SUM(Y178:Y179)</f>
        <v>1.2</v>
      </c>
      <c r="Z180" s="649"/>
      <c r="AA180" s="588">
        <f>'3.1Cost by Sub-contractors'!K31</f>
        <v>0</v>
      </c>
      <c r="AB180" s="589"/>
      <c r="AC180" s="607">
        <f>Y180*AA180</f>
        <v>0</v>
      </c>
      <c r="AD180" s="1508"/>
      <c r="AE180" s="582"/>
      <c r="AF180" s="576"/>
    </row>
    <row r="181" spans="1:32" ht="7.35" customHeight="1">
      <c r="A181" s="407"/>
      <c r="B181" s="399"/>
      <c r="C181" s="2039" t="str">
        <f>'4.1Plan'!C555</f>
        <v>PKGA4</v>
      </c>
      <c r="D181" s="2038"/>
      <c r="E181" s="2227" t="str">
        <f>'4.1Plan'!D555</f>
        <v>MLA4-1</v>
      </c>
      <c r="F181" s="2228"/>
      <c r="G181" s="2646" t="s">
        <v>891</v>
      </c>
      <c r="H181" s="2647"/>
      <c r="I181" s="2650">
        <v>110200</v>
      </c>
      <c r="J181" s="2651"/>
      <c r="K181" s="1776" t="s">
        <v>96</v>
      </c>
      <c r="L181" s="2685"/>
      <c r="M181" s="2686"/>
      <c r="N181" s="578"/>
      <c r="O181" s="555"/>
      <c r="P181" s="556"/>
      <c r="Q181" s="1762"/>
      <c r="R181" s="638"/>
      <c r="S181" s="1772">
        <f>I4/1000</f>
        <v>0.1</v>
      </c>
      <c r="T181" s="578"/>
      <c r="U181" s="1450"/>
      <c r="V181" s="556"/>
      <c r="W181" s="578"/>
      <c r="X181" s="578"/>
      <c r="Y181" s="1771"/>
      <c r="Z181" s="578"/>
      <c r="AA181" s="555"/>
      <c r="AB181" s="556"/>
      <c r="AC181" s="1762"/>
      <c r="AD181" s="558"/>
      <c r="AE181" s="578"/>
      <c r="AF181" s="579"/>
    </row>
    <row r="182" spans="1:32" ht="7.35" customHeight="1">
      <c r="A182" s="407"/>
      <c r="B182" s="399"/>
      <c r="C182" s="2042"/>
      <c r="D182" s="2043"/>
      <c r="E182" s="2042"/>
      <c r="F182" s="2043"/>
      <c r="G182" s="2028" t="s">
        <v>892</v>
      </c>
      <c r="H182" s="2029"/>
      <c r="I182" s="2208">
        <v>110400</v>
      </c>
      <c r="J182" s="2210"/>
      <c r="K182" s="1728" t="s">
        <v>96</v>
      </c>
      <c r="L182" s="2683"/>
      <c r="M182" s="2684"/>
      <c r="N182" s="580"/>
      <c r="O182" s="561"/>
      <c r="P182" s="562"/>
      <c r="Q182" s="636"/>
      <c r="R182" s="637"/>
      <c r="S182" s="1768">
        <f>I4/1000</f>
        <v>0.1</v>
      </c>
      <c r="T182" s="580"/>
      <c r="U182" s="1451"/>
      <c r="V182" s="562"/>
      <c r="W182" s="580"/>
      <c r="X182" s="580"/>
      <c r="Y182" s="1767"/>
      <c r="Z182" s="580"/>
      <c r="AA182" s="561"/>
      <c r="AB182" s="562"/>
      <c r="AC182" s="636"/>
      <c r="AD182" s="564"/>
      <c r="AE182" s="580"/>
      <c r="AF182" s="566"/>
    </row>
    <row r="183" spans="1:32" ht="7.35" customHeight="1">
      <c r="A183" s="407"/>
      <c r="B183" s="399"/>
      <c r="C183" s="2042"/>
      <c r="D183" s="2043"/>
      <c r="E183" s="2042"/>
      <c r="F183" s="2043"/>
      <c r="G183" s="2028" t="s">
        <v>893</v>
      </c>
      <c r="H183" s="2029"/>
      <c r="I183" s="2208">
        <v>110567</v>
      </c>
      <c r="J183" s="2210"/>
      <c r="K183" s="1728" t="s">
        <v>96</v>
      </c>
      <c r="L183" s="2683"/>
      <c r="M183" s="2684"/>
      <c r="N183" s="580"/>
      <c r="O183" s="561"/>
      <c r="P183" s="562"/>
      <c r="Q183" s="636"/>
      <c r="R183" s="637"/>
      <c r="S183" s="1768">
        <f>I4/1000</f>
        <v>0.1</v>
      </c>
      <c r="T183" s="580"/>
      <c r="U183" s="1451"/>
      <c r="V183" s="562"/>
      <c r="W183" s="580"/>
      <c r="X183" s="580"/>
      <c r="Y183" s="1767"/>
      <c r="Z183" s="580"/>
      <c r="AA183" s="561"/>
      <c r="AB183" s="562"/>
      <c r="AC183" s="636"/>
      <c r="AD183" s="564"/>
      <c r="AE183" s="580"/>
      <c r="AF183" s="566"/>
    </row>
    <row r="184" spans="1:32" ht="7.35" customHeight="1">
      <c r="A184" s="407"/>
      <c r="B184" s="399"/>
      <c r="C184" s="2042"/>
      <c r="D184" s="2043"/>
      <c r="E184" s="2042"/>
      <c r="F184" s="2043"/>
      <c r="G184" s="2078" t="s">
        <v>894</v>
      </c>
      <c r="H184" s="2079"/>
      <c r="I184" s="2648">
        <v>112311</v>
      </c>
      <c r="J184" s="2649"/>
      <c r="K184" s="1729" t="s">
        <v>94</v>
      </c>
      <c r="L184" s="2687"/>
      <c r="M184" s="2688"/>
      <c r="N184" s="617"/>
      <c r="O184" s="567"/>
      <c r="P184" s="568"/>
      <c r="Q184" s="1761"/>
      <c r="R184" s="643"/>
      <c r="S184" s="1770">
        <f>I4/1000</f>
        <v>0.1</v>
      </c>
      <c r="T184" s="617"/>
      <c r="U184" s="1452"/>
      <c r="V184" s="568"/>
      <c r="W184" s="617"/>
      <c r="X184" s="617"/>
      <c r="Y184" s="1769"/>
      <c r="Z184" s="617"/>
      <c r="AA184" s="567"/>
      <c r="AB184" s="568"/>
      <c r="AC184" s="1761"/>
      <c r="AD184" s="570"/>
      <c r="AE184" s="617"/>
      <c r="AF184" s="618"/>
    </row>
    <row r="185" spans="1:32" ht="7.35" customHeight="1">
      <c r="A185" s="407"/>
      <c r="B185" s="399"/>
      <c r="C185" s="2042"/>
      <c r="D185" s="2043"/>
      <c r="E185" s="2042"/>
      <c r="F185" s="2043"/>
      <c r="G185" s="2249" t="s">
        <v>11</v>
      </c>
      <c r="H185" s="2250"/>
      <c r="I185" s="2250"/>
      <c r="J185" s="2250"/>
      <c r="K185" s="2250"/>
      <c r="L185" s="2689"/>
      <c r="M185" s="2690"/>
      <c r="N185" s="649"/>
      <c r="O185" s="588"/>
      <c r="P185" s="589"/>
      <c r="Q185" s="607"/>
      <c r="R185" s="608"/>
      <c r="S185" s="1526">
        <f>SUM(S181:S184)</f>
        <v>0.4</v>
      </c>
      <c r="T185" s="582"/>
      <c r="U185" s="1459">
        <f>'3.1Cost by Sub-contractors'!K30</f>
        <v>0</v>
      </c>
      <c r="V185" s="589"/>
      <c r="W185" s="607">
        <f>S185*U185</f>
        <v>0</v>
      </c>
      <c r="X185" s="582"/>
      <c r="Y185" s="1522"/>
      <c r="Z185" s="649"/>
      <c r="AA185" s="588"/>
      <c r="AB185" s="589"/>
      <c r="AC185" s="607"/>
      <c r="AD185" s="1508"/>
      <c r="AE185" s="582"/>
      <c r="AF185" s="576"/>
    </row>
    <row r="186" spans="1:32" ht="7.35" customHeight="1">
      <c r="A186" s="407"/>
      <c r="B186" s="399"/>
      <c r="C186" s="2042"/>
      <c r="D186" s="2043"/>
      <c r="E186" s="2227" t="str">
        <f>'4.1Plan'!D576</f>
        <v>MLA4-2</v>
      </c>
      <c r="F186" s="2228"/>
      <c r="G186" s="2646" t="s">
        <v>319</v>
      </c>
      <c r="H186" s="2647"/>
      <c r="I186" s="2650">
        <v>116275</v>
      </c>
      <c r="J186" s="2651"/>
      <c r="K186" s="1776" t="s">
        <v>440</v>
      </c>
      <c r="L186" s="2685">
        <f>K4/1000</f>
        <v>0.4</v>
      </c>
      <c r="M186" s="2686"/>
      <c r="N186" s="578"/>
      <c r="O186" s="555"/>
      <c r="P186" s="556"/>
      <c r="Q186" s="1762"/>
      <c r="R186" s="638"/>
      <c r="S186" s="1772"/>
      <c r="T186" s="578"/>
      <c r="U186" s="1450"/>
      <c r="V186" s="556"/>
      <c r="W186" s="578"/>
      <c r="X186" s="578"/>
      <c r="Y186" s="1771">
        <f>ROUND(K4/K6,0)*K5/1000</f>
        <v>1.2</v>
      </c>
      <c r="Z186" s="578"/>
      <c r="AA186" s="555"/>
      <c r="AB186" s="556"/>
      <c r="AC186" s="1762"/>
      <c r="AD186" s="558"/>
      <c r="AE186" s="578"/>
      <c r="AF186" s="579"/>
    </row>
    <row r="187" spans="1:32" ht="7.35" customHeight="1">
      <c r="A187" s="407"/>
      <c r="B187" s="399"/>
      <c r="C187" s="2042"/>
      <c r="D187" s="2043"/>
      <c r="E187" s="434"/>
      <c r="F187" s="434"/>
      <c r="G187" s="2078" t="s">
        <v>895</v>
      </c>
      <c r="H187" s="2079"/>
      <c r="I187" s="2648">
        <v>119481</v>
      </c>
      <c r="J187" s="2649"/>
      <c r="K187" s="1729" t="s">
        <v>95</v>
      </c>
      <c r="L187" s="2687"/>
      <c r="M187" s="2688"/>
      <c r="N187" s="617"/>
      <c r="O187" s="567"/>
      <c r="P187" s="568"/>
      <c r="Q187" s="1761"/>
      <c r="R187" s="643"/>
      <c r="S187" s="1770">
        <f>I4/1000</f>
        <v>0.1</v>
      </c>
      <c r="T187" s="617"/>
      <c r="U187" s="1452"/>
      <c r="V187" s="568"/>
      <c r="W187" s="617"/>
      <c r="X187" s="617"/>
      <c r="Y187" s="1769"/>
      <c r="Z187" s="617"/>
      <c r="AA187" s="567"/>
      <c r="AB187" s="568"/>
      <c r="AC187" s="1761"/>
      <c r="AD187" s="643"/>
      <c r="AE187" s="617"/>
      <c r="AF187" s="618"/>
    </row>
    <row r="188" spans="1:32" ht="7.35" customHeight="1">
      <c r="A188" s="409"/>
      <c r="B188" s="401"/>
      <c r="C188" s="2089"/>
      <c r="D188" s="2027"/>
      <c r="E188" s="2089"/>
      <c r="F188" s="2027"/>
      <c r="G188" s="2249" t="s">
        <v>11</v>
      </c>
      <c r="H188" s="2250"/>
      <c r="I188" s="2250"/>
      <c r="J188" s="2250"/>
      <c r="K188" s="2250"/>
      <c r="L188" s="2689">
        <f>SUM(L186:M187)</f>
        <v>0.4</v>
      </c>
      <c r="M188" s="2690"/>
      <c r="N188" s="649"/>
      <c r="O188" s="588">
        <f>'3.1Cost by Sub-contractors'!K29</f>
        <v>0</v>
      </c>
      <c r="P188" s="589"/>
      <c r="Q188" s="607">
        <f>L188*O188</f>
        <v>0</v>
      </c>
      <c r="R188" s="608"/>
      <c r="S188" s="1775">
        <f>SUM(S186:S187)</f>
        <v>0.1</v>
      </c>
      <c r="T188" s="649"/>
      <c r="U188" s="1459">
        <f>'3.1Cost by Sub-contractors'!K30</f>
        <v>0</v>
      </c>
      <c r="V188" s="589"/>
      <c r="W188" s="607">
        <f>S188*U188</f>
        <v>0</v>
      </c>
      <c r="X188" s="649"/>
      <c r="Y188" s="1766">
        <f>SUM(Y186:Y187)</f>
        <v>1.2</v>
      </c>
      <c r="Z188" s="649"/>
      <c r="AA188" s="588">
        <f>'3.1Cost by Sub-contractors'!K31</f>
        <v>0</v>
      </c>
      <c r="AB188" s="589"/>
      <c r="AC188" s="607">
        <f>Y188*AA188</f>
        <v>0</v>
      </c>
      <c r="AD188" s="1733"/>
      <c r="AE188" s="582"/>
      <c r="AF188" s="576"/>
    </row>
    <row r="189" spans="1:32" ht="7.35" customHeight="1">
      <c r="A189" s="406"/>
      <c r="B189" s="398" t="str">
        <f>'4.1Plan'!B619</f>
        <v>Quang Ngai</v>
      </c>
      <c r="C189" s="2039" t="str">
        <f>'4.1Plan'!C555</f>
        <v>PKGA4</v>
      </c>
      <c r="D189" s="2038"/>
      <c r="E189" s="2227" t="str">
        <f>'4.1Plan'!D595</f>
        <v>MLA4-3</v>
      </c>
      <c r="F189" s="2228"/>
      <c r="G189" s="2646" t="s">
        <v>896</v>
      </c>
      <c r="H189" s="2647"/>
      <c r="I189" s="2650">
        <v>123096</v>
      </c>
      <c r="J189" s="2651"/>
      <c r="K189" s="1540" t="s">
        <v>95</v>
      </c>
      <c r="L189" s="2685"/>
      <c r="M189" s="2686"/>
      <c r="N189" s="578"/>
      <c r="O189" s="555"/>
      <c r="P189" s="556"/>
      <c r="Q189" s="1519"/>
      <c r="R189" s="638"/>
      <c r="S189" s="1532">
        <f>I4/1000</f>
        <v>0.1</v>
      </c>
      <c r="T189" s="578"/>
      <c r="U189" s="1450"/>
      <c r="V189" s="556"/>
      <c r="W189" s="578"/>
      <c r="X189" s="578"/>
      <c r="Y189" s="1531"/>
      <c r="Z189" s="578"/>
      <c r="AA189" s="555"/>
      <c r="AB189" s="556"/>
      <c r="AC189" s="1519"/>
      <c r="AD189" s="638"/>
      <c r="AE189" s="578"/>
      <c r="AF189" s="579"/>
    </row>
    <row r="190" spans="1:32" ht="7.35" customHeight="1">
      <c r="A190" s="407"/>
      <c r="B190" s="399"/>
      <c r="C190" s="2042"/>
      <c r="D190" s="2043"/>
      <c r="E190" s="2042"/>
      <c r="F190" s="2043"/>
      <c r="G190" s="2078" t="s">
        <v>897</v>
      </c>
      <c r="H190" s="2079"/>
      <c r="I190" s="2648">
        <v>123281</v>
      </c>
      <c r="J190" s="2649"/>
      <c r="K190" s="1504" t="s">
        <v>96</v>
      </c>
      <c r="L190" s="2703"/>
      <c r="M190" s="2704"/>
      <c r="N190" s="602"/>
      <c r="O190" s="598"/>
      <c r="P190" s="599"/>
      <c r="Q190" s="1520"/>
      <c r="R190" s="641"/>
      <c r="S190" s="1534">
        <f>I4/1000</f>
        <v>0.1</v>
      </c>
      <c r="T190" s="602"/>
      <c r="U190" s="1457"/>
      <c r="V190" s="599"/>
      <c r="W190" s="602"/>
      <c r="X190" s="602"/>
      <c r="Y190" s="1529"/>
      <c r="Z190" s="602"/>
      <c r="AA190" s="598"/>
      <c r="AB190" s="599"/>
      <c r="AC190" s="1520"/>
      <c r="AD190" s="641"/>
      <c r="AE190" s="602"/>
      <c r="AF190" s="603"/>
    </row>
    <row r="191" spans="1:32" ht="7.35" customHeight="1">
      <c r="A191" s="407"/>
      <c r="B191" s="399"/>
      <c r="C191" s="2089"/>
      <c r="D191" s="2027"/>
      <c r="E191" s="2089"/>
      <c r="F191" s="2027"/>
      <c r="G191" s="2249" t="s">
        <v>747</v>
      </c>
      <c r="H191" s="2250"/>
      <c r="I191" s="2250"/>
      <c r="J191" s="2250"/>
      <c r="K191" s="2250"/>
      <c r="L191" s="2677"/>
      <c r="M191" s="2678"/>
      <c r="N191" s="582"/>
      <c r="O191" s="588"/>
      <c r="P191" s="589"/>
      <c r="Q191" s="607"/>
      <c r="R191" s="612"/>
      <c r="S191" s="1525">
        <f>SUM(S189:S190)</f>
        <v>0.2</v>
      </c>
      <c r="T191" s="582"/>
      <c r="U191" s="1459">
        <f>'3.1Cost by Sub-contractors'!K30</f>
        <v>0</v>
      </c>
      <c r="V191" s="589"/>
      <c r="W191" s="607">
        <f>S191*U191</f>
        <v>0</v>
      </c>
      <c r="X191" s="612"/>
      <c r="Y191" s="1523"/>
      <c r="Z191" s="582"/>
      <c r="AA191" s="588"/>
      <c r="AB191" s="589"/>
      <c r="AC191" s="607"/>
      <c r="AD191" s="616"/>
      <c r="AE191" s="582"/>
      <c r="AF191" s="576"/>
    </row>
    <row r="192" spans="1:32" ht="7.35" customHeight="1">
      <c r="A192" s="407"/>
      <c r="B192" s="399"/>
      <c r="C192" s="2039" t="str">
        <f>'4.1Plan'!C619</f>
        <v>PKGA5</v>
      </c>
      <c r="D192" s="2038"/>
      <c r="E192" s="2227" t="str">
        <f>'4.1Plan'!D619</f>
        <v>MLA5-1</v>
      </c>
      <c r="F192" s="2228"/>
      <c r="G192" s="2646" t="s">
        <v>898</v>
      </c>
      <c r="H192" s="2647"/>
      <c r="I192" s="2650">
        <v>127847</v>
      </c>
      <c r="J192" s="2651"/>
      <c r="K192" s="1504" t="s">
        <v>96</v>
      </c>
      <c r="L192" s="2681"/>
      <c r="M192" s="2682"/>
      <c r="N192" s="596"/>
      <c r="O192" s="592"/>
      <c r="P192" s="593"/>
      <c r="Q192" s="639"/>
      <c r="R192" s="640"/>
      <c r="S192" s="1462">
        <f>I4/1000</f>
        <v>0.1</v>
      </c>
      <c r="T192" s="596"/>
      <c r="U192" s="1456"/>
      <c r="V192" s="593"/>
      <c r="W192" s="596"/>
      <c r="X192" s="596"/>
      <c r="Y192" s="1527"/>
      <c r="Z192" s="596"/>
      <c r="AA192" s="592"/>
      <c r="AB192" s="593"/>
      <c r="AC192" s="639"/>
      <c r="AD192" s="595"/>
      <c r="AE192" s="596"/>
      <c r="AF192" s="597"/>
    </row>
    <row r="193" spans="1:64" ht="7.35" customHeight="1">
      <c r="A193" s="407"/>
      <c r="B193" s="399"/>
      <c r="C193" s="2042"/>
      <c r="D193" s="2043"/>
      <c r="E193" s="2042"/>
      <c r="F193" s="2043"/>
      <c r="G193" s="2028" t="s">
        <v>899</v>
      </c>
      <c r="H193" s="2029"/>
      <c r="I193" s="2208">
        <v>128402</v>
      </c>
      <c r="J193" s="2210"/>
      <c r="K193" s="1504" t="s">
        <v>96</v>
      </c>
      <c r="L193" s="2675"/>
      <c r="M193" s="2676"/>
      <c r="N193" s="596"/>
      <c r="O193" s="592"/>
      <c r="P193" s="593"/>
      <c r="Q193" s="639"/>
      <c r="R193" s="640"/>
      <c r="S193" s="1462">
        <f>I4/1000</f>
        <v>0.1</v>
      </c>
      <c r="T193" s="596"/>
      <c r="U193" s="1456"/>
      <c r="V193" s="593"/>
      <c r="W193" s="596"/>
      <c r="X193" s="596"/>
      <c r="Y193" s="1527"/>
      <c r="Z193" s="596"/>
      <c r="AA193" s="592"/>
      <c r="AB193" s="593"/>
      <c r="AC193" s="639"/>
      <c r="AD193" s="595"/>
      <c r="AE193" s="596"/>
      <c r="AF193" s="597"/>
    </row>
    <row r="194" spans="1:64" ht="7.35" customHeight="1">
      <c r="A194" s="407"/>
      <c r="B194" s="399"/>
      <c r="C194" s="2042"/>
      <c r="D194" s="2043"/>
      <c r="E194" s="2042"/>
      <c r="F194" s="2043"/>
      <c r="G194" s="2028" t="s">
        <v>900</v>
      </c>
      <c r="H194" s="2029"/>
      <c r="I194" s="2208">
        <v>128743</v>
      </c>
      <c r="J194" s="2210"/>
      <c r="K194" s="1504" t="s">
        <v>96</v>
      </c>
      <c r="L194" s="2675"/>
      <c r="M194" s="2676"/>
      <c r="N194" s="596"/>
      <c r="O194" s="592"/>
      <c r="P194" s="593"/>
      <c r="Q194" s="639"/>
      <c r="R194" s="640"/>
      <c r="S194" s="1462">
        <f>I4/1000</f>
        <v>0.1</v>
      </c>
      <c r="T194" s="596"/>
      <c r="U194" s="1456"/>
      <c r="V194" s="593"/>
      <c r="W194" s="596"/>
      <c r="X194" s="596"/>
      <c r="Y194" s="1527"/>
      <c r="Z194" s="596"/>
      <c r="AA194" s="592"/>
      <c r="AB194" s="593"/>
      <c r="AC194" s="639"/>
      <c r="AD194" s="595"/>
      <c r="AE194" s="596"/>
      <c r="AF194" s="597"/>
    </row>
    <row r="195" spans="1:64" ht="7.35" customHeight="1">
      <c r="A195" s="407"/>
      <c r="B195" s="399"/>
      <c r="C195" s="2042"/>
      <c r="D195" s="2043"/>
      <c r="E195" s="2042"/>
      <c r="F195" s="2043"/>
      <c r="G195" s="2028" t="s">
        <v>901</v>
      </c>
      <c r="H195" s="2029"/>
      <c r="I195" s="2208">
        <v>129339</v>
      </c>
      <c r="J195" s="2210"/>
      <c r="K195" s="1504" t="s">
        <v>96</v>
      </c>
      <c r="L195" s="2675"/>
      <c r="M195" s="2676"/>
      <c r="N195" s="580"/>
      <c r="O195" s="561"/>
      <c r="P195" s="562"/>
      <c r="Q195" s="636"/>
      <c r="R195" s="637"/>
      <c r="S195" s="1528">
        <f>I4/1000</f>
        <v>0.1</v>
      </c>
      <c r="T195" s="580"/>
      <c r="U195" s="1451"/>
      <c r="V195" s="562"/>
      <c r="W195" s="580"/>
      <c r="X195" s="580"/>
      <c r="Y195" s="1527"/>
      <c r="Z195" s="580"/>
      <c r="AA195" s="561"/>
      <c r="AB195" s="593"/>
      <c r="AC195" s="639"/>
      <c r="AD195" s="595"/>
      <c r="AE195" s="596"/>
      <c r="AF195" s="597"/>
    </row>
    <row r="196" spans="1:64" ht="7.35" customHeight="1">
      <c r="A196" s="407"/>
      <c r="B196" s="399"/>
      <c r="C196" s="2042"/>
      <c r="D196" s="2043"/>
      <c r="E196" s="2042"/>
      <c r="F196" s="2043"/>
      <c r="G196" s="2028" t="s">
        <v>320</v>
      </c>
      <c r="H196" s="2029"/>
      <c r="I196" s="2208">
        <v>130000</v>
      </c>
      <c r="J196" s="2210"/>
      <c r="K196" s="1504" t="s">
        <v>440</v>
      </c>
      <c r="L196" s="2675">
        <f>K4/1000</f>
        <v>0.4</v>
      </c>
      <c r="M196" s="2676"/>
      <c r="N196" s="580"/>
      <c r="O196" s="561"/>
      <c r="P196" s="562"/>
      <c r="Q196" s="636"/>
      <c r="R196" s="637"/>
      <c r="S196" s="1528"/>
      <c r="T196" s="580"/>
      <c r="U196" s="1451"/>
      <c r="V196" s="562"/>
      <c r="W196" s="580"/>
      <c r="X196" s="580"/>
      <c r="Y196" s="1527">
        <f>ROUND(K4/K6,0)*K5/1000</f>
        <v>1.2</v>
      </c>
      <c r="Z196" s="580"/>
      <c r="AA196" s="561"/>
      <c r="AB196" s="593"/>
      <c r="AC196" s="639"/>
      <c r="AD196" s="595"/>
      <c r="AE196" s="596"/>
      <c r="AF196" s="597"/>
    </row>
    <row r="197" spans="1:64" ht="7.35" customHeight="1">
      <c r="A197" s="407"/>
      <c r="B197" s="399"/>
      <c r="C197" s="2042"/>
      <c r="D197" s="2043"/>
      <c r="E197" s="2042"/>
      <c r="F197" s="2043"/>
      <c r="G197" s="2028" t="s">
        <v>902</v>
      </c>
      <c r="H197" s="2029"/>
      <c r="I197" s="2208">
        <v>130482</v>
      </c>
      <c r="J197" s="2210"/>
      <c r="K197" s="1504" t="s">
        <v>106</v>
      </c>
      <c r="L197" s="2675"/>
      <c r="M197" s="2676"/>
      <c r="N197" s="580"/>
      <c r="O197" s="561"/>
      <c r="P197" s="562"/>
      <c r="Q197" s="636"/>
      <c r="R197" s="637"/>
      <c r="S197" s="1528">
        <f>I4/1000</f>
        <v>0.1</v>
      </c>
      <c r="T197" s="580"/>
      <c r="U197" s="1451"/>
      <c r="V197" s="562"/>
      <c r="W197" s="580"/>
      <c r="X197" s="580"/>
      <c r="Y197" s="396"/>
      <c r="Z197" s="580"/>
      <c r="AA197" s="561"/>
      <c r="AB197" s="593"/>
      <c r="AC197" s="639"/>
      <c r="AD197" s="595"/>
      <c r="AE197" s="596"/>
      <c r="AF197" s="597"/>
    </row>
    <row r="198" spans="1:64" ht="7.35" customHeight="1">
      <c r="A198" s="407"/>
      <c r="B198" s="399"/>
      <c r="C198" s="2042"/>
      <c r="D198" s="2043"/>
      <c r="E198" s="2042"/>
      <c r="F198" s="2043"/>
      <c r="G198" s="2028" t="s">
        <v>903</v>
      </c>
      <c r="H198" s="2029"/>
      <c r="I198" s="2208">
        <v>130630</v>
      </c>
      <c r="J198" s="2210"/>
      <c r="K198" s="1504" t="s">
        <v>96</v>
      </c>
      <c r="L198" s="2675"/>
      <c r="M198" s="2676"/>
      <c r="N198" s="580"/>
      <c r="O198" s="561"/>
      <c r="P198" s="562"/>
      <c r="Q198" s="636"/>
      <c r="R198" s="637"/>
      <c r="S198" s="1528">
        <f>I4/1000</f>
        <v>0.1</v>
      </c>
      <c r="T198" s="580"/>
      <c r="U198" s="1451"/>
      <c r="V198" s="562"/>
      <c r="W198" s="580"/>
      <c r="X198" s="580"/>
      <c r="Y198" s="1527"/>
      <c r="Z198" s="580"/>
      <c r="AA198" s="561"/>
      <c r="AB198" s="593"/>
      <c r="AC198" s="639"/>
      <c r="AD198" s="595"/>
      <c r="AE198" s="596"/>
      <c r="AF198" s="597"/>
    </row>
    <row r="199" spans="1:64" ht="7.35" customHeight="1">
      <c r="A199" s="407"/>
      <c r="B199" s="399"/>
      <c r="C199" s="2042"/>
      <c r="D199" s="2043"/>
      <c r="E199" s="2042"/>
      <c r="F199" s="2043"/>
      <c r="G199" s="2078" t="s">
        <v>904</v>
      </c>
      <c r="H199" s="2079"/>
      <c r="I199" s="2648">
        <v>131435</v>
      </c>
      <c r="J199" s="2649"/>
      <c r="K199" s="1592" t="s">
        <v>96</v>
      </c>
      <c r="L199" s="2679"/>
      <c r="M199" s="2680"/>
      <c r="O199" s="583"/>
      <c r="P199" s="584"/>
      <c r="R199" s="606"/>
      <c r="S199" s="451">
        <f>I4/1000</f>
        <v>0.1</v>
      </c>
      <c r="U199" s="1454"/>
      <c r="V199" s="584"/>
      <c r="Y199" s="1533"/>
      <c r="AA199" s="583"/>
      <c r="AB199" s="584"/>
      <c r="AD199" s="585"/>
      <c r="AE199" s="586"/>
      <c r="AF199" s="587"/>
    </row>
    <row r="200" spans="1:64" ht="7.35" customHeight="1">
      <c r="A200" s="409"/>
      <c r="B200" s="401"/>
      <c r="C200" s="2089"/>
      <c r="D200" s="2027"/>
      <c r="E200" s="2089"/>
      <c r="F200" s="2027"/>
      <c r="G200" s="2249" t="s">
        <v>747</v>
      </c>
      <c r="H200" s="2250"/>
      <c r="I200" s="2250"/>
      <c r="J200" s="2250"/>
      <c r="K200" s="2250"/>
      <c r="L200" s="2695">
        <f>SUM(L192:L199)</f>
        <v>0.4</v>
      </c>
      <c r="M200" s="2696"/>
      <c r="N200" s="582"/>
      <c r="O200" s="588">
        <f>'3.1Cost by Sub-contractors'!K29</f>
        <v>0</v>
      </c>
      <c r="P200" s="589"/>
      <c r="Q200" s="607">
        <f>L200*O200</f>
        <v>0</v>
      </c>
      <c r="R200" s="612"/>
      <c r="S200" s="1526">
        <f>SUM(S192:S199)</f>
        <v>0.7</v>
      </c>
      <c r="T200" s="582"/>
      <c r="U200" s="1459">
        <f>'3.1Cost by Sub-contractors'!K30</f>
        <v>0</v>
      </c>
      <c r="V200" s="589"/>
      <c r="W200" s="607">
        <f>S200*U200</f>
        <v>0</v>
      </c>
      <c r="X200" s="582"/>
      <c r="Y200" s="1139">
        <f>SUM(Y192:Y199)</f>
        <v>1.2</v>
      </c>
      <c r="Z200" s="582"/>
      <c r="AA200" s="588">
        <f>'3.1Cost by Sub-contractors'!K31</f>
        <v>0</v>
      </c>
      <c r="AB200" s="589"/>
      <c r="AC200" s="607">
        <f>Y200*AA200</f>
        <v>0</v>
      </c>
      <c r="AD200" s="616"/>
      <c r="AE200" s="582"/>
      <c r="AF200" s="576"/>
    </row>
    <row r="201" spans="1:64" ht="7.35" customHeight="1">
      <c r="A201" s="1514"/>
      <c r="B201" s="2231" t="s">
        <v>540</v>
      </c>
      <c r="C201" s="2231"/>
      <c r="D201" s="2231"/>
      <c r="E201" s="2231"/>
      <c r="F201" s="2231"/>
      <c r="G201" s="2231"/>
      <c r="H201" s="2231"/>
      <c r="I201" s="2231"/>
      <c r="J201" s="2231"/>
      <c r="K201" s="2231"/>
      <c r="L201" s="2231"/>
      <c r="M201" s="2231"/>
      <c r="N201" s="2231"/>
      <c r="O201" s="2231"/>
      <c r="P201" s="2231"/>
      <c r="Q201" s="2231"/>
      <c r="R201" s="2231"/>
      <c r="S201" s="2231"/>
      <c r="T201" s="2231"/>
      <c r="U201" s="2231"/>
      <c r="V201" s="2231"/>
      <c r="W201" s="2231"/>
      <c r="X201" s="2231"/>
      <c r="Y201" s="2231"/>
      <c r="Z201" s="2231"/>
      <c r="AA201" s="2231"/>
      <c r="AB201" s="2231"/>
      <c r="AC201" s="2231"/>
      <c r="AD201" s="2231"/>
      <c r="AE201" s="2231"/>
      <c r="AF201" s="2232"/>
    </row>
    <row r="202" spans="1:64" ht="7.35" customHeight="1">
      <c r="A202" s="406"/>
      <c r="B202" s="398" t="str">
        <f>'4.1Plan'!B619</f>
        <v>Quang Ngai</v>
      </c>
      <c r="C202" s="2039" t="str">
        <f>'4.1Plan'!C555</f>
        <v>PKGA4</v>
      </c>
      <c r="D202" s="2038"/>
      <c r="E202" s="2227" t="str">
        <f>'4.1Plan'!D595</f>
        <v>MLA4-3</v>
      </c>
      <c r="F202" s="2228"/>
      <c r="G202" s="2264" t="s">
        <v>905</v>
      </c>
      <c r="H202" s="2265"/>
      <c r="I202" s="2652">
        <v>123915</v>
      </c>
      <c r="J202" s="2653"/>
      <c r="K202" s="1504" t="s">
        <v>360</v>
      </c>
      <c r="L202" s="2697"/>
      <c r="M202" s="2698"/>
      <c r="N202" s="1153"/>
      <c r="O202" s="1154"/>
      <c r="P202" s="1155"/>
      <c r="Q202" s="1156"/>
      <c r="R202" s="651"/>
      <c r="S202" s="451">
        <f>I4/1000</f>
        <v>0.1</v>
      </c>
      <c r="U202" s="1458"/>
      <c r="V202" s="623"/>
      <c r="Y202" s="1533"/>
      <c r="AA202" s="583"/>
      <c r="AB202" s="584"/>
      <c r="AD202" s="606"/>
      <c r="AE202" s="596"/>
      <c r="AF202" s="597" t="s">
        <v>450</v>
      </c>
    </row>
    <row r="203" spans="1:64" ht="7.35" customHeight="1">
      <c r="A203" s="407"/>
      <c r="B203" s="399"/>
      <c r="C203" s="2042"/>
      <c r="D203" s="2043"/>
      <c r="E203" s="2089"/>
      <c r="F203" s="2027"/>
      <c r="G203" s="2249" t="s">
        <v>11</v>
      </c>
      <c r="H203" s="2250"/>
      <c r="I203" s="2250"/>
      <c r="J203" s="2250"/>
      <c r="K203" s="2250"/>
      <c r="L203" s="2689"/>
      <c r="M203" s="2690"/>
      <c r="N203" s="1284"/>
      <c r="O203" s="832"/>
      <c r="P203" s="1158"/>
      <c r="Q203" s="1515"/>
      <c r="R203" s="612"/>
      <c r="S203" s="1526">
        <f>S202</f>
        <v>0.1</v>
      </c>
      <c r="T203" s="582"/>
      <c r="U203" s="1459">
        <f>'3.1Cost by Sub-contractors'!K30</f>
        <v>0</v>
      </c>
      <c r="V203" s="589"/>
      <c r="W203" s="607">
        <f>S203*U203</f>
        <v>0</v>
      </c>
      <c r="X203" s="582"/>
      <c r="Y203" s="1522"/>
      <c r="Z203" s="582"/>
      <c r="AA203" s="588"/>
      <c r="AB203" s="589"/>
      <c r="AC203" s="607"/>
      <c r="AD203" s="612"/>
      <c r="AE203" s="582"/>
      <c r="AF203" s="576"/>
    </row>
    <row r="204" spans="1:64" ht="7.35" customHeight="1">
      <c r="A204" s="407"/>
      <c r="B204" s="399"/>
      <c r="C204" s="2039" t="str">
        <f>'4.1Plan'!C619</f>
        <v>PKGA5</v>
      </c>
      <c r="D204" s="2038"/>
      <c r="E204" s="2223" t="str">
        <f>'4.1Plan'!D619</f>
        <v>MLA5-1</v>
      </c>
      <c r="F204" s="2224"/>
      <c r="G204" s="2264" t="s">
        <v>444</v>
      </c>
      <c r="H204" s="2265"/>
      <c r="I204" s="2652">
        <v>130750</v>
      </c>
      <c r="J204" s="2653"/>
      <c r="K204" s="1505" t="s">
        <v>106</v>
      </c>
      <c r="L204" s="2697"/>
      <c r="M204" s="2698"/>
      <c r="N204" s="1157"/>
      <c r="O204" s="1159"/>
      <c r="P204" s="1160"/>
      <c r="Q204" s="1518"/>
      <c r="R204" s="608"/>
      <c r="S204" s="1536">
        <f>I4/1000</f>
        <v>0.1</v>
      </c>
      <c r="T204" s="649"/>
      <c r="U204" s="1455"/>
      <c r="V204" s="988"/>
      <c r="W204" s="649"/>
      <c r="X204" s="649"/>
      <c r="Y204" s="1535"/>
      <c r="AA204" s="583"/>
      <c r="AB204" s="584"/>
      <c r="AD204" s="606"/>
      <c r="AE204" s="586"/>
      <c r="AF204" s="597" t="s">
        <v>445</v>
      </c>
    </row>
    <row r="205" spans="1:64" ht="7.35" customHeight="1">
      <c r="A205" s="409"/>
      <c r="B205" s="401"/>
      <c r="C205" s="2089"/>
      <c r="D205" s="2027"/>
      <c r="E205" s="2254"/>
      <c r="F205" s="2255"/>
      <c r="G205" s="2249" t="s">
        <v>11</v>
      </c>
      <c r="H205" s="2250"/>
      <c r="I205" s="2250"/>
      <c r="J205" s="2250"/>
      <c r="K205" s="2250"/>
      <c r="L205" s="2691"/>
      <c r="M205" s="2692"/>
      <c r="N205" s="1636"/>
      <c r="O205" s="849"/>
      <c r="P205" s="1161"/>
      <c r="Q205" s="755"/>
      <c r="R205" s="646"/>
      <c r="S205" s="1460">
        <f>S204</f>
        <v>0.1</v>
      </c>
      <c r="T205" s="1057"/>
      <c r="U205" s="1453">
        <f>'3.1Cost by Sub-contractors'!K30</f>
        <v>0</v>
      </c>
      <c r="V205" s="572"/>
      <c r="W205" s="607">
        <f>S205*U205</f>
        <v>0</v>
      </c>
      <c r="X205" s="1057"/>
      <c r="Y205" s="1523"/>
      <c r="Z205" s="582"/>
      <c r="AA205" s="588"/>
      <c r="AB205" s="589"/>
      <c r="AC205" s="607"/>
      <c r="AD205" s="612"/>
      <c r="AE205" s="582"/>
      <c r="AF205" s="576"/>
    </row>
    <row r="206" spans="1:64" s="586" customFormat="1" ht="7.35" customHeight="1">
      <c r="A206" s="1586"/>
      <c r="B206" s="1586"/>
      <c r="C206" s="1507"/>
      <c r="D206" s="1507"/>
      <c r="E206" s="1587"/>
      <c r="F206" s="1587"/>
      <c r="G206" s="545"/>
      <c r="H206" s="545"/>
      <c r="I206" s="545"/>
      <c r="J206" s="545"/>
      <c r="K206" s="545"/>
      <c r="L206" s="620"/>
      <c r="M206" s="620"/>
      <c r="N206" s="609"/>
      <c r="O206" s="610"/>
      <c r="P206" s="605"/>
      <c r="Q206" s="610"/>
      <c r="R206" s="609"/>
      <c r="S206" s="1463"/>
      <c r="T206" s="609"/>
      <c r="U206" s="609"/>
      <c r="V206" s="609"/>
      <c r="W206" s="609"/>
      <c r="X206" s="609"/>
      <c r="Y206" s="620"/>
      <c r="Z206" s="609"/>
      <c r="AA206" s="610"/>
      <c r="AB206" s="605"/>
      <c r="AC206" s="610"/>
      <c r="AD206" s="609"/>
      <c r="AE206" s="605"/>
      <c r="AF206" s="611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</row>
    <row r="207" spans="1:64" s="586" customFormat="1" ht="7.35" customHeight="1">
      <c r="A207" s="425"/>
      <c r="B207" s="425"/>
      <c r="C207" s="1506"/>
      <c r="D207" s="1506"/>
      <c r="E207" s="1588"/>
      <c r="F207" s="1588"/>
      <c r="G207" s="1589"/>
      <c r="H207" s="1589"/>
      <c r="I207" s="1589"/>
      <c r="J207" s="1589"/>
      <c r="K207" s="1589"/>
      <c r="L207" s="1524"/>
      <c r="M207" s="1524"/>
      <c r="N207" s="648"/>
      <c r="O207" s="645"/>
      <c r="P207" s="1057"/>
      <c r="Q207" s="645"/>
      <c r="R207" s="648"/>
      <c r="S207" s="1461"/>
      <c r="T207" s="648"/>
      <c r="U207" s="648"/>
      <c r="V207" s="648"/>
      <c r="W207" s="648"/>
      <c r="X207" s="648"/>
      <c r="Y207" s="1524"/>
      <c r="Z207" s="648"/>
      <c r="AA207" s="645"/>
      <c r="AB207" s="1057"/>
      <c r="AC207" s="645"/>
      <c r="AD207" s="648"/>
      <c r="AE207" s="1057"/>
      <c r="AF207" s="1590"/>
      <c r="AG207" s="434"/>
      <c r="AH207" s="434"/>
      <c r="AI207" s="434"/>
      <c r="AJ207" s="434"/>
      <c r="AK207" s="434"/>
      <c r="AL207" s="434"/>
      <c r="AM207" s="434"/>
      <c r="AN207" s="434"/>
      <c r="AO207" s="434"/>
      <c r="AP207" s="434"/>
      <c r="AQ207" s="434"/>
      <c r="AR207" s="434"/>
      <c r="AS207" s="434"/>
      <c r="AT207" s="434"/>
      <c r="AU207" s="434"/>
      <c r="AV207" s="434"/>
      <c r="AW207" s="434"/>
      <c r="AX207" s="434"/>
      <c r="AY207" s="434"/>
      <c r="AZ207" s="434"/>
      <c r="BA207" s="434"/>
      <c r="BB207" s="434"/>
      <c r="BC207" s="434"/>
      <c r="BD207" s="434"/>
      <c r="BE207" s="434"/>
      <c r="BF207" s="434"/>
      <c r="BG207" s="434"/>
      <c r="BH207" s="434"/>
      <c r="BI207" s="434"/>
      <c r="BJ207" s="434"/>
      <c r="BK207" s="434"/>
      <c r="BL207" s="434"/>
    </row>
    <row r="208" spans="1:64" ht="7.35" customHeight="1">
      <c r="A208" s="2229" t="s">
        <v>9</v>
      </c>
      <c r="B208" s="2230"/>
      <c r="C208" s="2039" t="s">
        <v>33</v>
      </c>
      <c r="D208" s="2038"/>
      <c r="E208" s="2229" t="s">
        <v>29</v>
      </c>
      <c r="F208" s="2230"/>
      <c r="G208" s="2039" t="s">
        <v>22</v>
      </c>
      <c r="H208" s="2041"/>
      <c r="I208" s="2039" t="s">
        <v>99</v>
      </c>
      <c r="J208" s="2038"/>
      <c r="K208" s="1512" t="s">
        <v>100</v>
      </c>
      <c r="L208" s="2053" t="s">
        <v>5</v>
      </c>
      <c r="M208" s="2054"/>
      <c r="N208" s="2054"/>
      <c r="O208" s="2054"/>
      <c r="P208" s="2054"/>
      <c r="Q208" s="2054"/>
      <c r="R208" s="2054"/>
      <c r="S208" s="2054"/>
      <c r="T208" s="2054"/>
      <c r="U208" s="2054"/>
      <c r="V208" s="2054"/>
      <c r="W208" s="2054"/>
      <c r="X208" s="2054"/>
      <c r="Y208" s="2054"/>
      <c r="Z208" s="2054"/>
      <c r="AA208" s="2054"/>
      <c r="AB208" s="2054"/>
      <c r="AC208" s="2054"/>
      <c r="AD208" s="2054"/>
      <c r="AE208" s="2039" t="s">
        <v>24</v>
      </c>
      <c r="AF208" s="2038"/>
    </row>
    <row r="209" spans="1:32" ht="7.35" customHeight="1">
      <c r="A209" s="2221"/>
      <c r="B209" s="2222"/>
      <c r="C209" s="2042" t="s">
        <v>34</v>
      </c>
      <c r="D209" s="2043"/>
      <c r="E209" s="2221" t="s">
        <v>370</v>
      </c>
      <c r="F209" s="2222"/>
      <c r="G209" s="2042"/>
      <c r="H209" s="2047"/>
      <c r="I209" s="2042"/>
      <c r="J209" s="2043"/>
      <c r="K209" s="1510"/>
      <c r="L209" s="2094" t="s">
        <v>1056</v>
      </c>
      <c r="M209" s="2095"/>
      <c r="N209" s="2095"/>
      <c r="O209" s="2095"/>
      <c r="P209" s="2095"/>
      <c r="Q209" s="2095"/>
      <c r="R209" s="2096"/>
      <c r="S209" s="2053" t="s">
        <v>1057</v>
      </c>
      <c r="T209" s="2054"/>
      <c r="U209" s="2054"/>
      <c r="V209" s="2054"/>
      <c r="W209" s="2054"/>
      <c r="X209" s="2276"/>
      <c r="Y209" s="2053" t="s">
        <v>1058</v>
      </c>
      <c r="Z209" s="2054"/>
      <c r="AA209" s="2054"/>
      <c r="AB209" s="2054"/>
      <c r="AC209" s="2054"/>
      <c r="AD209" s="2054"/>
      <c r="AE209" s="2042"/>
      <c r="AF209" s="2043"/>
    </row>
    <row r="210" spans="1:32" ht="7.35" customHeight="1">
      <c r="A210" s="2221"/>
      <c r="B210" s="2222"/>
      <c r="C210" s="2042"/>
      <c r="D210" s="2043"/>
      <c r="E210" s="2221"/>
      <c r="F210" s="2222"/>
      <c r="G210" s="2042"/>
      <c r="H210" s="2047"/>
      <c r="I210" s="2042"/>
      <c r="J210" s="2043"/>
      <c r="K210" s="1510"/>
      <c r="L210" s="2240" t="str">
        <f>'3.1Cost by Sub-contractors'!M3</f>
        <v>Qty</v>
      </c>
      <c r="M210" s="2661"/>
      <c r="N210" s="2241"/>
      <c r="O210" s="2244" t="str">
        <f>'3.1Cost by Sub-contractors'!K3</f>
        <v>Unit Price</v>
      </c>
      <c r="P210" s="2245"/>
      <c r="Q210" s="2236" t="str">
        <f>'3.1Cost by Sub-contractors'!O3</f>
        <v>Amount</v>
      </c>
      <c r="R210" s="2237"/>
      <c r="S210" s="2240" t="str">
        <f>'3.1Cost by Sub-contractors'!M3</f>
        <v>Qty</v>
      </c>
      <c r="T210" s="2241"/>
      <c r="U210" s="2244" t="str">
        <f>'3.1Cost by Sub-contractors'!K3</f>
        <v>Unit Price</v>
      </c>
      <c r="V210" s="2245"/>
      <c r="W210" s="2656" t="str">
        <f>'3.1Cost by Sub-contractors'!O3</f>
        <v>Amount</v>
      </c>
      <c r="X210" s="2657"/>
      <c r="Y210" s="2240" t="str">
        <f>'3.1Cost by Sub-contractors'!M3</f>
        <v>Qty</v>
      </c>
      <c r="Z210" s="2241"/>
      <c r="AA210" s="2244" t="str">
        <f>'3.1Cost by Sub-contractors'!K3</f>
        <v>Unit Price</v>
      </c>
      <c r="AB210" s="2245"/>
      <c r="AC210" s="2656" t="str">
        <f>'3.1Cost by Sub-contractors'!O3</f>
        <v>Amount</v>
      </c>
      <c r="AD210" s="2657"/>
      <c r="AE210" s="2044"/>
      <c r="AF210" s="2046"/>
    </row>
    <row r="211" spans="1:32" ht="7.35" customHeight="1">
      <c r="A211" s="2258"/>
      <c r="B211" s="2259"/>
      <c r="C211" s="2089"/>
      <c r="D211" s="2027"/>
      <c r="E211" s="2254"/>
      <c r="F211" s="2255"/>
      <c r="G211" s="2089"/>
      <c r="H211" s="2026"/>
      <c r="I211" s="2089"/>
      <c r="J211" s="2027"/>
      <c r="K211" s="1511"/>
      <c r="L211" s="2286" t="str">
        <f>'3.1Cost by Sub-contractors'!J60</f>
        <v>(km)</v>
      </c>
      <c r="M211" s="2658"/>
      <c r="N211" s="2287"/>
      <c r="O211" s="2234" t="str">
        <f>'3.1Cost by Sub-contractors'!K4</f>
        <v>(USD)</v>
      </c>
      <c r="P211" s="2235"/>
      <c r="Q211" s="2238" t="str">
        <f>'3.1Cost by Sub-contractors'!O4</f>
        <v>(USD)</v>
      </c>
      <c r="R211" s="2239"/>
      <c r="S211" s="2286" t="str">
        <f>'3.1Cost by Sub-contractors'!J61</f>
        <v>(km)</v>
      </c>
      <c r="T211" s="2287"/>
      <c r="U211" s="2234" t="str">
        <f>'3.1Cost by Sub-contractors'!K4</f>
        <v>(USD)</v>
      </c>
      <c r="V211" s="2235"/>
      <c r="W211" s="2238" t="str">
        <f>'3.1Cost by Sub-contractors'!O4</f>
        <v>(USD)</v>
      </c>
      <c r="X211" s="2239"/>
      <c r="Y211" s="2286" t="str">
        <f>'3.1Cost by Sub-contractors'!J62</f>
        <v>(km)</v>
      </c>
      <c r="Z211" s="2287"/>
      <c r="AA211" s="2234" t="str">
        <f>'3.1Cost by Sub-contractors'!K4</f>
        <v>(USD)</v>
      </c>
      <c r="AB211" s="2235"/>
      <c r="AC211" s="2238" t="str">
        <f>'3.1Cost by Sub-contractors'!O4</f>
        <v>(USD)</v>
      </c>
      <c r="AD211" s="2239"/>
      <c r="AE211" s="2032"/>
      <c r="AF211" s="2034"/>
    </row>
    <row r="212" spans="1:32" ht="7.35" customHeight="1">
      <c r="A212" s="1514"/>
      <c r="B212" s="2231" t="s">
        <v>853</v>
      </c>
      <c r="C212" s="2231"/>
      <c r="D212" s="2231"/>
      <c r="E212" s="2231"/>
      <c r="F212" s="2231"/>
      <c r="G212" s="2231"/>
      <c r="H212" s="2231"/>
      <c r="I212" s="2231"/>
      <c r="J212" s="2231"/>
      <c r="K212" s="2231"/>
      <c r="L212" s="2231"/>
      <c r="M212" s="2231"/>
      <c r="N212" s="2231"/>
      <c r="O212" s="2231"/>
      <c r="P212" s="2231"/>
      <c r="Q212" s="2231"/>
      <c r="R212" s="2231"/>
      <c r="S212" s="2231"/>
      <c r="T212" s="2231"/>
      <c r="U212" s="2231"/>
      <c r="V212" s="2231"/>
      <c r="W212" s="2231"/>
      <c r="X212" s="2231"/>
      <c r="Y212" s="2231"/>
      <c r="Z212" s="2231"/>
      <c r="AA212" s="2231"/>
      <c r="AB212" s="2231"/>
      <c r="AC212" s="2231"/>
      <c r="AD212" s="2231"/>
      <c r="AE212" s="2231"/>
      <c r="AF212" s="2232"/>
    </row>
    <row r="213" spans="1:32" ht="7.35" customHeight="1">
      <c r="A213" s="407"/>
      <c r="B213" s="399" t="e">
        <f>'4.1Plan'!#REF!</f>
        <v>#REF!</v>
      </c>
      <c r="C213" s="2042" t="e">
        <f>'4.1Plan'!#REF!</f>
        <v>#REF!</v>
      </c>
      <c r="D213" s="2043"/>
      <c r="E213" s="2227" t="str">
        <f>'4.1Plan'!V645</f>
        <v>MLA5-2</v>
      </c>
      <c r="F213" s="2228"/>
      <c r="G213" s="2646" t="s">
        <v>906</v>
      </c>
      <c r="H213" s="2647"/>
      <c r="I213" s="2650">
        <v>131868</v>
      </c>
      <c r="J213" s="2651"/>
      <c r="K213" s="1540" t="s">
        <v>108</v>
      </c>
      <c r="L213" s="2685"/>
      <c r="M213" s="2686"/>
      <c r="N213" s="1352"/>
      <c r="O213" s="1353"/>
      <c r="P213" s="1354"/>
      <c r="Q213" s="1517"/>
      <c r="R213" s="638"/>
      <c r="S213" s="1532">
        <f>M4/1000</f>
        <v>0.1</v>
      </c>
      <c r="T213" s="578"/>
      <c r="U213" s="1450"/>
      <c r="V213" s="556"/>
      <c r="W213" s="578"/>
      <c r="X213" s="578"/>
      <c r="Y213" s="1531"/>
      <c r="Z213" s="578"/>
      <c r="AA213" s="555"/>
      <c r="AB213" s="556"/>
      <c r="AC213" s="1519"/>
      <c r="AD213" s="638"/>
      <c r="AE213" s="578"/>
      <c r="AF213" s="579"/>
    </row>
    <row r="214" spans="1:32" ht="7.35" customHeight="1">
      <c r="A214" s="407"/>
      <c r="B214" s="399"/>
      <c r="C214" s="2042"/>
      <c r="D214" s="2043"/>
      <c r="E214" s="2042"/>
      <c r="F214" s="2043"/>
      <c r="G214" s="2028" t="s">
        <v>907</v>
      </c>
      <c r="H214" s="2029"/>
      <c r="I214" s="2208">
        <v>132440</v>
      </c>
      <c r="J214" s="2210"/>
      <c r="K214" s="1504" t="s">
        <v>108</v>
      </c>
      <c r="L214" s="2683"/>
      <c r="M214" s="2684"/>
      <c r="N214" s="1162"/>
      <c r="O214" s="1163"/>
      <c r="P214" s="1164"/>
      <c r="Q214" s="1165"/>
      <c r="R214" s="640"/>
      <c r="S214" s="1462">
        <f>M4/1000</f>
        <v>0.1</v>
      </c>
      <c r="T214" s="596"/>
      <c r="U214" s="1456"/>
      <c r="V214" s="593"/>
      <c r="W214" s="596"/>
      <c r="X214" s="596"/>
      <c r="Y214" s="396"/>
      <c r="Z214" s="596"/>
      <c r="AA214" s="592"/>
      <c r="AB214" s="593"/>
      <c r="AC214" s="639"/>
      <c r="AD214" s="640"/>
      <c r="AE214" s="596"/>
      <c r="AF214" s="597"/>
    </row>
    <row r="215" spans="1:32" ht="7.35" customHeight="1">
      <c r="A215" s="407"/>
      <c r="B215" s="399"/>
      <c r="C215" s="2042"/>
      <c r="D215" s="2043"/>
      <c r="E215" s="2042"/>
      <c r="F215" s="2043"/>
      <c r="G215" s="2028" t="s">
        <v>908</v>
      </c>
      <c r="H215" s="2029"/>
      <c r="I215" s="2208">
        <v>133343</v>
      </c>
      <c r="J215" s="2210"/>
      <c r="K215" s="1504" t="s">
        <v>109</v>
      </c>
      <c r="L215" s="2683"/>
      <c r="M215" s="2684"/>
      <c r="N215" s="1162"/>
      <c r="O215" s="1163"/>
      <c r="P215" s="1164"/>
      <c r="Q215" s="1165"/>
      <c r="R215" s="640"/>
      <c r="S215" s="1462">
        <f>M4/1000</f>
        <v>0.1</v>
      </c>
      <c r="T215" s="596"/>
      <c r="U215" s="1456"/>
      <c r="V215" s="593"/>
      <c r="W215" s="596"/>
      <c r="X215" s="596"/>
      <c r="Y215" s="396"/>
      <c r="Z215" s="596"/>
      <c r="AA215" s="592"/>
      <c r="AB215" s="593"/>
      <c r="AC215" s="639"/>
      <c r="AD215" s="640"/>
      <c r="AE215" s="596"/>
      <c r="AF215" s="597"/>
    </row>
    <row r="216" spans="1:32" ht="7.35" customHeight="1">
      <c r="A216" s="407"/>
      <c r="B216" s="399"/>
      <c r="C216" s="2042"/>
      <c r="D216" s="2043"/>
      <c r="E216" s="2042"/>
      <c r="F216" s="2043"/>
      <c r="G216" s="2028" t="s">
        <v>909</v>
      </c>
      <c r="H216" s="2029"/>
      <c r="I216" s="2208">
        <v>133600</v>
      </c>
      <c r="J216" s="2210"/>
      <c r="K216" s="1504" t="s">
        <v>102</v>
      </c>
      <c r="L216" s="2683"/>
      <c r="M216" s="2684"/>
      <c r="N216" s="1162"/>
      <c r="O216" s="1163"/>
      <c r="P216" s="1164"/>
      <c r="Q216" s="1165"/>
      <c r="R216" s="640"/>
      <c r="S216" s="1462">
        <f>M4/1000</f>
        <v>0.1</v>
      </c>
      <c r="T216" s="596"/>
      <c r="U216" s="1456"/>
      <c r="V216" s="593"/>
      <c r="W216" s="596"/>
      <c r="X216" s="596"/>
      <c r="Y216" s="396"/>
      <c r="Z216" s="596"/>
      <c r="AA216" s="592"/>
      <c r="AB216" s="593"/>
      <c r="AC216" s="639"/>
      <c r="AD216" s="640"/>
      <c r="AE216" s="596"/>
      <c r="AF216" s="597"/>
    </row>
    <row r="217" spans="1:32" ht="7.35" customHeight="1">
      <c r="A217" s="407"/>
      <c r="B217" s="399"/>
      <c r="C217" s="2042"/>
      <c r="D217" s="2043"/>
      <c r="E217" s="2042"/>
      <c r="F217" s="2043"/>
      <c r="G217" s="2028" t="s">
        <v>910</v>
      </c>
      <c r="H217" s="2029"/>
      <c r="I217" s="2208">
        <v>133696</v>
      </c>
      <c r="J217" s="2210"/>
      <c r="K217" s="1504" t="s">
        <v>110</v>
      </c>
      <c r="L217" s="2683"/>
      <c r="M217" s="2684"/>
      <c r="N217" s="1162"/>
      <c r="O217" s="1163"/>
      <c r="P217" s="1164"/>
      <c r="Q217" s="1165"/>
      <c r="R217" s="640"/>
      <c r="S217" s="1462">
        <f>M4/1000</f>
        <v>0.1</v>
      </c>
      <c r="T217" s="596"/>
      <c r="U217" s="1456"/>
      <c r="V217" s="593"/>
      <c r="W217" s="596"/>
      <c r="X217" s="596"/>
      <c r="Y217" s="396"/>
      <c r="Z217" s="596"/>
      <c r="AA217" s="592"/>
      <c r="AB217" s="593"/>
      <c r="AC217" s="639"/>
      <c r="AD217" s="640"/>
      <c r="AE217" s="596"/>
      <c r="AF217" s="597"/>
    </row>
    <row r="218" spans="1:32" ht="7.35" customHeight="1">
      <c r="A218" s="407"/>
      <c r="B218" s="399"/>
      <c r="C218" s="2042"/>
      <c r="D218" s="2043"/>
      <c r="E218" s="2042"/>
      <c r="F218" s="2043"/>
      <c r="G218" s="2028" t="s">
        <v>911</v>
      </c>
      <c r="H218" s="2029"/>
      <c r="I218" s="2208">
        <v>134226</v>
      </c>
      <c r="J218" s="2210"/>
      <c r="K218" s="1504" t="s">
        <v>108</v>
      </c>
      <c r="L218" s="2683"/>
      <c r="M218" s="2684"/>
      <c r="N218" s="1162"/>
      <c r="O218" s="1163"/>
      <c r="P218" s="1164"/>
      <c r="Q218" s="1165"/>
      <c r="R218" s="640"/>
      <c r="S218" s="1462">
        <f>M4/1000</f>
        <v>0.1</v>
      </c>
      <c r="T218" s="596"/>
      <c r="U218" s="1456"/>
      <c r="V218" s="593"/>
      <c r="W218" s="596"/>
      <c r="X218" s="596"/>
      <c r="Y218" s="396"/>
      <c r="Z218" s="596"/>
      <c r="AA218" s="592"/>
      <c r="AB218" s="593"/>
      <c r="AC218" s="639"/>
      <c r="AD218" s="640"/>
      <c r="AE218" s="596"/>
      <c r="AF218" s="597"/>
    </row>
    <row r="219" spans="1:32" ht="7.35" customHeight="1">
      <c r="A219" s="407"/>
      <c r="B219" s="399"/>
      <c r="C219" s="2042"/>
      <c r="D219" s="2043"/>
      <c r="E219" s="2042"/>
      <c r="F219" s="2043"/>
      <c r="G219" s="2028" t="s">
        <v>912</v>
      </c>
      <c r="H219" s="2029"/>
      <c r="I219" s="2208">
        <v>134391</v>
      </c>
      <c r="J219" s="2210"/>
      <c r="K219" s="1504" t="s">
        <v>111</v>
      </c>
      <c r="L219" s="2683"/>
      <c r="M219" s="2684"/>
      <c r="N219" s="1162"/>
      <c r="O219" s="1163"/>
      <c r="P219" s="1164"/>
      <c r="Q219" s="1165"/>
      <c r="R219" s="640"/>
      <c r="S219" s="1462">
        <f>M4/1000</f>
        <v>0.1</v>
      </c>
      <c r="T219" s="596"/>
      <c r="U219" s="1456"/>
      <c r="V219" s="593"/>
      <c r="W219" s="596"/>
      <c r="X219" s="596"/>
      <c r="Y219" s="396"/>
      <c r="Z219" s="596"/>
      <c r="AA219" s="592"/>
      <c r="AB219" s="593"/>
      <c r="AC219" s="639"/>
      <c r="AD219" s="640"/>
      <c r="AE219" s="596"/>
      <c r="AF219" s="597"/>
    </row>
    <row r="220" spans="1:32" ht="7.35" customHeight="1">
      <c r="A220" s="407"/>
      <c r="B220" s="399"/>
      <c r="C220" s="2042"/>
      <c r="D220" s="2043"/>
      <c r="E220" s="2042"/>
      <c r="F220" s="2043"/>
      <c r="G220" s="2028" t="s">
        <v>913</v>
      </c>
      <c r="H220" s="2029"/>
      <c r="I220" s="2208">
        <v>134828</v>
      </c>
      <c r="J220" s="2210"/>
      <c r="K220" s="1504" t="s">
        <v>102</v>
      </c>
      <c r="L220" s="2683"/>
      <c r="M220" s="2684"/>
      <c r="N220" s="1162"/>
      <c r="O220" s="1163"/>
      <c r="P220" s="1164"/>
      <c r="Q220" s="1165"/>
      <c r="R220" s="640"/>
      <c r="S220" s="1462">
        <f>M4/1000</f>
        <v>0.1</v>
      </c>
      <c r="T220" s="596"/>
      <c r="U220" s="1456"/>
      <c r="V220" s="593"/>
      <c r="W220" s="596"/>
      <c r="X220" s="596"/>
      <c r="Y220" s="396"/>
      <c r="Z220" s="596"/>
      <c r="AA220" s="592"/>
      <c r="AB220" s="593"/>
      <c r="AC220" s="639"/>
      <c r="AD220" s="640"/>
      <c r="AE220" s="596"/>
      <c r="AF220" s="597"/>
    </row>
    <row r="221" spans="1:32" ht="7.35" customHeight="1">
      <c r="A221" s="407"/>
      <c r="B221" s="399"/>
      <c r="C221" s="2042"/>
      <c r="D221" s="2043"/>
      <c r="E221" s="2042"/>
      <c r="F221" s="2043"/>
      <c r="G221" s="2028" t="s">
        <v>914</v>
      </c>
      <c r="H221" s="2029"/>
      <c r="I221" s="2208">
        <v>135142</v>
      </c>
      <c r="J221" s="2210"/>
      <c r="K221" s="1504" t="s">
        <v>109</v>
      </c>
      <c r="L221" s="2683"/>
      <c r="M221" s="2684"/>
      <c r="N221" s="1162"/>
      <c r="O221" s="1163"/>
      <c r="P221" s="1164"/>
      <c r="Q221" s="1165"/>
      <c r="R221" s="640"/>
      <c r="S221" s="1462">
        <f>M4/1000</f>
        <v>0.1</v>
      </c>
      <c r="T221" s="596"/>
      <c r="U221" s="1456"/>
      <c r="V221" s="593"/>
      <c r="W221" s="596"/>
      <c r="X221" s="596"/>
      <c r="Y221" s="396"/>
      <c r="Z221" s="596"/>
      <c r="AA221" s="592"/>
      <c r="AB221" s="593"/>
      <c r="AC221" s="639"/>
      <c r="AD221" s="640"/>
      <c r="AE221" s="596"/>
      <c r="AF221" s="597"/>
    </row>
    <row r="222" spans="1:32" ht="7.35" customHeight="1">
      <c r="A222" s="407"/>
      <c r="B222" s="399"/>
      <c r="C222" s="2042"/>
      <c r="D222" s="2043"/>
      <c r="E222" s="2042"/>
      <c r="F222" s="2043"/>
      <c r="G222" s="2028" t="s">
        <v>207</v>
      </c>
      <c r="H222" s="2029"/>
      <c r="I222" s="2208">
        <v>135646</v>
      </c>
      <c r="J222" s="2210"/>
      <c r="K222" s="1504" t="s">
        <v>112</v>
      </c>
      <c r="L222" s="2683"/>
      <c r="M222" s="2684"/>
      <c r="N222" s="1162"/>
      <c r="O222" s="1163"/>
      <c r="P222" s="1164"/>
      <c r="Q222" s="1165"/>
      <c r="R222" s="640"/>
      <c r="S222" s="1462">
        <f>M4/1000</f>
        <v>0.1</v>
      </c>
      <c r="T222" s="596"/>
      <c r="U222" s="1456"/>
      <c r="V222" s="593"/>
      <c r="W222" s="596"/>
      <c r="X222" s="596"/>
      <c r="Y222" s="396"/>
      <c r="Z222" s="596"/>
      <c r="AA222" s="592"/>
      <c r="AB222" s="593"/>
      <c r="AC222" s="639"/>
      <c r="AD222" s="640"/>
      <c r="AE222" s="596"/>
      <c r="AF222" s="597"/>
    </row>
    <row r="223" spans="1:32" ht="7.35" customHeight="1">
      <c r="A223" s="407"/>
      <c r="B223" s="399"/>
      <c r="C223" s="2042"/>
      <c r="D223" s="2043"/>
      <c r="E223" s="2042"/>
      <c r="F223" s="2043"/>
      <c r="G223" s="2028" t="s">
        <v>208</v>
      </c>
      <c r="H223" s="2029"/>
      <c r="I223" s="2208">
        <v>135699</v>
      </c>
      <c r="J223" s="2210"/>
      <c r="K223" s="1504" t="s">
        <v>112</v>
      </c>
      <c r="L223" s="2683"/>
      <c r="M223" s="2684"/>
      <c r="N223" s="1162"/>
      <c r="O223" s="1163"/>
      <c r="P223" s="1164"/>
      <c r="Q223" s="1165"/>
      <c r="R223" s="640"/>
      <c r="S223" s="1462">
        <f>M4/1000</f>
        <v>0.1</v>
      </c>
      <c r="T223" s="596"/>
      <c r="U223" s="1456"/>
      <c r="V223" s="593"/>
      <c r="W223" s="596"/>
      <c r="X223" s="596"/>
      <c r="Y223" s="396"/>
      <c r="Z223" s="596"/>
      <c r="AA223" s="592"/>
      <c r="AB223" s="593"/>
      <c r="AC223" s="639"/>
      <c r="AD223" s="640"/>
      <c r="AE223" s="596"/>
      <c r="AF223" s="597"/>
    </row>
    <row r="224" spans="1:32" ht="7.35" customHeight="1">
      <c r="A224" s="407"/>
      <c r="B224" s="399"/>
      <c r="C224" s="2042"/>
      <c r="D224" s="2043"/>
      <c r="E224" s="2042"/>
      <c r="F224" s="2043"/>
      <c r="G224" s="2028" t="s">
        <v>209</v>
      </c>
      <c r="H224" s="2029"/>
      <c r="I224" s="2208">
        <v>135969</v>
      </c>
      <c r="J224" s="2210"/>
      <c r="K224" s="1504" t="s">
        <v>112</v>
      </c>
      <c r="L224" s="2683"/>
      <c r="M224" s="2684"/>
      <c r="N224" s="1162"/>
      <c r="O224" s="1163"/>
      <c r="P224" s="1164"/>
      <c r="Q224" s="1165"/>
      <c r="R224" s="640"/>
      <c r="S224" s="1462">
        <f>M4/1000</f>
        <v>0.1</v>
      </c>
      <c r="T224" s="596"/>
      <c r="U224" s="1456"/>
      <c r="V224" s="593"/>
      <c r="W224" s="596"/>
      <c r="X224" s="596"/>
      <c r="Y224" s="396"/>
      <c r="Z224" s="596"/>
      <c r="AA224" s="592"/>
      <c r="AB224" s="593"/>
      <c r="AC224" s="639"/>
      <c r="AD224" s="640"/>
      <c r="AE224" s="596"/>
      <c r="AF224" s="597"/>
    </row>
    <row r="225" spans="1:32" ht="7.35" customHeight="1">
      <c r="A225" s="407"/>
      <c r="B225" s="399"/>
      <c r="C225" s="2042"/>
      <c r="D225" s="2043"/>
      <c r="E225" s="2089"/>
      <c r="F225" s="2027"/>
      <c r="G225" s="2278" t="s">
        <v>11</v>
      </c>
      <c r="H225" s="2279"/>
      <c r="I225" s="2279"/>
      <c r="J225" s="2279"/>
      <c r="K225" s="2279"/>
      <c r="L225" s="2689"/>
      <c r="M225" s="2690"/>
      <c r="N225" s="1158"/>
      <c r="O225" s="832"/>
      <c r="P225" s="1158"/>
      <c r="Q225" s="1515"/>
      <c r="R225" s="612"/>
      <c r="S225" s="1526">
        <f>SUM(S213:S224)</f>
        <v>1.2</v>
      </c>
      <c r="T225" s="582"/>
      <c r="U225" s="1459">
        <f>'3.1Cost by Sub-contractors'!K61</f>
        <v>0</v>
      </c>
      <c r="V225" s="589"/>
      <c r="W225" s="607">
        <f>S225*U225</f>
        <v>0</v>
      </c>
      <c r="X225" s="582"/>
      <c r="Y225" s="1522"/>
      <c r="Z225" s="589"/>
      <c r="AA225" s="588"/>
      <c r="AB225" s="589"/>
      <c r="AC225" s="607"/>
      <c r="AD225" s="612"/>
      <c r="AE225" s="582"/>
      <c r="AF225" s="576"/>
    </row>
    <row r="226" spans="1:32" ht="7.35" customHeight="1">
      <c r="A226" s="407"/>
      <c r="B226" s="399"/>
      <c r="C226" s="2042"/>
      <c r="D226" s="2043"/>
      <c r="E226" s="2223" t="str">
        <f>'4.1Plan'!V674</f>
        <v>MLA5-3</v>
      </c>
      <c r="F226" s="2224"/>
      <c r="G226" s="2646" t="s">
        <v>210</v>
      </c>
      <c r="H226" s="2647"/>
      <c r="I226" s="2650">
        <v>136077</v>
      </c>
      <c r="J226" s="2651"/>
      <c r="K226" s="1776" t="s">
        <v>112</v>
      </c>
      <c r="L226" s="2685"/>
      <c r="M226" s="2686"/>
      <c r="N226" s="1352"/>
      <c r="O226" s="1353"/>
      <c r="P226" s="1354"/>
      <c r="Q226" s="1747"/>
      <c r="R226" s="638"/>
      <c r="S226" s="1772">
        <f>M4/1000</f>
        <v>0.1</v>
      </c>
      <c r="T226" s="578"/>
      <c r="U226" s="1450"/>
      <c r="V226" s="556"/>
      <c r="W226" s="578"/>
      <c r="X226" s="578"/>
      <c r="Y226" s="1771"/>
      <c r="Z226" s="578"/>
      <c r="AA226" s="555"/>
      <c r="AB226" s="556"/>
      <c r="AC226" s="1762"/>
      <c r="AD226" s="638"/>
      <c r="AE226" s="578"/>
      <c r="AF226" s="579"/>
    </row>
    <row r="227" spans="1:32" ht="7.35" customHeight="1">
      <c r="A227" s="407"/>
      <c r="B227" s="399"/>
      <c r="C227" s="2042"/>
      <c r="D227" s="2043"/>
      <c r="E227" s="2042"/>
      <c r="F227" s="2043"/>
      <c r="G227" s="2028" t="s">
        <v>211</v>
      </c>
      <c r="H227" s="2029"/>
      <c r="I227" s="2208">
        <v>136218</v>
      </c>
      <c r="J227" s="2210"/>
      <c r="K227" s="1728" t="s">
        <v>108</v>
      </c>
      <c r="L227" s="2683"/>
      <c r="M227" s="2684"/>
      <c r="N227" s="1819"/>
      <c r="O227" s="1820"/>
      <c r="P227" s="1821"/>
      <c r="Q227" s="1745"/>
      <c r="R227" s="637"/>
      <c r="S227" s="1768">
        <f>M4/1000</f>
        <v>0.1</v>
      </c>
      <c r="T227" s="580"/>
      <c r="U227" s="1451"/>
      <c r="V227" s="562"/>
      <c r="W227" s="580"/>
      <c r="X227" s="580"/>
      <c r="Y227" s="1767"/>
      <c r="Z227" s="580"/>
      <c r="AA227" s="561"/>
      <c r="AB227" s="562"/>
      <c r="AC227" s="636"/>
      <c r="AD227" s="637"/>
      <c r="AE227" s="580"/>
      <c r="AF227" s="566"/>
    </row>
    <row r="228" spans="1:32" ht="7.35" customHeight="1">
      <c r="A228" s="407"/>
      <c r="B228" s="399"/>
      <c r="C228" s="2042"/>
      <c r="D228" s="2043"/>
      <c r="E228" s="2042"/>
      <c r="F228" s="2043"/>
      <c r="G228" s="2028" t="s">
        <v>212</v>
      </c>
      <c r="H228" s="2029"/>
      <c r="I228" s="2208">
        <v>136356</v>
      </c>
      <c r="J228" s="2210"/>
      <c r="K228" s="1728" t="s">
        <v>110</v>
      </c>
      <c r="L228" s="2683"/>
      <c r="M228" s="2684"/>
      <c r="N228" s="1819"/>
      <c r="O228" s="1820"/>
      <c r="P228" s="1821"/>
      <c r="Q228" s="1745"/>
      <c r="R228" s="637"/>
      <c r="S228" s="1768">
        <f>M4/1000</f>
        <v>0.1</v>
      </c>
      <c r="T228" s="580"/>
      <c r="U228" s="1451"/>
      <c r="V228" s="562"/>
      <c r="W228" s="580"/>
      <c r="X228" s="580"/>
      <c r="Y228" s="1767"/>
      <c r="Z228" s="580"/>
      <c r="AA228" s="561"/>
      <c r="AB228" s="562"/>
      <c r="AC228" s="636"/>
      <c r="AD228" s="637"/>
      <c r="AE228" s="580"/>
      <c r="AF228" s="566"/>
    </row>
    <row r="229" spans="1:32" ht="7.35" customHeight="1">
      <c r="A229" s="407"/>
      <c r="B229" s="399"/>
      <c r="C229" s="2042"/>
      <c r="D229" s="2043"/>
      <c r="E229" s="2042"/>
      <c r="F229" s="2043"/>
      <c r="G229" s="2028" t="s">
        <v>213</v>
      </c>
      <c r="H229" s="2029"/>
      <c r="I229" s="2208">
        <v>136469</v>
      </c>
      <c r="J229" s="2210"/>
      <c r="K229" s="1728" t="s">
        <v>112</v>
      </c>
      <c r="L229" s="2683"/>
      <c r="M229" s="2684"/>
      <c r="N229" s="1819"/>
      <c r="O229" s="1820"/>
      <c r="P229" s="1821"/>
      <c r="Q229" s="1745"/>
      <c r="R229" s="637"/>
      <c r="S229" s="1768">
        <f>M4/1000</f>
        <v>0.1</v>
      </c>
      <c r="T229" s="580"/>
      <c r="U229" s="1451"/>
      <c r="V229" s="562"/>
      <c r="W229" s="580"/>
      <c r="X229" s="580"/>
      <c r="Y229" s="1767"/>
      <c r="Z229" s="580"/>
      <c r="AA229" s="561"/>
      <c r="AB229" s="562"/>
      <c r="AC229" s="636"/>
      <c r="AD229" s="637"/>
      <c r="AE229" s="580"/>
      <c r="AF229" s="566"/>
    </row>
    <row r="230" spans="1:32" ht="7.35" customHeight="1">
      <c r="A230" s="407"/>
      <c r="B230" s="399"/>
      <c r="C230" s="2042"/>
      <c r="D230" s="2043"/>
      <c r="E230" s="434"/>
      <c r="F230" s="434"/>
      <c r="G230" s="2028" t="s">
        <v>366</v>
      </c>
      <c r="H230" s="2029"/>
      <c r="I230" s="2208">
        <v>136738</v>
      </c>
      <c r="J230" s="2210"/>
      <c r="K230" s="1728" t="s">
        <v>109</v>
      </c>
      <c r="L230" s="2683"/>
      <c r="M230" s="2684"/>
      <c r="N230" s="1819"/>
      <c r="O230" s="1820"/>
      <c r="P230" s="1821"/>
      <c r="Q230" s="1745"/>
      <c r="R230" s="637"/>
      <c r="S230" s="1768">
        <f>M4/1000</f>
        <v>0.1</v>
      </c>
      <c r="T230" s="580"/>
      <c r="U230" s="1451"/>
      <c r="V230" s="562"/>
      <c r="W230" s="580"/>
      <c r="X230" s="580"/>
      <c r="Y230" s="1767"/>
      <c r="Z230" s="580"/>
      <c r="AA230" s="561"/>
      <c r="AB230" s="562"/>
      <c r="AC230" s="636"/>
      <c r="AD230" s="637"/>
      <c r="AE230" s="580"/>
      <c r="AF230" s="566"/>
    </row>
    <row r="231" spans="1:32" ht="7.35" customHeight="1">
      <c r="A231" s="407"/>
      <c r="B231" s="399"/>
      <c r="C231" s="2042"/>
      <c r="D231" s="2043"/>
      <c r="E231" s="2042"/>
      <c r="F231" s="2043"/>
      <c r="G231" s="2028" t="s">
        <v>367</v>
      </c>
      <c r="H231" s="2029"/>
      <c r="I231" s="2208">
        <v>136975</v>
      </c>
      <c r="J231" s="2210"/>
      <c r="K231" s="1728" t="s">
        <v>113</v>
      </c>
      <c r="L231" s="2683"/>
      <c r="M231" s="2684"/>
      <c r="N231" s="1819"/>
      <c r="O231" s="1820"/>
      <c r="P231" s="1821"/>
      <c r="Q231" s="1745"/>
      <c r="R231" s="637"/>
      <c r="S231" s="1768">
        <f>M4/1000</f>
        <v>0.1</v>
      </c>
      <c r="T231" s="580"/>
      <c r="U231" s="1451"/>
      <c r="V231" s="562"/>
      <c r="W231" s="580"/>
      <c r="X231" s="580"/>
      <c r="Y231" s="1767"/>
      <c r="Z231" s="580"/>
      <c r="AA231" s="561"/>
      <c r="AB231" s="562"/>
      <c r="AC231" s="636"/>
      <c r="AD231" s="637"/>
      <c r="AE231" s="580"/>
      <c r="AF231" s="566"/>
    </row>
    <row r="232" spans="1:32" ht="7.35" customHeight="1">
      <c r="A232" s="407"/>
      <c r="B232" s="399"/>
      <c r="C232" s="2042"/>
      <c r="D232" s="2043"/>
      <c r="E232" s="2042"/>
      <c r="F232" s="2043"/>
      <c r="G232" s="2028" t="s">
        <v>214</v>
      </c>
      <c r="H232" s="2029"/>
      <c r="I232" s="2208">
        <v>137095</v>
      </c>
      <c r="J232" s="2210"/>
      <c r="K232" s="1728" t="s">
        <v>113</v>
      </c>
      <c r="L232" s="2683"/>
      <c r="M232" s="2684"/>
      <c r="N232" s="1819"/>
      <c r="O232" s="1820"/>
      <c r="P232" s="1821"/>
      <c r="Q232" s="1745"/>
      <c r="R232" s="637"/>
      <c r="S232" s="1768">
        <f>M4/1000</f>
        <v>0.1</v>
      </c>
      <c r="T232" s="580"/>
      <c r="U232" s="1451"/>
      <c r="V232" s="562"/>
      <c r="W232" s="580"/>
      <c r="X232" s="580"/>
      <c r="Y232" s="1767"/>
      <c r="Z232" s="580"/>
      <c r="AA232" s="561"/>
      <c r="AB232" s="562"/>
      <c r="AC232" s="636"/>
      <c r="AD232" s="637"/>
      <c r="AE232" s="580"/>
      <c r="AF232" s="566"/>
    </row>
    <row r="233" spans="1:32" ht="7.35" customHeight="1">
      <c r="A233" s="407"/>
      <c r="B233" s="399"/>
      <c r="C233" s="2042"/>
      <c r="D233" s="2043"/>
      <c r="E233" s="2042"/>
      <c r="F233" s="2043"/>
      <c r="G233" s="2028" t="s">
        <v>915</v>
      </c>
      <c r="H233" s="2029"/>
      <c r="I233" s="2208">
        <v>137224</v>
      </c>
      <c r="J233" s="2210"/>
      <c r="K233" s="1728" t="s">
        <v>110</v>
      </c>
      <c r="L233" s="2683"/>
      <c r="M233" s="2684"/>
      <c r="N233" s="1819"/>
      <c r="O233" s="1820"/>
      <c r="P233" s="1821"/>
      <c r="Q233" s="1745"/>
      <c r="R233" s="637"/>
      <c r="S233" s="1768">
        <f>M4/1000</f>
        <v>0.1</v>
      </c>
      <c r="T233" s="580"/>
      <c r="U233" s="1451"/>
      <c r="V233" s="562"/>
      <c r="W233" s="580"/>
      <c r="X233" s="580"/>
      <c r="Y233" s="1767"/>
      <c r="Z233" s="580"/>
      <c r="AA233" s="561"/>
      <c r="AB233" s="562"/>
      <c r="AC233" s="636"/>
      <c r="AD233" s="637"/>
      <c r="AE233" s="580"/>
      <c r="AF233" s="566"/>
    </row>
    <row r="234" spans="1:32" ht="7.35" customHeight="1">
      <c r="A234" s="407"/>
      <c r="B234" s="399"/>
      <c r="C234" s="2042"/>
      <c r="D234" s="2043"/>
      <c r="E234" s="2042"/>
      <c r="F234" s="2043"/>
      <c r="G234" s="2028" t="s">
        <v>916</v>
      </c>
      <c r="H234" s="2029"/>
      <c r="I234" s="2208">
        <v>137825</v>
      </c>
      <c r="J234" s="2210"/>
      <c r="K234" s="1728" t="s">
        <v>104</v>
      </c>
      <c r="L234" s="2683"/>
      <c r="M234" s="2684"/>
      <c r="N234" s="1819"/>
      <c r="O234" s="1820"/>
      <c r="P234" s="1821"/>
      <c r="Q234" s="1745"/>
      <c r="R234" s="637"/>
      <c r="S234" s="1768">
        <f>M4/1000</f>
        <v>0.1</v>
      </c>
      <c r="T234" s="580"/>
      <c r="U234" s="1451"/>
      <c r="V234" s="562"/>
      <c r="W234" s="580"/>
      <c r="X234" s="580"/>
      <c r="Y234" s="1767"/>
      <c r="Z234" s="580"/>
      <c r="AA234" s="561"/>
      <c r="AB234" s="562"/>
      <c r="AC234" s="636"/>
      <c r="AD234" s="637"/>
      <c r="AE234" s="580"/>
      <c r="AF234" s="566"/>
    </row>
    <row r="235" spans="1:32" ht="7.35" customHeight="1">
      <c r="A235" s="407"/>
      <c r="B235" s="399"/>
      <c r="C235" s="2042"/>
      <c r="D235" s="2043"/>
      <c r="E235" s="2042"/>
      <c r="F235" s="2043"/>
      <c r="G235" s="2028" t="s">
        <v>917</v>
      </c>
      <c r="H235" s="2029"/>
      <c r="I235" s="2208">
        <v>138422</v>
      </c>
      <c r="J235" s="2210"/>
      <c r="K235" s="1728" t="s">
        <v>114</v>
      </c>
      <c r="L235" s="2683"/>
      <c r="M235" s="2684"/>
      <c r="N235" s="1819"/>
      <c r="O235" s="1820"/>
      <c r="P235" s="1821"/>
      <c r="Q235" s="1745"/>
      <c r="R235" s="637"/>
      <c r="S235" s="1768">
        <f>M4/1000</f>
        <v>0.1</v>
      </c>
      <c r="T235" s="580"/>
      <c r="U235" s="1451"/>
      <c r="V235" s="562"/>
      <c r="W235" s="580"/>
      <c r="X235" s="580"/>
      <c r="Y235" s="1767"/>
      <c r="Z235" s="580"/>
      <c r="AA235" s="561"/>
      <c r="AB235" s="562"/>
      <c r="AC235" s="636"/>
      <c r="AD235" s="637"/>
      <c r="AE235" s="580"/>
      <c r="AF235" s="566"/>
    </row>
    <row r="236" spans="1:32" ht="7.35" customHeight="1">
      <c r="A236" s="407"/>
      <c r="B236" s="399"/>
      <c r="C236" s="2042"/>
      <c r="D236" s="2043"/>
      <c r="E236" s="2042"/>
      <c r="F236" s="2043"/>
      <c r="G236" s="2028" t="s">
        <v>918</v>
      </c>
      <c r="H236" s="2029"/>
      <c r="I236" s="2208">
        <v>138672</v>
      </c>
      <c r="J236" s="2210"/>
      <c r="K236" s="1728" t="s">
        <v>111</v>
      </c>
      <c r="L236" s="2683"/>
      <c r="M236" s="2684"/>
      <c r="N236" s="1819"/>
      <c r="O236" s="1820"/>
      <c r="P236" s="1821"/>
      <c r="Q236" s="1745"/>
      <c r="R236" s="637"/>
      <c r="S236" s="1768">
        <f>M4/1000</f>
        <v>0.1</v>
      </c>
      <c r="T236" s="580"/>
      <c r="U236" s="1451"/>
      <c r="V236" s="562"/>
      <c r="W236" s="580"/>
      <c r="X236" s="580"/>
      <c r="Y236" s="1767"/>
      <c r="Z236" s="580"/>
      <c r="AA236" s="561"/>
      <c r="AB236" s="562"/>
      <c r="AC236" s="636"/>
      <c r="AD236" s="637"/>
      <c r="AE236" s="580"/>
      <c r="AF236" s="566"/>
    </row>
    <row r="237" spans="1:32" ht="7.35" customHeight="1">
      <c r="A237" s="407"/>
      <c r="B237" s="399"/>
      <c r="C237" s="2042"/>
      <c r="D237" s="2043"/>
      <c r="E237" s="2042"/>
      <c r="F237" s="2043"/>
      <c r="G237" s="2078" t="s">
        <v>919</v>
      </c>
      <c r="H237" s="2079"/>
      <c r="I237" s="2648">
        <v>139465</v>
      </c>
      <c r="J237" s="2649"/>
      <c r="K237" s="1729" t="s">
        <v>102</v>
      </c>
      <c r="L237" s="2687"/>
      <c r="M237" s="2688"/>
      <c r="N237" s="1822"/>
      <c r="O237" s="1823"/>
      <c r="P237" s="1824"/>
      <c r="Q237" s="1760"/>
      <c r="R237" s="643"/>
      <c r="S237" s="1770">
        <f>M4/1000</f>
        <v>0.1</v>
      </c>
      <c r="T237" s="617"/>
      <c r="U237" s="1452"/>
      <c r="V237" s="568"/>
      <c r="W237" s="617"/>
      <c r="X237" s="617"/>
      <c r="Y237" s="1769"/>
      <c r="Z237" s="617"/>
      <c r="AA237" s="567"/>
      <c r="AB237" s="568"/>
      <c r="AC237" s="1761"/>
      <c r="AD237" s="643"/>
      <c r="AE237" s="617"/>
      <c r="AF237" s="618"/>
    </row>
    <row r="238" spans="1:32" ht="7.35" customHeight="1">
      <c r="A238" s="409"/>
      <c r="B238" s="401"/>
      <c r="C238" s="2089"/>
      <c r="D238" s="2027"/>
      <c r="E238" s="2089"/>
      <c r="F238" s="2027"/>
      <c r="G238" s="2278" t="s">
        <v>11</v>
      </c>
      <c r="H238" s="2279"/>
      <c r="I238" s="2279"/>
      <c r="J238" s="2279"/>
      <c r="K238" s="2279"/>
      <c r="L238" s="2689"/>
      <c r="M238" s="2690"/>
      <c r="N238" s="1158"/>
      <c r="O238" s="832"/>
      <c r="P238" s="1158"/>
      <c r="Q238" s="1515"/>
      <c r="R238" s="612"/>
      <c r="S238" s="1526">
        <f>SUM(S226:S237)</f>
        <v>1.2</v>
      </c>
      <c r="T238" s="582"/>
      <c r="U238" s="1459">
        <f>'3.1Cost by Sub-contractors'!K61</f>
        <v>0</v>
      </c>
      <c r="V238" s="589"/>
      <c r="W238" s="607">
        <f>S238*U238</f>
        <v>0</v>
      </c>
      <c r="X238" s="582"/>
      <c r="Y238" s="1522"/>
      <c r="Z238" s="589"/>
      <c r="AA238" s="588"/>
      <c r="AB238" s="589"/>
      <c r="AC238" s="607"/>
      <c r="AD238" s="612"/>
      <c r="AE238" s="582"/>
      <c r="AF238" s="576"/>
    </row>
    <row r="239" spans="1:32">
      <c r="A239" s="402"/>
      <c r="B239" s="402"/>
    </row>
    <row r="240" spans="1:32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  <row r="279" spans="1:2">
      <c r="A279" s="402"/>
      <c r="B279" s="402"/>
    </row>
  </sheetData>
  <mergeCells count="1164">
    <mergeCell ref="E16:F16"/>
    <mergeCell ref="E68:F68"/>
    <mergeCell ref="C110:D110"/>
    <mergeCell ref="C129:D129"/>
    <mergeCell ref="E129:F129"/>
    <mergeCell ref="M1:P1"/>
    <mergeCell ref="M2:P2"/>
    <mergeCell ref="M4:O4"/>
    <mergeCell ref="U211:V211"/>
    <mergeCell ref="M3:P3"/>
    <mergeCell ref="L168:M168"/>
    <mergeCell ref="L169:M169"/>
    <mergeCell ref="L163:M163"/>
    <mergeCell ref="L164:M164"/>
    <mergeCell ref="L165:M165"/>
    <mergeCell ref="L141:M141"/>
    <mergeCell ref="L146:M146"/>
    <mergeCell ref="L145:M145"/>
    <mergeCell ref="L144:M144"/>
    <mergeCell ref="L143:M143"/>
    <mergeCell ref="L142:M142"/>
    <mergeCell ref="L151:M151"/>
    <mergeCell ref="L152:M152"/>
    <mergeCell ref="L153:M153"/>
    <mergeCell ref="L121:M121"/>
    <mergeCell ref="L122:M122"/>
    <mergeCell ref="L123:M123"/>
    <mergeCell ref="L124:M124"/>
    <mergeCell ref="L118:M118"/>
    <mergeCell ref="L167:M167"/>
    <mergeCell ref="L158:M158"/>
    <mergeCell ref="L159:M159"/>
    <mergeCell ref="W211:X211"/>
    <mergeCell ref="S209:X209"/>
    <mergeCell ref="S210:T210"/>
    <mergeCell ref="U210:V210"/>
    <mergeCell ref="W210:X210"/>
    <mergeCell ref="S211:T211"/>
    <mergeCell ref="M5:O5"/>
    <mergeCell ref="M6:O6"/>
    <mergeCell ref="L224:M224"/>
    <mergeCell ref="L226:M226"/>
    <mergeCell ref="L227:M227"/>
    <mergeCell ref="L219:M219"/>
    <mergeCell ref="L220:M220"/>
    <mergeCell ref="L223:M223"/>
    <mergeCell ref="L205:M205"/>
    <mergeCell ref="L213:M213"/>
    <mergeCell ref="L189:M189"/>
    <mergeCell ref="L190:M190"/>
    <mergeCell ref="L191:M191"/>
    <mergeCell ref="L186:M186"/>
    <mergeCell ref="L188:M188"/>
    <mergeCell ref="L187:M187"/>
    <mergeCell ref="L161:M161"/>
    <mergeCell ref="L162:M162"/>
    <mergeCell ref="L155:M155"/>
    <mergeCell ref="L156:M156"/>
    <mergeCell ref="L160:M160"/>
    <mergeCell ref="S9:X9"/>
    <mergeCell ref="S10:T10"/>
    <mergeCell ref="U10:V10"/>
    <mergeCell ref="W10:X10"/>
    <mergeCell ref="L166:M166"/>
    <mergeCell ref="L157:M157"/>
    <mergeCell ref="E225:F225"/>
    <mergeCell ref="G225:K225"/>
    <mergeCell ref="L225:M225"/>
    <mergeCell ref="L196:M196"/>
    <mergeCell ref="L197:M197"/>
    <mergeCell ref="L198:M198"/>
    <mergeCell ref="L199:M199"/>
    <mergeCell ref="L192:M192"/>
    <mergeCell ref="L193:M193"/>
    <mergeCell ref="L194:M194"/>
    <mergeCell ref="L195:M195"/>
    <mergeCell ref="L222:M222"/>
    <mergeCell ref="L176:M176"/>
    <mergeCell ref="L170:M170"/>
    <mergeCell ref="L171:M171"/>
    <mergeCell ref="L172:M172"/>
    <mergeCell ref="L182:M182"/>
    <mergeCell ref="L185:M185"/>
    <mergeCell ref="L183:M183"/>
    <mergeCell ref="L184:M184"/>
    <mergeCell ref="L178:M178"/>
    <mergeCell ref="L180:M180"/>
    <mergeCell ref="L179:M179"/>
    <mergeCell ref="L181:M181"/>
    <mergeCell ref="L173:M173"/>
    <mergeCell ref="L174:M174"/>
    <mergeCell ref="L175:M175"/>
    <mergeCell ref="L177:M177"/>
    <mergeCell ref="I221:J221"/>
    <mergeCell ref="I214:J214"/>
    <mergeCell ref="I215:J215"/>
    <mergeCell ref="L233:M233"/>
    <mergeCell ref="L200:M200"/>
    <mergeCell ref="L202:M202"/>
    <mergeCell ref="L203:M203"/>
    <mergeCell ref="L204:M204"/>
    <mergeCell ref="L214:M214"/>
    <mergeCell ref="L210:N210"/>
    <mergeCell ref="L238:M238"/>
    <mergeCell ref="L237:M237"/>
    <mergeCell ref="L236:M236"/>
    <mergeCell ref="L215:M215"/>
    <mergeCell ref="L216:M216"/>
    <mergeCell ref="L217:M217"/>
    <mergeCell ref="L218:M218"/>
    <mergeCell ref="L221:M221"/>
    <mergeCell ref="L234:M234"/>
    <mergeCell ref="L235:M235"/>
    <mergeCell ref="L228:M228"/>
    <mergeCell ref="L229:M229"/>
    <mergeCell ref="L230:M230"/>
    <mergeCell ref="L231:M231"/>
    <mergeCell ref="L232:M232"/>
    <mergeCell ref="L105:M105"/>
    <mergeCell ref="L129:M129"/>
    <mergeCell ref="L130:M130"/>
    <mergeCell ref="L131:M131"/>
    <mergeCell ref="L126:M126"/>
    <mergeCell ref="L127:M127"/>
    <mergeCell ref="L128:M128"/>
    <mergeCell ref="L137:M137"/>
    <mergeCell ref="L138:M138"/>
    <mergeCell ref="L139:M139"/>
    <mergeCell ref="L132:M132"/>
    <mergeCell ref="L133:M133"/>
    <mergeCell ref="L134:M134"/>
    <mergeCell ref="L135:M135"/>
    <mergeCell ref="L140:M140"/>
    <mergeCell ref="L108:M108"/>
    <mergeCell ref="L154:M154"/>
    <mergeCell ref="L147:M147"/>
    <mergeCell ref="L148:M148"/>
    <mergeCell ref="L149:M149"/>
    <mergeCell ref="L150:M150"/>
    <mergeCell ref="L113:M113"/>
    <mergeCell ref="L115:M115"/>
    <mergeCell ref="L116:M116"/>
    <mergeCell ref="L117:M117"/>
    <mergeCell ref="L110:M110"/>
    <mergeCell ref="L111:M111"/>
    <mergeCell ref="L112:M112"/>
    <mergeCell ref="L125:M125"/>
    <mergeCell ref="L119:M119"/>
    <mergeCell ref="L83:M83"/>
    <mergeCell ref="L84:M84"/>
    <mergeCell ref="L88:M88"/>
    <mergeCell ref="L85:M85"/>
    <mergeCell ref="L78:M78"/>
    <mergeCell ref="L80:M80"/>
    <mergeCell ref="L81:M81"/>
    <mergeCell ref="L82:M82"/>
    <mergeCell ref="L90:M90"/>
    <mergeCell ref="L91:M91"/>
    <mergeCell ref="L120:M120"/>
    <mergeCell ref="L136:M136"/>
    <mergeCell ref="L93:M93"/>
    <mergeCell ref="L92:M92"/>
    <mergeCell ref="L86:M86"/>
    <mergeCell ref="L87:M87"/>
    <mergeCell ref="L89:M89"/>
    <mergeCell ref="L101:M101"/>
    <mergeCell ref="L98:M98"/>
    <mergeCell ref="L99:M99"/>
    <mergeCell ref="L100:M100"/>
    <mergeCell ref="L94:M94"/>
    <mergeCell ref="L95:M95"/>
    <mergeCell ref="L96:M96"/>
    <mergeCell ref="L97:M97"/>
    <mergeCell ref="L106:M106"/>
    <mergeCell ref="L109:M109"/>
    <mergeCell ref="L107:M107"/>
    <mergeCell ref="L102:M102"/>
    <mergeCell ref="L103:M103"/>
    <mergeCell ref="L104:M104"/>
    <mergeCell ref="L114:M114"/>
    <mergeCell ref="L57:M57"/>
    <mergeCell ref="L58:M58"/>
    <mergeCell ref="L67:M67"/>
    <mergeCell ref="L70:M70"/>
    <mergeCell ref="L68:M68"/>
    <mergeCell ref="L69:M69"/>
    <mergeCell ref="L63:M63"/>
    <mergeCell ref="L64:M64"/>
    <mergeCell ref="L65:M65"/>
    <mergeCell ref="L66:M66"/>
    <mergeCell ref="L74:M74"/>
    <mergeCell ref="L75:M75"/>
    <mergeCell ref="L76:M76"/>
    <mergeCell ref="L77:M77"/>
    <mergeCell ref="L71:M71"/>
    <mergeCell ref="L72:M72"/>
    <mergeCell ref="L79:M79"/>
    <mergeCell ref="L73:M73"/>
    <mergeCell ref="L26:M26"/>
    <mergeCell ref="L35:M35"/>
    <mergeCell ref="L36:M36"/>
    <mergeCell ref="L37:M37"/>
    <mergeCell ref="L38:M38"/>
    <mergeCell ref="I204:J204"/>
    <mergeCell ref="L31:M31"/>
    <mergeCell ref="L32:M32"/>
    <mergeCell ref="L33:M33"/>
    <mergeCell ref="L34:M34"/>
    <mergeCell ref="L43:M43"/>
    <mergeCell ref="L44:M44"/>
    <mergeCell ref="L45:M45"/>
    <mergeCell ref="L46:M46"/>
    <mergeCell ref="L39:M39"/>
    <mergeCell ref="L40:M40"/>
    <mergeCell ref="L41:M41"/>
    <mergeCell ref="L42:M42"/>
    <mergeCell ref="L51:M51"/>
    <mergeCell ref="L52:M52"/>
    <mergeCell ref="L53:M53"/>
    <mergeCell ref="L54:M54"/>
    <mergeCell ref="L47:M47"/>
    <mergeCell ref="L48:M48"/>
    <mergeCell ref="L49:M49"/>
    <mergeCell ref="L50:M50"/>
    <mergeCell ref="L59:M59"/>
    <mergeCell ref="L60:M60"/>
    <mergeCell ref="L61:M61"/>
    <mergeCell ref="L62:M62"/>
    <mergeCell ref="L55:M55"/>
    <mergeCell ref="L56:M56"/>
    <mergeCell ref="I229:J229"/>
    <mergeCell ref="I230:J230"/>
    <mergeCell ref="I222:J222"/>
    <mergeCell ref="I223:J223"/>
    <mergeCell ref="I224:J224"/>
    <mergeCell ref="I226:J226"/>
    <mergeCell ref="I237:J237"/>
    <mergeCell ref="L13:M13"/>
    <mergeCell ref="L14:M14"/>
    <mergeCell ref="L15:M15"/>
    <mergeCell ref="L18:M18"/>
    <mergeCell ref="L16:M16"/>
    <mergeCell ref="L17:M17"/>
    <mergeCell ref="L19:M19"/>
    <mergeCell ref="I231:J231"/>
    <mergeCell ref="I232:J232"/>
    <mergeCell ref="L20:M20"/>
    <mergeCell ref="L21:M21"/>
    <mergeCell ref="L22:M22"/>
    <mergeCell ref="L23:M23"/>
    <mergeCell ref="I235:J235"/>
    <mergeCell ref="I236:J236"/>
    <mergeCell ref="I233:J233"/>
    <mergeCell ref="I234:J234"/>
    <mergeCell ref="I227:J227"/>
    <mergeCell ref="I228:J228"/>
    <mergeCell ref="L27:M27"/>
    <mergeCell ref="L28:M28"/>
    <mergeCell ref="L29:M29"/>
    <mergeCell ref="L30:M30"/>
    <mergeCell ref="L24:M24"/>
    <mergeCell ref="L25:M25"/>
    <mergeCell ref="I216:J216"/>
    <mergeCell ref="I217:J217"/>
    <mergeCell ref="I176:J176"/>
    <mergeCell ref="I178:J178"/>
    <mergeCell ref="G177:K177"/>
    <mergeCell ref="G175:H175"/>
    <mergeCell ref="G176:H176"/>
    <mergeCell ref="G178:H178"/>
    <mergeCell ref="G174:H174"/>
    <mergeCell ref="G184:H184"/>
    <mergeCell ref="G186:H186"/>
    <mergeCell ref="G187:H187"/>
    <mergeCell ref="I179:J179"/>
    <mergeCell ref="I181:J181"/>
    <mergeCell ref="I182:J182"/>
    <mergeCell ref="I183:J183"/>
    <mergeCell ref="G179:H179"/>
    <mergeCell ref="G181:H181"/>
    <mergeCell ref="I184:J184"/>
    <mergeCell ref="I186:J186"/>
    <mergeCell ref="I187:J187"/>
    <mergeCell ref="I190:J190"/>
    <mergeCell ref="I192:J192"/>
    <mergeCell ref="I193:J193"/>
    <mergeCell ref="I194:J194"/>
    <mergeCell ref="I195:J195"/>
    <mergeCell ref="I196:J196"/>
    <mergeCell ref="G189:H189"/>
    <mergeCell ref="I189:J189"/>
    <mergeCell ref="G188:K188"/>
    <mergeCell ref="I174:J174"/>
    <mergeCell ref="I175:J175"/>
    <mergeCell ref="I129:J129"/>
    <mergeCell ref="G117:H117"/>
    <mergeCell ref="G118:H118"/>
    <mergeCell ref="G159:H159"/>
    <mergeCell ref="I156:J156"/>
    <mergeCell ref="I157:J157"/>
    <mergeCell ref="G169:H169"/>
    <mergeCell ref="I213:J213"/>
    <mergeCell ref="I208:J208"/>
    <mergeCell ref="I209:J209"/>
    <mergeCell ref="I210:J210"/>
    <mergeCell ref="I211:J211"/>
    <mergeCell ref="I218:J218"/>
    <mergeCell ref="I219:J219"/>
    <mergeCell ref="I220:J220"/>
    <mergeCell ref="G121:H121"/>
    <mergeCell ref="G122:H122"/>
    <mergeCell ref="G124:H124"/>
    <mergeCell ref="I120:J120"/>
    <mergeCell ref="I123:J123"/>
    <mergeCell ref="I124:J124"/>
    <mergeCell ref="I126:J126"/>
    <mergeCell ref="I127:J127"/>
    <mergeCell ref="I128:J128"/>
    <mergeCell ref="G126:H126"/>
    <mergeCell ref="G127:H127"/>
    <mergeCell ref="I130:J130"/>
    <mergeCell ref="G136:K136"/>
    <mergeCell ref="G128:H128"/>
    <mergeCell ref="G129:H129"/>
    <mergeCell ref="G130:H130"/>
    <mergeCell ref="G131:H131"/>
    <mergeCell ref="I65:J65"/>
    <mergeCell ref="I66:J66"/>
    <mergeCell ref="I67:J67"/>
    <mergeCell ref="I68:J68"/>
    <mergeCell ref="G70:K70"/>
    <mergeCell ref="G66:H66"/>
    <mergeCell ref="I78:J78"/>
    <mergeCell ref="I80:J80"/>
    <mergeCell ref="I82:J82"/>
    <mergeCell ref="I83:J83"/>
    <mergeCell ref="I74:J74"/>
    <mergeCell ref="I75:J75"/>
    <mergeCell ref="I76:J76"/>
    <mergeCell ref="I77:J77"/>
    <mergeCell ref="G81:K81"/>
    <mergeCell ref="G74:H74"/>
    <mergeCell ref="I91:J91"/>
    <mergeCell ref="I86:J86"/>
    <mergeCell ref="I87:J87"/>
    <mergeCell ref="I89:J89"/>
    <mergeCell ref="I90:J90"/>
    <mergeCell ref="G86:H86"/>
    <mergeCell ref="I69:J69"/>
    <mergeCell ref="I71:J71"/>
    <mergeCell ref="I72:J72"/>
    <mergeCell ref="I73:J73"/>
    <mergeCell ref="I52:J52"/>
    <mergeCell ref="I53:J53"/>
    <mergeCell ref="I54:J54"/>
    <mergeCell ref="I55:J55"/>
    <mergeCell ref="I47:J47"/>
    <mergeCell ref="I48:J48"/>
    <mergeCell ref="I50:J50"/>
    <mergeCell ref="I51:J51"/>
    <mergeCell ref="G49:K49"/>
    <mergeCell ref="G50:H50"/>
    <mergeCell ref="I61:J61"/>
    <mergeCell ref="I62:J62"/>
    <mergeCell ref="I63:J63"/>
    <mergeCell ref="I64:J64"/>
    <mergeCell ref="I56:J56"/>
    <mergeCell ref="I57:J57"/>
    <mergeCell ref="I58:J58"/>
    <mergeCell ref="I59:J59"/>
    <mergeCell ref="G60:K60"/>
    <mergeCell ref="I24:J24"/>
    <mergeCell ref="I16:J16"/>
    <mergeCell ref="I17:J17"/>
    <mergeCell ref="I19:J19"/>
    <mergeCell ref="I20:J20"/>
    <mergeCell ref="I33:J33"/>
    <mergeCell ref="I34:J34"/>
    <mergeCell ref="I35:J35"/>
    <mergeCell ref="I36:J36"/>
    <mergeCell ref="I29:J29"/>
    <mergeCell ref="I30:J30"/>
    <mergeCell ref="I31:J31"/>
    <mergeCell ref="I32:J32"/>
    <mergeCell ref="I43:J43"/>
    <mergeCell ref="I44:J44"/>
    <mergeCell ref="I45:J45"/>
    <mergeCell ref="I46:J46"/>
    <mergeCell ref="I39:J39"/>
    <mergeCell ref="I40:J40"/>
    <mergeCell ref="I41:J41"/>
    <mergeCell ref="I42:J42"/>
    <mergeCell ref="A1:D1"/>
    <mergeCell ref="E3:H3"/>
    <mergeCell ref="A2:D2"/>
    <mergeCell ref="E1:L1"/>
    <mergeCell ref="E4:G4"/>
    <mergeCell ref="K2:L2"/>
    <mergeCell ref="K3:L3"/>
    <mergeCell ref="A3:D3"/>
    <mergeCell ref="E5:G5"/>
    <mergeCell ref="I8:J8"/>
    <mergeCell ref="I9:J9"/>
    <mergeCell ref="I10:J10"/>
    <mergeCell ref="E2:J2"/>
    <mergeCell ref="E9:F9"/>
    <mergeCell ref="E10:F10"/>
    <mergeCell ref="I3:J3"/>
    <mergeCell ref="G8:H8"/>
    <mergeCell ref="E6:G6"/>
    <mergeCell ref="C237:D237"/>
    <mergeCell ref="E237:F237"/>
    <mergeCell ref="C220:D220"/>
    <mergeCell ref="E220:F220"/>
    <mergeCell ref="C221:D221"/>
    <mergeCell ref="E221:F221"/>
    <mergeCell ref="C222:D222"/>
    <mergeCell ref="E233:F233"/>
    <mergeCell ref="C226:D226"/>
    <mergeCell ref="AE8:AF8"/>
    <mergeCell ref="E238:F238"/>
    <mergeCell ref="C202:D202"/>
    <mergeCell ref="C238:D238"/>
    <mergeCell ref="E200:F200"/>
    <mergeCell ref="B201:AF201"/>
    <mergeCell ref="C200:D200"/>
    <mergeCell ref="AE9:AF9"/>
    <mergeCell ref="E191:F191"/>
    <mergeCell ref="E192:F192"/>
    <mergeCell ref="I13:J13"/>
    <mergeCell ref="I14:J14"/>
    <mergeCell ref="I15:J15"/>
    <mergeCell ref="L8:AD8"/>
    <mergeCell ref="L9:R9"/>
    <mergeCell ref="Y9:AD9"/>
    <mergeCell ref="L10:N10"/>
    <mergeCell ref="O10:P10"/>
    <mergeCell ref="I21:J21"/>
    <mergeCell ref="I22:J22"/>
    <mergeCell ref="C235:D235"/>
    <mergeCell ref="E235:F235"/>
    <mergeCell ref="C231:D231"/>
    <mergeCell ref="E231:F231"/>
    <mergeCell ref="C232:D232"/>
    <mergeCell ref="E232:F232"/>
    <mergeCell ref="C233:D233"/>
    <mergeCell ref="E202:F202"/>
    <mergeCell ref="E189:F189"/>
    <mergeCell ref="C236:D236"/>
    <mergeCell ref="E236:F236"/>
    <mergeCell ref="C217:D217"/>
    <mergeCell ref="E217:F217"/>
    <mergeCell ref="C218:D218"/>
    <mergeCell ref="E218:F218"/>
    <mergeCell ref="C219:D219"/>
    <mergeCell ref="E190:F190"/>
    <mergeCell ref="E198:F198"/>
    <mergeCell ref="C234:D234"/>
    <mergeCell ref="E234:F234"/>
    <mergeCell ref="E214:F214"/>
    <mergeCell ref="C215:D215"/>
    <mergeCell ref="E215:F215"/>
    <mergeCell ref="C230:D230"/>
    <mergeCell ref="E226:F226"/>
    <mergeCell ref="C192:D192"/>
    <mergeCell ref="C191:D191"/>
    <mergeCell ref="C193:D193"/>
    <mergeCell ref="C189:D189"/>
    <mergeCell ref="C204:D204"/>
    <mergeCell ref="E204:F204"/>
    <mergeCell ref="C225:D225"/>
    <mergeCell ref="E199:F199"/>
    <mergeCell ref="E194:F194"/>
    <mergeCell ref="E195:F195"/>
    <mergeCell ref="E188:F188"/>
    <mergeCell ref="E182:F182"/>
    <mergeCell ref="E185:F185"/>
    <mergeCell ref="E140:F140"/>
    <mergeCell ref="E137:F137"/>
    <mergeCell ref="E138:F138"/>
    <mergeCell ref="E132:F132"/>
    <mergeCell ref="E133:F133"/>
    <mergeCell ref="E172:F172"/>
    <mergeCell ref="E174:F174"/>
    <mergeCell ref="E167:F167"/>
    <mergeCell ref="E171:F171"/>
    <mergeCell ref="E146:F146"/>
    <mergeCell ref="E141:F141"/>
    <mergeCell ref="E150:F150"/>
    <mergeCell ref="E144:F144"/>
    <mergeCell ref="E166:F166"/>
    <mergeCell ref="E170:F170"/>
    <mergeCell ref="E152:F152"/>
    <mergeCell ref="E149:F149"/>
    <mergeCell ref="E179:F179"/>
    <mergeCell ref="E157:F157"/>
    <mergeCell ref="E176:F176"/>
    <mergeCell ref="E181:F181"/>
    <mergeCell ref="E183:F183"/>
    <mergeCell ref="E184:F184"/>
    <mergeCell ref="E186:F186"/>
    <mergeCell ref="E86:F86"/>
    <mergeCell ref="E87:F87"/>
    <mergeCell ref="E74:F74"/>
    <mergeCell ref="C170:D170"/>
    <mergeCell ref="C171:D171"/>
    <mergeCell ref="C126:D126"/>
    <mergeCell ref="C103:D103"/>
    <mergeCell ref="C104:D104"/>
    <mergeCell ref="C116:D116"/>
    <mergeCell ref="C115:D115"/>
    <mergeCell ref="C112:D112"/>
    <mergeCell ref="C113:D113"/>
    <mergeCell ref="C109:D109"/>
    <mergeCell ref="C131:D131"/>
    <mergeCell ref="C132:D132"/>
    <mergeCell ref="C133:D133"/>
    <mergeCell ref="C107:D107"/>
    <mergeCell ref="E107:F107"/>
    <mergeCell ref="C157:D157"/>
    <mergeCell ref="E134:F134"/>
    <mergeCell ref="E135:F135"/>
    <mergeCell ref="E121:F121"/>
    <mergeCell ref="E131:F131"/>
    <mergeCell ref="E124:F124"/>
    <mergeCell ref="C105:D105"/>
    <mergeCell ref="C106:D106"/>
    <mergeCell ref="E126:F126"/>
    <mergeCell ref="E116:F116"/>
    <mergeCell ref="C124:D124"/>
    <mergeCell ref="C128:D128"/>
    <mergeCell ref="C125:D125"/>
    <mergeCell ref="C101:D101"/>
    <mergeCell ref="E30:F30"/>
    <mergeCell ref="E31:F31"/>
    <mergeCell ref="G180:K180"/>
    <mergeCell ref="G185:K185"/>
    <mergeCell ref="E168:F168"/>
    <mergeCell ref="E169:F169"/>
    <mergeCell ref="E175:F175"/>
    <mergeCell ref="E177:F177"/>
    <mergeCell ref="E178:F178"/>
    <mergeCell ref="G170:H170"/>
    <mergeCell ref="G168:H168"/>
    <mergeCell ref="E161:F161"/>
    <mergeCell ref="E143:F143"/>
    <mergeCell ref="E128:F128"/>
    <mergeCell ref="E136:F136"/>
    <mergeCell ref="E130:F130"/>
    <mergeCell ref="G139:H139"/>
    <mergeCell ref="G132:H132"/>
    <mergeCell ref="I131:J131"/>
    <mergeCell ref="I132:J132"/>
    <mergeCell ref="I133:J133"/>
    <mergeCell ref="E32:F32"/>
    <mergeCell ref="E117:F117"/>
    <mergeCell ref="E118:F118"/>
    <mergeCell ref="E125:F125"/>
    <mergeCell ref="E104:F104"/>
    <mergeCell ref="G104:H104"/>
    <mergeCell ref="G105:H105"/>
    <mergeCell ref="G106:H106"/>
    <mergeCell ref="G107:H107"/>
    <mergeCell ref="G120:H120"/>
    <mergeCell ref="E105:F105"/>
    <mergeCell ref="E196:F196"/>
    <mergeCell ref="E158:F158"/>
    <mergeCell ref="E162:F162"/>
    <mergeCell ref="E193:F193"/>
    <mergeCell ref="E197:F197"/>
    <mergeCell ref="E163:F163"/>
    <mergeCell ref="E164:F164"/>
    <mergeCell ref="E165:F165"/>
    <mergeCell ref="E173:F173"/>
    <mergeCell ref="E180:F180"/>
    <mergeCell ref="I169:J169"/>
    <mergeCell ref="I170:J170"/>
    <mergeCell ref="I171:J171"/>
    <mergeCell ref="I172:J172"/>
    <mergeCell ref="I168:J168"/>
    <mergeCell ref="E120:F120"/>
    <mergeCell ref="E123:F123"/>
    <mergeCell ref="G144:H144"/>
    <mergeCell ref="E159:F159"/>
    <mergeCell ref="E153:F153"/>
    <mergeCell ref="E154:F154"/>
    <mergeCell ref="E160:F160"/>
    <mergeCell ref="E151:F151"/>
    <mergeCell ref="E155:F155"/>
    <mergeCell ref="E156:F156"/>
    <mergeCell ref="G145:H145"/>
    <mergeCell ref="G147:H147"/>
    <mergeCell ref="E122:F122"/>
    <mergeCell ref="E139:F139"/>
    <mergeCell ref="E147:F147"/>
    <mergeCell ref="E148:F148"/>
    <mergeCell ref="E145:F145"/>
    <mergeCell ref="C198:D198"/>
    <mergeCell ref="C199:D199"/>
    <mergeCell ref="C194:D194"/>
    <mergeCell ref="C195:D195"/>
    <mergeCell ref="C196:D196"/>
    <mergeCell ref="C197:D197"/>
    <mergeCell ref="C93:D93"/>
    <mergeCell ref="C97:D97"/>
    <mergeCell ref="C92:D92"/>
    <mergeCell ref="C94:D94"/>
    <mergeCell ref="C95:D95"/>
    <mergeCell ref="C96:D96"/>
    <mergeCell ref="C155:D155"/>
    <mergeCell ref="C151:D151"/>
    <mergeCell ref="C127:D127"/>
    <mergeCell ref="C117:D117"/>
    <mergeCell ref="C118:D118"/>
    <mergeCell ref="C119:D119"/>
    <mergeCell ref="C146:D146"/>
    <mergeCell ref="C142:D142"/>
    <mergeCell ref="C144:D144"/>
    <mergeCell ref="C145:D145"/>
    <mergeCell ref="C175:D175"/>
    <mergeCell ref="C183:D183"/>
    <mergeCell ref="C167:D167"/>
    <mergeCell ref="C143:D143"/>
    <mergeCell ref="C168:D168"/>
    <mergeCell ref="C169:D169"/>
    <mergeCell ref="C185:D185"/>
    <mergeCell ref="C176:D176"/>
    <mergeCell ref="C177:D177"/>
    <mergeCell ref="C187:D187"/>
    <mergeCell ref="C178:D178"/>
    <mergeCell ref="C179:D179"/>
    <mergeCell ref="C181:D181"/>
    <mergeCell ref="C182:D182"/>
    <mergeCell ref="C180:D180"/>
    <mergeCell ref="E89:F89"/>
    <mergeCell ref="E97:F97"/>
    <mergeCell ref="E101:F101"/>
    <mergeCell ref="E95:F95"/>
    <mergeCell ref="E96:F96"/>
    <mergeCell ref="E90:F90"/>
    <mergeCell ref="E91:F91"/>
    <mergeCell ref="E93:F93"/>
    <mergeCell ref="E94:F94"/>
    <mergeCell ref="E102:F102"/>
    <mergeCell ref="E127:F127"/>
    <mergeCell ref="E103:F103"/>
    <mergeCell ref="E100:F100"/>
    <mergeCell ref="C111:D111"/>
    <mergeCell ref="C130:D130"/>
    <mergeCell ref="C120:D120"/>
    <mergeCell ref="C121:D121"/>
    <mergeCell ref="C122:D122"/>
    <mergeCell ref="C123:D123"/>
    <mergeCell ref="E110:F110"/>
    <mergeCell ref="E109:F109"/>
    <mergeCell ref="E108:F108"/>
    <mergeCell ref="E106:F106"/>
    <mergeCell ref="E111:F111"/>
    <mergeCell ref="E112:F112"/>
    <mergeCell ref="E114:F114"/>
    <mergeCell ref="E115:F115"/>
    <mergeCell ref="C190:D190"/>
    <mergeCell ref="C134:D134"/>
    <mergeCell ref="C135:D135"/>
    <mergeCell ref="C156:D156"/>
    <mergeCell ref="C147:D147"/>
    <mergeCell ref="C148:D148"/>
    <mergeCell ref="C150:D150"/>
    <mergeCell ref="C152:D152"/>
    <mergeCell ref="C153:D153"/>
    <mergeCell ref="C154:D154"/>
    <mergeCell ref="C137:D137"/>
    <mergeCell ref="C161:D161"/>
    <mergeCell ref="C158:D158"/>
    <mergeCell ref="C165:D165"/>
    <mergeCell ref="C160:D160"/>
    <mergeCell ref="C159:D159"/>
    <mergeCell ref="C162:D162"/>
    <mergeCell ref="C163:D163"/>
    <mergeCell ref="C164:D164"/>
    <mergeCell ref="C136:D136"/>
    <mergeCell ref="C184:D184"/>
    <mergeCell ref="C186:D186"/>
    <mergeCell ref="C188:D188"/>
    <mergeCell ref="C149:D149"/>
    <mergeCell ref="C140:D140"/>
    <mergeCell ref="C141:D141"/>
    <mergeCell ref="C139:D139"/>
    <mergeCell ref="C138:D138"/>
    <mergeCell ref="C166:D166"/>
    <mergeCell ref="C172:D172"/>
    <mergeCell ref="C174:D174"/>
    <mergeCell ref="C173:D173"/>
    <mergeCell ref="C100:D100"/>
    <mergeCell ref="G90:H90"/>
    <mergeCell ref="G91:H91"/>
    <mergeCell ref="C99:D99"/>
    <mergeCell ref="E99:F99"/>
    <mergeCell ref="G96:H96"/>
    <mergeCell ref="G97:H97"/>
    <mergeCell ref="C102:D102"/>
    <mergeCell ref="C108:D108"/>
    <mergeCell ref="C114:D114"/>
    <mergeCell ref="C87:D87"/>
    <mergeCell ref="C89:D89"/>
    <mergeCell ref="C90:D90"/>
    <mergeCell ref="C98:D98"/>
    <mergeCell ref="G93:K93"/>
    <mergeCell ref="I108:J108"/>
    <mergeCell ref="I110:J110"/>
    <mergeCell ref="I111:J111"/>
    <mergeCell ref="I112:J112"/>
    <mergeCell ref="I96:J96"/>
    <mergeCell ref="I97:J97"/>
    <mergeCell ref="I98:J98"/>
    <mergeCell ref="I99:J99"/>
    <mergeCell ref="G109:K109"/>
    <mergeCell ref="I104:J104"/>
    <mergeCell ref="G87:H87"/>
    <mergeCell ref="G89:H89"/>
    <mergeCell ref="G102:H102"/>
    <mergeCell ref="G103:H103"/>
    <mergeCell ref="I100:J100"/>
    <mergeCell ref="I102:J102"/>
    <mergeCell ref="I94:J94"/>
    <mergeCell ref="E81:F81"/>
    <mergeCell ref="E82:F82"/>
    <mergeCell ref="E78:F78"/>
    <mergeCell ref="G75:H75"/>
    <mergeCell ref="G76:H76"/>
    <mergeCell ref="G77:H77"/>
    <mergeCell ref="G78:H78"/>
    <mergeCell ref="C82:D82"/>
    <mergeCell ref="C83:D83"/>
    <mergeCell ref="E83:F83"/>
    <mergeCell ref="G88:K88"/>
    <mergeCell ref="I84:J84"/>
    <mergeCell ref="I85:J85"/>
    <mergeCell ref="G85:H85"/>
    <mergeCell ref="G98:H98"/>
    <mergeCell ref="C91:D91"/>
    <mergeCell ref="G95:H95"/>
    <mergeCell ref="G83:H83"/>
    <mergeCell ref="G84:H84"/>
    <mergeCell ref="C85:D85"/>
    <mergeCell ref="G92:H92"/>
    <mergeCell ref="G94:H94"/>
    <mergeCell ref="C86:D86"/>
    <mergeCell ref="C81:D81"/>
    <mergeCell ref="C88:D88"/>
    <mergeCell ref="C84:D84"/>
    <mergeCell ref="C75:D75"/>
    <mergeCell ref="C78:D78"/>
    <mergeCell ref="E88:F88"/>
    <mergeCell ref="G79:K79"/>
    <mergeCell ref="G82:H82"/>
    <mergeCell ref="I92:J92"/>
    <mergeCell ref="C76:D76"/>
    <mergeCell ref="E76:F76"/>
    <mergeCell ref="C77:D77"/>
    <mergeCell ref="E77:F77"/>
    <mergeCell ref="E79:F79"/>
    <mergeCell ref="E80:F80"/>
    <mergeCell ref="E75:F75"/>
    <mergeCell ref="G80:H80"/>
    <mergeCell ref="E70:F70"/>
    <mergeCell ref="E71:F71"/>
    <mergeCell ref="E69:F69"/>
    <mergeCell ref="C70:D70"/>
    <mergeCell ref="C79:D79"/>
    <mergeCell ref="C80:D80"/>
    <mergeCell ref="C74:D74"/>
    <mergeCell ref="E67:F67"/>
    <mergeCell ref="C73:D73"/>
    <mergeCell ref="G67:H67"/>
    <mergeCell ref="G68:H68"/>
    <mergeCell ref="G69:H69"/>
    <mergeCell ref="G71:H71"/>
    <mergeCell ref="G72:H72"/>
    <mergeCell ref="G73:H73"/>
    <mergeCell ref="I11:J11"/>
    <mergeCell ref="L11:N11"/>
    <mergeCell ref="C27:D27"/>
    <mergeCell ref="E26:F26"/>
    <mergeCell ref="E27:F27"/>
    <mergeCell ref="C15:D15"/>
    <mergeCell ref="E15:F15"/>
    <mergeCell ref="C17:D17"/>
    <mergeCell ref="C19:D19"/>
    <mergeCell ref="C20:D20"/>
    <mergeCell ref="C8:D8"/>
    <mergeCell ref="C9:D9"/>
    <mergeCell ref="C11:D11"/>
    <mergeCell ref="A9:B9"/>
    <mergeCell ref="C13:D13"/>
    <mergeCell ref="E8:F8"/>
    <mergeCell ref="A8:B8"/>
    <mergeCell ref="B12:AF12"/>
    <mergeCell ref="C26:D26"/>
    <mergeCell ref="C14:D14"/>
    <mergeCell ref="C16:D16"/>
    <mergeCell ref="A10:B10"/>
    <mergeCell ref="A11:B11"/>
    <mergeCell ref="C18:D18"/>
    <mergeCell ref="C21:D21"/>
    <mergeCell ref="C22:D22"/>
    <mergeCell ref="C10:D10"/>
    <mergeCell ref="Y10:Z10"/>
    <mergeCell ref="I23:J23"/>
    <mergeCell ref="W11:X11"/>
    <mergeCell ref="G20:H20"/>
    <mergeCell ref="G21:H21"/>
    <mergeCell ref="C30:D30"/>
    <mergeCell ref="C31:D31"/>
    <mergeCell ref="C32:D32"/>
    <mergeCell ref="C33:D33"/>
    <mergeCell ref="C34:D34"/>
    <mergeCell ref="C35:D35"/>
    <mergeCell ref="E28:F28"/>
    <mergeCell ref="E29:F29"/>
    <mergeCell ref="E38:F38"/>
    <mergeCell ref="E39:F39"/>
    <mergeCell ref="E46:F46"/>
    <mergeCell ref="C23:D23"/>
    <mergeCell ref="C24:D24"/>
    <mergeCell ref="C25:D25"/>
    <mergeCell ref="C28:D28"/>
    <mergeCell ref="C29:D29"/>
    <mergeCell ref="AE10:AF10"/>
    <mergeCell ref="AE11:AF11"/>
    <mergeCell ref="E17:F17"/>
    <mergeCell ref="E11:F11"/>
    <mergeCell ref="E13:F13"/>
    <mergeCell ref="E14:F14"/>
    <mergeCell ref="E18:F18"/>
    <mergeCell ref="E19:F19"/>
    <mergeCell ref="G18:K18"/>
    <mergeCell ref="E24:F24"/>
    <mergeCell ref="E25:F25"/>
    <mergeCell ref="E20:F20"/>
    <mergeCell ref="E21:F21"/>
    <mergeCell ref="E22:F22"/>
    <mergeCell ref="E23:F23"/>
    <mergeCell ref="E33:F33"/>
    <mergeCell ref="E34:F34"/>
    <mergeCell ref="E35:F35"/>
    <mergeCell ref="E36:F36"/>
    <mergeCell ref="E41:F41"/>
    <mergeCell ref="E42:F42"/>
    <mergeCell ref="G51:H51"/>
    <mergeCell ref="G52:H52"/>
    <mergeCell ref="G56:H56"/>
    <mergeCell ref="G57:H57"/>
    <mergeCell ref="G58:H58"/>
    <mergeCell ref="G65:H65"/>
    <mergeCell ref="C36:D36"/>
    <mergeCell ref="C65:D65"/>
    <mergeCell ref="E43:F43"/>
    <mergeCell ref="C45:D45"/>
    <mergeCell ref="E45:F45"/>
    <mergeCell ref="E65:F65"/>
    <mergeCell ref="C46:D46"/>
    <mergeCell ref="C47:D47"/>
    <mergeCell ref="C48:D48"/>
    <mergeCell ref="C50:D50"/>
    <mergeCell ref="C51:D51"/>
    <mergeCell ref="C39:D39"/>
    <mergeCell ref="C54:D54"/>
    <mergeCell ref="C55:D55"/>
    <mergeCell ref="C49:D49"/>
    <mergeCell ref="C64:D64"/>
    <mergeCell ref="C41:D41"/>
    <mergeCell ref="C42:D42"/>
    <mergeCell ref="C43:D43"/>
    <mergeCell ref="C52:D52"/>
    <mergeCell ref="E62:F62"/>
    <mergeCell ref="Y210:Z210"/>
    <mergeCell ref="C53:D53"/>
    <mergeCell ref="C59:D59"/>
    <mergeCell ref="C58:D58"/>
    <mergeCell ref="C56:D56"/>
    <mergeCell ref="C57:D57"/>
    <mergeCell ref="E53:F53"/>
    <mergeCell ref="E47:F47"/>
    <mergeCell ref="E49:F49"/>
    <mergeCell ref="E48:F48"/>
    <mergeCell ref="C63:D63"/>
    <mergeCell ref="E63:F63"/>
    <mergeCell ref="C60:D60"/>
    <mergeCell ref="E60:F60"/>
    <mergeCell ref="C62:D62"/>
    <mergeCell ref="C61:D61"/>
    <mergeCell ref="E59:F59"/>
    <mergeCell ref="E61:F61"/>
    <mergeCell ref="E54:F54"/>
    <mergeCell ref="E55:F55"/>
    <mergeCell ref="E56:F56"/>
    <mergeCell ref="E57:F57"/>
    <mergeCell ref="E51:F51"/>
    <mergeCell ref="C68:D68"/>
    <mergeCell ref="C69:D69"/>
    <mergeCell ref="C71:D71"/>
    <mergeCell ref="C72:D72"/>
    <mergeCell ref="E73:F73"/>
    <mergeCell ref="E72:F72"/>
    <mergeCell ref="C67:D67"/>
    <mergeCell ref="C66:D66"/>
    <mergeCell ref="E66:F66"/>
    <mergeCell ref="G211:H211"/>
    <mergeCell ref="AE208:AF208"/>
    <mergeCell ref="G238:K238"/>
    <mergeCell ref="C205:D205"/>
    <mergeCell ref="E205:F205"/>
    <mergeCell ref="C213:D213"/>
    <mergeCell ref="E213:F213"/>
    <mergeCell ref="C214:D214"/>
    <mergeCell ref="E222:F222"/>
    <mergeCell ref="C223:D223"/>
    <mergeCell ref="E223:F223"/>
    <mergeCell ref="E224:F224"/>
    <mergeCell ref="C37:D37"/>
    <mergeCell ref="E37:F37"/>
    <mergeCell ref="G38:K38"/>
    <mergeCell ref="C40:D40"/>
    <mergeCell ref="E40:F40"/>
    <mergeCell ref="G39:H39"/>
    <mergeCell ref="G40:H40"/>
    <mergeCell ref="G37:H37"/>
    <mergeCell ref="C38:D38"/>
    <mergeCell ref="I37:J37"/>
    <mergeCell ref="E50:F50"/>
    <mergeCell ref="E52:F52"/>
    <mergeCell ref="E64:F64"/>
    <mergeCell ref="G61:H61"/>
    <mergeCell ref="E58:F58"/>
    <mergeCell ref="G59:H59"/>
    <mergeCell ref="G62:H62"/>
    <mergeCell ref="G63:H63"/>
    <mergeCell ref="G64:H64"/>
    <mergeCell ref="O211:P211"/>
    <mergeCell ref="G111:H111"/>
    <mergeCell ref="G22:H22"/>
    <mergeCell ref="G23:H23"/>
    <mergeCell ref="Q10:R10"/>
    <mergeCell ref="Q11:R11"/>
    <mergeCell ref="C228:D228"/>
    <mergeCell ref="E228:F228"/>
    <mergeCell ref="C229:D229"/>
    <mergeCell ref="E229:F229"/>
    <mergeCell ref="O11:P11"/>
    <mergeCell ref="C208:D208"/>
    <mergeCell ref="E208:F208"/>
    <mergeCell ref="L208:AD208"/>
    <mergeCell ref="G17:H17"/>
    <mergeCell ref="G19:H19"/>
    <mergeCell ref="C224:D224"/>
    <mergeCell ref="C227:D227"/>
    <mergeCell ref="E227:F227"/>
    <mergeCell ref="C210:D210"/>
    <mergeCell ref="E210:F210"/>
    <mergeCell ref="E219:F219"/>
    <mergeCell ref="G203:K203"/>
    <mergeCell ref="G205:K205"/>
    <mergeCell ref="B212:AF212"/>
    <mergeCell ref="C216:D216"/>
    <mergeCell ref="E216:F216"/>
    <mergeCell ref="C203:D203"/>
    <mergeCell ref="E203:F203"/>
    <mergeCell ref="A211:B211"/>
    <mergeCell ref="C211:D211"/>
    <mergeCell ref="E211:F211"/>
    <mergeCell ref="L211:N211"/>
    <mergeCell ref="G45:H45"/>
    <mergeCell ref="AA210:AB210"/>
    <mergeCell ref="AC210:AD210"/>
    <mergeCell ref="AE210:AF210"/>
    <mergeCell ref="AE209:AF209"/>
    <mergeCell ref="A208:B208"/>
    <mergeCell ref="O210:P210"/>
    <mergeCell ref="Q210:R210"/>
    <mergeCell ref="A209:B209"/>
    <mergeCell ref="C209:D209"/>
    <mergeCell ref="E209:F209"/>
    <mergeCell ref="L209:R209"/>
    <mergeCell ref="A210:B210"/>
    <mergeCell ref="Y209:AD209"/>
    <mergeCell ref="G25:H25"/>
    <mergeCell ref="G26:H26"/>
    <mergeCell ref="G28:H28"/>
    <mergeCell ref="G27:K27"/>
    <mergeCell ref="I25:J25"/>
    <mergeCell ref="I26:J26"/>
    <mergeCell ref="I28:J28"/>
    <mergeCell ref="G29:H29"/>
    <mergeCell ref="G30:H30"/>
    <mergeCell ref="G31:H31"/>
    <mergeCell ref="G32:H32"/>
    <mergeCell ref="G33:H33"/>
    <mergeCell ref="G34:H34"/>
    <mergeCell ref="I105:J105"/>
    <mergeCell ref="I106:J106"/>
    <mergeCell ref="I107:J107"/>
    <mergeCell ref="G108:H108"/>
    <mergeCell ref="G110:H110"/>
    <mergeCell ref="G101:K101"/>
    <mergeCell ref="AC211:AD211"/>
    <mergeCell ref="AE211:AF211"/>
    <mergeCell ref="G9:H9"/>
    <mergeCell ref="G10:H10"/>
    <mergeCell ref="G11:H11"/>
    <mergeCell ref="G13:H13"/>
    <mergeCell ref="G14:H14"/>
    <mergeCell ref="G15:H15"/>
    <mergeCell ref="G16:H16"/>
    <mergeCell ref="G24:H24"/>
    <mergeCell ref="Q211:R211"/>
    <mergeCell ref="Y211:Z211"/>
    <mergeCell ref="AA211:AB211"/>
    <mergeCell ref="AC10:AD10"/>
    <mergeCell ref="Y11:Z11"/>
    <mergeCell ref="AA11:AB11"/>
    <mergeCell ref="AC11:AD11"/>
    <mergeCell ref="AA10:AB10"/>
    <mergeCell ref="S11:T11"/>
    <mergeCell ref="U11:V11"/>
    <mergeCell ref="G46:H46"/>
    <mergeCell ref="G47:H47"/>
    <mergeCell ref="G48:H48"/>
    <mergeCell ref="G55:H55"/>
    <mergeCell ref="G53:H53"/>
    <mergeCell ref="G54:H54"/>
    <mergeCell ref="G35:H35"/>
    <mergeCell ref="G36:H36"/>
    <mergeCell ref="G42:H42"/>
    <mergeCell ref="G43:H43"/>
    <mergeCell ref="G41:H41"/>
    <mergeCell ref="G140:H140"/>
    <mergeCell ref="I137:J137"/>
    <mergeCell ref="I138:J138"/>
    <mergeCell ref="I139:J139"/>
    <mergeCell ref="I140:J140"/>
    <mergeCell ref="G137:H137"/>
    <mergeCell ref="G138:H138"/>
    <mergeCell ref="I151:J151"/>
    <mergeCell ref="I144:J144"/>
    <mergeCell ref="I145:J145"/>
    <mergeCell ref="I147:J147"/>
    <mergeCell ref="I148:J148"/>
    <mergeCell ref="I95:J95"/>
    <mergeCell ref="G125:K125"/>
    <mergeCell ref="I117:J117"/>
    <mergeCell ref="I118:J118"/>
    <mergeCell ref="I119:J119"/>
    <mergeCell ref="I121:J121"/>
    <mergeCell ref="I122:J122"/>
    <mergeCell ref="G112:H112"/>
    <mergeCell ref="G113:H113"/>
    <mergeCell ref="G115:H115"/>
    <mergeCell ref="G116:H116"/>
    <mergeCell ref="G114:K114"/>
    <mergeCell ref="I113:J113"/>
    <mergeCell ref="I115:J115"/>
    <mergeCell ref="I116:J116"/>
    <mergeCell ref="G119:H119"/>
    <mergeCell ref="G123:H123"/>
    <mergeCell ref="I103:J103"/>
    <mergeCell ref="G99:H99"/>
    <mergeCell ref="G100:H100"/>
    <mergeCell ref="G192:H192"/>
    <mergeCell ref="G191:K191"/>
    <mergeCell ref="G133:H133"/>
    <mergeCell ref="G134:H134"/>
    <mergeCell ref="G135:H135"/>
    <mergeCell ref="I134:J134"/>
    <mergeCell ref="I135:J135"/>
    <mergeCell ref="G152:H152"/>
    <mergeCell ref="G153:H153"/>
    <mergeCell ref="G154:H154"/>
    <mergeCell ref="G161:H161"/>
    <mergeCell ref="G162:H162"/>
    <mergeCell ref="G155:K155"/>
    <mergeCell ref="G160:K160"/>
    <mergeCell ref="G156:H156"/>
    <mergeCell ref="G157:H157"/>
    <mergeCell ref="G158:H158"/>
    <mergeCell ref="G148:H148"/>
    <mergeCell ref="G150:H150"/>
    <mergeCell ref="I152:J152"/>
    <mergeCell ref="I153:J153"/>
    <mergeCell ref="I154:J154"/>
    <mergeCell ref="G149:K149"/>
    <mergeCell ref="I150:J150"/>
    <mergeCell ref="G151:H151"/>
    <mergeCell ref="G141:H141"/>
    <mergeCell ref="G142:H142"/>
    <mergeCell ref="G143:H143"/>
    <mergeCell ref="G146:K146"/>
    <mergeCell ref="I141:J141"/>
    <mergeCell ref="I142:J142"/>
    <mergeCell ref="I143:J143"/>
    <mergeCell ref="G210:H210"/>
    <mergeCell ref="G213:H213"/>
    <mergeCell ref="G166:H166"/>
    <mergeCell ref="G167:H167"/>
    <mergeCell ref="I158:J158"/>
    <mergeCell ref="I159:J159"/>
    <mergeCell ref="I161:J161"/>
    <mergeCell ref="I162:J162"/>
    <mergeCell ref="G163:H163"/>
    <mergeCell ref="G164:H164"/>
    <mergeCell ref="I163:J163"/>
    <mergeCell ref="I164:J164"/>
    <mergeCell ref="I165:J165"/>
    <mergeCell ref="I166:J166"/>
    <mergeCell ref="I167:J167"/>
    <mergeCell ref="G173:K173"/>
    <mergeCell ref="G165:H165"/>
    <mergeCell ref="G202:H202"/>
    <mergeCell ref="G200:K200"/>
    <mergeCell ref="I197:J197"/>
    <mergeCell ref="I198:J198"/>
    <mergeCell ref="I199:J199"/>
    <mergeCell ref="I202:J202"/>
    <mergeCell ref="G193:H193"/>
    <mergeCell ref="G194:H194"/>
    <mergeCell ref="G195:H195"/>
    <mergeCell ref="G196:H196"/>
    <mergeCell ref="G197:H197"/>
    <mergeCell ref="G198:H198"/>
    <mergeCell ref="G182:H182"/>
    <mergeCell ref="G183:H183"/>
    <mergeCell ref="G190:H190"/>
    <mergeCell ref="G214:H214"/>
    <mergeCell ref="G199:H199"/>
    <mergeCell ref="G171:H171"/>
    <mergeCell ref="G172:H172"/>
    <mergeCell ref="C44:D44"/>
    <mergeCell ref="E44:F44"/>
    <mergeCell ref="G44:H44"/>
    <mergeCell ref="G234:H234"/>
    <mergeCell ref="G226:H226"/>
    <mergeCell ref="G227:H227"/>
    <mergeCell ref="G228:H228"/>
    <mergeCell ref="G229:H229"/>
    <mergeCell ref="G221:H221"/>
    <mergeCell ref="G222:H222"/>
    <mergeCell ref="G235:H235"/>
    <mergeCell ref="G236:H236"/>
    <mergeCell ref="G237:H237"/>
    <mergeCell ref="G230:H230"/>
    <mergeCell ref="G231:H231"/>
    <mergeCell ref="G232:H232"/>
    <mergeCell ref="G233:H233"/>
    <mergeCell ref="G215:H215"/>
    <mergeCell ref="G216:H216"/>
    <mergeCell ref="G223:H223"/>
    <mergeCell ref="G224:H224"/>
    <mergeCell ref="G217:H217"/>
    <mergeCell ref="G218:H218"/>
    <mergeCell ref="G219:H219"/>
    <mergeCell ref="G220:H220"/>
    <mergeCell ref="G204:H204"/>
    <mergeCell ref="G208:H208"/>
    <mergeCell ref="G209:H209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&amp;U4.2.4  Detailed Survey Plan (Culvert Box)</oddHeader>
    <oddFooter>&amp;R&amp;"Arial,太字"&amp;8&amp;P/&amp;N</oddFooter>
  </headerFooter>
  <rowBreaks count="3" manualBreakCount="3">
    <brk id="60" max="37" man="1"/>
    <brk id="125" max="31" man="1"/>
    <brk id="188" max="37" man="1"/>
  </rowBreaks>
  <ignoredErrors>
    <ignoredError sqref="C193:C195 AA147:AA156 AC147:AC156 Y197:Y199 L197:L199 C148:C149 E148:E149 E203 B203:C203 Q201:Q203 L201:L203 AC201:AC203 Y201:Y203 Y157 H1:H6 E151:E155 O201:O203 AA201:AA203 B196:C201 B190:C191 B192:B195 I1:I4 L166 Y162:Y166 L168:L170 Y168:Y170 E190:E191 E193:E201 Y187 O187 Q187 AA187 AC187 D1:D5 L172 AC174:AC175 L147:L155 Y172 E167:E172 Y147:Y155 O147:O156 K1:K3 E1:E4 E7:E12 E188 A204:B204 AA174:AA175 L175 Q147:Q156 Y175 O174:O175 Q174:Q175 K6 F204:S204 L12:L14 Y12:Y14 Y204:AD204 O12:O17 Q12:Q17 AA12:AA17 AC12:AC17 C27 E27 O28:O37 Q28:Q37 AA28:AA37 AC28:AC37 E29:E38 J4:J6 L41 Y41 J1:J2 L45 Y45 O39:O48 Q39:Q48 AA39:AA48 AC39:AC48 C29:C49 E40:E49 L52 Y52 O50:O59 Q50:Q59 AA50:AA59 AC50:AC59 B29:B60 C51:C60 E51:E60 L68:L69 Y68:Y69 O61:O69 Q61:Q69 AA61:AA69 AC61:AC69 E69:K70 O89:O91 Q89:Q91 AA89:AA91 AC89:AC91 AC98:AC100 E99:K101 O113 Q113 AA113 AC113 L122 Y122 L124 Y124 E120:E122 AC119:AC124 L133 Y133 O129:O135 Q129:Q135 AA129:AA135 AC129:AC135 L139 Y139 O137:O141 Q137:Q141 L141:L143 Y141:Y143 AC7:AC9 Q7:Q9 AA7:AA9 M1:M3 Y7:Y8 O7:O9 Q1:X6 B1:C12 L1:L8 G25:G26 A129:B135 E17:G18 G16 E20:G24 G19 F1:G15 M7:N15 D7:D15 B14:C15 E14:E15 A68:C69 AD7:AF70 B16:B27 M16:M43 C16:D24 AC19:AC26 AA19:AA26 Q19:Q26 O19:O26 H7:K67 A1:A67 N16:N67 F27:G67 D27:D69 M45:M67 B62:C67 E62:E67 G68:K68 AB7:AB70 P4:P70 Z7:Z70 A73:B78 M68:N70 R7:R70 A70:D72 Y71 G71:L71 M71:R78 Z71:AF78 E72:K72 G73:K73 C74:K78 R79 M79:N79 A79:K79 Z79 P79 AB79 AD79:AF79 Y80:AF80 G80:R80 A84:D87 M84:R87 Z84:AF87 E86:K87 G84:K85 A88:K88 A92:D92 M92:R92 Z92:AF92 AB88:AB91 AD88:AF91 P88:P91 Z88:Z91 A89:B91 M88:N91 R88:R91 D89:D91 F89:K91 C90:C91 E90:E91 G92:K92 G94:K94 AD93:AF93 AD98:AF101 A93:K93 A94:D101 AA94:AA100 Q94:Q100 O94:O100 AC94:AF97 E95:K97 G98:K98 G102:K102 R93:R101 M93:N101 A107:B108 Z93:Z101 P93:P101 AB93:AB101 Z102:AF108 M102:R108 G107:K107 G110:K110 E114:K114 C108:K108 AB109 AD109:AF109 AD113:AF114 P109 Z109 A109:K109 M109:N109 R109 A110:B112 M110:R112 Z110:AF112 C111:K112 G113:K113 G115:K115 AD119:AF125 AA115:AA124 Q115:Q124 O115:O124 AC115:AF118 A113:D122 E116:K118 F120:K124 G119:K119 G126:K126 AB113:AB125 AD129:AF136 P113:P125 Z113:Z125 A125:K125 M113:N125 R113:R125 M126:R128 Z126:AF128 F127:K128 G129:K135 C130:F135 G142:K145 M142:R145 AB129:AB136 Z142:AF145 A136:K136 AA137:AF141 P129:P141 Z129:Z141 M129:N141 R129:R141 F137:K141 A137:D145 E138:E141 E143:F145 Z157:AF159 M157:R159 A146:K146 C151:C156 D147:D156 R146:R156 M146:N156 Z146:Z156 P146:P156 AB146:AB156 AD146:AF156 A147:B159 F147:K156 G157:L157 F166:K172 G161:K161 C158:K159 R160 M160:N160 Z160 P160 AB160 AD160:AF160 A160:K160 A166:D172 A161:B165 Z161:AF172 M161:R172 D161:D165 C162:C165 E162:L165 Z176:AF176 M176:R176 A176:D176 A173:K173 F174:K175 D174:D175 R173:R175 M173:N175 Z173:Z175 P173:P175 AB173:AB175 AD173:AF175 A174:A175 E175 B175:C175 G176:K176 G178:K178 R177 M177:N177 Z177 P177 AB177 AD177:AF177 Y179:AF179 A177:K177 Z178:AF178 M178:R178 A178:D179 G179:R179 G181:K181 A183:B184 AB180 AD180:AF180 P180 Z180 M180:N180 R180 A180:K180 L181:R184 A182:K182 G183:K183 C184:K184 Y181:AF185 A185:R185 Z186:AF186 M186:R186 F186:K186 A186:D186 F188:K203 G187:L187 B187:C188 A187:A203 AE187:AF204 AB187:AB203 AD187:AD203 P187:P203 Z187:Z203 M187:N203 R187:R203 D187:D204 AC189:AC199 AA189:AA199 Q189:Q199 O189:O199 L189:L195 Y189:Y195 A103:K106 A102:B102 A181:B181 D181 R81 M81:N81 Z81 P81 AB81 A80:B80 AD81:AF81 A81:K81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12"/>
  </sheetPr>
  <dimension ref="A1:BV278"/>
  <sheetViews>
    <sheetView view="pageBreakPreview" topLeftCell="A2" zoomScale="175" zoomScaleNormal="140" zoomScaleSheetLayoutView="175" workbookViewId="0">
      <selection activeCell="I2" sqref="I2:J2"/>
    </sheetView>
  </sheetViews>
  <sheetFormatPr defaultRowHeight="7.5"/>
  <cols>
    <col min="1" max="1" width="0.375" style="554" customWidth="1"/>
    <col min="2" max="2" width="5.625" style="1513" customWidth="1"/>
    <col min="3" max="3" width="5.625" style="197" customWidth="1"/>
    <col min="4" max="4" width="0.375" style="197" customWidth="1"/>
    <col min="5" max="5" width="5.25" style="301" customWidth="1"/>
    <col min="6" max="6" width="0.375" style="301" customWidth="1"/>
    <col min="7" max="7" width="5.125" style="434" customWidth="1"/>
    <col min="8" max="8" width="0.375" style="434" customWidth="1"/>
    <col min="9" max="9" width="5.125" style="297" customWidth="1"/>
    <col min="10" max="10" width="0.375" style="297" customWidth="1"/>
    <col min="11" max="11" width="5.625" style="299" customWidth="1"/>
    <col min="12" max="12" width="4.125" style="451" customWidth="1"/>
    <col min="13" max="13" width="0.375" style="586" customWidth="1"/>
    <col min="14" max="14" width="4.375" style="448" customWidth="1"/>
    <col min="15" max="15" width="0.375" style="586" customWidth="1"/>
    <col min="16" max="16" width="4.375" style="342" customWidth="1"/>
    <col min="17" max="18" width="0.375" style="550" customWidth="1"/>
    <col min="19" max="19" width="98.125" style="552" customWidth="1"/>
    <col min="20" max="54" width="0.625" style="434" customWidth="1"/>
    <col min="55" max="16384" width="9" style="434"/>
  </cols>
  <sheetData>
    <row r="1" spans="1:38" s="443" customFormat="1" ht="7.35" customHeight="1">
      <c r="A1" s="2386" t="s">
        <v>23</v>
      </c>
      <c r="B1" s="2548"/>
      <c r="C1" s="2548"/>
      <c r="D1" s="2387"/>
      <c r="E1" s="2721" t="s">
        <v>32</v>
      </c>
      <c r="F1" s="2722"/>
      <c r="G1" s="2722"/>
      <c r="H1" s="2722"/>
      <c r="I1" s="2722"/>
      <c r="J1" s="2723"/>
      <c r="K1" s="2715" t="s">
        <v>107</v>
      </c>
      <c r="L1" s="2716"/>
      <c r="M1" s="2717"/>
      <c r="N1" s="1147"/>
      <c r="O1" s="554"/>
      <c r="P1" s="1145"/>
      <c r="Q1" s="1138"/>
    </row>
    <row r="2" spans="1:38" s="613" customFormat="1" ht="7.35" customHeight="1">
      <c r="A2" s="2469"/>
      <c r="B2" s="2471"/>
      <c r="C2" s="2471"/>
      <c r="D2" s="2470"/>
      <c r="E2" s="2264" t="s">
        <v>790</v>
      </c>
      <c r="F2" s="2662"/>
      <c r="G2" s="2662"/>
      <c r="H2" s="2663"/>
      <c r="I2" s="2262" t="s">
        <v>976</v>
      </c>
      <c r="J2" s="2263"/>
      <c r="K2" s="2262" t="s">
        <v>976</v>
      </c>
      <c r="L2" s="2720"/>
      <c r="M2" s="2263"/>
      <c r="N2" s="448"/>
      <c r="O2" s="586"/>
    </row>
    <row r="3" spans="1:38" s="613" customFormat="1" ht="7.35" customHeight="1">
      <c r="A3" s="652"/>
      <c r="B3" s="2713" t="s">
        <v>548</v>
      </c>
      <c r="C3" s="2713"/>
      <c r="D3" s="2714"/>
      <c r="E3" s="2718">
        <v>100</v>
      </c>
      <c r="F3" s="2719"/>
      <c r="G3" s="2719"/>
      <c r="H3" s="1386"/>
      <c r="I3" s="1539">
        <v>100</v>
      </c>
      <c r="J3" s="1395"/>
      <c r="K3" s="2664">
        <v>100</v>
      </c>
      <c r="L3" s="2665"/>
      <c r="M3" s="1395"/>
      <c r="N3" s="448"/>
      <c r="O3" s="586"/>
    </row>
    <row r="4" spans="1:38" ht="7.35" customHeight="1"/>
    <row r="5" spans="1:38" ht="7.35" customHeight="1">
      <c r="A5" s="2229" t="s">
        <v>9</v>
      </c>
      <c r="B5" s="2230"/>
      <c r="C5" s="2039" t="s">
        <v>33</v>
      </c>
      <c r="D5" s="2038"/>
      <c r="E5" s="2229" t="s">
        <v>29</v>
      </c>
      <c r="F5" s="2230"/>
      <c r="G5" s="2039" t="s">
        <v>22</v>
      </c>
      <c r="H5" s="2038"/>
      <c r="I5" s="2039" t="s">
        <v>99</v>
      </c>
      <c r="J5" s="2038"/>
      <c r="K5" s="427" t="s">
        <v>100</v>
      </c>
      <c r="L5" s="2094" t="s">
        <v>5</v>
      </c>
      <c r="M5" s="2095"/>
      <c r="N5" s="2095"/>
      <c r="O5" s="2095"/>
      <c r="P5" s="2095"/>
      <c r="Q5" s="2095"/>
      <c r="R5" s="2039" t="s">
        <v>24</v>
      </c>
      <c r="S5" s="2038"/>
    </row>
    <row r="6" spans="1:38" ht="7.35" customHeight="1">
      <c r="A6" s="2221"/>
      <c r="B6" s="2222"/>
      <c r="C6" s="2042" t="s">
        <v>34</v>
      </c>
      <c r="D6" s="2043"/>
      <c r="E6" s="2221" t="s">
        <v>370</v>
      </c>
      <c r="F6" s="2222"/>
      <c r="G6" s="2042"/>
      <c r="H6" s="2043"/>
      <c r="I6" s="2042"/>
      <c r="J6" s="2043"/>
      <c r="K6" s="428"/>
      <c r="L6" s="2095" t="s">
        <v>1060</v>
      </c>
      <c r="M6" s="2095"/>
      <c r="N6" s="2095"/>
      <c r="O6" s="2095"/>
      <c r="P6" s="2095"/>
      <c r="Q6" s="2096"/>
      <c r="R6" s="2042"/>
      <c r="S6" s="2043"/>
    </row>
    <row r="7" spans="1:38" ht="7.35" customHeight="1">
      <c r="A7" s="2221"/>
      <c r="B7" s="2222"/>
      <c r="C7" s="2042"/>
      <c r="D7" s="2043"/>
      <c r="E7" s="2221"/>
      <c r="F7" s="2222"/>
      <c r="G7" s="2042"/>
      <c r="H7" s="2043"/>
      <c r="I7" s="2042"/>
      <c r="J7" s="2043"/>
      <c r="K7" s="428"/>
      <c r="L7" s="2240" t="str">
        <f>'3.1Cost by Sub-contractors'!M3</f>
        <v>Qty</v>
      </c>
      <c r="M7" s="2241"/>
      <c r="N7" s="2244" t="str">
        <f>'3.1Cost by Sub-contractors'!K3</f>
        <v>Unit Price</v>
      </c>
      <c r="O7" s="2245"/>
      <c r="P7" s="2236" t="str">
        <f>'3.1Cost by Sub-contractors'!O3</f>
        <v>Amount</v>
      </c>
      <c r="Q7" s="2237"/>
      <c r="R7" s="2044"/>
      <c r="S7" s="2046"/>
    </row>
    <row r="8" spans="1:38" ht="7.35" customHeight="1">
      <c r="A8" s="2258"/>
      <c r="B8" s="2259"/>
      <c r="C8" s="2089"/>
      <c r="D8" s="2027"/>
      <c r="E8" s="2254"/>
      <c r="F8" s="2255"/>
      <c r="G8" s="2089"/>
      <c r="H8" s="2027"/>
      <c r="I8" s="2089"/>
      <c r="J8" s="2027"/>
      <c r="K8" s="429"/>
      <c r="L8" s="2286" t="str">
        <f>'3.1Cost by Sub-contractors'!J33</f>
        <v>(km)</v>
      </c>
      <c r="M8" s="2287"/>
      <c r="N8" s="2234" t="str">
        <f>'3.1Cost by Sub-contractors'!K4</f>
        <v>(USD)</v>
      </c>
      <c r="O8" s="2235"/>
      <c r="P8" s="2238" t="str">
        <f>'3.1Cost by Sub-contractors'!O4</f>
        <v>(USD)</v>
      </c>
      <c r="Q8" s="2239"/>
      <c r="R8" s="2032"/>
      <c r="S8" s="2034"/>
    </row>
    <row r="9" spans="1:38" s="443" customFormat="1" ht="7.35" customHeight="1">
      <c r="A9" s="1509"/>
      <c r="B9" s="2268" t="s">
        <v>541</v>
      </c>
      <c r="C9" s="2268"/>
      <c r="D9" s="2268"/>
      <c r="E9" s="2268"/>
      <c r="F9" s="2268"/>
      <c r="G9" s="2268"/>
      <c r="H9" s="2268"/>
      <c r="I9" s="2268"/>
      <c r="J9" s="2268"/>
      <c r="K9" s="2268"/>
      <c r="L9" s="2268"/>
      <c r="M9" s="2268"/>
      <c r="N9" s="2268"/>
      <c r="O9" s="2268"/>
      <c r="P9" s="2268"/>
      <c r="Q9" s="2268"/>
      <c r="R9" s="2268"/>
      <c r="S9" s="2269"/>
    </row>
    <row r="10" spans="1:38" ht="7.35" customHeight="1">
      <c r="A10" s="406"/>
      <c r="B10" s="398" t="str">
        <f>'4.1Plan'!B6</f>
        <v>Danang</v>
      </c>
      <c r="C10" s="2039" t="str">
        <f>'4.1Plan'!C6</f>
        <v>PKG01</v>
      </c>
      <c r="D10" s="2038"/>
      <c r="E10" s="2227" t="str">
        <f>'4.1Plan'!D6</f>
        <v>ML01-1</v>
      </c>
      <c r="F10" s="2228"/>
      <c r="G10" s="2646" t="s">
        <v>115</v>
      </c>
      <c r="H10" s="2647"/>
      <c r="I10" s="2650">
        <v>62</v>
      </c>
      <c r="J10" s="2651"/>
      <c r="K10" s="1776" t="s">
        <v>92</v>
      </c>
      <c r="L10" s="1771">
        <f>I3/1000</f>
        <v>0.1</v>
      </c>
      <c r="M10" s="578"/>
      <c r="N10" s="555"/>
      <c r="O10" s="556"/>
      <c r="P10" s="557"/>
      <c r="Q10" s="558"/>
      <c r="R10" s="578"/>
      <c r="S10" s="579"/>
    </row>
    <row r="11" spans="1:38" ht="7.35" customHeight="1">
      <c r="A11" s="407"/>
      <c r="B11" s="399"/>
      <c r="C11" s="2042"/>
      <c r="D11" s="2043"/>
      <c r="E11" s="2042"/>
      <c r="F11" s="2043"/>
      <c r="G11" s="2028" t="s">
        <v>116</v>
      </c>
      <c r="H11" s="2029"/>
      <c r="I11" s="2208">
        <v>431</v>
      </c>
      <c r="J11" s="2210"/>
      <c r="K11" s="1728" t="s">
        <v>93</v>
      </c>
      <c r="L11" s="1767"/>
      <c r="M11" s="580"/>
      <c r="N11" s="561"/>
      <c r="O11" s="562"/>
      <c r="P11" s="563"/>
      <c r="Q11" s="564"/>
      <c r="R11" s="580"/>
      <c r="S11" s="566"/>
    </row>
    <row r="12" spans="1:38" ht="7.35" customHeight="1">
      <c r="A12" s="407"/>
      <c r="B12" s="399"/>
      <c r="C12" s="2042"/>
      <c r="D12" s="2043"/>
      <c r="E12" s="2042"/>
      <c r="F12" s="2043"/>
      <c r="G12" s="2028" t="s">
        <v>463</v>
      </c>
      <c r="H12" s="2029"/>
      <c r="I12" s="2208">
        <v>885</v>
      </c>
      <c r="J12" s="2210"/>
      <c r="K12" s="1728" t="s">
        <v>105</v>
      </c>
      <c r="L12" s="1767">
        <f>I3/1000</f>
        <v>0.1</v>
      </c>
      <c r="M12" s="580"/>
      <c r="N12" s="561"/>
      <c r="O12" s="562"/>
      <c r="P12" s="563"/>
      <c r="Q12" s="564"/>
      <c r="R12" s="580"/>
      <c r="S12" s="566"/>
    </row>
    <row r="13" spans="1:38" ht="7.35" customHeight="1">
      <c r="A13" s="407"/>
      <c r="B13" s="399"/>
      <c r="C13" s="2042"/>
      <c r="D13" s="2043"/>
      <c r="E13" s="434"/>
      <c r="F13" s="434"/>
      <c r="G13" s="2028" t="s">
        <v>464</v>
      </c>
      <c r="H13" s="2029"/>
      <c r="I13" s="2208">
        <v>3211</v>
      </c>
      <c r="J13" s="2210"/>
      <c r="K13" s="1728" t="s">
        <v>93</v>
      </c>
      <c r="L13" s="1767">
        <f>E3/1000</f>
        <v>0.1</v>
      </c>
      <c r="M13" s="580"/>
      <c r="N13" s="561"/>
      <c r="O13" s="562"/>
      <c r="P13" s="563"/>
      <c r="Q13" s="564"/>
      <c r="R13" s="580"/>
      <c r="S13" s="566" t="s">
        <v>838</v>
      </c>
    </row>
    <row r="14" spans="1:38" ht="7.35" customHeight="1">
      <c r="A14" s="407"/>
      <c r="B14" s="399"/>
      <c r="C14" s="2042"/>
      <c r="D14" s="2043"/>
      <c r="E14" s="2042"/>
      <c r="F14" s="2043"/>
      <c r="G14" s="2078" t="s">
        <v>327</v>
      </c>
      <c r="H14" s="2079"/>
      <c r="I14" s="2648">
        <v>3512</v>
      </c>
      <c r="J14" s="2649"/>
      <c r="K14" s="1729" t="s">
        <v>93</v>
      </c>
      <c r="L14" s="1769"/>
      <c r="M14" s="617"/>
      <c r="N14" s="567"/>
      <c r="O14" s="568"/>
      <c r="P14" s="569"/>
      <c r="Q14" s="570"/>
      <c r="R14" s="617"/>
      <c r="S14" s="618"/>
    </row>
    <row r="15" spans="1:38" s="577" customFormat="1" ht="7.35" customHeight="1">
      <c r="A15" s="408"/>
      <c r="B15" s="400"/>
      <c r="C15" s="2266"/>
      <c r="D15" s="2267"/>
      <c r="E15" s="2089"/>
      <c r="F15" s="2027"/>
      <c r="G15" s="2249" t="s">
        <v>11</v>
      </c>
      <c r="H15" s="2250"/>
      <c r="I15" s="2250"/>
      <c r="J15" s="2250"/>
      <c r="K15" s="2250"/>
      <c r="L15" s="1522">
        <f>SUM(L10:L14)</f>
        <v>0.30000000000000004</v>
      </c>
      <c r="M15" s="589"/>
      <c r="N15" s="588">
        <f>'3.1Cost by Sub-contractors'!K33</f>
        <v>0</v>
      </c>
      <c r="O15" s="589"/>
      <c r="P15" s="590">
        <f>L15*N15</f>
        <v>0</v>
      </c>
      <c r="Q15" s="616"/>
      <c r="R15" s="582"/>
      <c r="S15" s="576"/>
      <c r="T15" s="434"/>
      <c r="U15" s="434"/>
      <c r="V15" s="434"/>
      <c r="W15" s="434"/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  <c r="AJ15" s="434"/>
      <c r="AK15" s="434"/>
      <c r="AL15" s="434"/>
    </row>
    <row r="16" spans="1:38" ht="7.35" customHeight="1">
      <c r="A16" s="407"/>
      <c r="B16" s="399"/>
      <c r="C16" s="2042"/>
      <c r="D16" s="2043"/>
      <c r="E16" s="2227" t="str">
        <f>'4.1Plan'!D33</f>
        <v>ML01-2</v>
      </c>
      <c r="F16" s="2228"/>
      <c r="G16" s="2028" t="s">
        <v>117</v>
      </c>
      <c r="H16" s="2029"/>
      <c r="I16" s="2208">
        <v>4926</v>
      </c>
      <c r="J16" s="2210"/>
      <c r="K16" s="1504" t="s">
        <v>93</v>
      </c>
      <c r="L16" s="1527"/>
      <c r="M16" s="580"/>
      <c r="N16" s="561"/>
      <c r="O16" s="562"/>
      <c r="P16" s="563"/>
      <c r="Q16" s="564"/>
      <c r="R16" s="580"/>
      <c r="S16" s="566"/>
    </row>
    <row r="17" spans="1:19" ht="7.35" customHeight="1">
      <c r="A17" s="407"/>
      <c r="B17" s="399"/>
      <c r="C17" s="2042"/>
      <c r="D17" s="2043"/>
      <c r="E17" s="2042"/>
      <c r="F17" s="2043"/>
      <c r="G17" s="2028" t="s">
        <v>118</v>
      </c>
      <c r="H17" s="2029"/>
      <c r="I17" s="2208">
        <v>5520</v>
      </c>
      <c r="J17" s="2210"/>
      <c r="K17" s="1504" t="s">
        <v>93</v>
      </c>
      <c r="L17" s="1527"/>
      <c r="M17" s="580"/>
      <c r="N17" s="561"/>
      <c r="O17" s="562"/>
      <c r="P17" s="563"/>
      <c r="Q17" s="564"/>
      <c r="R17" s="580"/>
      <c r="S17" s="566"/>
    </row>
    <row r="18" spans="1:19" ht="7.35" customHeight="1">
      <c r="A18" s="407"/>
      <c r="B18" s="399"/>
      <c r="C18" s="2042"/>
      <c r="D18" s="2043"/>
      <c r="E18" s="2042"/>
      <c r="F18" s="2043"/>
      <c r="G18" s="2028" t="s">
        <v>119</v>
      </c>
      <c r="H18" s="2029"/>
      <c r="I18" s="2208">
        <v>5681</v>
      </c>
      <c r="J18" s="2210"/>
      <c r="K18" s="1504" t="s">
        <v>93</v>
      </c>
      <c r="L18" s="1527"/>
      <c r="M18" s="580"/>
      <c r="N18" s="561"/>
      <c r="O18" s="562"/>
      <c r="P18" s="563"/>
      <c r="Q18" s="564"/>
      <c r="R18" s="580"/>
      <c r="S18" s="566"/>
    </row>
    <row r="19" spans="1:19" ht="7.35" customHeight="1">
      <c r="A19" s="407"/>
      <c r="B19" s="399"/>
      <c r="C19" s="2042"/>
      <c r="D19" s="2043"/>
      <c r="E19" s="2042"/>
      <c r="F19" s="2043"/>
      <c r="G19" s="2078" t="s">
        <v>120</v>
      </c>
      <c r="H19" s="2079"/>
      <c r="I19" s="2648">
        <v>5761</v>
      </c>
      <c r="J19" s="2649"/>
      <c r="K19" s="1592" t="s">
        <v>93</v>
      </c>
      <c r="L19" s="1527"/>
      <c r="M19" s="602"/>
      <c r="N19" s="598"/>
      <c r="O19" s="599"/>
      <c r="P19" s="600"/>
      <c r="Q19" s="601"/>
      <c r="R19" s="602"/>
      <c r="S19" s="603"/>
    </row>
    <row r="20" spans="1:19" ht="7.35" customHeight="1">
      <c r="A20" s="407"/>
      <c r="B20" s="399"/>
      <c r="C20" s="2042"/>
      <c r="D20" s="2043"/>
      <c r="E20" s="2089"/>
      <c r="F20" s="2027"/>
      <c r="G20" s="2249" t="s">
        <v>11</v>
      </c>
      <c r="H20" s="2250"/>
      <c r="I20" s="2250"/>
      <c r="J20" s="2250"/>
      <c r="K20" s="2250"/>
      <c r="L20" s="1522">
        <f>SUM(L16:L19)</f>
        <v>0</v>
      </c>
      <c r="M20" s="649"/>
      <c r="N20" s="588">
        <f>'3.1Cost by Sub-contractors'!K33</f>
        <v>0</v>
      </c>
      <c r="O20" s="589"/>
      <c r="P20" s="590">
        <f>L20*N20</f>
        <v>0</v>
      </c>
      <c r="Q20" s="1508"/>
      <c r="R20" s="582"/>
      <c r="S20" s="576"/>
    </row>
    <row r="21" spans="1:19" ht="7.35" customHeight="1">
      <c r="A21" s="406"/>
      <c r="B21" s="398" t="str">
        <f>'4.1Plan'!B53</f>
        <v>Quang Nam</v>
      </c>
      <c r="C21" s="2039" t="str">
        <f>'4.1Plan'!C53</f>
        <v>PKG02</v>
      </c>
      <c r="D21" s="2038"/>
      <c r="E21" s="2227" t="str">
        <f>'4.1Plan'!D53</f>
        <v>ML02-1</v>
      </c>
      <c r="F21" s="2228"/>
      <c r="G21" s="2646" t="s">
        <v>121</v>
      </c>
      <c r="H21" s="2647"/>
      <c r="I21" s="2650">
        <v>8220</v>
      </c>
      <c r="J21" s="2651"/>
      <c r="K21" s="1540" t="s">
        <v>93</v>
      </c>
      <c r="L21" s="1531">
        <f>E3/1000</f>
        <v>0.1</v>
      </c>
      <c r="M21" s="596"/>
      <c r="N21" s="592"/>
      <c r="O21" s="593"/>
      <c r="P21" s="594"/>
      <c r="Q21" s="595"/>
      <c r="R21" s="596"/>
      <c r="S21" s="597" t="s">
        <v>839</v>
      </c>
    </row>
    <row r="22" spans="1:19" ht="7.35" customHeight="1">
      <c r="A22" s="407"/>
      <c r="B22" s="399"/>
      <c r="C22" s="2042"/>
      <c r="D22" s="2043"/>
      <c r="E22" s="2042"/>
      <c r="F22" s="2043"/>
      <c r="G22" s="2028" t="s">
        <v>122</v>
      </c>
      <c r="H22" s="2029"/>
      <c r="I22" s="2208">
        <v>8738</v>
      </c>
      <c r="J22" s="2210"/>
      <c r="K22" s="1504" t="s">
        <v>93</v>
      </c>
      <c r="L22" s="1527"/>
      <c r="M22" s="580"/>
      <c r="N22" s="561"/>
      <c r="O22" s="562"/>
      <c r="P22" s="563"/>
      <c r="Q22" s="564"/>
      <c r="R22" s="580"/>
      <c r="S22" s="566"/>
    </row>
    <row r="23" spans="1:19" ht="7.35" customHeight="1">
      <c r="A23" s="407"/>
      <c r="B23" s="399"/>
      <c r="C23" s="2042"/>
      <c r="D23" s="2043"/>
      <c r="E23" s="2042"/>
      <c r="F23" s="2043"/>
      <c r="G23" s="2028" t="s">
        <v>328</v>
      </c>
      <c r="H23" s="2029"/>
      <c r="I23" s="2208">
        <v>9774</v>
      </c>
      <c r="J23" s="2210"/>
      <c r="K23" s="1504" t="s">
        <v>93</v>
      </c>
      <c r="L23" s="1527"/>
      <c r="M23" s="580"/>
      <c r="N23" s="561"/>
      <c r="O23" s="562"/>
      <c r="P23" s="563"/>
      <c r="Q23" s="564"/>
      <c r="R23" s="580"/>
      <c r="S23" s="566"/>
    </row>
    <row r="24" spans="1:19" ht="7.35" customHeight="1">
      <c r="A24" s="407"/>
      <c r="B24" s="399"/>
      <c r="C24" s="2042"/>
      <c r="D24" s="2043"/>
      <c r="E24" s="2042"/>
      <c r="F24" s="2043"/>
      <c r="G24" s="2028" t="s">
        <v>123</v>
      </c>
      <c r="H24" s="2029"/>
      <c r="I24" s="2208">
        <v>10763</v>
      </c>
      <c r="J24" s="2210"/>
      <c r="K24" s="1504" t="s">
        <v>93</v>
      </c>
      <c r="L24" s="1527"/>
      <c r="M24" s="580"/>
      <c r="N24" s="561"/>
      <c r="O24" s="562"/>
      <c r="P24" s="563"/>
      <c r="Q24" s="564"/>
      <c r="R24" s="580"/>
      <c r="S24" s="566"/>
    </row>
    <row r="25" spans="1:19" ht="7.35" customHeight="1">
      <c r="A25" s="407"/>
      <c r="B25" s="399"/>
      <c r="C25" s="2042"/>
      <c r="D25" s="2043"/>
      <c r="E25" s="2042"/>
      <c r="F25" s="2043"/>
      <c r="G25" s="2028" t="s">
        <v>329</v>
      </c>
      <c r="H25" s="2029"/>
      <c r="I25" s="2208">
        <v>11272</v>
      </c>
      <c r="J25" s="2210"/>
      <c r="K25" s="1504" t="s">
        <v>93</v>
      </c>
      <c r="L25" s="1527"/>
      <c r="M25" s="580"/>
      <c r="N25" s="561"/>
      <c r="O25" s="562"/>
      <c r="P25" s="563"/>
      <c r="Q25" s="564"/>
      <c r="R25" s="580"/>
      <c r="S25" s="566"/>
    </row>
    <row r="26" spans="1:19" ht="7.35" customHeight="1">
      <c r="A26" s="407"/>
      <c r="B26" s="399"/>
      <c r="C26" s="2042"/>
      <c r="D26" s="2043"/>
      <c r="E26" s="2042"/>
      <c r="F26" s="2043"/>
      <c r="G26" s="2028" t="s">
        <v>330</v>
      </c>
      <c r="H26" s="2029"/>
      <c r="I26" s="2208">
        <v>12012</v>
      </c>
      <c r="J26" s="2210"/>
      <c r="K26" s="1504" t="s">
        <v>93</v>
      </c>
      <c r="L26" s="1527"/>
      <c r="M26" s="580"/>
      <c r="N26" s="561"/>
      <c r="O26" s="562"/>
      <c r="P26" s="563"/>
      <c r="Q26" s="564"/>
      <c r="R26" s="580"/>
      <c r="S26" s="566"/>
    </row>
    <row r="27" spans="1:19" ht="7.35" customHeight="1">
      <c r="A27" s="407"/>
      <c r="B27" s="399"/>
      <c r="C27" s="2042"/>
      <c r="D27" s="2043"/>
      <c r="E27" s="2042"/>
      <c r="F27" s="2043"/>
      <c r="G27" s="2028" t="s">
        <v>331</v>
      </c>
      <c r="H27" s="2029"/>
      <c r="I27" s="2208">
        <v>12256</v>
      </c>
      <c r="J27" s="2210"/>
      <c r="K27" s="1504" t="s">
        <v>93</v>
      </c>
      <c r="L27" s="1527"/>
      <c r="M27" s="580"/>
      <c r="N27" s="561"/>
      <c r="O27" s="562"/>
      <c r="P27" s="563"/>
      <c r="Q27" s="564"/>
      <c r="R27" s="580"/>
      <c r="S27" s="566"/>
    </row>
    <row r="28" spans="1:19" ht="7.35" customHeight="1">
      <c r="A28" s="407"/>
      <c r="B28" s="399"/>
      <c r="C28" s="2042"/>
      <c r="D28" s="2043"/>
      <c r="E28" s="2042"/>
      <c r="F28" s="2043"/>
      <c r="G28" s="2028" t="s">
        <v>332</v>
      </c>
      <c r="H28" s="2029"/>
      <c r="I28" s="2208">
        <v>12427</v>
      </c>
      <c r="J28" s="2210"/>
      <c r="K28" s="1504" t="s">
        <v>93</v>
      </c>
      <c r="L28" s="1527"/>
      <c r="M28" s="580"/>
      <c r="N28" s="561"/>
      <c r="O28" s="562"/>
      <c r="P28" s="563"/>
      <c r="Q28" s="564"/>
      <c r="R28" s="580"/>
      <c r="S28" s="566"/>
    </row>
    <row r="29" spans="1:19" ht="7.35" customHeight="1">
      <c r="A29" s="407"/>
      <c r="B29" s="399"/>
      <c r="C29" s="2042"/>
      <c r="D29" s="2043"/>
      <c r="E29" s="2042"/>
      <c r="F29" s="2043"/>
      <c r="G29" s="2078" t="s">
        <v>333</v>
      </c>
      <c r="H29" s="2079"/>
      <c r="I29" s="2648">
        <v>12753</v>
      </c>
      <c r="J29" s="2649"/>
      <c r="K29" s="1504" t="s">
        <v>93</v>
      </c>
      <c r="L29" s="1527">
        <f>E3/1000</f>
        <v>0.1</v>
      </c>
      <c r="M29" s="580"/>
      <c r="N29" s="561"/>
      <c r="O29" s="562"/>
      <c r="P29" s="563"/>
      <c r="Q29" s="564"/>
      <c r="R29" s="580"/>
      <c r="S29" s="566" t="s">
        <v>840</v>
      </c>
    </row>
    <row r="30" spans="1:19" ht="7.35" customHeight="1">
      <c r="A30" s="407"/>
      <c r="B30" s="399"/>
      <c r="C30" s="2042"/>
      <c r="D30" s="2043"/>
      <c r="E30" s="2089"/>
      <c r="F30" s="2027"/>
      <c r="G30" s="2249" t="s">
        <v>11</v>
      </c>
      <c r="H30" s="2250"/>
      <c r="I30" s="2250"/>
      <c r="J30" s="2250"/>
      <c r="K30" s="2250"/>
      <c r="L30" s="1522">
        <f>SUM(L21:L29)</f>
        <v>0.2</v>
      </c>
      <c r="M30" s="649"/>
      <c r="N30" s="588">
        <f>'3.1Cost by Sub-contractors'!K33</f>
        <v>0</v>
      </c>
      <c r="O30" s="589"/>
      <c r="P30" s="590">
        <f>L30*N30</f>
        <v>0</v>
      </c>
      <c r="Q30" s="1508"/>
      <c r="R30" s="582"/>
      <c r="S30" s="576"/>
    </row>
    <row r="31" spans="1:19" ht="7.35" customHeight="1">
      <c r="A31" s="407"/>
      <c r="B31" s="399"/>
      <c r="C31" s="2042"/>
      <c r="D31" s="2043"/>
      <c r="E31" s="2227" t="str">
        <f>'4.1Plan'!D89</f>
        <v>ML02-2</v>
      </c>
      <c r="F31" s="2228"/>
      <c r="G31" s="2646" t="s">
        <v>334</v>
      </c>
      <c r="H31" s="2647"/>
      <c r="I31" s="2650">
        <v>13162</v>
      </c>
      <c r="J31" s="2651"/>
      <c r="K31" s="1540" t="s">
        <v>93</v>
      </c>
      <c r="L31" s="1531"/>
      <c r="M31" s="578"/>
      <c r="N31" s="555"/>
      <c r="O31" s="556"/>
      <c r="P31" s="557"/>
      <c r="Q31" s="558"/>
      <c r="R31" s="596"/>
      <c r="S31" s="597"/>
    </row>
    <row r="32" spans="1:19" ht="7.35" customHeight="1">
      <c r="A32" s="407"/>
      <c r="B32" s="399"/>
      <c r="C32" s="2042"/>
      <c r="D32" s="2043"/>
      <c r="E32" s="2042"/>
      <c r="F32" s="2043"/>
      <c r="G32" s="2028" t="s">
        <v>124</v>
      </c>
      <c r="H32" s="2029"/>
      <c r="I32" s="2208">
        <v>13460</v>
      </c>
      <c r="J32" s="2210"/>
      <c r="K32" s="1504" t="s">
        <v>93</v>
      </c>
      <c r="L32" s="1527"/>
      <c r="M32" s="596"/>
      <c r="N32" s="592"/>
      <c r="O32" s="593"/>
      <c r="P32" s="594"/>
      <c r="Q32" s="595"/>
      <c r="R32" s="596"/>
      <c r="S32" s="597"/>
    </row>
    <row r="33" spans="1:19" ht="7.35" customHeight="1">
      <c r="A33" s="407"/>
      <c r="B33" s="399"/>
      <c r="C33" s="2042"/>
      <c r="D33" s="2043"/>
      <c r="E33" s="2042"/>
      <c r="F33" s="2043"/>
      <c r="G33" s="2028" t="s">
        <v>335</v>
      </c>
      <c r="H33" s="2029"/>
      <c r="I33" s="2208">
        <v>15409</v>
      </c>
      <c r="J33" s="2210"/>
      <c r="K33" s="1504" t="s">
        <v>93</v>
      </c>
      <c r="L33" s="1527"/>
      <c r="M33" s="596"/>
      <c r="N33" s="592"/>
      <c r="O33" s="593"/>
      <c r="P33" s="594"/>
      <c r="Q33" s="595"/>
      <c r="R33" s="596"/>
      <c r="S33" s="597"/>
    </row>
    <row r="34" spans="1:19" ht="7.35" customHeight="1">
      <c r="A34" s="407"/>
      <c r="B34" s="399"/>
      <c r="C34" s="2042"/>
      <c r="D34" s="2043"/>
      <c r="E34" s="2042"/>
      <c r="F34" s="2043"/>
      <c r="G34" s="2028" t="s">
        <v>125</v>
      </c>
      <c r="H34" s="2029"/>
      <c r="I34" s="2208">
        <v>15593</v>
      </c>
      <c r="J34" s="2210"/>
      <c r="K34" s="1504" t="s">
        <v>93</v>
      </c>
      <c r="L34" s="1527"/>
      <c r="M34" s="596"/>
      <c r="N34" s="592"/>
      <c r="O34" s="593"/>
      <c r="P34" s="594"/>
      <c r="Q34" s="595"/>
      <c r="R34" s="596"/>
      <c r="S34" s="597"/>
    </row>
    <row r="35" spans="1:19" ht="7.35" customHeight="1">
      <c r="A35" s="407"/>
      <c r="B35" s="399"/>
      <c r="C35" s="2042"/>
      <c r="D35" s="2043"/>
      <c r="E35" s="2042"/>
      <c r="F35" s="2043"/>
      <c r="G35" s="2078" t="s">
        <v>336</v>
      </c>
      <c r="H35" s="2079"/>
      <c r="I35" s="2648">
        <v>15848</v>
      </c>
      <c r="J35" s="2649"/>
      <c r="K35" s="1592" t="s">
        <v>93</v>
      </c>
      <c r="L35" s="1527">
        <f>E3/1000</f>
        <v>0.1</v>
      </c>
      <c r="N35" s="583"/>
      <c r="O35" s="584"/>
      <c r="Q35" s="585"/>
      <c r="R35" s="586"/>
      <c r="S35" s="587" t="s">
        <v>841</v>
      </c>
    </row>
    <row r="36" spans="1:19" ht="7.35" customHeight="1">
      <c r="A36" s="407"/>
      <c r="B36" s="399"/>
      <c r="C36" s="2089"/>
      <c r="D36" s="2027"/>
      <c r="E36" s="2089"/>
      <c r="F36" s="2027"/>
      <c r="G36" s="2249" t="s">
        <v>11</v>
      </c>
      <c r="H36" s="2250"/>
      <c r="I36" s="2250"/>
      <c r="J36" s="2250"/>
      <c r="K36" s="2250"/>
      <c r="L36" s="1522">
        <f>SUM(L31:L35)</f>
        <v>0.1</v>
      </c>
      <c r="M36" s="649"/>
      <c r="N36" s="588">
        <f>'3.1Cost by Sub-contractors'!K33</f>
        <v>0</v>
      </c>
      <c r="O36" s="589"/>
      <c r="P36" s="590">
        <f>L36*N36</f>
        <v>0</v>
      </c>
      <c r="Q36" s="1508"/>
      <c r="R36" s="582"/>
      <c r="S36" s="576"/>
    </row>
    <row r="37" spans="1:19" ht="7.35" customHeight="1">
      <c r="A37" s="407"/>
      <c r="B37" s="399"/>
      <c r="C37" s="2039" t="str">
        <f>'4.1Plan'!C149</f>
        <v>PKG04</v>
      </c>
      <c r="D37" s="2038"/>
      <c r="E37" s="2227" t="str">
        <f>'4.1Plan'!D149</f>
        <v>ML04-1</v>
      </c>
      <c r="F37" s="2228"/>
      <c r="G37" s="2264" t="s">
        <v>337</v>
      </c>
      <c r="H37" s="2265"/>
      <c r="I37" s="2652">
        <v>24200</v>
      </c>
      <c r="J37" s="2653"/>
      <c r="K37" s="1540" t="s">
        <v>93</v>
      </c>
      <c r="L37" s="1531"/>
      <c r="M37" s="596"/>
      <c r="N37" s="592"/>
      <c r="O37" s="593"/>
      <c r="P37" s="594"/>
      <c r="Q37" s="595"/>
      <c r="R37" s="596"/>
      <c r="S37" s="597"/>
    </row>
    <row r="38" spans="1:19" ht="7.35" customHeight="1">
      <c r="A38" s="407"/>
      <c r="B38" s="399"/>
      <c r="C38" s="2042"/>
      <c r="D38" s="2043"/>
      <c r="E38" s="2089"/>
      <c r="F38" s="2027"/>
      <c r="G38" s="2249" t="s">
        <v>11</v>
      </c>
      <c r="H38" s="2250"/>
      <c r="I38" s="2250"/>
      <c r="J38" s="2250"/>
      <c r="K38" s="2250"/>
      <c r="L38" s="1522"/>
      <c r="M38" s="649"/>
      <c r="N38" s="588"/>
      <c r="O38" s="589"/>
      <c r="P38" s="590"/>
      <c r="Q38" s="1508"/>
      <c r="R38" s="582"/>
      <c r="S38" s="576"/>
    </row>
    <row r="39" spans="1:19" ht="7.35" customHeight="1">
      <c r="A39" s="407"/>
      <c r="B39" s="399"/>
      <c r="C39" s="2042"/>
      <c r="D39" s="2043"/>
      <c r="E39" s="2227" t="str">
        <f>'4.1Plan'!D173</f>
        <v>ML04-2</v>
      </c>
      <c r="F39" s="2228"/>
      <c r="G39" s="2646" t="s">
        <v>338</v>
      </c>
      <c r="H39" s="2647"/>
      <c r="I39" s="2650">
        <v>27550</v>
      </c>
      <c r="J39" s="2651"/>
      <c r="K39" s="1776" t="s">
        <v>93</v>
      </c>
      <c r="L39" s="1771"/>
      <c r="M39" s="578"/>
      <c r="N39" s="555"/>
      <c r="O39" s="556"/>
      <c r="P39" s="557"/>
      <c r="Q39" s="558"/>
      <c r="R39" s="578"/>
      <c r="S39" s="579"/>
    </row>
    <row r="40" spans="1:19" ht="7.35" customHeight="1">
      <c r="A40" s="407"/>
      <c r="B40" s="399"/>
      <c r="C40" s="2042"/>
      <c r="D40" s="2043"/>
      <c r="E40" s="2042"/>
      <c r="F40" s="2043"/>
      <c r="G40" s="2028" t="s">
        <v>126</v>
      </c>
      <c r="H40" s="2029"/>
      <c r="I40" s="2208">
        <v>27950</v>
      </c>
      <c r="J40" s="2210"/>
      <c r="K40" s="1728" t="s">
        <v>92</v>
      </c>
      <c r="L40" s="1767">
        <f>I3/1000</f>
        <v>0.1</v>
      </c>
      <c r="M40" s="580"/>
      <c r="N40" s="561"/>
      <c r="O40" s="562"/>
      <c r="P40" s="563"/>
      <c r="Q40" s="564"/>
      <c r="R40" s="580"/>
      <c r="S40" s="566"/>
    </row>
    <row r="41" spans="1:19" ht="7.35" customHeight="1">
      <c r="A41" s="407"/>
      <c r="B41" s="399"/>
      <c r="C41" s="2042"/>
      <c r="D41" s="2043"/>
      <c r="E41" s="2042"/>
      <c r="F41" s="2043"/>
      <c r="G41" s="2028" t="s">
        <v>127</v>
      </c>
      <c r="H41" s="2029"/>
      <c r="I41" s="2208">
        <v>28200</v>
      </c>
      <c r="J41" s="2210"/>
      <c r="K41" s="1728" t="s">
        <v>92</v>
      </c>
      <c r="L41" s="1767">
        <f>I3/1000</f>
        <v>0.1</v>
      </c>
      <c r="M41" s="580"/>
      <c r="N41" s="561"/>
      <c r="O41" s="562"/>
      <c r="P41" s="563"/>
      <c r="Q41" s="564"/>
      <c r="R41" s="580"/>
      <c r="S41" s="566"/>
    </row>
    <row r="42" spans="1:19" ht="7.35" customHeight="1">
      <c r="A42" s="407"/>
      <c r="B42" s="399"/>
      <c r="C42" s="2042"/>
      <c r="D42" s="2043"/>
      <c r="E42" s="2042"/>
      <c r="F42" s="2043"/>
      <c r="G42" s="2028" t="s">
        <v>128</v>
      </c>
      <c r="H42" s="2029"/>
      <c r="I42" s="2208">
        <v>28850</v>
      </c>
      <c r="J42" s="2210"/>
      <c r="K42" s="1728" t="s">
        <v>93</v>
      </c>
      <c r="L42" s="1767"/>
      <c r="M42" s="580"/>
      <c r="N42" s="561"/>
      <c r="O42" s="562"/>
      <c r="P42" s="563"/>
      <c r="Q42" s="564"/>
      <c r="R42" s="580"/>
      <c r="S42" s="566"/>
    </row>
    <row r="43" spans="1:19" ht="7.35" customHeight="1">
      <c r="A43" s="407"/>
      <c r="B43" s="399"/>
      <c r="C43" s="2042"/>
      <c r="D43" s="2043"/>
      <c r="E43" s="2042"/>
      <c r="F43" s="2043"/>
      <c r="G43" s="2028" t="s">
        <v>339</v>
      </c>
      <c r="H43" s="2029"/>
      <c r="I43" s="2208">
        <v>29000</v>
      </c>
      <c r="J43" s="2210"/>
      <c r="K43" s="1728" t="s">
        <v>93</v>
      </c>
      <c r="L43" s="1767"/>
      <c r="M43" s="580"/>
      <c r="N43" s="561"/>
      <c r="O43" s="562"/>
      <c r="P43" s="563"/>
      <c r="Q43" s="564"/>
      <c r="R43" s="580"/>
      <c r="S43" s="566"/>
    </row>
    <row r="44" spans="1:19" ht="7.35" customHeight="1">
      <c r="A44" s="407"/>
      <c r="B44" s="399"/>
      <c r="C44" s="2042"/>
      <c r="D44" s="2043"/>
      <c r="E44" s="2042"/>
      <c r="F44" s="2043"/>
      <c r="G44" s="2028" t="s">
        <v>340</v>
      </c>
      <c r="H44" s="2029"/>
      <c r="I44" s="2208">
        <v>29650</v>
      </c>
      <c r="J44" s="2210"/>
      <c r="K44" s="1728" t="s">
        <v>93</v>
      </c>
      <c r="L44" s="1767"/>
      <c r="M44" s="580"/>
      <c r="N44" s="561"/>
      <c r="O44" s="562"/>
      <c r="P44" s="563"/>
      <c r="Q44" s="564"/>
      <c r="R44" s="580"/>
      <c r="S44" s="566"/>
    </row>
    <row r="45" spans="1:19" ht="7.35" customHeight="1">
      <c r="A45" s="407"/>
      <c r="B45" s="399"/>
      <c r="C45" s="2042"/>
      <c r="D45" s="2043"/>
      <c r="E45" s="2042"/>
      <c r="F45" s="2043"/>
      <c r="G45" s="2028" t="s">
        <v>129</v>
      </c>
      <c r="H45" s="2029"/>
      <c r="I45" s="2208">
        <v>30200</v>
      </c>
      <c r="J45" s="2210"/>
      <c r="K45" s="1728" t="s">
        <v>93</v>
      </c>
      <c r="L45" s="1767"/>
      <c r="M45" s="580"/>
      <c r="N45" s="561"/>
      <c r="O45" s="562"/>
      <c r="P45" s="563"/>
      <c r="Q45" s="564"/>
      <c r="R45" s="580"/>
      <c r="S45" s="566"/>
    </row>
    <row r="46" spans="1:19" ht="7.35" customHeight="1">
      <c r="A46" s="407"/>
      <c r="B46" s="399"/>
      <c r="C46" s="2042"/>
      <c r="D46" s="2043"/>
      <c r="E46" s="2042"/>
      <c r="F46" s="2043"/>
      <c r="G46" s="2028" t="s">
        <v>130</v>
      </c>
      <c r="H46" s="2029"/>
      <c r="I46" s="2208">
        <v>30400</v>
      </c>
      <c r="J46" s="2210"/>
      <c r="K46" s="1728" t="s">
        <v>93</v>
      </c>
      <c r="L46" s="1767"/>
      <c r="M46" s="580"/>
      <c r="N46" s="561"/>
      <c r="O46" s="562"/>
      <c r="P46" s="563"/>
      <c r="Q46" s="564"/>
      <c r="R46" s="580"/>
      <c r="S46" s="566"/>
    </row>
    <row r="47" spans="1:19" ht="7.35" customHeight="1">
      <c r="A47" s="407"/>
      <c r="B47" s="399"/>
      <c r="C47" s="2042"/>
      <c r="D47" s="2043"/>
      <c r="E47" s="2042"/>
      <c r="F47" s="2043"/>
      <c r="G47" s="2078" t="s">
        <v>131</v>
      </c>
      <c r="H47" s="2079"/>
      <c r="I47" s="2648">
        <v>31200</v>
      </c>
      <c r="J47" s="2649"/>
      <c r="K47" s="1729" t="s">
        <v>93</v>
      </c>
      <c r="L47" s="1769"/>
      <c r="M47" s="617"/>
      <c r="N47" s="567"/>
      <c r="O47" s="568"/>
      <c r="P47" s="569"/>
      <c r="Q47" s="570"/>
      <c r="R47" s="617"/>
      <c r="S47" s="618"/>
    </row>
    <row r="48" spans="1:19" ht="7.35" customHeight="1">
      <c r="A48" s="407"/>
      <c r="B48" s="399"/>
      <c r="C48" s="2042"/>
      <c r="D48" s="2043"/>
      <c r="E48" s="2089"/>
      <c r="F48" s="2027"/>
      <c r="G48" s="2249" t="s">
        <v>11</v>
      </c>
      <c r="H48" s="2250"/>
      <c r="I48" s="2250"/>
      <c r="J48" s="2250"/>
      <c r="K48" s="2250"/>
      <c r="L48" s="1522">
        <f>SUM(L39:L47)</f>
        <v>0.2</v>
      </c>
      <c r="M48" s="649"/>
      <c r="N48" s="588">
        <f>'3.1Cost by Sub-contractors'!K33</f>
        <v>0</v>
      </c>
      <c r="O48" s="589"/>
      <c r="P48" s="590">
        <f>L48*N48</f>
        <v>0</v>
      </c>
      <c r="Q48" s="1508"/>
      <c r="R48" s="582"/>
      <c r="S48" s="576"/>
    </row>
    <row r="49" spans="1:19" ht="7.35" customHeight="1">
      <c r="A49" s="407"/>
      <c r="B49" s="399"/>
      <c r="C49" s="2039" t="str">
        <f>'4.1Plan'!C203</f>
        <v>PKG05</v>
      </c>
      <c r="D49" s="2038"/>
      <c r="E49" s="2227" t="str">
        <f>'4.1Plan'!D203</f>
        <v>ML05-1</v>
      </c>
      <c r="F49" s="2228"/>
      <c r="G49" s="2646" t="s">
        <v>132</v>
      </c>
      <c r="H49" s="2647"/>
      <c r="I49" s="2650">
        <v>32600</v>
      </c>
      <c r="J49" s="2651"/>
      <c r="K49" s="1776" t="s">
        <v>93</v>
      </c>
      <c r="L49" s="1771"/>
      <c r="M49" s="578"/>
      <c r="N49" s="555"/>
      <c r="O49" s="556"/>
      <c r="P49" s="557"/>
      <c r="Q49" s="558"/>
      <c r="R49" s="578"/>
      <c r="S49" s="579"/>
    </row>
    <row r="50" spans="1:19" ht="7.35" customHeight="1">
      <c r="A50" s="407"/>
      <c r="B50" s="399"/>
      <c r="C50" s="2042"/>
      <c r="D50" s="2043"/>
      <c r="E50" s="2042"/>
      <c r="F50" s="2043"/>
      <c r="G50" s="2028" t="s">
        <v>133</v>
      </c>
      <c r="H50" s="2029"/>
      <c r="I50" s="2208">
        <v>32750</v>
      </c>
      <c r="J50" s="2210"/>
      <c r="K50" s="1728" t="s">
        <v>93</v>
      </c>
      <c r="L50" s="1767"/>
      <c r="M50" s="580"/>
      <c r="N50" s="561"/>
      <c r="O50" s="562"/>
      <c r="P50" s="563"/>
      <c r="Q50" s="564"/>
      <c r="R50" s="580"/>
      <c r="S50" s="566"/>
    </row>
    <row r="51" spans="1:19" ht="7.35" customHeight="1">
      <c r="A51" s="407"/>
      <c r="B51" s="399"/>
      <c r="C51" s="2042"/>
      <c r="D51" s="2043"/>
      <c r="E51" s="2042"/>
      <c r="F51" s="2043"/>
      <c r="G51" s="2028" t="s">
        <v>134</v>
      </c>
      <c r="H51" s="2029"/>
      <c r="I51" s="2208">
        <v>33100</v>
      </c>
      <c r="J51" s="2210"/>
      <c r="K51" s="1728" t="s">
        <v>92</v>
      </c>
      <c r="L51" s="1767">
        <f>I3/1000</f>
        <v>0.1</v>
      </c>
      <c r="M51" s="580"/>
      <c r="N51" s="561"/>
      <c r="O51" s="562"/>
      <c r="P51" s="563"/>
      <c r="Q51" s="564"/>
      <c r="R51" s="580"/>
      <c r="S51" s="566"/>
    </row>
    <row r="52" spans="1:19" ht="7.35" customHeight="1">
      <c r="A52" s="407"/>
      <c r="B52" s="399"/>
      <c r="C52" s="2042"/>
      <c r="D52" s="2043"/>
      <c r="E52" s="2042"/>
      <c r="F52" s="2043"/>
      <c r="G52" s="2028" t="s">
        <v>135</v>
      </c>
      <c r="H52" s="2029"/>
      <c r="I52" s="2208">
        <v>33400</v>
      </c>
      <c r="J52" s="2210"/>
      <c r="K52" s="1728" t="s">
        <v>93</v>
      </c>
      <c r="L52" s="1767"/>
      <c r="M52" s="580"/>
      <c r="N52" s="561"/>
      <c r="O52" s="562"/>
      <c r="P52" s="563"/>
      <c r="Q52" s="564"/>
      <c r="R52" s="580"/>
      <c r="S52" s="566"/>
    </row>
    <row r="53" spans="1:19" ht="7.35" customHeight="1">
      <c r="A53" s="407"/>
      <c r="B53" s="399"/>
      <c r="C53" s="2042"/>
      <c r="D53" s="2043"/>
      <c r="E53" s="2042"/>
      <c r="F53" s="2043"/>
      <c r="G53" s="2028" t="s">
        <v>136</v>
      </c>
      <c r="H53" s="2029"/>
      <c r="I53" s="2208">
        <v>33850</v>
      </c>
      <c r="J53" s="2210"/>
      <c r="K53" s="1728" t="s">
        <v>93</v>
      </c>
      <c r="L53" s="1767"/>
      <c r="M53" s="580"/>
      <c r="N53" s="561"/>
      <c r="O53" s="562"/>
      <c r="P53" s="563"/>
      <c r="Q53" s="564"/>
      <c r="R53" s="580"/>
      <c r="S53" s="566"/>
    </row>
    <row r="54" spans="1:19" ht="7.35" customHeight="1">
      <c r="A54" s="407"/>
      <c r="B54" s="399"/>
      <c r="C54" s="2042"/>
      <c r="D54" s="2043"/>
      <c r="E54" s="2042"/>
      <c r="F54" s="2043"/>
      <c r="G54" s="2028" t="s">
        <v>341</v>
      </c>
      <c r="H54" s="2029"/>
      <c r="I54" s="2208">
        <v>34300</v>
      </c>
      <c r="J54" s="2210"/>
      <c r="K54" s="1728" t="s">
        <v>93</v>
      </c>
      <c r="L54" s="1767"/>
      <c r="M54" s="580"/>
      <c r="N54" s="561"/>
      <c r="O54" s="562"/>
      <c r="P54" s="563"/>
      <c r="Q54" s="564"/>
      <c r="R54" s="580"/>
      <c r="S54" s="566"/>
    </row>
    <row r="55" spans="1:19" ht="7.35" customHeight="1">
      <c r="A55" s="407"/>
      <c r="B55" s="399"/>
      <c r="C55" s="2042"/>
      <c r="D55" s="2043"/>
      <c r="E55" s="2089"/>
      <c r="F55" s="2027"/>
      <c r="G55" s="2249" t="s">
        <v>11</v>
      </c>
      <c r="H55" s="2250"/>
      <c r="I55" s="2250"/>
      <c r="J55" s="2250"/>
      <c r="K55" s="2250"/>
      <c r="L55" s="1522">
        <f>SUM(L49:L54)</f>
        <v>0.1</v>
      </c>
      <c r="M55" s="649"/>
      <c r="N55" s="588">
        <f>'3.1Cost by Sub-contractors'!K33</f>
        <v>0</v>
      </c>
      <c r="O55" s="589"/>
      <c r="P55" s="590">
        <f>L55*N55</f>
        <v>0</v>
      </c>
      <c r="Q55" s="1508"/>
      <c r="R55" s="582"/>
      <c r="S55" s="576"/>
    </row>
    <row r="56" spans="1:19" ht="7.35" customHeight="1">
      <c r="A56" s="407"/>
      <c r="B56" s="399"/>
      <c r="C56" s="2042"/>
      <c r="D56" s="2043"/>
      <c r="E56" s="2227" t="str">
        <f>'4.1Plan'!D216</f>
        <v>ML05-2</v>
      </c>
      <c r="F56" s="2228"/>
      <c r="G56" s="2646" t="s">
        <v>342</v>
      </c>
      <c r="H56" s="2647"/>
      <c r="I56" s="2650">
        <v>35050</v>
      </c>
      <c r="J56" s="2651"/>
      <c r="K56" s="1844" t="s">
        <v>93</v>
      </c>
      <c r="L56" s="1849"/>
      <c r="M56" s="578"/>
      <c r="N56" s="555"/>
      <c r="O56" s="556"/>
      <c r="P56" s="557"/>
      <c r="Q56" s="558"/>
      <c r="R56" s="578"/>
      <c r="S56" s="579"/>
    </row>
    <row r="57" spans="1:19" ht="7.35" customHeight="1">
      <c r="A57" s="407"/>
      <c r="B57" s="399"/>
      <c r="C57" s="2042"/>
      <c r="D57" s="2043"/>
      <c r="E57" s="2042"/>
      <c r="F57" s="2043"/>
      <c r="G57" s="2028" t="s">
        <v>137</v>
      </c>
      <c r="H57" s="2029"/>
      <c r="I57" s="2208">
        <v>35480</v>
      </c>
      <c r="J57" s="2210"/>
      <c r="K57" s="1828" t="s">
        <v>93</v>
      </c>
      <c r="L57" s="1845"/>
      <c r="M57" s="580"/>
      <c r="N57" s="561"/>
      <c r="O57" s="562"/>
      <c r="P57" s="563"/>
      <c r="Q57" s="564"/>
      <c r="R57" s="580"/>
      <c r="S57" s="566"/>
    </row>
    <row r="58" spans="1:19" ht="7.35" customHeight="1">
      <c r="A58" s="407"/>
      <c r="B58" s="399"/>
      <c r="C58" s="2042"/>
      <c r="D58" s="2043"/>
      <c r="E58" s="2042"/>
      <c r="F58" s="2043"/>
      <c r="G58" s="2028" t="s">
        <v>343</v>
      </c>
      <c r="H58" s="2029"/>
      <c r="I58" s="2208">
        <v>36600</v>
      </c>
      <c r="J58" s="2210"/>
      <c r="K58" s="1828" t="s">
        <v>93</v>
      </c>
      <c r="L58" s="1845"/>
      <c r="M58" s="580"/>
      <c r="N58" s="561"/>
      <c r="O58" s="562"/>
      <c r="P58" s="563"/>
      <c r="Q58" s="564"/>
      <c r="R58" s="580"/>
      <c r="S58" s="566"/>
    </row>
    <row r="59" spans="1:19" ht="7.35" customHeight="1">
      <c r="A59" s="407"/>
      <c r="B59" s="399"/>
      <c r="C59" s="2042"/>
      <c r="D59" s="2043"/>
      <c r="E59" s="434"/>
      <c r="F59" s="434"/>
      <c r="G59" s="2028" t="s">
        <v>344</v>
      </c>
      <c r="H59" s="2029"/>
      <c r="I59" s="2208">
        <v>37600</v>
      </c>
      <c r="J59" s="2210"/>
      <c r="K59" s="1828" t="s">
        <v>93</v>
      </c>
      <c r="L59" s="1845"/>
      <c r="M59" s="580"/>
      <c r="N59" s="561"/>
      <c r="O59" s="562"/>
      <c r="P59" s="563"/>
      <c r="Q59" s="564"/>
      <c r="R59" s="580"/>
      <c r="S59" s="566"/>
    </row>
    <row r="60" spans="1:19" ht="7.35" customHeight="1">
      <c r="A60" s="407"/>
      <c r="B60" s="399"/>
      <c r="C60" s="2042"/>
      <c r="D60" s="2043"/>
      <c r="E60" s="2042"/>
      <c r="F60" s="2043"/>
      <c r="G60" s="2028" t="s">
        <v>138</v>
      </c>
      <c r="H60" s="2029"/>
      <c r="I60" s="2208">
        <v>37900</v>
      </c>
      <c r="J60" s="2210"/>
      <c r="K60" s="1828" t="s">
        <v>93</v>
      </c>
      <c r="L60" s="1845"/>
      <c r="M60" s="580"/>
      <c r="N60" s="561"/>
      <c r="O60" s="562"/>
      <c r="P60" s="563"/>
      <c r="Q60" s="564"/>
      <c r="R60" s="580"/>
      <c r="S60" s="566"/>
    </row>
    <row r="61" spans="1:19" ht="7.35" customHeight="1">
      <c r="A61" s="407"/>
      <c r="B61" s="399"/>
      <c r="C61" s="2042"/>
      <c r="D61" s="2043"/>
      <c r="E61" s="2223"/>
      <c r="F61" s="2224"/>
      <c r="G61" s="2028" t="s">
        <v>139</v>
      </c>
      <c r="H61" s="2029"/>
      <c r="I61" s="2208">
        <v>39950</v>
      </c>
      <c r="J61" s="2210"/>
      <c r="K61" s="1828" t="s">
        <v>93</v>
      </c>
      <c r="L61" s="1845"/>
      <c r="M61" s="580"/>
      <c r="N61" s="561"/>
      <c r="O61" s="562"/>
      <c r="P61" s="563"/>
      <c r="Q61" s="564"/>
      <c r="R61" s="580"/>
      <c r="S61" s="566"/>
    </row>
    <row r="62" spans="1:19" ht="7.35" customHeight="1">
      <c r="A62" s="407"/>
      <c r="B62" s="399"/>
      <c r="C62" s="2042"/>
      <c r="D62" s="2043"/>
      <c r="E62" s="2042"/>
      <c r="F62" s="2043"/>
      <c r="G62" s="2028" t="s">
        <v>140</v>
      </c>
      <c r="H62" s="2029"/>
      <c r="I62" s="2208">
        <v>40550</v>
      </c>
      <c r="J62" s="2210"/>
      <c r="K62" s="1828" t="s">
        <v>93</v>
      </c>
      <c r="L62" s="1845"/>
      <c r="M62" s="580"/>
      <c r="N62" s="561"/>
      <c r="O62" s="562"/>
      <c r="P62" s="563"/>
      <c r="Q62" s="564"/>
      <c r="R62" s="580"/>
      <c r="S62" s="566"/>
    </row>
    <row r="63" spans="1:19" ht="7.35" customHeight="1">
      <c r="A63" s="407"/>
      <c r="B63" s="399"/>
      <c r="C63" s="2042"/>
      <c r="D63" s="2043"/>
      <c r="E63" s="2042"/>
      <c r="F63" s="2043"/>
      <c r="G63" s="2028" t="s">
        <v>141</v>
      </c>
      <c r="H63" s="2029"/>
      <c r="I63" s="2208">
        <v>40800</v>
      </c>
      <c r="J63" s="2210"/>
      <c r="K63" s="1828" t="s">
        <v>93</v>
      </c>
      <c r="L63" s="1845"/>
      <c r="M63" s="580"/>
      <c r="N63" s="561"/>
      <c r="O63" s="562"/>
      <c r="P63" s="563"/>
      <c r="Q63" s="564"/>
      <c r="R63" s="580"/>
      <c r="S63" s="566"/>
    </row>
    <row r="64" spans="1:19" ht="7.35" customHeight="1">
      <c r="A64" s="407"/>
      <c r="B64" s="399"/>
      <c r="C64" s="2042"/>
      <c r="D64" s="2043"/>
      <c r="E64" s="2042"/>
      <c r="F64" s="2043"/>
      <c r="G64" s="2078" t="s">
        <v>142</v>
      </c>
      <c r="H64" s="2079"/>
      <c r="I64" s="2648">
        <v>41750</v>
      </c>
      <c r="J64" s="2649"/>
      <c r="K64" s="1829" t="s">
        <v>93</v>
      </c>
      <c r="L64" s="1847"/>
      <c r="M64" s="617"/>
      <c r="N64" s="567"/>
      <c r="O64" s="568"/>
      <c r="P64" s="569"/>
      <c r="Q64" s="570"/>
      <c r="R64" s="617"/>
      <c r="S64" s="618"/>
    </row>
    <row r="65" spans="1:19" ht="7.35" customHeight="1">
      <c r="A65" s="409"/>
      <c r="B65" s="401"/>
      <c r="C65" s="2089"/>
      <c r="D65" s="2027"/>
      <c r="E65" s="2089"/>
      <c r="F65" s="2027"/>
      <c r="G65" s="2246" t="s">
        <v>11</v>
      </c>
      <c r="H65" s="2247"/>
      <c r="I65" s="2247"/>
      <c r="J65" s="2247"/>
      <c r="K65" s="2247"/>
      <c r="L65" s="1765"/>
      <c r="M65" s="648"/>
      <c r="N65" s="571"/>
      <c r="O65" s="572"/>
      <c r="P65" s="573"/>
      <c r="Q65" s="581"/>
      <c r="R65" s="1057"/>
      <c r="S65" s="1818"/>
    </row>
    <row r="66" spans="1:19" ht="7.35" customHeight="1">
      <c r="A66" s="406"/>
      <c r="B66" s="398" t="str">
        <f>'4.1Plan'!B252</f>
        <v>Quang Nam</v>
      </c>
      <c r="C66" s="2039" t="str">
        <f>'4.1Plan'!C252</f>
        <v>PKG06</v>
      </c>
      <c r="D66" s="2038"/>
      <c r="E66" s="2227" t="str">
        <f>'4.1Plan'!D252</f>
        <v>ML06-1</v>
      </c>
      <c r="F66" s="2228"/>
      <c r="G66" s="2646" t="s">
        <v>143</v>
      </c>
      <c r="H66" s="2647"/>
      <c r="I66" s="2650">
        <v>42700</v>
      </c>
      <c r="J66" s="2651"/>
      <c r="K66" s="1776" t="s">
        <v>93</v>
      </c>
      <c r="L66" s="1771"/>
      <c r="M66" s="578"/>
      <c r="N66" s="555"/>
      <c r="O66" s="556"/>
      <c r="P66" s="557"/>
      <c r="Q66" s="558"/>
      <c r="R66" s="578"/>
      <c r="S66" s="579"/>
    </row>
    <row r="67" spans="1:19" ht="7.35" customHeight="1">
      <c r="A67" s="407"/>
      <c r="B67" s="399"/>
      <c r="C67" s="2042"/>
      <c r="D67" s="2043"/>
      <c r="E67" s="2042"/>
      <c r="F67" s="2043"/>
      <c r="G67" s="2028" t="s">
        <v>144</v>
      </c>
      <c r="H67" s="2029"/>
      <c r="I67" s="2208">
        <v>42880</v>
      </c>
      <c r="J67" s="2210"/>
      <c r="K67" s="1728" t="s">
        <v>93</v>
      </c>
      <c r="L67" s="1767"/>
      <c r="M67" s="580"/>
      <c r="N67" s="561"/>
      <c r="O67" s="562"/>
      <c r="P67" s="563"/>
      <c r="Q67" s="564"/>
      <c r="R67" s="580"/>
      <c r="S67" s="566"/>
    </row>
    <row r="68" spans="1:19" ht="7.35" customHeight="1">
      <c r="A68" s="407"/>
      <c r="B68" s="399"/>
      <c r="C68" s="2042"/>
      <c r="D68" s="2043"/>
      <c r="E68" s="2042"/>
      <c r="F68" s="2043"/>
      <c r="G68" s="2028" t="s">
        <v>145</v>
      </c>
      <c r="H68" s="2029"/>
      <c r="I68" s="2208">
        <v>43680</v>
      </c>
      <c r="J68" s="2210"/>
      <c r="K68" s="1728" t="s">
        <v>93</v>
      </c>
      <c r="L68" s="1767"/>
      <c r="M68" s="580"/>
      <c r="N68" s="561"/>
      <c r="O68" s="562"/>
      <c r="P68" s="563"/>
      <c r="Q68" s="564"/>
      <c r="R68" s="580"/>
      <c r="S68" s="566"/>
    </row>
    <row r="69" spans="1:19" ht="7.35" customHeight="1">
      <c r="A69" s="407"/>
      <c r="B69" s="399"/>
      <c r="C69" s="2042"/>
      <c r="D69" s="2043"/>
      <c r="E69" s="2042"/>
      <c r="F69" s="2043"/>
      <c r="G69" s="2028" t="s">
        <v>146</v>
      </c>
      <c r="H69" s="2029"/>
      <c r="I69" s="2208">
        <v>43900</v>
      </c>
      <c r="J69" s="2210"/>
      <c r="K69" s="1728" t="s">
        <v>93</v>
      </c>
      <c r="L69" s="1767"/>
      <c r="M69" s="580"/>
      <c r="N69" s="561"/>
      <c r="O69" s="562"/>
      <c r="P69" s="563"/>
      <c r="Q69" s="564"/>
      <c r="R69" s="580"/>
      <c r="S69" s="566"/>
    </row>
    <row r="70" spans="1:19" ht="7.35" customHeight="1">
      <c r="A70" s="407"/>
      <c r="B70" s="399"/>
      <c r="C70" s="2042"/>
      <c r="D70" s="2043"/>
      <c r="E70" s="2042"/>
      <c r="F70" s="2043"/>
      <c r="G70" s="2028" t="s">
        <v>345</v>
      </c>
      <c r="H70" s="2029"/>
      <c r="I70" s="2208">
        <v>46300</v>
      </c>
      <c r="J70" s="2210"/>
      <c r="K70" s="1728" t="s">
        <v>93</v>
      </c>
      <c r="L70" s="1767"/>
      <c r="M70" s="580"/>
      <c r="N70" s="561"/>
      <c r="O70" s="562"/>
      <c r="P70" s="563"/>
      <c r="Q70" s="564"/>
      <c r="R70" s="580"/>
      <c r="S70" s="566"/>
    </row>
    <row r="71" spans="1:19" ht="7.35" customHeight="1">
      <c r="A71" s="407"/>
      <c r="B71" s="399"/>
      <c r="C71" s="2042"/>
      <c r="D71" s="2043"/>
      <c r="E71" s="2042"/>
      <c r="F71" s="2043"/>
      <c r="G71" s="2078" t="s">
        <v>346</v>
      </c>
      <c r="H71" s="2079"/>
      <c r="I71" s="2648">
        <v>46550</v>
      </c>
      <c r="J71" s="2649"/>
      <c r="K71" s="1729" t="s">
        <v>93</v>
      </c>
      <c r="L71" s="1769"/>
      <c r="M71" s="617"/>
      <c r="N71" s="567"/>
      <c r="O71" s="568"/>
      <c r="P71" s="569"/>
      <c r="Q71" s="570"/>
      <c r="R71" s="617"/>
      <c r="S71" s="618"/>
    </row>
    <row r="72" spans="1:19" ht="7.35" customHeight="1">
      <c r="A72" s="407"/>
      <c r="B72" s="399"/>
      <c r="C72" s="2042"/>
      <c r="D72" s="2043"/>
      <c r="E72" s="2089"/>
      <c r="F72" s="2027"/>
      <c r="G72" s="2249" t="s">
        <v>11</v>
      </c>
      <c r="H72" s="2250"/>
      <c r="I72" s="2250"/>
      <c r="J72" s="2250"/>
      <c r="K72" s="2250"/>
      <c r="L72" s="1522"/>
      <c r="M72" s="649"/>
      <c r="N72" s="588"/>
      <c r="O72" s="589"/>
      <c r="P72" s="590"/>
      <c r="Q72" s="1508"/>
      <c r="R72" s="582"/>
      <c r="S72" s="576"/>
    </row>
    <row r="73" spans="1:19" ht="7.35" customHeight="1">
      <c r="A73" s="407"/>
      <c r="B73" s="399"/>
      <c r="C73" s="2042"/>
      <c r="D73" s="2043"/>
      <c r="E73" s="2223" t="str">
        <f>'4.1Plan'!D279</f>
        <v>ML06-2</v>
      </c>
      <c r="F73" s="2224"/>
      <c r="G73" s="2646" t="s">
        <v>147</v>
      </c>
      <c r="H73" s="2647"/>
      <c r="I73" s="2650">
        <v>46900</v>
      </c>
      <c r="J73" s="2651"/>
      <c r="K73" s="1776" t="s">
        <v>93</v>
      </c>
      <c r="L73" s="1771"/>
      <c r="M73" s="578"/>
      <c r="N73" s="555"/>
      <c r="O73" s="556"/>
      <c r="P73" s="557"/>
      <c r="Q73" s="558"/>
      <c r="R73" s="578"/>
      <c r="S73" s="579"/>
    </row>
    <row r="74" spans="1:19" ht="7.35" customHeight="1">
      <c r="A74" s="407"/>
      <c r="B74" s="399"/>
      <c r="C74" s="2042"/>
      <c r="D74" s="2043"/>
      <c r="E74" s="2042"/>
      <c r="F74" s="2043"/>
      <c r="G74" s="2028" t="s">
        <v>148</v>
      </c>
      <c r="H74" s="2029"/>
      <c r="I74" s="2208">
        <v>47130</v>
      </c>
      <c r="J74" s="2210"/>
      <c r="K74" s="1728" t="s">
        <v>93</v>
      </c>
      <c r="L74" s="1767"/>
      <c r="M74" s="580"/>
      <c r="N74" s="561"/>
      <c r="O74" s="562"/>
      <c r="P74" s="563"/>
      <c r="Q74" s="564"/>
      <c r="R74" s="580"/>
      <c r="S74" s="566"/>
    </row>
    <row r="75" spans="1:19" ht="7.35" customHeight="1">
      <c r="A75" s="407"/>
      <c r="B75" s="399"/>
      <c r="C75" s="2042"/>
      <c r="D75" s="2043"/>
      <c r="E75" s="2042"/>
      <c r="F75" s="2043"/>
      <c r="G75" s="2028" t="s">
        <v>149</v>
      </c>
      <c r="H75" s="2029"/>
      <c r="I75" s="2208">
        <v>48100</v>
      </c>
      <c r="J75" s="2210"/>
      <c r="K75" s="1728" t="s">
        <v>93</v>
      </c>
      <c r="L75" s="1767"/>
      <c r="M75" s="580"/>
      <c r="N75" s="561"/>
      <c r="O75" s="562"/>
      <c r="P75" s="563"/>
      <c r="Q75" s="564"/>
      <c r="R75" s="580"/>
      <c r="S75" s="566"/>
    </row>
    <row r="76" spans="1:19" ht="7.35" customHeight="1">
      <c r="A76" s="407"/>
      <c r="B76" s="399"/>
      <c r="C76" s="2042"/>
      <c r="D76" s="2043"/>
      <c r="E76" s="2042"/>
      <c r="F76" s="2043"/>
      <c r="G76" s="2028" t="s">
        <v>150</v>
      </c>
      <c r="H76" s="2029"/>
      <c r="I76" s="2208">
        <v>48420</v>
      </c>
      <c r="J76" s="2210"/>
      <c r="K76" s="1728" t="s">
        <v>93</v>
      </c>
      <c r="L76" s="1767"/>
      <c r="M76" s="580"/>
      <c r="N76" s="561"/>
      <c r="O76" s="562"/>
      <c r="P76" s="563"/>
      <c r="Q76" s="564"/>
      <c r="R76" s="580"/>
      <c r="S76" s="566"/>
    </row>
    <row r="77" spans="1:19" ht="7.35" customHeight="1">
      <c r="A77" s="407"/>
      <c r="B77" s="399"/>
      <c r="C77" s="2042"/>
      <c r="D77" s="2043"/>
      <c r="E77" s="2042"/>
      <c r="F77" s="2043"/>
      <c r="G77" s="2028" t="s">
        <v>151</v>
      </c>
      <c r="H77" s="2029"/>
      <c r="I77" s="2208">
        <v>48890</v>
      </c>
      <c r="J77" s="2210"/>
      <c r="K77" s="1728" t="s">
        <v>93</v>
      </c>
      <c r="L77" s="1767"/>
      <c r="M77" s="580"/>
      <c r="N77" s="561"/>
      <c r="O77" s="562"/>
      <c r="P77" s="563"/>
      <c r="Q77" s="564"/>
      <c r="R77" s="580"/>
      <c r="S77" s="566"/>
    </row>
    <row r="78" spans="1:19" ht="7.35" customHeight="1">
      <c r="A78" s="407"/>
      <c r="B78" s="399"/>
      <c r="C78" s="2042"/>
      <c r="D78" s="2043"/>
      <c r="E78" s="2042"/>
      <c r="F78" s="2043"/>
      <c r="G78" s="2028" t="s">
        <v>152</v>
      </c>
      <c r="H78" s="2029"/>
      <c r="I78" s="2208">
        <v>49400</v>
      </c>
      <c r="J78" s="2210"/>
      <c r="K78" s="1728" t="s">
        <v>93</v>
      </c>
      <c r="L78" s="1767"/>
      <c r="M78" s="580"/>
      <c r="N78" s="561"/>
      <c r="O78" s="562"/>
      <c r="P78" s="563"/>
      <c r="Q78" s="564"/>
      <c r="R78" s="580"/>
      <c r="S78" s="566"/>
    </row>
    <row r="79" spans="1:19" ht="7.35" customHeight="1">
      <c r="A79" s="407"/>
      <c r="B79" s="399"/>
      <c r="C79" s="2042"/>
      <c r="D79" s="2043"/>
      <c r="E79" s="2042"/>
      <c r="F79" s="2043"/>
      <c r="G79" s="2028" t="s">
        <v>153</v>
      </c>
      <c r="H79" s="2029"/>
      <c r="I79" s="2208">
        <v>49640</v>
      </c>
      <c r="J79" s="2210"/>
      <c r="K79" s="1728" t="s">
        <v>93</v>
      </c>
      <c r="L79" s="1767"/>
      <c r="M79" s="580"/>
      <c r="N79" s="561"/>
      <c r="O79" s="562"/>
      <c r="P79" s="563"/>
      <c r="Q79" s="564"/>
      <c r="R79" s="580"/>
      <c r="S79" s="566"/>
    </row>
    <row r="80" spans="1:19" ht="7.35" customHeight="1">
      <c r="A80" s="407"/>
      <c r="B80" s="399"/>
      <c r="C80" s="2042"/>
      <c r="D80" s="2043"/>
      <c r="E80" s="434"/>
      <c r="F80" s="434"/>
      <c r="G80" s="2028" t="s">
        <v>154</v>
      </c>
      <c r="H80" s="2029"/>
      <c r="I80" s="2208">
        <v>50160</v>
      </c>
      <c r="J80" s="2210"/>
      <c r="K80" s="1728" t="s">
        <v>93</v>
      </c>
      <c r="L80" s="1767"/>
      <c r="M80" s="580"/>
      <c r="N80" s="561"/>
      <c r="O80" s="562"/>
      <c r="P80" s="563"/>
      <c r="Q80" s="564"/>
      <c r="R80" s="580"/>
      <c r="S80" s="566"/>
    </row>
    <row r="81" spans="1:19" ht="7.35" customHeight="1">
      <c r="A81" s="407"/>
      <c r="B81" s="399"/>
      <c r="C81" s="2042"/>
      <c r="D81" s="2043"/>
      <c r="E81" s="2042"/>
      <c r="F81" s="2043"/>
      <c r="G81" s="2028" t="s">
        <v>155</v>
      </c>
      <c r="H81" s="2029"/>
      <c r="I81" s="2208">
        <v>50340</v>
      </c>
      <c r="J81" s="2210"/>
      <c r="K81" s="1728" t="s">
        <v>92</v>
      </c>
      <c r="L81" s="1767">
        <f>I3/1000</f>
        <v>0.1</v>
      </c>
      <c r="M81" s="580"/>
      <c r="N81" s="561"/>
      <c r="O81" s="562"/>
      <c r="P81" s="563"/>
      <c r="Q81" s="564"/>
      <c r="R81" s="580"/>
      <c r="S81" s="566"/>
    </row>
    <row r="82" spans="1:19" ht="7.35" customHeight="1">
      <c r="A82" s="407"/>
      <c r="B82" s="399"/>
      <c r="C82" s="2042"/>
      <c r="D82" s="2043"/>
      <c r="E82" s="2042"/>
      <c r="F82" s="2043"/>
      <c r="G82" s="2028" t="s">
        <v>156</v>
      </c>
      <c r="H82" s="2029"/>
      <c r="I82" s="2208">
        <v>50600</v>
      </c>
      <c r="J82" s="2210"/>
      <c r="K82" s="1728" t="s">
        <v>93</v>
      </c>
      <c r="L82" s="1767"/>
      <c r="M82" s="580"/>
      <c r="N82" s="561"/>
      <c r="O82" s="562"/>
      <c r="P82" s="563"/>
      <c r="Q82" s="564"/>
      <c r="R82" s="580"/>
      <c r="S82" s="566"/>
    </row>
    <row r="83" spans="1:19" ht="7.35" customHeight="1">
      <c r="A83" s="407"/>
      <c r="B83" s="399"/>
      <c r="C83" s="2042"/>
      <c r="D83" s="2043"/>
      <c r="E83" s="2042"/>
      <c r="F83" s="2043"/>
      <c r="G83" s="2028" t="s">
        <v>157</v>
      </c>
      <c r="H83" s="2029"/>
      <c r="I83" s="2208">
        <v>51000</v>
      </c>
      <c r="J83" s="2210"/>
      <c r="K83" s="1728" t="s">
        <v>93</v>
      </c>
      <c r="L83" s="1767"/>
      <c r="M83" s="580"/>
      <c r="N83" s="561"/>
      <c r="O83" s="562"/>
      <c r="P83" s="563"/>
      <c r="Q83" s="564"/>
      <c r="R83" s="580"/>
      <c r="S83" s="566"/>
    </row>
    <row r="84" spans="1:19" ht="7.35" customHeight="1">
      <c r="A84" s="407"/>
      <c r="B84" s="399"/>
      <c r="C84" s="2042"/>
      <c r="D84" s="2043"/>
      <c r="E84" s="2042"/>
      <c r="F84" s="2043"/>
      <c r="G84" s="2028" t="s">
        <v>158</v>
      </c>
      <c r="H84" s="2029"/>
      <c r="I84" s="2208">
        <v>51500</v>
      </c>
      <c r="J84" s="2210"/>
      <c r="K84" s="1728" t="s">
        <v>93</v>
      </c>
      <c r="L84" s="1767"/>
      <c r="M84" s="580"/>
      <c r="N84" s="561"/>
      <c r="O84" s="562"/>
      <c r="P84" s="563"/>
      <c r="Q84" s="564"/>
      <c r="R84" s="580"/>
      <c r="S84" s="566"/>
    </row>
    <row r="85" spans="1:19" ht="7.35" customHeight="1">
      <c r="A85" s="407"/>
      <c r="B85" s="399"/>
      <c r="C85" s="2042"/>
      <c r="D85" s="2043"/>
      <c r="E85" s="2042"/>
      <c r="F85" s="2043"/>
      <c r="G85" s="2078" t="s">
        <v>159</v>
      </c>
      <c r="H85" s="2079"/>
      <c r="I85" s="2648">
        <v>51850</v>
      </c>
      <c r="J85" s="2649"/>
      <c r="K85" s="1729" t="s">
        <v>93</v>
      </c>
      <c r="L85" s="1769"/>
      <c r="M85" s="617"/>
      <c r="N85" s="567"/>
      <c r="O85" s="568"/>
      <c r="P85" s="569"/>
      <c r="Q85" s="570"/>
      <c r="R85" s="617"/>
      <c r="S85" s="618"/>
    </row>
    <row r="86" spans="1:19" ht="7.35" customHeight="1">
      <c r="A86" s="407"/>
      <c r="B86" s="399"/>
      <c r="C86" s="2042"/>
      <c r="D86" s="2043"/>
      <c r="E86" s="2089"/>
      <c r="F86" s="2027"/>
      <c r="G86" s="2249" t="s">
        <v>11</v>
      </c>
      <c r="H86" s="2250"/>
      <c r="I86" s="2250"/>
      <c r="J86" s="2250"/>
      <c r="K86" s="2250"/>
      <c r="L86" s="1766">
        <f>SUM(L73:L85)</f>
        <v>0.1</v>
      </c>
      <c r="M86" s="649"/>
      <c r="N86" s="588">
        <f>'3.1Cost by Sub-contractors'!K33</f>
        <v>0</v>
      </c>
      <c r="O86" s="589"/>
      <c r="P86" s="590">
        <f>L86*N86</f>
        <v>0</v>
      </c>
      <c r="Q86" s="1508"/>
      <c r="R86" s="582"/>
      <c r="S86" s="576"/>
    </row>
    <row r="87" spans="1:19" ht="7.35" customHeight="1">
      <c r="A87" s="407"/>
      <c r="B87" s="399"/>
      <c r="C87" s="2039" t="str">
        <f>'4.1Plan'!C309</f>
        <v>PKG07</v>
      </c>
      <c r="D87" s="2038"/>
      <c r="E87" s="2227" t="str">
        <f>'4.1Plan'!D309</f>
        <v>ML07-1</v>
      </c>
      <c r="F87" s="2228"/>
      <c r="G87" s="2646" t="s">
        <v>160</v>
      </c>
      <c r="H87" s="2647"/>
      <c r="I87" s="2650">
        <v>52490</v>
      </c>
      <c r="J87" s="2651"/>
      <c r="K87" s="1776" t="s">
        <v>92</v>
      </c>
      <c r="L87" s="1771">
        <f>I3/1000</f>
        <v>0.1</v>
      </c>
      <c r="M87" s="578"/>
      <c r="N87" s="555"/>
      <c r="O87" s="556"/>
      <c r="P87" s="557"/>
      <c r="Q87" s="558"/>
      <c r="R87" s="578"/>
      <c r="S87" s="579"/>
    </row>
    <row r="88" spans="1:19" ht="7.35" customHeight="1">
      <c r="A88" s="407"/>
      <c r="B88" s="399"/>
      <c r="C88" s="2042"/>
      <c r="D88" s="2043"/>
      <c r="E88" s="2042"/>
      <c r="F88" s="2043"/>
      <c r="G88" s="2028" t="s">
        <v>161</v>
      </c>
      <c r="H88" s="2029"/>
      <c r="I88" s="2208">
        <v>52900</v>
      </c>
      <c r="J88" s="2210"/>
      <c r="K88" s="1728" t="s">
        <v>93</v>
      </c>
      <c r="L88" s="1767"/>
      <c r="M88" s="580"/>
      <c r="N88" s="561"/>
      <c r="O88" s="562"/>
      <c r="P88" s="563"/>
      <c r="Q88" s="564"/>
      <c r="R88" s="580"/>
      <c r="S88" s="566"/>
    </row>
    <row r="89" spans="1:19" ht="7.35" customHeight="1">
      <c r="A89" s="407"/>
      <c r="B89" s="399"/>
      <c r="C89" s="2042"/>
      <c r="D89" s="2043"/>
      <c r="E89" s="2042"/>
      <c r="F89" s="2043"/>
      <c r="G89" s="2028" t="s">
        <v>162</v>
      </c>
      <c r="H89" s="2029"/>
      <c r="I89" s="2208">
        <v>53400</v>
      </c>
      <c r="J89" s="2210"/>
      <c r="K89" s="1728" t="s">
        <v>93</v>
      </c>
      <c r="L89" s="1767"/>
      <c r="M89" s="580"/>
      <c r="N89" s="561"/>
      <c r="O89" s="562"/>
      <c r="P89" s="563"/>
      <c r="Q89" s="564"/>
      <c r="R89" s="580"/>
      <c r="S89" s="566"/>
    </row>
    <row r="90" spans="1:19" ht="7.35" customHeight="1">
      <c r="A90" s="407"/>
      <c r="B90" s="399"/>
      <c r="C90" s="2042"/>
      <c r="D90" s="2043"/>
      <c r="E90" s="2042"/>
      <c r="F90" s="2043"/>
      <c r="G90" s="2028" t="s">
        <v>163</v>
      </c>
      <c r="H90" s="2029"/>
      <c r="I90" s="2208">
        <v>53800</v>
      </c>
      <c r="J90" s="2210"/>
      <c r="K90" s="1728" t="s">
        <v>93</v>
      </c>
      <c r="L90" s="1767"/>
      <c r="M90" s="580"/>
      <c r="N90" s="561"/>
      <c r="O90" s="562"/>
      <c r="P90" s="563"/>
      <c r="Q90" s="564"/>
      <c r="R90" s="580"/>
      <c r="S90" s="566"/>
    </row>
    <row r="91" spans="1:19" ht="7.35" customHeight="1">
      <c r="A91" s="407"/>
      <c r="B91" s="399"/>
      <c r="C91" s="2042"/>
      <c r="D91" s="2043"/>
      <c r="E91" s="2042"/>
      <c r="F91" s="2043"/>
      <c r="G91" s="2028" t="s">
        <v>164</v>
      </c>
      <c r="H91" s="2029"/>
      <c r="I91" s="2208">
        <v>54300</v>
      </c>
      <c r="J91" s="2210"/>
      <c r="K91" s="1728" t="s">
        <v>92</v>
      </c>
      <c r="L91" s="1767">
        <f>I3/1000</f>
        <v>0.1</v>
      </c>
      <c r="M91" s="580"/>
      <c r="N91" s="561"/>
      <c r="O91" s="562"/>
      <c r="P91" s="563"/>
      <c r="Q91" s="564"/>
      <c r="R91" s="580"/>
      <c r="S91" s="566"/>
    </row>
    <row r="92" spans="1:19" ht="7.35" customHeight="1">
      <c r="A92" s="407"/>
      <c r="B92" s="399"/>
      <c r="C92" s="2042"/>
      <c r="D92" s="2043"/>
      <c r="E92" s="2042"/>
      <c r="F92" s="2043"/>
      <c r="G92" s="2028" t="s">
        <v>165</v>
      </c>
      <c r="H92" s="2029"/>
      <c r="I92" s="2208">
        <v>55200</v>
      </c>
      <c r="J92" s="2210"/>
      <c r="K92" s="1728" t="s">
        <v>93</v>
      </c>
      <c r="L92" s="1767"/>
      <c r="M92" s="580"/>
      <c r="N92" s="561"/>
      <c r="O92" s="562"/>
      <c r="P92" s="563"/>
      <c r="Q92" s="564"/>
      <c r="R92" s="580"/>
      <c r="S92" s="566"/>
    </row>
    <row r="93" spans="1:19" ht="7.35" customHeight="1">
      <c r="A93" s="407"/>
      <c r="B93" s="399"/>
      <c r="C93" s="2042"/>
      <c r="D93" s="2043"/>
      <c r="E93" s="2042"/>
      <c r="F93" s="2043"/>
      <c r="G93" s="2078" t="s">
        <v>166</v>
      </c>
      <c r="H93" s="2079"/>
      <c r="I93" s="2648">
        <v>55900</v>
      </c>
      <c r="J93" s="2649"/>
      <c r="K93" s="1729" t="s">
        <v>93</v>
      </c>
      <c r="L93" s="1769"/>
      <c r="M93" s="617"/>
      <c r="N93" s="567"/>
      <c r="O93" s="568"/>
      <c r="P93" s="569"/>
      <c r="Q93" s="570"/>
      <c r="R93" s="617"/>
      <c r="S93" s="618"/>
    </row>
    <row r="94" spans="1:19" ht="7.35" customHeight="1">
      <c r="A94" s="407"/>
      <c r="B94" s="399"/>
      <c r="C94" s="2042"/>
      <c r="D94" s="2043"/>
      <c r="E94" s="2042"/>
      <c r="F94" s="2043"/>
      <c r="G94" s="2249" t="s">
        <v>11</v>
      </c>
      <c r="H94" s="2250"/>
      <c r="I94" s="2250"/>
      <c r="J94" s="2250"/>
      <c r="K94" s="2250"/>
      <c r="L94" s="1522">
        <f>SUM(L87:L91)</f>
        <v>0.2</v>
      </c>
      <c r="M94" s="649"/>
      <c r="N94" s="588">
        <f>'3.1Cost by Sub-contractors'!K33</f>
        <v>0</v>
      </c>
      <c r="O94" s="589"/>
      <c r="P94" s="590">
        <f>L94*N94</f>
        <v>0</v>
      </c>
      <c r="Q94" s="1508"/>
      <c r="R94" s="582"/>
      <c r="S94" s="576"/>
    </row>
    <row r="95" spans="1:19" ht="7.35" customHeight="1">
      <c r="A95" s="407"/>
      <c r="B95" s="399"/>
      <c r="C95" s="2042"/>
      <c r="D95" s="2043"/>
      <c r="E95" s="2227" t="str">
        <f>'4.1Plan'!D331</f>
        <v>ML07-2</v>
      </c>
      <c r="F95" s="2228"/>
      <c r="G95" s="2646" t="s">
        <v>167</v>
      </c>
      <c r="H95" s="2647"/>
      <c r="I95" s="2650">
        <v>56500</v>
      </c>
      <c r="J95" s="2651"/>
      <c r="K95" s="1776" t="s">
        <v>93</v>
      </c>
      <c r="L95" s="1771"/>
      <c r="M95" s="578"/>
      <c r="N95" s="555"/>
      <c r="O95" s="556"/>
      <c r="P95" s="557"/>
      <c r="Q95" s="558"/>
      <c r="R95" s="578"/>
      <c r="S95" s="579"/>
    </row>
    <row r="96" spans="1:19" ht="7.35" customHeight="1">
      <c r="A96" s="407"/>
      <c r="B96" s="399"/>
      <c r="C96" s="2042"/>
      <c r="D96" s="2043"/>
      <c r="E96" s="2042"/>
      <c r="F96" s="2043"/>
      <c r="G96" s="2028" t="s">
        <v>168</v>
      </c>
      <c r="H96" s="2029"/>
      <c r="I96" s="2208">
        <v>56800</v>
      </c>
      <c r="J96" s="2210"/>
      <c r="K96" s="1728" t="s">
        <v>93</v>
      </c>
      <c r="L96" s="1767"/>
      <c r="M96" s="580"/>
      <c r="N96" s="561"/>
      <c r="O96" s="562"/>
      <c r="P96" s="563"/>
      <c r="Q96" s="564"/>
      <c r="R96" s="580"/>
      <c r="S96" s="566"/>
    </row>
    <row r="97" spans="1:19" ht="7.35" customHeight="1">
      <c r="A97" s="407"/>
      <c r="B97" s="399"/>
      <c r="C97" s="2042"/>
      <c r="D97" s="2043"/>
      <c r="E97" s="2042"/>
      <c r="F97" s="2043"/>
      <c r="G97" s="2028" t="s">
        <v>169</v>
      </c>
      <c r="H97" s="2029"/>
      <c r="I97" s="2208">
        <v>57300</v>
      </c>
      <c r="J97" s="2210"/>
      <c r="K97" s="1728" t="s">
        <v>93</v>
      </c>
      <c r="L97" s="1767"/>
      <c r="M97" s="580"/>
      <c r="N97" s="561"/>
      <c r="O97" s="562"/>
      <c r="P97" s="563"/>
      <c r="Q97" s="564"/>
      <c r="R97" s="580"/>
      <c r="S97" s="566"/>
    </row>
    <row r="98" spans="1:19" ht="6.75" customHeight="1">
      <c r="A98" s="407"/>
      <c r="B98" s="399"/>
      <c r="C98" s="2042"/>
      <c r="D98" s="2043"/>
      <c r="E98" s="2042"/>
      <c r="F98" s="2043"/>
      <c r="G98" s="2028" t="s">
        <v>170</v>
      </c>
      <c r="H98" s="2029"/>
      <c r="I98" s="2208">
        <v>57500</v>
      </c>
      <c r="J98" s="2210"/>
      <c r="K98" s="1728" t="s">
        <v>93</v>
      </c>
      <c r="L98" s="1767"/>
      <c r="M98" s="580"/>
      <c r="N98" s="561"/>
      <c r="O98" s="562"/>
      <c r="P98" s="563"/>
      <c r="Q98" s="564"/>
      <c r="R98" s="580"/>
      <c r="S98" s="566"/>
    </row>
    <row r="99" spans="1:19" ht="6.75" customHeight="1">
      <c r="A99" s="407"/>
      <c r="B99" s="399"/>
      <c r="C99" s="2042"/>
      <c r="D99" s="2043"/>
      <c r="E99" s="2042"/>
      <c r="F99" s="2043"/>
      <c r="G99" s="2028" t="s">
        <v>171</v>
      </c>
      <c r="H99" s="2029"/>
      <c r="I99" s="2208">
        <v>59100</v>
      </c>
      <c r="J99" s="2210"/>
      <c r="K99" s="1728" t="s">
        <v>93</v>
      </c>
      <c r="L99" s="1767"/>
      <c r="M99" s="580"/>
      <c r="N99" s="561"/>
      <c r="O99" s="562"/>
      <c r="P99" s="563"/>
      <c r="Q99" s="564"/>
      <c r="R99" s="580"/>
      <c r="S99" s="566"/>
    </row>
    <row r="100" spans="1:19" ht="6.75" customHeight="1">
      <c r="A100" s="407"/>
      <c r="B100" s="399"/>
      <c r="C100" s="2042"/>
      <c r="D100" s="2043"/>
      <c r="E100" s="2042"/>
      <c r="F100" s="2043"/>
      <c r="G100" s="2028" t="s">
        <v>172</v>
      </c>
      <c r="H100" s="2029"/>
      <c r="I100" s="2208">
        <v>59500</v>
      </c>
      <c r="J100" s="2210"/>
      <c r="K100" s="1728" t="s">
        <v>93</v>
      </c>
      <c r="L100" s="1767"/>
      <c r="M100" s="580"/>
      <c r="N100" s="561"/>
      <c r="O100" s="562"/>
      <c r="P100" s="563"/>
      <c r="Q100" s="564"/>
      <c r="R100" s="580"/>
      <c r="S100" s="566"/>
    </row>
    <row r="101" spans="1:19" ht="6.75" customHeight="1">
      <c r="A101" s="407"/>
      <c r="B101" s="399"/>
      <c r="C101" s="2042"/>
      <c r="D101" s="2043"/>
      <c r="E101" s="2042"/>
      <c r="F101" s="2043"/>
      <c r="G101" s="2078" t="s">
        <v>173</v>
      </c>
      <c r="H101" s="2079"/>
      <c r="I101" s="2648">
        <v>59800</v>
      </c>
      <c r="J101" s="2649"/>
      <c r="K101" s="1729" t="s">
        <v>93</v>
      </c>
      <c r="L101" s="1769"/>
      <c r="M101" s="617"/>
      <c r="N101" s="567"/>
      <c r="O101" s="568"/>
      <c r="P101" s="569"/>
      <c r="Q101" s="570"/>
      <c r="R101" s="617"/>
      <c r="S101" s="618"/>
    </row>
    <row r="102" spans="1:19" ht="7.35" customHeight="1">
      <c r="A102" s="407"/>
      <c r="B102" s="399"/>
      <c r="C102" s="2042"/>
      <c r="D102" s="2043"/>
      <c r="E102" s="2089"/>
      <c r="F102" s="2027"/>
      <c r="G102" s="2249" t="s">
        <v>11</v>
      </c>
      <c r="H102" s="2250"/>
      <c r="I102" s="2250"/>
      <c r="J102" s="2250"/>
      <c r="K102" s="2250"/>
      <c r="L102" s="1522"/>
      <c r="M102" s="649"/>
      <c r="N102" s="588"/>
      <c r="O102" s="589"/>
      <c r="P102" s="590"/>
      <c r="Q102" s="1508"/>
      <c r="R102" s="582"/>
      <c r="S102" s="576"/>
    </row>
    <row r="103" spans="1:19" ht="7.35" customHeight="1">
      <c r="A103" s="407"/>
      <c r="B103" s="399"/>
      <c r="C103" s="2042"/>
      <c r="D103" s="2043"/>
      <c r="E103" s="2227" t="str">
        <f>'4.1Plan'!D355</f>
        <v>ML07-3</v>
      </c>
      <c r="F103" s="2228"/>
      <c r="G103" s="2028" t="s">
        <v>174</v>
      </c>
      <c r="H103" s="2029"/>
      <c r="I103" s="2208">
        <v>62216</v>
      </c>
      <c r="J103" s="2210"/>
      <c r="K103" s="1504" t="s">
        <v>93</v>
      </c>
      <c r="L103" s="1527">
        <f>E3/1000</f>
        <v>0.1</v>
      </c>
      <c r="M103" s="580"/>
      <c r="N103" s="561"/>
      <c r="O103" s="562"/>
      <c r="P103" s="563"/>
      <c r="Q103" s="564"/>
      <c r="R103" s="580"/>
      <c r="S103" s="566" t="s">
        <v>842</v>
      </c>
    </row>
    <row r="104" spans="1:19" ht="7.35" customHeight="1">
      <c r="A104" s="407"/>
      <c r="B104" s="399"/>
      <c r="C104" s="2042"/>
      <c r="D104" s="2043"/>
      <c r="E104" s="2042"/>
      <c r="F104" s="2043"/>
      <c r="G104" s="2078" t="s">
        <v>175</v>
      </c>
      <c r="H104" s="2079"/>
      <c r="I104" s="2648">
        <v>62400</v>
      </c>
      <c r="J104" s="2649"/>
      <c r="K104" s="1504" t="s">
        <v>93</v>
      </c>
      <c r="L104" s="1527"/>
      <c r="M104" s="602"/>
      <c r="N104" s="598"/>
      <c r="O104" s="599"/>
      <c r="P104" s="600"/>
      <c r="Q104" s="601"/>
      <c r="R104" s="602"/>
      <c r="S104" s="603"/>
    </row>
    <row r="105" spans="1:19" ht="7.35" customHeight="1">
      <c r="A105" s="407"/>
      <c r="B105" s="399"/>
      <c r="C105" s="2042"/>
      <c r="D105" s="2043"/>
      <c r="E105" s="2089"/>
      <c r="F105" s="2027"/>
      <c r="G105" s="2249" t="s">
        <v>11</v>
      </c>
      <c r="H105" s="2250"/>
      <c r="I105" s="2250"/>
      <c r="J105" s="2250"/>
      <c r="K105" s="2250"/>
      <c r="L105" s="1522">
        <f>SUM(L103:L104)</f>
        <v>0.1</v>
      </c>
      <c r="M105" s="649"/>
      <c r="N105" s="588">
        <f>'3.1Cost by Sub-contractors'!K33</f>
        <v>0</v>
      </c>
      <c r="O105" s="589"/>
      <c r="P105" s="590">
        <f>L105*N105</f>
        <v>0</v>
      </c>
      <c r="Q105" s="1508"/>
      <c r="R105" s="582"/>
      <c r="S105" s="576"/>
    </row>
    <row r="106" spans="1:19" ht="7.35" customHeight="1">
      <c r="A106" s="407"/>
      <c r="B106" s="399"/>
      <c r="C106" s="2039" t="str">
        <f>'4.1Plan'!C377</f>
        <v>PKGA1</v>
      </c>
      <c r="D106" s="2038"/>
      <c r="E106" s="2227" t="str">
        <f>'4.1Plan'!D377</f>
        <v>MLA1-1</v>
      </c>
      <c r="F106" s="2228"/>
      <c r="G106" s="2646" t="s">
        <v>347</v>
      </c>
      <c r="H106" s="2647"/>
      <c r="I106" s="2650">
        <v>65487</v>
      </c>
      <c r="J106" s="2651"/>
      <c r="K106" s="1776" t="s">
        <v>92</v>
      </c>
      <c r="L106" s="1771">
        <f>I3/1000</f>
        <v>0.1</v>
      </c>
      <c r="M106" s="578"/>
      <c r="N106" s="555"/>
      <c r="O106" s="556"/>
      <c r="P106" s="557"/>
      <c r="Q106" s="558"/>
      <c r="R106" s="578"/>
      <c r="S106" s="579"/>
    </row>
    <row r="107" spans="1:19" ht="7.35" customHeight="1">
      <c r="A107" s="407"/>
      <c r="B107" s="399"/>
      <c r="C107" s="2042"/>
      <c r="D107" s="2047"/>
      <c r="E107" s="2223"/>
      <c r="F107" s="2224"/>
      <c r="G107" s="2028" t="s">
        <v>348</v>
      </c>
      <c r="H107" s="2029"/>
      <c r="I107" s="2208">
        <v>67188</v>
      </c>
      <c r="J107" s="2210"/>
      <c r="K107" s="1728" t="s">
        <v>93</v>
      </c>
      <c r="L107" s="1767"/>
      <c r="M107" s="580"/>
      <c r="N107" s="561"/>
      <c r="O107" s="562"/>
      <c r="P107" s="563"/>
      <c r="Q107" s="564"/>
      <c r="R107" s="580"/>
      <c r="S107" s="566"/>
    </row>
    <row r="108" spans="1:19" ht="7.35" customHeight="1">
      <c r="A108" s="407"/>
      <c r="B108" s="399"/>
      <c r="C108" s="2042"/>
      <c r="D108" s="2043"/>
      <c r="E108" s="2223"/>
      <c r="F108" s="2224"/>
      <c r="G108" s="2028" t="s">
        <v>349</v>
      </c>
      <c r="H108" s="2029"/>
      <c r="I108" s="2208">
        <v>68640</v>
      </c>
      <c r="J108" s="2210"/>
      <c r="K108" s="498" t="s">
        <v>93</v>
      </c>
      <c r="L108" s="1767"/>
      <c r="M108" s="580"/>
      <c r="N108" s="561"/>
      <c r="O108" s="562"/>
      <c r="P108" s="563"/>
      <c r="Q108" s="564"/>
      <c r="R108" s="580"/>
      <c r="S108" s="566"/>
    </row>
    <row r="109" spans="1:19" ht="7.35" customHeight="1">
      <c r="A109" s="407"/>
      <c r="B109" s="399"/>
      <c r="C109" s="2042"/>
      <c r="D109" s="2043"/>
      <c r="E109" s="2042"/>
      <c r="F109" s="2043"/>
      <c r="G109" s="2078" t="s">
        <v>350</v>
      </c>
      <c r="H109" s="2079"/>
      <c r="I109" s="2648">
        <v>69237</v>
      </c>
      <c r="J109" s="2649"/>
      <c r="K109" s="500" t="s">
        <v>93</v>
      </c>
      <c r="L109" s="1769"/>
      <c r="M109" s="617"/>
      <c r="N109" s="567"/>
      <c r="O109" s="568"/>
      <c r="P109" s="569"/>
      <c r="Q109" s="570"/>
      <c r="R109" s="617"/>
      <c r="S109" s="618"/>
    </row>
    <row r="110" spans="1:19" ht="7.35" customHeight="1">
      <c r="A110" s="407"/>
      <c r="B110" s="399"/>
      <c r="C110" s="2042"/>
      <c r="D110" s="2043"/>
      <c r="E110" s="2089"/>
      <c r="F110" s="2027"/>
      <c r="G110" s="2249" t="s">
        <v>11</v>
      </c>
      <c r="H110" s="2250"/>
      <c r="I110" s="2250"/>
      <c r="J110" s="2250"/>
      <c r="K110" s="2250"/>
      <c r="L110" s="1522">
        <f>SUM(L106:L109)</f>
        <v>0.1</v>
      </c>
      <c r="M110" s="649"/>
      <c r="N110" s="588">
        <f>'3.1Cost by Sub-contractors'!K33</f>
        <v>0</v>
      </c>
      <c r="O110" s="589"/>
      <c r="P110" s="590">
        <f>L110*N110</f>
        <v>0</v>
      </c>
      <c r="Q110" s="1508"/>
      <c r="R110" s="582"/>
      <c r="S110" s="576"/>
    </row>
    <row r="111" spans="1:19" ht="7.35" customHeight="1">
      <c r="A111" s="407"/>
      <c r="B111" s="399"/>
      <c r="C111" s="2042"/>
      <c r="D111" s="2043"/>
      <c r="E111" s="2227" t="str">
        <f>'4.1Plan'!D399</f>
        <v>MLA1-2</v>
      </c>
      <c r="F111" s="2228"/>
      <c r="G111" s="2646" t="s">
        <v>176</v>
      </c>
      <c r="H111" s="2647"/>
      <c r="I111" s="2650">
        <v>71360</v>
      </c>
      <c r="J111" s="2651"/>
      <c r="K111" s="1637" t="s">
        <v>93</v>
      </c>
      <c r="L111" s="1771"/>
      <c r="M111" s="578"/>
      <c r="N111" s="555"/>
      <c r="O111" s="556"/>
      <c r="P111" s="557"/>
      <c r="Q111" s="558"/>
      <c r="R111" s="578"/>
      <c r="S111" s="579"/>
    </row>
    <row r="112" spans="1:19" ht="7.35" customHeight="1">
      <c r="A112" s="407"/>
      <c r="B112" s="399"/>
      <c r="C112" s="2042"/>
      <c r="D112" s="2043"/>
      <c r="E112" s="2223"/>
      <c r="F112" s="2224"/>
      <c r="G112" s="2028" t="s">
        <v>770</v>
      </c>
      <c r="H112" s="2029"/>
      <c r="I112" s="2208">
        <v>71650</v>
      </c>
      <c r="J112" s="2210"/>
      <c r="K112" s="498" t="s">
        <v>101</v>
      </c>
      <c r="L112" s="1767">
        <f>$I$3/1000</f>
        <v>0.1</v>
      </c>
      <c r="M112" s="580"/>
      <c r="N112" s="561"/>
      <c r="O112" s="562"/>
      <c r="P112" s="636"/>
      <c r="Q112" s="637"/>
      <c r="R112" s="580"/>
      <c r="S112" s="566" t="s">
        <v>843</v>
      </c>
    </row>
    <row r="113" spans="1:19" ht="7.35" customHeight="1">
      <c r="A113" s="407"/>
      <c r="B113" s="399"/>
      <c r="C113" s="2042"/>
      <c r="D113" s="2043"/>
      <c r="E113" s="2223"/>
      <c r="F113" s="2224"/>
      <c r="G113" s="2028" t="s">
        <v>177</v>
      </c>
      <c r="H113" s="2029"/>
      <c r="I113" s="2208">
        <v>71938</v>
      </c>
      <c r="J113" s="2210"/>
      <c r="K113" s="1728" t="s">
        <v>93</v>
      </c>
      <c r="L113" s="1767"/>
      <c r="M113" s="580"/>
      <c r="N113" s="561"/>
      <c r="O113" s="562"/>
      <c r="P113" s="563"/>
      <c r="Q113" s="564"/>
      <c r="R113" s="580"/>
      <c r="S113" s="566"/>
    </row>
    <row r="114" spans="1:19" ht="7.35" customHeight="1">
      <c r="A114" s="407"/>
      <c r="B114" s="399"/>
      <c r="C114" s="2042"/>
      <c r="D114" s="2043"/>
      <c r="E114" s="2223"/>
      <c r="F114" s="2224"/>
      <c r="G114" s="2028" t="s">
        <v>178</v>
      </c>
      <c r="H114" s="2029"/>
      <c r="I114" s="2208">
        <v>72316</v>
      </c>
      <c r="J114" s="2210"/>
      <c r="K114" s="1728" t="s">
        <v>93</v>
      </c>
      <c r="L114" s="1767"/>
      <c r="M114" s="580"/>
      <c r="N114" s="561"/>
      <c r="O114" s="562"/>
      <c r="P114" s="563"/>
      <c r="Q114" s="564"/>
      <c r="R114" s="580"/>
      <c r="S114" s="566"/>
    </row>
    <row r="115" spans="1:19" ht="7.35" customHeight="1">
      <c r="A115" s="407"/>
      <c r="B115" s="399"/>
      <c r="C115" s="2042"/>
      <c r="D115" s="2043"/>
      <c r="E115" s="2223"/>
      <c r="F115" s="2224"/>
      <c r="G115" s="2028" t="s">
        <v>179</v>
      </c>
      <c r="H115" s="2029"/>
      <c r="I115" s="2208">
        <v>72528</v>
      </c>
      <c r="J115" s="2210"/>
      <c r="K115" s="1728" t="s">
        <v>93</v>
      </c>
      <c r="L115" s="1767"/>
      <c r="M115" s="580"/>
      <c r="N115" s="561"/>
      <c r="O115" s="562"/>
      <c r="P115" s="563"/>
      <c r="Q115" s="564"/>
      <c r="R115" s="580"/>
      <c r="S115" s="566"/>
    </row>
    <row r="116" spans="1:19" ht="7.35" customHeight="1">
      <c r="A116" s="407"/>
      <c r="B116" s="399"/>
      <c r="C116" s="2042"/>
      <c r="D116" s="2043"/>
      <c r="E116" s="2223"/>
      <c r="F116" s="2224"/>
      <c r="G116" s="2028" t="s">
        <v>180</v>
      </c>
      <c r="H116" s="2029"/>
      <c r="I116" s="2208">
        <v>72707</v>
      </c>
      <c r="J116" s="2210"/>
      <c r="K116" s="1728" t="s">
        <v>93</v>
      </c>
      <c r="L116" s="1767"/>
      <c r="M116" s="580"/>
      <c r="N116" s="561"/>
      <c r="O116" s="562"/>
      <c r="P116" s="563"/>
      <c r="Q116" s="564"/>
      <c r="R116" s="580"/>
      <c r="S116" s="566"/>
    </row>
    <row r="117" spans="1:19" ht="7.35" customHeight="1">
      <c r="A117" s="407"/>
      <c r="B117" s="399"/>
      <c r="C117" s="2042"/>
      <c r="D117" s="2043"/>
      <c r="E117" s="2223"/>
      <c r="F117" s="2224"/>
      <c r="G117" s="2028" t="s">
        <v>181</v>
      </c>
      <c r="H117" s="2029"/>
      <c r="I117" s="2208">
        <v>72831</v>
      </c>
      <c r="J117" s="2210"/>
      <c r="K117" s="1728" t="s">
        <v>93</v>
      </c>
      <c r="L117" s="1767"/>
      <c r="M117" s="580"/>
      <c r="N117" s="561"/>
      <c r="O117" s="562"/>
      <c r="P117" s="563"/>
      <c r="Q117" s="564"/>
      <c r="R117" s="580"/>
      <c r="S117" s="566"/>
    </row>
    <row r="118" spans="1:19" ht="7.35" customHeight="1">
      <c r="A118" s="407"/>
      <c r="B118" s="399"/>
      <c r="C118" s="2042"/>
      <c r="D118" s="2043"/>
      <c r="E118" s="2223"/>
      <c r="F118" s="2224"/>
      <c r="G118" s="2028" t="s">
        <v>351</v>
      </c>
      <c r="H118" s="2029"/>
      <c r="I118" s="2208">
        <v>72955</v>
      </c>
      <c r="J118" s="2210"/>
      <c r="K118" s="1728" t="s">
        <v>93</v>
      </c>
      <c r="L118" s="1767"/>
      <c r="M118" s="580"/>
      <c r="N118" s="561"/>
      <c r="O118" s="562"/>
      <c r="P118" s="563"/>
      <c r="Q118" s="564"/>
      <c r="R118" s="580"/>
      <c r="S118" s="566"/>
    </row>
    <row r="119" spans="1:19" ht="7.35" customHeight="1">
      <c r="A119" s="407"/>
      <c r="B119" s="399"/>
      <c r="C119" s="2042"/>
      <c r="D119" s="2043"/>
      <c r="E119" s="2223"/>
      <c r="F119" s="2224"/>
      <c r="G119" s="2028" t="s">
        <v>791</v>
      </c>
      <c r="H119" s="2029"/>
      <c r="I119" s="2208">
        <v>75750</v>
      </c>
      <c r="J119" s="2210"/>
      <c r="K119" s="1728" t="s">
        <v>93</v>
      </c>
      <c r="L119" s="1767"/>
      <c r="M119" s="580"/>
      <c r="N119" s="561"/>
      <c r="O119" s="562"/>
      <c r="P119" s="563"/>
      <c r="Q119" s="564"/>
      <c r="R119" s="580"/>
      <c r="S119" s="566"/>
    </row>
    <row r="120" spans="1:19" ht="7.35" customHeight="1">
      <c r="A120" s="407"/>
      <c r="B120" s="399"/>
      <c r="C120" s="2042"/>
      <c r="D120" s="2043"/>
      <c r="E120" s="2042"/>
      <c r="F120" s="2043"/>
      <c r="G120" s="2078" t="s">
        <v>792</v>
      </c>
      <c r="H120" s="2079"/>
      <c r="I120" s="2648">
        <v>76000</v>
      </c>
      <c r="J120" s="2649"/>
      <c r="K120" s="1729" t="s">
        <v>93</v>
      </c>
      <c r="L120" s="1769"/>
      <c r="M120" s="617"/>
      <c r="N120" s="567"/>
      <c r="O120" s="568"/>
      <c r="P120" s="569"/>
      <c r="Q120" s="570"/>
      <c r="R120" s="617"/>
      <c r="S120" s="618"/>
    </row>
    <row r="121" spans="1:19" ht="7.35" customHeight="1">
      <c r="A121" s="407"/>
      <c r="B121" s="399"/>
      <c r="C121" s="2042"/>
      <c r="D121" s="2043"/>
      <c r="E121" s="2089"/>
      <c r="F121" s="2027"/>
      <c r="G121" s="2249" t="s">
        <v>11</v>
      </c>
      <c r="H121" s="2250"/>
      <c r="I121" s="2250"/>
      <c r="J121" s="2250"/>
      <c r="K121" s="2250"/>
      <c r="L121" s="1766">
        <f>SUM(L111:L120)</f>
        <v>0.1</v>
      </c>
      <c r="M121" s="649"/>
      <c r="N121" s="588">
        <f>'3.1Cost by Sub-contractors'!K33</f>
        <v>0</v>
      </c>
      <c r="O121" s="589"/>
      <c r="P121" s="590">
        <f>L121*N121</f>
        <v>0</v>
      </c>
      <c r="Q121" s="1508"/>
      <c r="R121" s="582"/>
      <c r="S121" s="576"/>
    </row>
    <row r="122" spans="1:19" ht="7.35" customHeight="1">
      <c r="A122" s="407"/>
      <c r="B122" s="399"/>
      <c r="C122" s="2042"/>
      <c r="D122" s="2043"/>
      <c r="E122" s="2504" t="str">
        <f>'4.1Plan'!D431</f>
        <v>MLA1-3</v>
      </c>
      <c r="F122" s="2505"/>
      <c r="G122" s="2646" t="s">
        <v>182</v>
      </c>
      <c r="H122" s="2647"/>
      <c r="I122" s="2650">
        <v>76400</v>
      </c>
      <c r="J122" s="2651"/>
      <c r="K122" s="1776" t="s">
        <v>93</v>
      </c>
      <c r="L122" s="1771"/>
      <c r="M122" s="578"/>
      <c r="N122" s="555"/>
      <c r="O122" s="556"/>
      <c r="P122" s="557"/>
      <c r="Q122" s="558"/>
      <c r="R122" s="578"/>
      <c r="S122" s="579"/>
    </row>
    <row r="123" spans="1:19" ht="7.35" customHeight="1">
      <c r="A123" s="407"/>
      <c r="B123" s="399"/>
      <c r="C123" s="2042"/>
      <c r="D123" s="2043"/>
      <c r="E123" s="2042"/>
      <c r="F123" s="2043"/>
      <c r="G123" s="2028" t="s">
        <v>183</v>
      </c>
      <c r="H123" s="2029"/>
      <c r="I123" s="2208">
        <v>77000</v>
      </c>
      <c r="J123" s="2210"/>
      <c r="K123" s="1728" t="s">
        <v>93</v>
      </c>
      <c r="L123" s="1767"/>
      <c r="M123" s="580"/>
      <c r="N123" s="561"/>
      <c r="O123" s="562"/>
      <c r="P123" s="563"/>
      <c r="Q123" s="564"/>
      <c r="R123" s="580"/>
      <c r="S123" s="566"/>
    </row>
    <row r="124" spans="1:19" ht="7.35" customHeight="1">
      <c r="A124" s="407"/>
      <c r="B124" s="399"/>
      <c r="C124" s="2042"/>
      <c r="D124" s="2043"/>
      <c r="E124" s="2042"/>
      <c r="F124" s="2043"/>
      <c r="G124" s="2028" t="s">
        <v>184</v>
      </c>
      <c r="H124" s="2029"/>
      <c r="I124" s="2208">
        <v>77400</v>
      </c>
      <c r="J124" s="2210"/>
      <c r="K124" s="1728" t="s">
        <v>93</v>
      </c>
      <c r="L124" s="1767"/>
      <c r="M124" s="580"/>
      <c r="N124" s="561"/>
      <c r="O124" s="562"/>
      <c r="P124" s="563"/>
      <c r="Q124" s="564"/>
      <c r="R124" s="580"/>
      <c r="S124" s="566"/>
    </row>
    <row r="125" spans="1:19" ht="7.35" customHeight="1">
      <c r="A125" s="407"/>
      <c r="B125" s="550"/>
      <c r="C125" s="2042"/>
      <c r="D125" s="2043"/>
      <c r="E125" s="2042"/>
      <c r="F125" s="2043"/>
      <c r="G125" s="2028" t="s">
        <v>793</v>
      </c>
      <c r="H125" s="2029"/>
      <c r="I125" s="2208">
        <v>78200</v>
      </c>
      <c r="J125" s="2210"/>
      <c r="K125" s="1728" t="s">
        <v>93</v>
      </c>
      <c r="L125" s="1767"/>
      <c r="M125" s="580"/>
      <c r="N125" s="561"/>
      <c r="O125" s="562"/>
      <c r="P125" s="563"/>
      <c r="Q125" s="564"/>
      <c r="R125" s="580"/>
      <c r="S125" s="566"/>
    </row>
    <row r="126" spans="1:19" ht="7.35" customHeight="1">
      <c r="A126" s="407"/>
      <c r="B126" s="399"/>
      <c r="C126" s="2042"/>
      <c r="D126" s="2043"/>
      <c r="E126" s="2042"/>
      <c r="F126" s="2043"/>
      <c r="G126" s="2028" t="s">
        <v>794</v>
      </c>
      <c r="H126" s="2029"/>
      <c r="I126" s="2208">
        <v>78800</v>
      </c>
      <c r="J126" s="2210"/>
      <c r="K126" s="1728" t="s">
        <v>93</v>
      </c>
      <c r="L126" s="1767"/>
      <c r="M126" s="580"/>
      <c r="N126" s="561"/>
      <c r="O126" s="562"/>
      <c r="P126" s="563"/>
      <c r="Q126" s="564"/>
      <c r="R126" s="580"/>
      <c r="S126" s="566"/>
    </row>
    <row r="127" spans="1:19" ht="7.35" customHeight="1">
      <c r="A127" s="407"/>
      <c r="B127" s="399"/>
      <c r="C127" s="2042"/>
      <c r="D127" s="2043"/>
      <c r="E127" s="2042"/>
      <c r="F127" s="2043"/>
      <c r="G127" s="2078" t="s">
        <v>352</v>
      </c>
      <c r="H127" s="2079"/>
      <c r="I127" s="2648">
        <v>79800</v>
      </c>
      <c r="J127" s="2649"/>
      <c r="K127" s="1729" t="s">
        <v>105</v>
      </c>
      <c r="L127" s="1769">
        <f>I3/1000</f>
        <v>0.1</v>
      </c>
      <c r="M127" s="617"/>
      <c r="N127" s="567"/>
      <c r="O127" s="568"/>
      <c r="P127" s="569"/>
      <c r="Q127" s="570"/>
      <c r="R127" s="617"/>
      <c r="S127" s="618"/>
    </row>
    <row r="128" spans="1:19" ht="7.35" customHeight="1">
      <c r="A128" s="409"/>
      <c r="B128" s="401"/>
      <c r="C128" s="2089"/>
      <c r="D128" s="2027"/>
      <c r="E128" s="2089"/>
      <c r="F128" s="2027"/>
      <c r="G128" s="2246" t="s">
        <v>11</v>
      </c>
      <c r="H128" s="2247"/>
      <c r="I128" s="2247"/>
      <c r="J128" s="2247"/>
      <c r="K128" s="2247"/>
      <c r="L128" s="1766">
        <f>SUM(L122:L127)</f>
        <v>0.1</v>
      </c>
      <c r="M128" s="649"/>
      <c r="N128" s="588">
        <f>'3.1Cost by Sub-contractors'!K33</f>
        <v>0</v>
      </c>
      <c r="O128" s="589"/>
      <c r="P128" s="590">
        <f>L128*N128</f>
        <v>0</v>
      </c>
      <c r="Q128" s="581"/>
      <c r="R128" s="1057"/>
      <c r="S128" s="1818"/>
    </row>
    <row r="129" spans="1:38" ht="7.35" customHeight="1">
      <c r="A129" s="407"/>
      <c r="B129" s="398" t="str">
        <f>'4.1Plan'!B445</f>
        <v>Quang Nam</v>
      </c>
      <c r="C129" s="2039" t="str">
        <f>'4.1Plan'!C445</f>
        <v>PKGA2</v>
      </c>
      <c r="D129" s="2038"/>
      <c r="E129" s="2227" t="str">
        <f>'4.1Plan'!D445</f>
        <v>MLA2-1</v>
      </c>
      <c r="F129" s="2228"/>
      <c r="G129" s="2646" t="s">
        <v>795</v>
      </c>
      <c r="H129" s="2647"/>
      <c r="I129" s="2650">
        <v>85941</v>
      </c>
      <c r="J129" s="2651"/>
      <c r="K129" s="1776" t="s">
        <v>93</v>
      </c>
      <c r="L129" s="1771"/>
      <c r="M129" s="578"/>
      <c r="N129" s="555"/>
      <c r="O129" s="556"/>
      <c r="P129" s="557"/>
      <c r="Q129" s="558"/>
      <c r="R129" s="578"/>
      <c r="S129" s="579"/>
    </row>
    <row r="130" spans="1:38" ht="7.35" customHeight="1">
      <c r="A130" s="407"/>
      <c r="B130" s="399"/>
      <c r="C130" s="2042"/>
      <c r="D130" s="2043"/>
      <c r="E130" s="2223"/>
      <c r="F130" s="2224"/>
      <c r="G130" s="2028" t="s">
        <v>796</v>
      </c>
      <c r="H130" s="2029"/>
      <c r="I130" s="2208">
        <v>86300</v>
      </c>
      <c r="J130" s="2210"/>
      <c r="K130" s="1728" t="s">
        <v>105</v>
      </c>
      <c r="L130" s="1767">
        <f>I3/1000</f>
        <v>0.1</v>
      </c>
      <c r="M130" s="580"/>
      <c r="N130" s="561"/>
      <c r="O130" s="562"/>
      <c r="P130" s="563"/>
      <c r="Q130" s="564"/>
      <c r="R130" s="580"/>
      <c r="S130" s="566"/>
    </row>
    <row r="131" spans="1:38" ht="7.35" customHeight="1">
      <c r="A131" s="407"/>
      <c r="B131" s="399"/>
      <c r="C131" s="2042"/>
      <c r="D131" s="2043"/>
      <c r="E131" s="2223"/>
      <c r="F131" s="2224"/>
      <c r="G131" s="2028" t="s">
        <v>797</v>
      </c>
      <c r="H131" s="2029"/>
      <c r="I131" s="2208">
        <v>86800</v>
      </c>
      <c r="J131" s="2210"/>
      <c r="K131" s="1728" t="s">
        <v>105</v>
      </c>
      <c r="L131" s="1767">
        <f>I3/1000</f>
        <v>0.1</v>
      </c>
      <c r="M131" s="580"/>
      <c r="N131" s="561"/>
      <c r="O131" s="562"/>
      <c r="P131" s="563"/>
      <c r="Q131" s="564"/>
      <c r="R131" s="580"/>
      <c r="S131" s="566"/>
    </row>
    <row r="132" spans="1:38" ht="7.35" customHeight="1">
      <c r="A132" s="407"/>
      <c r="B132" s="399"/>
      <c r="C132" s="2042"/>
      <c r="D132" s="2043"/>
      <c r="E132" s="2223"/>
      <c r="F132" s="2224"/>
      <c r="G132" s="2078" t="s">
        <v>185</v>
      </c>
      <c r="H132" s="2079"/>
      <c r="I132" s="2648">
        <v>87000</v>
      </c>
      <c r="J132" s="2649"/>
      <c r="K132" s="1729" t="s">
        <v>93</v>
      </c>
      <c r="L132" s="1769"/>
      <c r="M132" s="617"/>
      <c r="N132" s="567"/>
      <c r="O132" s="568"/>
      <c r="P132" s="569"/>
      <c r="Q132" s="570"/>
      <c r="R132" s="617"/>
      <c r="S132" s="618"/>
    </row>
    <row r="133" spans="1:38" ht="7.35" customHeight="1">
      <c r="A133" s="407"/>
      <c r="B133" s="399"/>
      <c r="C133" s="2042"/>
      <c r="D133" s="2043"/>
      <c r="E133" s="2089"/>
      <c r="F133" s="2027"/>
      <c r="G133" s="2249" t="s">
        <v>11</v>
      </c>
      <c r="H133" s="2250"/>
      <c r="I133" s="2250"/>
      <c r="J133" s="2250"/>
      <c r="K133" s="2250"/>
      <c r="L133" s="1766">
        <f>SUM(L129:L132)</f>
        <v>0.2</v>
      </c>
      <c r="M133" s="649"/>
      <c r="N133" s="588">
        <f>'3.1Cost by Sub-contractors'!K33</f>
        <v>0</v>
      </c>
      <c r="O133" s="589"/>
      <c r="P133" s="590">
        <f>L133*N133</f>
        <v>0</v>
      </c>
      <c r="Q133" s="1508"/>
      <c r="R133" s="582"/>
      <c r="S133" s="576"/>
    </row>
    <row r="134" spans="1:38" ht="7.35" customHeight="1">
      <c r="A134" s="407"/>
      <c r="B134" s="399"/>
      <c r="C134" s="2042"/>
      <c r="D134" s="2043"/>
      <c r="E134" s="2227" t="str">
        <f>'4.1Plan'!D468</f>
        <v>MLA2-2</v>
      </c>
      <c r="F134" s="2228"/>
      <c r="G134" s="2646" t="s">
        <v>186</v>
      </c>
      <c r="H134" s="2647"/>
      <c r="I134" s="2650">
        <v>87500</v>
      </c>
      <c r="J134" s="2651"/>
      <c r="K134" s="1776" t="s">
        <v>93</v>
      </c>
      <c r="L134" s="1771"/>
      <c r="M134" s="578"/>
      <c r="N134" s="555"/>
      <c r="O134" s="556"/>
      <c r="P134" s="557"/>
      <c r="Q134" s="558"/>
      <c r="R134" s="578"/>
      <c r="S134" s="579"/>
    </row>
    <row r="135" spans="1:38" ht="7.35" customHeight="1">
      <c r="A135" s="407"/>
      <c r="B135" s="399"/>
      <c r="C135" s="2042"/>
      <c r="D135" s="2043"/>
      <c r="E135" s="2223"/>
      <c r="F135" s="2224"/>
      <c r="G135" s="2028" t="s">
        <v>187</v>
      </c>
      <c r="H135" s="2029"/>
      <c r="I135" s="2208">
        <v>88500</v>
      </c>
      <c r="J135" s="2210"/>
      <c r="K135" s="1728" t="s">
        <v>93</v>
      </c>
      <c r="L135" s="1767"/>
      <c r="M135" s="580"/>
      <c r="N135" s="561"/>
      <c r="O135" s="562"/>
      <c r="P135" s="563"/>
      <c r="Q135" s="564"/>
      <c r="R135" s="580"/>
      <c r="S135" s="566"/>
    </row>
    <row r="136" spans="1:38" ht="7.35" customHeight="1">
      <c r="A136" s="407"/>
      <c r="B136" s="399"/>
      <c r="C136" s="2042"/>
      <c r="D136" s="2043"/>
      <c r="E136" s="2223"/>
      <c r="F136" s="2224"/>
      <c r="G136" s="2028" t="s">
        <v>188</v>
      </c>
      <c r="H136" s="2029"/>
      <c r="I136" s="2208">
        <v>89000</v>
      </c>
      <c r="J136" s="2210"/>
      <c r="K136" s="1728" t="s">
        <v>93</v>
      </c>
      <c r="L136" s="1767"/>
      <c r="M136" s="580"/>
      <c r="N136" s="561"/>
      <c r="O136" s="562"/>
      <c r="P136" s="563"/>
      <c r="Q136" s="564"/>
      <c r="R136" s="580"/>
      <c r="S136" s="566"/>
    </row>
    <row r="137" spans="1:38" ht="7.35" customHeight="1">
      <c r="A137" s="407"/>
      <c r="B137" s="399"/>
      <c r="C137" s="2042"/>
      <c r="D137" s="2043"/>
      <c r="E137" s="2223"/>
      <c r="F137" s="2224"/>
      <c r="G137" s="2028" t="s">
        <v>798</v>
      </c>
      <c r="H137" s="2029"/>
      <c r="I137" s="2208">
        <v>89674</v>
      </c>
      <c r="J137" s="2210"/>
      <c r="K137" s="1728" t="s">
        <v>93</v>
      </c>
      <c r="L137" s="1767"/>
      <c r="M137" s="580"/>
      <c r="N137" s="561"/>
      <c r="O137" s="562"/>
      <c r="P137" s="563"/>
      <c r="Q137" s="564"/>
      <c r="R137" s="580"/>
      <c r="S137" s="566"/>
      <c r="T137" s="586"/>
      <c r="U137" s="586"/>
      <c r="V137" s="586"/>
      <c r="W137" s="586"/>
      <c r="X137" s="586"/>
      <c r="Y137" s="586"/>
      <c r="Z137" s="586"/>
      <c r="AA137" s="586"/>
      <c r="AB137" s="586"/>
      <c r="AC137" s="586"/>
      <c r="AD137" s="586"/>
      <c r="AE137" s="586"/>
      <c r="AF137" s="586"/>
      <c r="AG137" s="586"/>
      <c r="AH137" s="586"/>
      <c r="AI137" s="586"/>
      <c r="AJ137" s="586"/>
      <c r="AK137" s="586"/>
      <c r="AL137" s="586"/>
    </row>
    <row r="138" spans="1:38" ht="7.35" customHeight="1">
      <c r="A138" s="407"/>
      <c r="B138" s="399"/>
      <c r="C138" s="2042"/>
      <c r="D138" s="2043"/>
      <c r="E138" s="2223"/>
      <c r="F138" s="2224"/>
      <c r="G138" s="2028" t="s">
        <v>799</v>
      </c>
      <c r="H138" s="2029"/>
      <c r="I138" s="2208">
        <v>91162</v>
      </c>
      <c r="J138" s="2210"/>
      <c r="K138" s="1728" t="s">
        <v>93</v>
      </c>
      <c r="L138" s="1767"/>
      <c r="M138" s="580"/>
      <c r="N138" s="561"/>
      <c r="O138" s="562"/>
      <c r="P138" s="563"/>
      <c r="Q138" s="564"/>
      <c r="R138" s="580"/>
      <c r="S138" s="566"/>
    </row>
    <row r="139" spans="1:38" ht="7.35" customHeight="1">
      <c r="A139" s="407"/>
      <c r="B139" s="399"/>
      <c r="C139" s="2042"/>
      <c r="D139" s="2043"/>
      <c r="E139" s="2042"/>
      <c r="F139" s="2043"/>
      <c r="G139" s="2028" t="s">
        <v>800</v>
      </c>
      <c r="H139" s="2029"/>
      <c r="I139" s="2208">
        <v>91500</v>
      </c>
      <c r="J139" s="2210"/>
      <c r="K139" s="1728" t="s">
        <v>93</v>
      </c>
      <c r="L139" s="1767"/>
      <c r="M139" s="580"/>
      <c r="N139" s="561"/>
      <c r="O139" s="562"/>
      <c r="P139" s="563"/>
      <c r="Q139" s="564"/>
      <c r="R139" s="580"/>
      <c r="S139" s="566"/>
    </row>
    <row r="140" spans="1:38" ht="7.35" customHeight="1">
      <c r="A140" s="407"/>
      <c r="B140" s="399"/>
      <c r="C140" s="2042"/>
      <c r="D140" s="2043"/>
      <c r="E140" s="2042"/>
      <c r="F140" s="2043"/>
      <c r="G140" s="2078" t="s">
        <v>801</v>
      </c>
      <c r="H140" s="2079"/>
      <c r="I140" s="2648">
        <v>92334</v>
      </c>
      <c r="J140" s="2649"/>
      <c r="K140" s="1729" t="s">
        <v>93</v>
      </c>
      <c r="L140" s="1769"/>
      <c r="M140" s="617"/>
      <c r="N140" s="567"/>
      <c r="O140" s="568"/>
      <c r="P140" s="569"/>
      <c r="Q140" s="570"/>
      <c r="R140" s="617"/>
      <c r="S140" s="618"/>
    </row>
    <row r="141" spans="1:38" ht="7.35" customHeight="1">
      <c r="A141" s="407"/>
      <c r="B141" s="399"/>
      <c r="C141" s="2042"/>
      <c r="D141" s="2043"/>
      <c r="E141" s="2089"/>
      <c r="F141" s="2027"/>
      <c r="G141" s="2249" t="s">
        <v>11</v>
      </c>
      <c r="H141" s="2250"/>
      <c r="I141" s="2250"/>
      <c r="J141" s="2250"/>
      <c r="K141" s="2250"/>
      <c r="L141" s="1522"/>
      <c r="M141" s="649"/>
      <c r="N141" s="588"/>
      <c r="O141" s="589"/>
      <c r="P141" s="590"/>
      <c r="Q141" s="1508"/>
      <c r="R141" s="582"/>
      <c r="S141" s="576"/>
      <c r="T141" s="586"/>
      <c r="U141" s="586"/>
      <c r="V141" s="586"/>
      <c r="W141" s="586"/>
      <c r="X141" s="586"/>
      <c r="Y141" s="586"/>
      <c r="Z141" s="586"/>
      <c r="AA141" s="586"/>
      <c r="AB141" s="586"/>
      <c r="AC141" s="586"/>
      <c r="AD141" s="586"/>
      <c r="AE141" s="586"/>
      <c r="AF141" s="586"/>
      <c r="AG141" s="586"/>
      <c r="AH141" s="586"/>
      <c r="AI141" s="586"/>
      <c r="AJ141" s="586"/>
      <c r="AK141" s="586"/>
      <c r="AL141" s="586"/>
    </row>
    <row r="142" spans="1:38" ht="7.35" customHeight="1">
      <c r="A142" s="407"/>
      <c r="B142" s="399"/>
      <c r="C142" s="2042"/>
      <c r="D142" s="2043"/>
      <c r="E142" s="2227" t="str">
        <f>'4.1Plan'!D490</f>
        <v>MLA2-3</v>
      </c>
      <c r="F142" s="2228"/>
      <c r="G142" s="2646" t="s">
        <v>353</v>
      </c>
      <c r="H142" s="2647"/>
      <c r="I142" s="2650">
        <v>93100</v>
      </c>
      <c r="J142" s="2651"/>
      <c r="K142" s="1776" t="s">
        <v>93</v>
      </c>
      <c r="L142" s="1771"/>
      <c r="M142" s="578"/>
      <c r="N142" s="555"/>
      <c r="O142" s="556"/>
      <c r="P142" s="557"/>
      <c r="Q142" s="558"/>
      <c r="R142" s="578"/>
      <c r="S142" s="579"/>
    </row>
    <row r="143" spans="1:38" ht="7.35" customHeight="1">
      <c r="A143" s="407"/>
      <c r="B143" s="399"/>
      <c r="C143" s="2042"/>
      <c r="D143" s="2043"/>
      <c r="E143" s="2223"/>
      <c r="F143" s="2224"/>
      <c r="G143" s="2028" t="s">
        <v>802</v>
      </c>
      <c r="H143" s="2029"/>
      <c r="I143" s="2208">
        <v>95200</v>
      </c>
      <c r="J143" s="2210"/>
      <c r="K143" s="1728" t="s">
        <v>93</v>
      </c>
      <c r="L143" s="1767"/>
      <c r="M143" s="580"/>
      <c r="N143" s="561"/>
      <c r="O143" s="562"/>
      <c r="P143" s="563"/>
      <c r="Q143" s="564"/>
      <c r="R143" s="580"/>
      <c r="S143" s="566"/>
    </row>
    <row r="144" spans="1:38" ht="7.35" customHeight="1">
      <c r="A144" s="407"/>
      <c r="B144" s="399"/>
      <c r="C144" s="2042"/>
      <c r="D144" s="2043"/>
      <c r="E144" s="2042"/>
      <c r="F144" s="2043"/>
      <c r="G144" s="2028" t="s">
        <v>189</v>
      </c>
      <c r="H144" s="2029"/>
      <c r="I144" s="2208">
        <v>95579</v>
      </c>
      <c r="J144" s="2210"/>
      <c r="K144" s="1728" t="s">
        <v>93</v>
      </c>
      <c r="L144" s="1767"/>
      <c r="M144" s="580"/>
      <c r="N144" s="561"/>
      <c r="O144" s="562"/>
      <c r="P144" s="563"/>
      <c r="Q144" s="564"/>
      <c r="R144" s="580"/>
      <c r="S144" s="566"/>
    </row>
    <row r="145" spans="1:19" ht="7.35" customHeight="1">
      <c r="A145" s="407"/>
      <c r="B145" s="399"/>
      <c r="C145" s="2042"/>
      <c r="D145" s="2043"/>
      <c r="E145" s="2042"/>
      <c r="F145" s="2043"/>
      <c r="G145" s="2028" t="s">
        <v>803</v>
      </c>
      <c r="H145" s="2029"/>
      <c r="I145" s="2208">
        <v>99400</v>
      </c>
      <c r="J145" s="2210"/>
      <c r="K145" s="1728" t="s">
        <v>93</v>
      </c>
      <c r="L145" s="1767"/>
      <c r="M145" s="580"/>
      <c r="N145" s="561"/>
      <c r="O145" s="562"/>
      <c r="P145" s="563"/>
      <c r="Q145" s="564"/>
      <c r="R145" s="580"/>
      <c r="S145" s="566"/>
    </row>
    <row r="146" spans="1:19" ht="7.35" customHeight="1">
      <c r="A146" s="407"/>
      <c r="B146" s="585"/>
      <c r="C146" s="2042"/>
      <c r="D146" s="2043"/>
      <c r="E146" s="2042"/>
      <c r="F146" s="2043"/>
      <c r="G146" s="2078" t="s">
        <v>804</v>
      </c>
      <c r="H146" s="2079"/>
      <c r="I146" s="2648">
        <v>100000</v>
      </c>
      <c r="J146" s="2649"/>
      <c r="K146" s="1729" t="s">
        <v>93</v>
      </c>
      <c r="L146" s="1769"/>
      <c r="M146" s="617"/>
      <c r="N146" s="567"/>
      <c r="O146" s="568"/>
      <c r="P146" s="569"/>
      <c r="Q146" s="570"/>
      <c r="R146" s="617"/>
      <c r="S146" s="618"/>
    </row>
    <row r="147" spans="1:19" ht="7.35" customHeight="1">
      <c r="A147" s="407"/>
      <c r="B147" s="399"/>
      <c r="C147" s="2042"/>
      <c r="D147" s="2043"/>
      <c r="E147" s="2089"/>
      <c r="F147" s="2027"/>
      <c r="G147" s="2249" t="s">
        <v>11</v>
      </c>
      <c r="H147" s="2250"/>
      <c r="I147" s="2250"/>
      <c r="J147" s="2250"/>
      <c r="K147" s="2250"/>
      <c r="L147" s="1522"/>
      <c r="M147" s="649"/>
      <c r="N147" s="588"/>
      <c r="O147" s="589"/>
      <c r="P147" s="590"/>
      <c r="Q147" s="1508"/>
      <c r="R147" s="582"/>
      <c r="S147" s="576"/>
    </row>
    <row r="148" spans="1:19" ht="7.35" customHeight="1">
      <c r="A148" s="407"/>
      <c r="B148" s="398" t="str">
        <f>'4.1Plan'!B515</f>
        <v>Quang Ngai</v>
      </c>
      <c r="C148" s="2039" t="str">
        <f>'4.1Plan'!C515</f>
        <v>PKGA3</v>
      </c>
      <c r="D148" s="2038"/>
      <c r="E148" s="2227" t="str">
        <f>'4.1Plan'!D515</f>
        <v>MLA3-1</v>
      </c>
      <c r="F148" s="2228"/>
      <c r="G148" s="2646" t="s">
        <v>805</v>
      </c>
      <c r="H148" s="2647"/>
      <c r="I148" s="2650">
        <v>100600</v>
      </c>
      <c r="J148" s="2651"/>
      <c r="K148" s="1776" t="s">
        <v>93</v>
      </c>
      <c r="L148" s="1771"/>
      <c r="M148" s="578"/>
      <c r="N148" s="555"/>
      <c r="O148" s="556"/>
      <c r="P148" s="557"/>
      <c r="Q148" s="558"/>
      <c r="R148" s="578"/>
      <c r="S148" s="579"/>
    </row>
    <row r="149" spans="1:19" ht="7.35" customHeight="1">
      <c r="A149" s="407"/>
      <c r="B149" s="399"/>
      <c r="C149" s="2042"/>
      <c r="D149" s="2043"/>
      <c r="E149" s="2042"/>
      <c r="F149" s="2043"/>
      <c r="G149" s="2028" t="s">
        <v>190</v>
      </c>
      <c r="H149" s="2029"/>
      <c r="I149" s="2208">
        <v>101200</v>
      </c>
      <c r="J149" s="2210"/>
      <c r="K149" s="1728" t="s">
        <v>93</v>
      </c>
      <c r="L149" s="1767"/>
      <c r="M149" s="580"/>
      <c r="N149" s="561"/>
      <c r="O149" s="562"/>
      <c r="P149" s="563"/>
      <c r="Q149" s="564"/>
      <c r="R149" s="580"/>
      <c r="S149" s="566"/>
    </row>
    <row r="150" spans="1:19" ht="7.35" customHeight="1">
      <c r="A150" s="407"/>
      <c r="B150" s="399"/>
      <c r="C150" s="2042"/>
      <c r="D150" s="2043"/>
      <c r="E150" s="2042"/>
      <c r="F150" s="2043"/>
      <c r="G150" s="2028" t="s">
        <v>806</v>
      </c>
      <c r="H150" s="2029"/>
      <c r="I150" s="2208">
        <v>101846</v>
      </c>
      <c r="J150" s="2210"/>
      <c r="K150" s="1728" t="s">
        <v>93</v>
      </c>
      <c r="L150" s="1767"/>
      <c r="M150" s="580"/>
      <c r="N150" s="561"/>
      <c r="O150" s="562"/>
      <c r="P150" s="563"/>
      <c r="Q150" s="564"/>
      <c r="R150" s="580"/>
      <c r="S150" s="566"/>
    </row>
    <row r="151" spans="1:19" ht="7.35" customHeight="1">
      <c r="A151" s="407"/>
      <c r="B151" s="399"/>
      <c r="C151" s="2042"/>
      <c r="D151" s="2043"/>
      <c r="E151" s="2042"/>
      <c r="F151" s="2043"/>
      <c r="G151" s="2028" t="s">
        <v>354</v>
      </c>
      <c r="H151" s="2029"/>
      <c r="I151" s="2208">
        <v>103000</v>
      </c>
      <c r="J151" s="2210"/>
      <c r="K151" s="1728" t="s">
        <v>93</v>
      </c>
      <c r="L151" s="1767"/>
      <c r="M151" s="580"/>
      <c r="N151" s="561"/>
      <c r="O151" s="562"/>
      <c r="P151" s="563"/>
      <c r="Q151" s="564"/>
      <c r="R151" s="580"/>
      <c r="S151" s="566"/>
    </row>
    <row r="152" spans="1:19" ht="7.35" customHeight="1">
      <c r="A152" s="407"/>
      <c r="B152" s="399"/>
      <c r="C152" s="2042"/>
      <c r="D152" s="2043"/>
      <c r="E152" s="2042"/>
      <c r="F152" s="2043"/>
      <c r="G152" s="2028" t="s">
        <v>191</v>
      </c>
      <c r="H152" s="2029"/>
      <c r="I152" s="2208">
        <v>103400</v>
      </c>
      <c r="J152" s="2210"/>
      <c r="K152" s="1728" t="s">
        <v>93</v>
      </c>
      <c r="L152" s="1767"/>
      <c r="M152" s="580"/>
      <c r="N152" s="561"/>
      <c r="O152" s="562"/>
      <c r="P152" s="563"/>
      <c r="Q152" s="564"/>
      <c r="R152" s="580"/>
      <c r="S152" s="566"/>
    </row>
    <row r="153" spans="1:19" ht="7.35" customHeight="1">
      <c r="A153" s="407"/>
      <c r="B153" s="399"/>
      <c r="C153" s="2042"/>
      <c r="D153" s="2043"/>
      <c r="E153" s="2042"/>
      <c r="F153" s="2043"/>
      <c r="G153" s="2028" t="s">
        <v>807</v>
      </c>
      <c r="H153" s="2029"/>
      <c r="I153" s="2208">
        <v>104700</v>
      </c>
      <c r="J153" s="2210"/>
      <c r="K153" s="1728" t="s">
        <v>93</v>
      </c>
      <c r="L153" s="1767"/>
      <c r="M153" s="580"/>
      <c r="N153" s="561"/>
      <c r="O153" s="562"/>
      <c r="P153" s="563"/>
      <c r="Q153" s="564"/>
      <c r="R153" s="580"/>
      <c r="S153" s="566"/>
    </row>
    <row r="154" spans="1:19" ht="7.35" customHeight="1">
      <c r="A154" s="407"/>
      <c r="B154" s="399"/>
      <c r="C154" s="2042"/>
      <c r="D154" s="2043"/>
      <c r="E154" s="2042"/>
      <c r="F154" s="2043"/>
      <c r="G154" s="2078" t="s">
        <v>808</v>
      </c>
      <c r="H154" s="2079"/>
      <c r="I154" s="2648">
        <v>105000</v>
      </c>
      <c r="J154" s="2649"/>
      <c r="K154" s="1729" t="s">
        <v>93</v>
      </c>
      <c r="L154" s="1769"/>
      <c r="M154" s="617"/>
      <c r="N154" s="567"/>
      <c r="O154" s="568"/>
      <c r="P154" s="569"/>
      <c r="Q154" s="570"/>
      <c r="R154" s="617"/>
      <c r="S154" s="618"/>
    </row>
    <row r="155" spans="1:19" ht="7.35" customHeight="1">
      <c r="A155" s="407"/>
      <c r="B155" s="399"/>
      <c r="C155" s="2042"/>
      <c r="D155" s="2043"/>
      <c r="E155" s="2089"/>
      <c r="F155" s="2027"/>
      <c r="G155" s="2249" t="s">
        <v>11</v>
      </c>
      <c r="H155" s="2250"/>
      <c r="I155" s="2250"/>
      <c r="J155" s="2250"/>
      <c r="K155" s="2250"/>
      <c r="L155" s="1522"/>
      <c r="M155" s="649"/>
      <c r="N155" s="588"/>
      <c r="O155" s="589"/>
      <c r="P155" s="590"/>
      <c r="Q155" s="1508"/>
      <c r="R155" s="582"/>
      <c r="S155" s="576"/>
    </row>
    <row r="156" spans="1:19" ht="7.35" customHeight="1">
      <c r="A156" s="407"/>
      <c r="B156" s="399"/>
      <c r="C156" s="2042"/>
      <c r="D156" s="2043"/>
      <c r="E156" s="2227" t="str">
        <f>'4.1Plan'!D539</f>
        <v>MLA3-2</v>
      </c>
      <c r="F156" s="2228"/>
      <c r="G156" s="2646" t="s">
        <v>192</v>
      </c>
      <c r="H156" s="2647"/>
      <c r="I156" s="2650">
        <v>105900</v>
      </c>
      <c r="J156" s="2651"/>
      <c r="K156" s="1776" t="s">
        <v>93</v>
      </c>
      <c r="L156" s="1771"/>
      <c r="M156" s="578"/>
      <c r="N156" s="555"/>
      <c r="O156" s="556"/>
      <c r="P156" s="557"/>
      <c r="Q156" s="558"/>
      <c r="R156" s="578"/>
      <c r="S156" s="579"/>
    </row>
    <row r="157" spans="1:19" ht="7.35" customHeight="1">
      <c r="A157" s="407"/>
      <c r="B157" s="399"/>
      <c r="C157" s="2042"/>
      <c r="D157" s="2043"/>
      <c r="E157" s="2042"/>
      <c r="F157" s="2043"/>
      <c r="G157" s="2028" t="s">
        <v>193</v>
      </c>
      <c r="H157" s="2029"/>
      <c r="I157" s="2208">
        <v>106300</v>
      </c>
      <c r="J157" s="2210"/>
      <c r="K157" s="1728" t="s">
        <v>93</v>
      </c>
      <c r="L157" s="1767"/>
      <c r="M157" s="580"/>
      <c r="N157" s="561"/>
      <c r="O157" s="562"/>
      <c r="P157" s="563"/>
      <c r="Q157" s="564"/>
      <c r="R157" s="580"/>
      <c r="S157" s="566"/>
    </row>
    <row r="158" spans="1:19" ht="7.35" customHeight="1">
      <c r="A158" s="407"/>
      <c r="B158" s="399"/>
      <c r="C158" s="2042"/>
      <c r="D158" s="2043"/>
      <c r="E158" s="2042"/>
      <c r="F158" s="2043"/>
      <c r="G158" s="2028" t="s">
        <v>194</v>
      </c>
      <c r="H158" s="2029"/>
      <c r="I158" s="2208">
        <v>107100</v>
      </c>
      <c r="J158" s="2210"/>
      <c r="K158" s="1728" t="s">
        <v>93</v>
      </c>
      <c r="L158" s="1767"/>
      <c r="M158" s="580"/>
      <c r="N158" s="561"/>
      <c r="O158" s="562"/>
      <c r="P158" s="563"/>
      <c r="Q158" s="564"/>
      <c r="R158" s="580"/>
      <c r="S158" s="566"/>
    </row>
    <row r="159" spans="1:19" ht="7.35" customHeight="1">
      <c r="A159" s="407"/>
      <c r="B159" s="399"/>
      <c r="C159" s="2042"/>
      <c r="D159" s="2043"/>
      <c r="E159" s="2223"/>
      <c r="F159" s="2224"/>
      <c r="G159" s="2078" t="s">
        <v>355</v>
      </c>
      <c r="H159" s="2079"/>
      <c r="I159" s="2648">
        <v>108000</v>
      </c>
      <c r="J159" s="2649"/>
      <c r="K159" s="1729" t="s">
        <v>93</v>
      </c>
      <c r="L159" s="1769"/>
      <c r="M159" s="617"/>
      <c r="N159" s="567"/>
      <c r="O159" s="568"/>
      <c r="P159" s="569"/>
      <c r="Q159" s="570"/>
      <c r="R159" s="617"/>
      <c r="S159" s="618"/>
    </row>
    <row r="160" spans="1:19" ht="7.35" customHeight="1">
      <c r="A160" s="407"/>
      <c r="B160" s="399"/>
      <c r="C160" s="2042"/>
      <c r="D160" s="2043"/>
      <c r="E160" s="2089"/>
      <c r="F160" s="2027"/>
      <c r="G160" s="2246" t="s">
        <v>11</v>
      </c>
      <c r="H160" s="2247"/>
      <c r="I160" s="2247"/>
      <c r="J160" s="2247"/>
      <c r="K160" s="2247"/>
      <c r="L160" s="1523"/>
      <c r="M160" s="648"/>
      <c r="N160" s="571"/>
      <c r="O160" s="572"/>
      <c r="P160" s="573"/>
      <c r="Q160" s="581"/>
      <c r="R160" s="1057"/>
      <c r="S160" s="1818"/>
    </row>
    <row r="161" spans="1:19" ht="7.35" customHeight="1">
      <c r="A161" s="407"/>
      <c r="B161" s="399"/>
      <c r="C161" s="2039" t="str">
        <f>'4.1Plan'!C555</f>
        <v>PKGA4</v>
      </c>
      <c r="D161" s="2038"/>
      <c r="E161" s="2227" t="str">
        <f>'4.1Plan'!D555</f>
        <v>MLA4-1</v>
      </c>
      <c r="F161" s="2228"/>
      <c r="G161" s="2646" t="s">
        <v>809</v>
      </c>
      <c r="H161" s="2647"/>
      <c r="I161" s="2650">
        <v>112411</v>
      </c>
      <c r="J161" s="2651"/>
      <c r="K161" s="1776" t="s">
        <v>93</v>
      </c>
      <c r="L161" s="1771"/>
      <c r="M161" s="578"/>
      <c r="N161" s="555"/>
      <c r="O161" s="556"/>
      <c r="P161" s="557"/>
      <c r="Q161" s="558"/>
      <c r="R161" s="578"/>
      <c r="S161" s="579"/>
    </row>
    <row r="162" spans="1:19" ht="7.35" customHeight="1">
      <c r="A162" s="407"/>
      <c r="B162" s="399"/>
      <c r="C162" s="2042"/>
      <c r="D162" s="2043"/>
      <c r="E162" s="2042"/>
      <c r="F162" s="2043"/>
      <c r="G162" s="2028" t="s">
        <v>810</v>
      </c>
      <c r="H162" s="2029"/>
      <c r="I162" s="2208">
        <v>113447</v>
      </c>
      <c r="J162" s="2210"/>
      <c r="K162" s="1728" t="s">
        <v>93</v>
      </c>
      <c r="L162" s="1767"/>
      <c r="M162" s="580"/>
      <c r="N162" s="561"/>
      <c r="O162" s="562"/>
      <c r="P162" s="563"/>
      <c r="Q162" s="564"/>
      <c r="R162" s="580"/>
      <c r="S162" s="566"/>
    </row>
    <row r="163" spans="1:19" ht="7.35" customHeight="1">
      <c r="A163" s="407"/>
      <c r="B163" s="399"/>
      <c r="C163" s="2042"/>
      <c r="D163" s="2043"/>
      <c r="E163" s="2042"/>
      <c r="F163" s="2043"/>
      <c r="G163" s="2028" t="s">
        <v>811</v>
      </c>
      <c r="H163" s="2029"/>
      <c r="I163" s="2208">
        <v>114180</v>
      </c>
      <c r="J163" s="2210"/>
      <c r="K163" s="1728" t="s">
        <v>93</v>
      </c>
      <c r="L163" s="1767"/>
      <c r="M163" s="580"/>
      <c r="N163" s="561"/>
      <c r="O163" s="562"/>
      <c r="P163" s="563"/>
      <c r="Q163" s="564"/>
      <c r="R163" s="580"/>
      <c r="S163" s="566"/>
    </row>
    <row r="164" spans="1:19" ht="7.35" customHeight="1">
      <c r="A164" s="407"/>
      <c r="B164" s="399"/>
      <c r="C164" s="2042"/>
      <c r="D164" s="2043"/>
      <c r="E164" s="2042"/>
      <c r="F164" s="2043"/>
      <c r="G164" s="2078" t="s">
        <v>812</v>
      </c>
      <c r="H164" s="2079"/>
      <c r="I164" s="2648">
        <v>114975</v>
      </c>
      <c r="J164" s="2649"/>
      <c r="K164" s="1729" t="s">
        <v>93</v>
      </c>
      <c r="L164" s="1769"/>
      <c r="M164" s="617"/>
      <c r="N164" s="567"/>
      <c r="O164" s="568"/>
      <c r="P164" s="569"/>
      <c r="Q164" s="570"/>
      <c r="R164" s="617"/>
      <c r="S164" s="618"/>
    </row>
    <row r="165" spans="1:19" ht="7.35" customHeight="1">
      <c r="A165" s="407"/>
      <c r="B165" s="399"/>
      <c r="C165" s="2042"/>
      <c r="D165" s="2043"/>
      <c r="E165" s="2089"/>
      <c r="F165" s="2027"/>
      <c r="G165" s="2249" t="s">
        <v>11</v>
      </c>
      <c r="H165" s="2250"/>
      <c r="I165" s="2250"/>
      <c r="J165" s="2250"/>
      <c r="K165" s="2250"/>
      <c r="L165" s="1522"/>
      <c r="M165" s="649"/>
      <c r="N165" s="588"/>
      <c r="O165" s="589"/>
      <c r="P165" s="590"/>
      <c r="Q165" s="1508"/>
      <c r="R165" s="582"/>
      <c r="S165" s="576"/>
    </row>
    <row r="166" spans="1:19" ht="7.35" customHeight="1">
      <c r="A166" s="407"/>
      <c r="B166" s="399"/>
      <c r="C166" s="2042"/>
      <c r="D166" s="2043"/>
      <c r="E166" s="2227" t="str">
        <f>'4.1Plan'!D576</f>
        <v>MLA4-2</v>
      </c>
      <c r="F166" s="2228"/>
      <c r="G166" s="2646" t="s">
        <v>813</v>
      </c>
      <c r="H166" s="2647"/>
      <c r="I166" s="2650">
        <v>116441</v>
      </c>
      <c r="J166" s="2651"/>
      <c r="K166" s="1776" t="s">
        <v>93</v>
      </c>
      <c r="L166" s="1771"/>
      <c r="M166" s="578"/>
      <c r="N166" s="555"/>
      <c r="O166" s="556"/>
      <c r="P166" s="557"/>
      <c r="Q166" s="558"/>
      <c r="R166" s="578"/>
      <c r="S166" s="579"/>
    </row>
    <row r="167" spans="1:19" ht="7.35" customHeight="1">
      <c r="A167" s="407"/>
      <c r="B167" s="399"/>
      <c r="C167" s="2042"/>
      <c r="D167" s="2043"/>
      <c r="E167" s="2223"/>
      <c r="F167" s="2224"/>
      <c r="G167" s="2028" t="s">
        <v>195</v>
      </c>
      <c r="H167" s="2029"/>
      <c r="I167" s="2208">
        <v>116892</v>
      </c>
      <c r="J167" s="2210"/>
      <c r="K167" s="1728" t="s">
        <v>93</v>
      </c>
      <c r="L167" s="1767"/>
      <c r="M167" s="580"/>
      <c r="N167" s="561"/>
      <c r="O167" s="562"/>
      <c r="P167" s="563"/>
      <c r="Q167" s="564"/>
      <c r="R167" s="580"/>
      <c r="S167" s="566"/>
    </row>
    <row r="168" spans="1:19" ht="7.35" customHeight="1">
      <c r="A168" s="407"/>
      <c r="B168" s="399"/>
      <c r="C168" s="2042"/>
      <c r="D168" s="2043"/>
      <c r="E168" s="2223"/>
      <c r="F168" s="2224"/>
      <c r="G168" s="2028" t="s">
        <v>196</v>
      </c>
      <c r="H168" s="2029"/>
      <c r="I168" s="2208">
        <v>117356</v>
      </c>
      <c r="J168" s="2210"/>
      <c r="K168" s="1728" t="s">
        <v>93</v>
      </c>
      <c r="L168" s="1767"/>
      <c r="M168" s="580"/>
      <c r="N168" s="561"/>
      <c r="O168" s="562"/>
      <c r="P168" s="563"/>
      <c r="Q168" s="564"/>
      <c r="R168" s="580"/>
      <c r="S168" s="566"/>
    </row>
    <row r="169" spans="1:19" ht="7.35" customHeight="1">
      <c r="A169" s="407"/>
      <c r="B169" s="399"/>
      <c r="C169" s="2042"/>
      <c r="D169" s="2043"/>
      <c r="E169" s="2223"/>
      <c r="F169" s="2224"/>
      <c r="G169" s="2028" t="s">
        <v>814</v>
      </c>
      <c r="H169" s="2029"/>
      <c r="I169" s="2208">
        <v>118547</v>
      </c>
      <c r="J169" s="2210"/>
      <c r="K169" s="1728" t="s">
        <v>93</v>
      </c>
      <c r="L169" s="1767"/>
      <c r="M169" s="580"/>
      <c r="N169" s="561"/>
      <c r="O169" s="562"/>
      <c r="P169" s="563"/>
      <c r="Q169" s="564"/>
      <c r="R169" s="580"/>
      <c r="S169" s="566"/>
    </row>
    <row r="170" spans="1:19" ht="7.35" customHeight="1">
      <c r="A170" s="407"/>
      <c r="B170" s="399"/>
      <c r="C170" s="2042"/>
      <c r="D170" s="2043"/>
      <c r="E170" s="2223"/>
      <c r="F170" s="2224"/>
      <c r="G170" s="2028" t="s">
        <v>815</v>
      </c>
      <c r="H170" s="2029"/>
      <c r="I170" s="2208">
        <v>118958</v>
      </c>
      <c r="J170" s="2210"/>
      <c r="K170" s="1728" t="s">
        <v>93</v>
      </c>
      <c r="L170" s="1767"/>
      <c r="M170" s="580"/>
      <c r="N170" s="561"/>
      <c r="O170" s="562"/>
      <c r="P170" s="563"/>
      <c r="Q170" s="564"/>
      <c r="R170" s="580"/>
      <c r="S170" s="566"/>
    </row>
    <row r="171" spans="1:19" ht="7.35" customHeight="1">
      <c r="A171" s="407"/>
      <c r="B171" s="399"/>
      <c r="C171" s="2042"/>
      <c r="D171" s="2043"/>
      <c r="E171" s="2223"/>
      <c r="F171" s="2224"/>
      <c r="G171" s="2028" t="s">
        <v>816</v>
      </c>
      <c r="H171" s="2029"/>
      <c r="I171" s="2208">
        <v>119234</v>
      </c>
      <c r="J171" s="2210"/>
      <c r="K171" s="1728" t="s">
        <v>93</v>
      </c>
      <c r="L171" s="1767"/>
      <c r="M171" s="580"/>
      <c r="N171" s="561"/>
      <c r="O171" s="562"/>
      <c r="P171" s="563"/>
      <c r="Q171" s="564"/>
      <c r="R171" s="580"/>
      <c r="S171" s="566"/>
    </row>
    <row r="172" spans="1:19" ht="7.35" customHeight="1">
      <c r="A172" s="407"/>
      <c r="B172" s="399"/>
      <c r="C172" s="2042"/>
      <c r="D172" s="2043"/>
      <c r="E172" s="2223"/>
      <c r="F172" s="2224"/>
      <c r="G172" s="2078" t="s">
        <v>356</v>
      </c>
      <c r="H172" s="2079"/>
      <c r="I172" s="2648">
        <v>119687</v>
      </c>
      <c r="J172" s="2649"/>
      <c r="K172" s="1729" t="s">
        <v>93</v>
      </c>
      <c r="L172" s="1769"/>
      <c r="M172" s="617"/>
      <c r="N172" s="567"/>
      <c r="O172" s="568"/>
      <c r="P172" s="569"/>
      <c r="Q172" s="570"/>
      <c r="R172" s="617"/>
      <c r="S172" s="618"/>
    </row>
    <row r="173" spans="1:19" ht="7.35" customHeight="1">
      <c r="A173" s="407"/>
      <c r="B173" s="399"/>
      <c r="C173" s="2042"/>
      <c r="D173" s="2043"/>
      <c r="E173" s="2089"/>
      <c r="F173" s="2027"/>
      <c r="G173" s="2249" t="s">
        <v>11</v>
      </c>
      <c r="H173" s="2250"/>
      <c r="I173" s="2250"/>
      <c r="J173" s="2250"/>
      <c r="K173" s="2250"/>
      <c r="L173" s="1522"/>
      <c r="M173" s="649"/>
      <c r="N173" s="588"/>
      <c r="O173" s="589"/>
      <c r="P173" s="590"/>
      <c r="Q173" s="1508"/>
      <c r="R173" s="582"/>
      <c r="S173" s="576"/>
    </row>
    <row r="174" spans="1:19" ht="7.35" customHeight="1">
      <c r="A174" s="407"/>
      <c r="B174" s="399"/>
      <c r="C174" s="2042"/>
      <c r="D174" s="2043"/>
      <c r="E174" s="2227" t="str">
        <f>'4.1Plan'!D595</f>
        <v>MLA4-3</v>
      </c>
      <c r="F174" s="2228"/>
      <c r="G174" s="2646" t="s">
        <v>197</v>
      </c>
      <c r="H174" s="2647"/>
      <c r="I174" s="2650">
        <v>120687</v>
      </c>
      <c r="J174" s="2651"/>
      <c r="K174" s="1776" t="s">
        <v>93</v>
      </c>
      <c r="L174" s="1771"/>
      <c r="M174" s="578"/>
      <c r="N174" s="555"/>
      <c r="O174" s="556"/>
      <c r="P174" s="557"/>
      <c r="Q174" s="558"/>
      <c r="R174" s="578"/>
      <c r="S174" s="579"/>
    </row>
    <row r="175" spans="1:19" ht="7.35" customHeight="1">
      <c r="A175" s="407"/>
      <c r="B175" s="399"/>
      <c r="C175" s="2042"/>
      <c r="D175" s="2043"/>
      <c r="E175" s="2223"/>
      <c r="F175" s="2224"/>
      <c r="G175" s="2028" t="s">
        <v>198</v>
      </c>
      <c r="H175" s="2029"/>
      <c r="I175" s="2208">
        <v>120985</v>
      </c>
      <c r="J175" s="2210"/>
      <c r="K175" s="1728" t="s">
        <v>93</v>
      </c>
      <c r="L175" s="1767"/>
      <c r="M175" s="580"/>
      <c r="N175" s="561"/>
      <c r="O175" s="562"/>
      <c r="P175" s="563"/>
      <c r="Q175" s="564"/>
      <c r="R175" s="580"/>
      <c r="S175" s="566"/>
    </row>
    <row r="176" spans="1:19" ht="7.35" customHeight="1">
      <c r="A176" s="407"/>
      <c r="B176" s="399"/>
      <c r="C176" s="2042"/>
      <c r="D176" s="2043"/>
      <c r="E176" s="2223"/>
      <c r="F176" s="2224"/>
      <c r="G176" s="2028" t="s">
        <v>199</v>
      </c>
      <c r="H176" s="2029"/>
      <c r="I176" s="2208">
        <v>121144</v>
      </c>
      <c r="J176" s="2210"/>
      <c r="K176" s="1728" t="s">
        <v>93</v>
      </c>
      <c r="L176" s="1767"/>
      <c r="M176" s="580"/>
      <c r="N176" s="561"/>
      <c r="O176" s="562"/>
      <c r="P176" s="563"/>
      <c r="Q176" s="564"/>
      <c r="R176" s="580"/>
      <c r="S176" s="566"/>
    </row>
    <row r="177" spans="1:19" ht="7.35" customHeight="1">
      <c r="A177" s="407"/>
      <c r="B177" s="399"/>
      <c r="C177" s="2042"/>
      <c r="D177" s="2043"/>
      <c r="E177" s="2223"/>
      <c r="F177" s="2224"/>
      <c r="G177" s="2028" t="s">
        <v>200</v>
      </c>
      <c r="H177" s="2029"/>
      <c r="I177" s="2208">
        <v>121287</v>
      </c>
      <c r="J177" s="2210"/>
      <c r="K177" s="1728" t="s">
        <v>93</v>
      </c>
      <c r="L177" s="1767"/>
      <c r="M177" s="580"/>
      <c r="N177" s="561"/>
      <c r="O177" s="562"/>
      <c r="P177" s="563"/>
      <c r="Q177" s="564"/>
      <c r="R177" s="580"/>
      <c r="S177" s="566"/>
    </row>
    <row r="178" spans="1:19" ht="7.35" customHeight="1">
      <c r="A178" s="407"/>
      <c r="B178" s="399"/>
      <c r="C178" s="2042"/>
      <c r="D178" s="2043"/>
      <c r="E178" s="2223"/>
      <c r="F178" s="2224"/>
      <c r="G178" s="2028" t="s">
        <v>817</v>
      </c>
      <c r="H178" s="2029"/>
      <c r="I178" s="2208">
        <v>121555</v>
      </c>
      <c r="J178" s="2210"/>
      <c r="K178" s="1728" t="s">
        <v>93</v>
      </c>
      <c r="L178" s="1767"/>
      <c r="M178" s="580"/>
      <c r="N178" s="561"/>
      <c r="O178" s="562"/>
      <c r="P178" s="563"/>
      <c r="Q178" s="564"/>
      <c r="R178" s="580"/>
      <c r="S178" s="566"/>
    </row>
    <row r="179" spans="1:19" ht="7.35" customHeight="1">
      <c r="A179" s="407"/>
      <c r="B179" s="399"/>
      <c r="C179" s="2042"/>
      <c r="D179" s="2043"/>
      <c r="E179" s="2042"/>
      <c r="F179" s="2043"/>
      <c r="G179" s="2028" t="s">
        <v>818</v>
      </c>
      <c r="H179" s="2029"/>
      <c r="I179" s="2208">
        <v>121946</v>
      </c>
      <c r="J179" s="2210"/>
      <c r="K179" s="1728" t="s">
        <v>93</v>
      </c>
      <c r="L179" s="1767"/>
      <c r="M179" s="580"/>
      <c r="N179" s="561"/>
      <c r="O179" s="562"/>
      <c r="P179" s="563"/>
      <c r="Q179" s="564"/>
      <c r="R179" s="580"/>
      <c r="S179" s="566"/>
    </row>
    <row r="180" spans="1:19" ht="7.35" customHeight="1">
      <c r="A180" s="407"/>
      <c r="B180" s="399"/>
      <c r="C180" s="2042"/>
      <c r="D180" s="2043"/>
      <c r="E180" s="2042"/>
      <c r="F180" s="2043"/>
      <c r="G180" s="2028" t="s">
        <v>819</v>
      </c>
      <c r="H180" s="2029"/>
      <c r="I180" s="2208">
        <v>122029</v>
      </c>
      <c r="J180" s="2210"/>
      <c r="K180" s="1728" t="s">
        <v>93</v>
      </c>
      <c r="L180" s="1767"/>
      <c r="M180" s="580"/>
      <c r="N180" s="561"/>
      <c r="O180" s="562"/>
      <c r="P180" s="563"/>
      <c r="Q180" s="564"/>
      <c r="R180" s="580"/>
      <c r="S180" s="566"/>
    </row>
    <row r="181" spans="1:19" ht="7.35" customHeight="1">
      <c r="A181" s="407"/>
      <c r="B181" s="399"/>
      <c r="C181" s="2042"/>
      <c r="D181" s="2043"/>
      <c r="E181" s="2223"/>
      <c r="F181" s="2224"/>
      <c r="G181" s="2028" t="s">
        <v>357</v>
      </c>
      <c r="H181" s="2029"/>
      <c r="I181" s="2208">
        <v>122580</v>
      </c>
      <c r="J181" s="2210"/>
      <c r="K181" s="1728" t="s">
        <v>93</v>
      </c>
      <c r="L181" s="1767"/>
      <c r="M181" s="580"/>
      <c r="N181" s="561"/>
      <c r="O181" s="562"/>
      <c r="P181" s="563"/>
      <c r="Q181" s="564"/>
      <c r="R181" s="580"/>
      <c r="S181" s="566"/>
    </row>
    <row r="182" spans="1:19" ht="7.35" customHeight="1">
      <c r="A182" s="407"/>
      <c r="B182" s="399"/>
      <c r="C182" s="2042"/>
      <c r="D182" s="2043"/>
      <c r="E182" s="2042"/>
      <c r="F182" s="2043"/>
      <c r="G182" s="2028" t="s">
        <v>358</v>
      </c>
      <c r="H182" s="2029"/>
      <c r="I182" s="2208">
        <v>123131</v>
      </c>
      <c r="J182" s="2210"/>
      <c r="K182" s="1728" t="s">
        <v>93</v>
      </c>
      <c r="L182" s="1767"/>
      <c r="M182" s="580"/>
      <c r="N182" s="561"/>
      <c r="O182" s="562"/>
      <c r="P182" s="563"/>
      <c r="Q182" s="564"/>
      <c r="R182" s="580"/>
      <c r="S182" s="566"/>
    </row>
    <row r="183" spans="1:19" ht="7.35" customHeight="1">
      <c r="A183" s="407"/>
      <c r="B183" s="399"/>
      <c r="C183" s="2042"/>
      <c r="D183" s="2043"/>
      <c r="E183" s="2042"/>
      <c r="F183" s="2043"/>
      <c r="G183" s="2028" t="s">
        <v>820</v>
      </c>
      <c r="H183" s="2029"/>
      <c r="I183" s="2208">
        <v>123647</v>
      </c>
      <c r="J183" s="2210"/>
      <c r="K183" s="1728" t="s">
        <v>93</v>
      </c>
      <c r="L183" s="1767"/>
      <c r="M183" s="580"/>
      <c r="N183" s="561"/>
      <c r="O183" s="562"/>
      <c r="P183" s="563"/>
      <c r="Q183" s="564"/>
      <c r="R183" s="580"/>
      <c r="S183" s="566"/>
    </row>
    <row r="184" spans="1:19" ht="7.35" customHeight="1">
      <c r="A184" s="407"/>
      <c r="B184" s="399"/>
      <c r="C184" s="2042"/>
      <c r="D184" s="2043"/>
      <c r="E184" s="2042"/>
      <c r="F184" s="2043"/>
      <c r="G184" s="2028" t="s">
        <v>201</v>
      </c>
      <c r="H184" s="2029"/>
      <c r="I184" s="2208">
        <v>123927</v>
      </c>
      <c r="J184" s="2210"/>
      <c r="K184" s="1728" t="s">
        <v>93</v>
      </c>
      <c r="L184" s="1767"/>
      <c r="M184" s="580"/>
      <c r="N184" s="561"/>
      <c r="O184" s="562"/>
      <c r="P184" s="563"/>
      <c r="Q184" s="564"/>
      <c r="R184" s="580"/>
      <c r="S184" s="566"/>
    </row>
    <row r="185" spans="1:19" ht="7.35" customHeight="1">
      <c r="A185" s="407"/>
      <c r="B185" s="399"/>
      <c r="C185" s="2042"/>
      <c r="D185" s="2043"/>
      <c r="E185" s="2042"/>
      <c r="F185" s="2043"/>
      <c r="G185" s="2078" t="s">
        <v>821</v>
      </c>
      <c r="H185" s="2079"/>
      <c r="I185" s="2648">
        <v>124073</v>
      </c>
      <c r="J185" s="2649"/>
      <c r="K185" s="1729" t="s">
        <v>93</v>
      </c>
      <c r="L185" s="1769"/>
      <c r="M185" s="617"/>
      <c r="N185" s="567"/>
      <c r="O185" s="568"/>
      <c r="P185" s="569"/>
      <c r="Q185" s="570"/>
      <c r="R185" s="617"/>
      <c r="S185" s="618"/>
    </row>
    <row r="186" spans="1:19" ht="7.35" customHeight="1">
      <c r="A186" s="409"/>
      <c r="B186" s="401"/>
      <c r="C186" s="2089"/>
      <c r="D186" s="2027"/>
      <c r="E186" s="2254"/>
      <c r="F186" s="2255"/>
      <c r="G186" s="2249" t="s">
        <v>11</v>
      </c>
      <c r="H186" s="2250"/>
      <c r="I186" s="2250"/>
      <c r="J186" s="2250"/>
      <c r="K186" s="2250"/>
      <c r="L186" s="1766"/>
      <c r="M186" s="649"/>
      <c r="N186" s="588"/>
      <c r="O186" s="589"/>
      <c r="P186" s="590"/>
      <c r="Q186" s="1733"/>
      <c r="R186" s="582"/>
      <c r="S186" s="576"/>
    </row>
    <row r="187" spans="1:19" ht="7.35" customHeight="1">
      <c r="A187" s="407"/>
      <c r="B187" s="399" t="str">
        <f>'4.1Plan'!B619</f>
        <v>Quang Ngai</v>
      </c>
      <c r="C187" s="2042" t="str">
        <f>'4.1Plan'!C619</f>
        <v>PKGA5</v>
      </c>
      <c r="D187" s="2043"/>
      <c r="E187" s="2223" t="str">
        <f>'4.1Plan'!D619</f>
        <v>MLA5-1</v>
      </c>
      <c r="F187" s="2224"/>
      <c r="G187" s="2367" t="s">
        <v>202</v>
      </c>
      <c r="H187" s="2670"/>
      <c r="I187" s="2205">
        <v>129246</v>
      </c>
      <c r="J187" s="2207"/>
      <c r="K187" s="1516" t="s">
        <v>101</v>
      </c>
      <c r="L187" s="396"/>
      <c r="M187" s="596"/>
      <c r="N187" s="592"/>
      <c r="O187" s="593"/>
      <c r="P187" s="594"/>
      <c r="Q187" s="595"/>
      <c r="R187" s="596"/>
      <c r="S187" s="597"/>
    </row>
    <row r="188" spans="1:19" ht="7.35" customHeight="1">
      <c r="A188" s="407"/>
      <c r="B188" s="399"/>
      <c r="C188" s="2042"/>
      <c r="D188" s="2043"/>
      <c r="E188" s="2042"/>
      <c r="F188" s="2043"/>
      <c r="G188" s="2028" t="s">
        <v>822</v>
      </c>
      <c r="H188" s="2029"/>
      <c r="I188" s="2208">
        <v>129905</v>
      </c>
      <c r="J188" s="2210"/>
      <c r="K188" s="1504" t="s">
        <v>93</v>
      </c>
      <c r="L188" s="1527"/>
      <c r="M188" s="596"/>
      <c r="N188" s="592"/>
      <c r="O188" s="593"/>
      <c r="P188" s="594"/>
      <c r="Q188" s="595"/>
      <c r="R188" s="596"/>
      <c r="S188" s="597"/>
    </row>
    <row r="189" spans="1:19" ht="7.35" customHeight="1">
      <c r="A189" s="407"/>
      <c r="B189" s="399"/>
      <c r="C189" s="2042"/>
      <c r="D189" s="2043"/>
      <c r="E189" s="2042"/>
      <c r="F189" s="2043"/>
      <c r="G189" s="2028" t="s">
        <v>203</v>
      </c>
      <c r="H189" s="2029"/>
      <c r="I189" s="2208">
        <v>130246</v>
      </c>
      <c r="J189" s="2210"/>
      <c r="K189" s="1504" t="s">
        <v>93</v>
      </c>
      <c r="L189" s="1527"/>
      <c r="M189" s="596"/>
      <c r="N189" s="592"/>
      <c r="O189" s="593"/>
      <c r="P189" s="594"/>
      <c r="Q189" s="595"/>
      <c r="R189" s="596"/>
      <c r="S189" s="597"/>
    </row>
    <row r="190" spans="1:19" ht="7.35" customHeight="1">
      <c r="A190" s="407"/>
      <c r="B190" s="399"/>
      <c r="C190" s="2042"/>
      <c r="D190" s="2043"/>
      <c r="E190" s="2042"/>
      <c r="F190" s="2043"/>
      <c r="G190" s="2028" t="s">
        <v>823</v>
      </c>
      <c r="H190" s="2029"/>
      <c r="I190" s="2208">
        <v>130394</v>
      </c>
      <c r="J190" s="2210"/>
      <c r="K190" s="1504" t="s">
        <v>93</v>
      </c>
      <c r="L190" s="1527"/>
      <c r="M190" s="580"/>
      <c r="N190" s="561"/>
      <c r="O190" s="562"/>
      <c r="P190" s="563"/>
      <c r="Q190" s="564"/>
      <c r="R190" s="596"/>
      <c r="S190" s="597"/>
    </row>
    <row r="191" spans="1:19" ht="7.35" customHeight="1">
      <c r="A191" s="407"/>
      <c r="B191" s="399"/>
      <c r="C191" s="2042"/>
      <c r="D191" s="2043"/>
      <c r="E191" s="2042"/>
      <c r="F191" s="2043"/>
      <c r="G191" s="2028" t="s">
        <v>824</v>
      </c>
      <c r="H191" s="2029"/>
      <c r="I191" s="2648">
        <v>131000</v>
      </c>
      <c r="J191" s="2649"/>
      <c r="K191" s="1504" t="s">
        <v>93</v>
      </c>
      <c r="L191" s="1527"/>
      <c r="M191" s="580"/>
      <c r="N191" s="561"/>
      <c r="O191" s="562"/>
      <c r="P191" s="563"/>
      <c r="Q191" s="564"/>
      <c r="R191" s="596"/>
      <c r="S191" s="597"/>
    </row>
    <row r="192" spans="1:19" ht="7.35" customHeight="1">
      <c r="A192" s="409"/>
      <c r="B192" s="401"/>
      <c r="C192" s="2089"/>
      <c r="D192" s="2027"/>
      <c r="E192" s="2089"/>
      <c r="F192" s="2027"/>
      <c r="G192" s="2249" t="s">
        <v>11</v>
      </c>
      <c r="H192" s="2250"/>
      <c r="I192" s="2250"/>
      <c r="J192" s="2250"/>
      <c r="K192" s="2250"/>
      <c r="L192" s="1139"/>
      <c r="M192" s="649"/>
      <c r="N192" s="588"/>
      <c r="O192" s="589"/>
      <c r="P192" s="590"/>
      <c r="Q192" s="1508"/>
      <c r="R192" s="582"/>
      <c r="S192" s="576"/>
    </row>
    <row r="193" spans="1:74" ht="7.35" customHeight="1">
      <c r="A193" s="1514"/>
      <c r="B193" s="2231" t="s">
        <v>543</v>
      </c>
      <c r="C193" s="2231"/>
      <c r="D193" s="2231"/>
      <c r="E193" s="2231"/>
      <c r="F193" s="2231"/>
      <c r="G193" s="2231"/>
      <c r="H193" s="2231"/>
      <c r="I193" s="2231"/>
      <c r="J193" s="2231"/>
      <c r="K193" s="2231"/>
      <c r="L193" s="2231"/>
      <c r="M193" s="2231"/>
      <c r="N193" s="2231"/>
      <c r="O193" s="2231"/>
      <c r="P193" s="2231"/>
      <c r="Q193" s="2231"/>
      <c r="R193" s="2231"/>
      <c r="S193" s="2232"/>
    </row>
    <row r="194" spans="1:74" ht="7.35" customHeight="1">
      <c r="A194" s="406"/>
      <c r="B194" s="398" t="str">
        <f>'4.1Plan'!B6</f>
        <v>Danang</v>
      </c>
      <c r="C194" s="2712" t="str">
        <f>'4.1Plan'!C6</f>
        <v>PKG01</v>
      </c>
      <c r="D194" s="2038"/>
      <c r="E194" s="2227" t="str">
        <f>'4.1Plan'!D6</f>
        <v>ML01-1</v>
      </c>
      <c r="F194" s="2228"/>
      <c r="G194" s="2264" t="s">
        <v>466</v>
      </c>
      <c r="H194" s="2265"/>
      <c r="I194" s="2652">
        <v>0</v>
      </c>
      <c r="J194" s="2653"/>
      <c r="K194" s="1540" t="s">
        <v>101</v>
      </c>
      <c r="L194" s="1527"/>
      <c r="M194" s="609"/>
      <c r="N194" s="622"/>
      <c r="O194" s="623"/>
      <c r="P194" s="619"/>
      <c r="Q194" s="604"/>
      <c r="R194" s="578"/>
      <c r="S194" s="579" t="s">
        <v>465</v>
      </c>
    </row>
    <row r="195" spans="1:74" ht="7.35" customHeight="1">
      <c r="A195" s="409"/>
      <c r="B195" s="401"/>
      <c r="C195" s="2089"/>
      <c r="D195" s="2027"/>
      <c r="E195" s="2089"/>
      <c r="F195" s="2027"/>
      <c r="G195" s="2249" t="s">
        <v>11</v>
      </c>
      <c r="H195" s="2250"/>
      <c r="I195" s="2250"/>
      <c r="J195" s="2250"/>
      <c r="K195" s="2250"/>
      <c r="L195" s="1522"/>
      <c r="M195" s="649"/>
      <c r="N195" s="588"/>
      <c r="O195" s="589"/>
      <c r="P195" s="590"/>
      <c r="Q195" s="1508"/>
      <c r="R195" s="582"/>
      <c r="S195" s="576"/>
    </row>
    <row r="196" spans="1:74" ht="7.35" customHeight="1">
      <c r="A196" s="406"/>
      <c r="B196" s="398" t="str">
        <f>'4.2.4CB'!B28</f>
        <v>Quang Nam</v>
      </c>
      <c r="C196" s="2712" t="str">
        <f>'4.1Plan'!C120</f>
        <v>PKG03</v>
      </c>
      <c r="D196" s="2038"/>
      <c r="E196" s="2227" t="str">
        <f>'4.1Plan'!D120</f>
        <v>ML03-1</v>
      </c>
      <c r="F196" s="2228"/>
      <c r="G196" s="2646" t="s">
        <v>467</v>
      </c>
      <c r="H196" s="2647"/>
      <c r="I196" s="2650">
        <v>20805</v>
      </c>
      <c r="J196" s="2651"/>
      <c r="K196" s="1504" t="s">
        <v>101</v>
      </c>
      <c r="L196" s="1527"/>
      <c r="M196" s="578"/>
      <c r="N196" s="555"/>
      <c r="O196" s="556"/>
      <c r="P196" s="557"/>
      <c r="Q196" s="558"/>
      <c r="R196" s="578"/>
      <c r="S196" s="579" t="s">
        <v>446</v>
      </c>
    </row>
    <row r="197" spans="1:74" ht="7.35" customHeight="1">
      <c r="A197" s="407"/>
      <c r="B197" s="399"/>
      <c r="C197" s="2710"/>
      <c r="D197" s="2711"/>
      <c r="E197" s="2223"/>
      <c r="F197" s="2224"/>
      <c r="G197" s="2078" t="s">
        <v>204</v>
      </c>
      <c r="H197" s="2079"/>
      <c r="I197" s="2648">
        <v>20805</v>
      </c>
      <c r="J197" s="2649"/>
      <c r="K197" s="1504" t="s">
        <v>101</v>
      </c>
      <c r="L197" s="1527"/>
      <c r="M197" s="617"/>
      <c r="N197" s="567"/>
      <c r="O197" s="568"/>
      <c r="P197" s="569"/>
      <c r="Q197" s="570"/>
      <c r="R197" s="617"/>
      <c r="S197" s="618" t="s">
        <v>446</v>
      </c>
    </row>
    <row r="198" spans="1:74" ht="7.35" customHeight="1">
      <c r="A198" s="407"/>
      <c r="B198" s="399"/>
      <c r="C198" s="2089"/>
      <c r="D198" s="2027"/>
      <c r="E198" s="2089"/>
      <c r="F198" s="2027"/>
      <c r="G198" s="2249" t="s">
        <v>11</v>
      </c>
      <c r="H198" s="2250"/>
      <c r="I198" s="2250"/>
      <c r="J198" s="2250"/>
      <c r="K198" s="2250"/>
      <c r="L198" s="1522"/>
      <c r="M198" s="649"/>
      <c r="N198" s="588"/>
      <c r="O198" s="589"/>
      <c r="P198" s="590"/>
      <c r="Q198" s="1508"/>
      <c r="R198" s="582"/>
      <c r="S198" s="576"/>
    </row>
    <row r="199" spans="1:74" ht="7.35" customHeight="1">
      <c r="A199" s="407"/>
      <c r="B199" s="399"/>
      <c r="C199" s="2712" t="str">
        <f>'4.1Plan'!C445</f>
        <v>PKGA2</v>
      </c>
      <c r="D199" s="2038"/>
      <c r="E199" s="2227" t="str">
        <f>'4.1Plan'!D445</f>
        <v>MLA2-1</v>
      </c>
      <c r="F199" s="2228"/>
      <c r="G199" s="2646" t="s">
        <v>359</v>
      </c>
      <c r="H199" s="2647"/>
      <c r="I199" s="2650">
        <v>83800</v>
      </c>
      <c r="J199" s="2651"/>
      <c r="K199" s="1504" t="s">
        <v>101</v>
      </c>
      <c r="L199" s="1527"/>
      <c r="M199" s="578"/>
      <c r="N199" s="555"/>
      <c r="O199" s="556"/>
      <c r="P199" s="557"/>
      <c r="Q199" s="558"/>
      <c r="R199" s="578"/>
      <c r="S199" s="579" t="s">
        <v>447</v>
      </c>
    </row>
    <row r="200" spans="1:74" ht="7.35" customHeight="1">
      <c r="A200" s="407"/>
      <c r="B200" s="399"/>
      <c r="C200" s="2710"/>
      <c r="D200" s="2711"/>
      <c r="E200" s="2223"/>
      <c r="F200" s="2224"/>
      <c r="G200" s="2078" t="s">
        <v>205</v>
      </c>
      <c r="H200" s="2079"/>
      <c r="I200" s="2648">
        <v>83800</v>
      </c>
      <c r="J200" s="2649"/>
      <c r="K200" s="1504" t="s">
        <v>101</v>
      </c>
      <c r="L200" s="1527"/>
      <c r="M200" s="617"/>
      <c r="N200" s="567"/>
      <c r="O200" s="568"/>
      <c r="P200" s="569"/>
      <c r="Q200" s="570"/>
      <c r="R200" s="617"/>
      <c r="S200" s="618" t="s">
        <v>447</v>
      </c>
    </row>
    <row r="201" spans="1:74" ht="7.35" customHeight="1">
      <c r="A201" s="407"/>
      <c r="B201" s="399"/>
      <c r="C201" s="2089"/>
      <c r="D201" s="2027"/>
      <c r="E201" s="2089"/>
      <c r="F201" s="2027"/>
      <c r="G201" s="2249" t="s">
        <v>11</v>
      </c>
      <c r="H201" s="2250"/>
      <c r="I201" s="2250"/>
      <c r="J201" s="2250"/>
      <c r="K201" s="2250"/>
      <c r="L201" s="1522"/>
      <c r="M201" s="649"/>
      <c r="N201" s="588"/>
      <c r="O201" s="589"/>
      <c r="P201" s="590"/>
      <c r="Q201" s="1508"/>
      <c r="R201" s="582"/>
      <c r="S201" s="576"/>
    </row>
    <row r="202" spans="1:74" ht="7.35" customHeight="1">
      <c r="A202" s="406"/>
      <c r="B202" s="398" t="str">
        <f>'4.1Plan'!B515</f>
        <v>Quang Ngai</v>
      </c>
      <c r="C202" s="2712" t="str">
        <f>'4.1Plan'!C515</f>
        <v>PKGA3</v>
      </c>
      <c r="D202" s="2038"/>
      <c r="E202" s="2227" t="str">
        <f>'4.1Plan'!D515</f>
        <v>MLA3-1</v>
      </c>
      <c r="F202" s="2228"/>
      <c r="G202" s="2646" t="s">
        <v>206</v>
      </c>
      <c r="H202" s="2647"/>
      <c r="I202" s="2650">
        <v>102255</v>
      </c>
      <c r="J202" s="2651"/>
      <c r="K202" s="1540" t="s">
        <v>101</v>
      </c>
      <c r="L202" s="1527"/>
      <c r="M202" s="578"/>
      <c r="N202" s="555"/>
      <c r="O202" s="556"/>
      <c r="P202" s="557"/>
      <c r="Q202" s="558"/>
      <c r="R202" s="578"/>
      <c r="S202" s="579" t="s">
        <v>448</v>
      </c>
    </row>
    <row r="203" spans="1:74" ht="7.35" customHeight="1">
      <c r="A203" s="407"/>
      <c r="B203" s="399"/>
      <c r="C203" s="2710"/>
      <c r="D203" s="2711"/>
      <c r="E203" s="2223"/>
      <c r="F203" s="2224"/>
      <c r="G203" s="2078" t="s">
        <v>940</v>
      </c>
      <c r="H203" s="2079"/>
      <c r="I203" s="2648">
        <v>102255</v>
      </c>
      <c r="J203" s="2649"/>
      <c r="K203" s="1504" t="s">
        <v>101</v>
      </c>
      <c r="L203" s="1527"/>
      <c r="M203" s="617"/>
      <c r="N203" s="567"/>
      <c r="O203" s="568"/>
      <c r="P203" s="569"/>
      <c r="Q203" s="570"/>
      <c r="R203" s="617"/>
      <c r="S203" s="618" t="s">
        <v>448</v>
      </c>
    </row>
    <row r="204" spans="1:74" ht="7.35" customHeight="1">
      <c r="A204" s="407"/>
      <c r="B204" s="399"/>
      <c r="C204" s="2089"/>
      <c r="D204" s="2027"/>
      <c r="E204" s="2089"/>
      <c r="F204" s="2027"/>
      <c r="G204" s="2249" t="s">
        <v>11</v>
      </c>
      <c r="H204" s="2250"/>
      <c r="I204" s="2250"/>
      <c r="J204" s="2250"/>
      <c r="K204" s="2250"/>
      <c r="L204" s="1522"/>
      <c r="M204" s="649"/>
      <c r="N204" s="588"/>
      <c r="O204" s="589"/>
      <c r="P204" s="590"/>
      <c r="Q204" s="1508"/>
      <c r="R204" s="582"/>
      <c r="S204" s="576"/>
    </row>
    <row r="205" spans="1:74" s="586" customFormat="1" ht="7.35" customHeight="1">
      <c r="A205" s="422"/>
      <c r="B205" s="423"/>
      <c r="C205" s="2712" t="str">
        <f>'4.1Plan'!C555</f>
        <v>PKGA4</v>
      </c>
      <c r="D205" s="2038"/>
      <c r="E205" s="2227" t="str">
        <f>'4.1Plan'!D555</f>
        <v>MLA4-1</v>
      </c>
      <c r="F205" s="2228"/>
      <c r="G205" s="2646" t="s">
        <v>941</v>
      </c>
      <c r="H205" s="2647"/>
      <c r="I205" s="2650">
        <v>112615</v>
      </c>
      <c r="J205" s="2651"/>
      <c r="K205" s="1504" t="s">
        <v>101</v>
      </c>
      <c r="L205" s="1527"/>
      <c r="M205" s="578"/>
      <c r="N205" s="555"/>
      <c r="O205" s="556"/>
      <c r="P205" s="557"/>
      <c r="Q205" s="558"/>
      <c r="R205" s="578"/>
      <c r="S205" s="579" t="s">
        <v>449</v>
      </c>
      <c r="T205" s="434"/>
      <c r="U205" s="434"/>
      <c r="V205" s="434"/>
      <c r="W205" s="434"/>
      <c r="X205" s="434"/>
      <c r="Y205" s="434"/>
      <c r="Z205" s="434"/>
      <c r="AA205" s="434"/>
      <c r="AB205" s="434"/>
      <c r="AC205" s="434"/>
      <c r="AD205" s="434"/>
      <c r="AE205" s="434"/>
      <c r="AF205" s="434"/>
      <c r="AG205" s="434"/>
      <c r="AH205" s="434"/>
      <c r="AI205" s="434"/>
      <c r="AJ205" s="434"/>
      <c r="AK205" s="434"/>
      <c r="AL205" s="434"/>
      <c r="AM205" s="434"/>
      <c r="AN205" s="434"/>
      <c r="AO205" s="434"/>
      <c r="AP205" s="434"/>
      <c r="AQ205" s="434"/>
      <c r="AR205" s="434"/>
      <c r="AS205" s="434"/>
      <c r="AT205" s="434"/>
      <c r="AU205" s="434"/>
      <c r="AV205" s="434"/>
      <c r="AW205" s="434"/>
      <c r="AX205" s="434"/>
      <c r="AY205" s="434"/>
      <c r="AZ205" s="434"/>
      <c r="BA205" s="434"/>
      <c r="BB205" s="434"/>
      <c r="BC205" s="434"/>
      <c r="BD205" s="434"/>
      <c r="BE205" s="434"/>
      <c r="BF205" s="434"/>
      <c r="BG205" s="434"/>
      <c r="BH205" s="434"/>
      <c r="BI205" s="434"/>
      <c r="BJ205" s="434"/>
      <c r="BK205" s="434"/>
      <c r="BL205" s="434"/>
      <c r="BM205" s="434"/>
      <c r="BN205" s="434"/>
      <c r="BO205" s="434"/>
      <c r="BP205" s="434"/>
      <c r="BQ205" s="434"/>
      <c r="BR205" s="434"/>
      <c r="BS205" s="434"/>
      <c r="BT205" s="434"/>
      <c r="BU205" s="434"/>
      <c r="BV205" s="434"/>
    </row>
    <row r="206" spans="1:74" s="586" customFormat="1" ht="7.35" customHeight="1">
      <c r="A206" s="422"/>
      <c r="B206" s="423"/>
      <c r="C206" s="2710"/>
      <c r="D206" s="2711"/>
      <c r="E206" s="2223"/>
      <c r="F206" s="2224"/>
      <c r="G206" s="2078" t="s">
        <v>942</v>
      </c>
      <c r="H206" s="2079"/>
      <c r="I206" s="2648">
        <v>112615</v>
      </c>
      <c r="J206" s="2649"/>
      <c r="K206" s="1504" t="s">
        <v>101</v>
      </c>
      <c r="L206" s="1527"/>
      <c r="M206" s="617"/>
      <c r="N206" s="567"/>
      <c r="O206" s="568"/>
      <c r="P206" s="569"/>
      <c r="Q206" s="570"/>
      <c r="R206" s="617"/>
      <c r="S206" s="618" t="s">
        <v>449</v>
      </c>
      <c r="T206" s="434"/>
      <c r="U206" s="434"/>
      <c r="V206" s="434"/>
      <c r="W206" s="434"/>
      <c r="X206" s="434"/>
      <c r="Y206" s="434"/>
      <c r="Z206" s="434"/>
      <c r="AA206" s="434"/>
      <c r="AB206" s="434"/>
      <c r="AC206" s="434"/>
      <c r="AD206" s="434"/>
      <c r="AE206" s="434"/>
      <c r="AF206" s="434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  <c r="BM206" s="434"/>
      <c r="BN206" s="434"/>
      <c r="BO206" s="434"/>
      <c r="BP206" s="434"/>
      <c r="BQ206" s="434"/>
      <c r="BR206" s="434"/>
      <c r="BS206" s="434"/>
      <c r="BT206" s="434"/>
      <c r="BU206" s="434"/>
      <c r="BV206" s="434"/>
    </row>
    <row r="207" spans="1:74" s="586" customFormat="1" ht="7.35" customHeight="1">
      <c r="A207" s="422"/>
      <c r="B207" s="423"/>
      <c r="C207" s="2042"/>
      <c r="D207" s="2043"/>
      <c r="E207" s="2089"/>
      <c r="F207" s="2027"/>
      <c r="G207" s="2249" t="s">
        <v>11</v>
      </c>
      <c r="H207" s="2250"/>
      <c r="I207" s="2250"/>
      <c r="J207" s="2250"/>
      <c r="K207" s="2250"/>
      <c r="L207" s="1522"/>
      <c r="M207" s="649"/>
      <c r="N207" s="588"/>
      <c r="O207" s="589"/>
      <c r="P207" s="590"/>
      <c r="Q207" s="1508"/>
      <c r="R207" s="582"/>
      <c r="S207" s="576"/>
      <c r="T207" s="434"/>
      <c r="U207" s="434"/>
      <c r="V207" s="434"/>
      <c r="W207" s="434"/>
      <c r="X207" s="434"/>
      <c r="Y207" s="434"/>
      <c r="Z207" s="434"/>
      <c r="AA207" s="434"/>
      <c r="AB207" s="434"/>
      <c r="AC207" s="434"/>
      <c r="AD207" s="434"/>
      <c r="AE207" s="434"/>
      <c r="AF207" s="434"/>
      <c r="AG207" s="434"/>
      <c r="AH207" s="434"/>
      <c r="AI207" s="434"/>
      <c r="AJ207" s="434"/>
      <c r="AK207" s="434"/>
      <c r="AL207" s="434"/>
    </row>
    <row r="208" spans="1:74" s="586" customFormat="1" ht="7.35" customHeight="1">
      <c r="A208" s="422"/>
      <c r="B208" s="423"/>
      <c r="C208" s="2710"/>
      <c r="D208" s="2043"/>
      <c r="E208" s="2227" t="str">
        <f>'4.1Plan'!D595</f>
        <v>MLA4-3</v>
      </c>
      <c r="F208" s="2228"/>
      <c r="G208" s="2264" t="s">
        <v>943</v>
      </c>
      <c r="H208" s="2265"/>
      <c r="I208" s="2652">
        <v>123915</v>
      </c>
      <c r="J208" s="2653"/>
      <c r="K208" s="1504" t="s">
        <v>101</v>
      </c>
      <c r="L208" s="1527"/>
      <c r="M208" s="578"/>
      <c r="N208" s="555"/>
      <c r="O208" s="556"/>
      <c r="P208" s="557"/>
      <c r="Q208" s="558"/>
      <c r="R208" s="578"/>
      <c r="S208" s="579" t="s">
        <v>450</v>
      </c>
      <c r="T208" s="434"/>
      <c r="U208" s="434"/>
      <c r="V208" s="434"/>
      <c r="W208" s="434"/>
      <c r="X208" s="434"/>
      <c r="Y208" s="434"/>
      <c r="Z208" s="434"/>
      <c r="AA208" s="434"/>
      <c r="AB208" s="434"/>
      <c r="AC208" s="434"/>
      <c r="AD208" s="434"/>
      <c r="AE208" s="434"/>
      <c r="AF208" s="434"/>
      <c r="AG208" s="434"/>
      <c r="AH208" s="434"/>
      <c r="AI208" s="434"/>
      <c r="AJ208" s="434"/>
      <c r="AK208" s="434"/>
      <c r="AL208" s="434"/>
    </row>
    <row r="209" spans="1:74" s="586" customFormat="1" ht="7.35" customHeight="1">
      <c r="A209" s="424"/>
      <c r="B209" s="425"/>
      <c r="C209" s="2089"/>
      <c r="D209" s="2027"/>
      <c r="E209" s="2089"/>
      <c r="F209" s="2027"/>
      <c r="G209" s="2249" t="s">
        <v>11</v>
      </c>
      <c r="H209" s="2250"/>
      <c r="I209" s="2250"/>
      <c r="J209" s="2250"/>
      <c r="K209" s="2250"/>
      <c r="L209" s="1522"/>
      <c r="M209" s="649"/>
      <c r="N209" s="588"/>
      <c r="O209" s="589"/>
      <c r="P209" s="590"/>
      <c r="Q209" s="1508"/>
      <c r="R209" s="582"/>
      <c r="S209" s="576"/>
      <c r="T209" s="434"/>
      <c r="U209" s="434"/>
      <c r="V209" s="434"/>
      <c r="W209" s="434"/>
      <c r="X209" s="434"/>
      <c r="Y209" s="434"/>
      <c r="Z209" s="434"/>
      <c r="AA209" s="434"/>
      <c r="AB209" s="434"/>
      <c r="AC209" s="434"/>
      <c r="AD209" s="434"/>
      <c r="AE209" s="434"/>
      <c r="AF209" s="434"/>
      <c r="AG209" s="434"/>
      <c r="AH209" s="434"/>
      <c r="AI209" s="434"/>
      <c r="AJ209" s="434"/>
      <c r="AK209" s="434"/>
      <c r="AL209" s="434"/>
    </row>
    <row r="210" spans="1:74" s="586" customFormat="1" ht="7.35" customHeight="1">
      <c r="A210" s="1586"/>
      <c r="B210" s="1586"/>
      <c r="C210" s="1507"/>
      <c r="D210" s="1507"/>
      <c r="E210" s="1507"/>
      <c r="F210" s="1507"/>
      <c r="G210" s="545"/>
      <c r="H210" s="545"/>
      <c r="I210" s="545"/>
      <c r="J210" s="545"/>
      <c r="K210" s="545"/>
      <c r="L210" s="620"/>
      <c r="M210" s="609"/>
      <c r="N210" s="610"/>
      <c r="O210" s="605"/>
      <c r="P210" s="610"/>
      <c r="Q210" s="609"/>
      <c r="R210" s="605"/>
      <c r="S210" s="611"/>
      <c r="T210" s="434"/>
      <c r="U210" s="434"/>
      <c r="V210" s="434"/>
      <c r="W210" s="434"/>
      <c r="X210" s="434"/>
      <c r="Y210" s="434"/>
      <c r="Z210" s="434"/>
      <c r="AA210" s="434"/>
      <c r="AB210" s="434"/>
      <c r="AC210" s="434"/>
      <c r="AD210" s="434"/>
      <c r="AE210" s="434"/>
      <c r="AF210" s="434"/>
      <c r="AG210" s="434"/>
      <c r="AH210" s="434"/>
      <c r="AI210" s="434"/>
      <c r="AJ210" s="434"/>
      <c r="AK210" s="434"/>
      <c r="AL210" s="434"/>
    </row>
    <row r="211" spans="1:74" s="586" customFormat="1" ht="7.35" customHeight="1">
      <c r="A211" s="425"/>
      <c r="B211" s="425"/>
      <c r="C211" s="1506"/>
      <c r="D211" s="1506"/>
      <c r="E211" s="1506"/>
      <c r="F211" s="1506"/>
      <c r="G211" s="1589"/>
      <c r="H211" s="1589"/>
      <c r="I211" s="1589"/>
      <c r="J211" s="1589"/>
      <c r="K211" s="1589"/>
      <c r="L211" s="1524"/>
      <c r="M211" s="648"/>
      <c r="N211" s="645"/>
      <c r="O211" s="1057"/>
      <c r="P211" s="645"/>
      <c r="Q211" s="648"/>
      <c r="R211" s="1057"/>
      <c r="S211" s="1590"/>
      <c r="T211" s="434"/>
      <c r="U211" s="434"/>
      <c r="V211" s="434"/>
      <c r="W211" s="434"/>
      <c r="X211" s="434"/>
      <c r="Y211" s="434"/>
      <c r="Z211" s="434"/>
      <c r="AA211" s="434"/>
      <c r="AB211" s="434"/>
      <c r="AC211" s="434"/>
      <c r="AD211" s="434"/>
      <c r="AE211" s="434"/>
      <c r="AF211" s="434"/>
      <c r="AG211" s="434"/>
      <c r="AH211" s="434"/>
      <c r="AI211" s="434"/>
      <c r="AJ211" s="434"/>
      <c r="AK211" s="434"/>
      <c r="AL211" s="434"/>
    </row>
    <row r="212" spans="1:74" ht="7.35" customHeight="1">
      <c r="A212" s="2229" t="s">
        <v>9</v>
      </c>
      <c r="B212" s="2230"/>
      <c r="C212" s="2039" t="s">
        <v>33</v>
      </c>
      <c r="D212" s="2038"/>
      <c r="E212" s="2229" t="s">
        <v>29</v>
      </c>
      <c r="F212" s="2230"/>
      <c r="G212" s="2039" t="s">
        <v>22</v>
      </c>
      <c r="H212" s="2038"/>
      <c r="I212" s="2039" t="s">
        <v>99</v>
      </c>
      <c r="J212" s="2038"/>
      <c r="K212" s="427" t="s">
        <v>100</v>
      </c>
      <c r="L212" s="2053" t="s">
        <v>5</v>
      </c>
      <c r="M212" s="2054"/>
      <c r="N212" s="2054"/>
      <c r="O212" s="2054"/>
      <c r="P212" s="2054"/>
      <c r="Q212" s="2054"/>
      <c r="R212" s="2039" t="s">
        <v>24</v>
      </c>
      <c r="S212" s="2038"/>
      <c r="AM212" s="586"/>
      <c r="AN212" s="586"/>
      <c r="AO212" s="586"/>
      <c r="AP212" s="586"/>
      <c r="AQ212" s="586"/>
      <c r="AR212" s="586"/>
      <c r="AS212" s="586"/>
      <c r="AT212" s="586"/>
      <c r="AU212" s="586"/>
      <c r="AV212" s="586"/>
      <c r="AW212" s="586"/>
      <c r="AX212" s="586"/>
      <c r="AY212" s="586"/>
      <c r="AZ212" s="586"/>
      <c r="BA212" s="586"/>
      <c r="BB212" s="586"/>
      <c r="BC212" s="586"/>
      <c r="BD212" s="586"/>
      <c r="BE212" s="586"/>
      <c r="BF212" s="586"/>
      <c r="BG212" s="586"/>
      <c r="BH212" s="586"/>
      <c r="BI212" s="586"/>
      <c r="BJ212" s="586"/>
      <c r="BK212" s="586"/>
      <c r="BL212" s="586"/>
      <c r="BM212" s="586"/>
      <c r="BN212" s="586"/>
      <c r="BO212" s="586"/>
      <c r="BP212" s="586"/>
      <c r="BQ212" s="586"/>
      <c r="BR212" s="586"/>
      <c r="BS212" s="586"/>
      <c r="BT212" s="586"/>
      <c r="BU212" s="586"/>
      <c r="BV212" s="586"/>
    </row>
    <row r="213" spans="1:74" ht="7.35" customHeight="1">
      <c r="A213" s="2221"/>
      <c r="B213" s="2222"/>
      <c r="C213" s="2042" t="s">
        <v>34</v>
      </c>
      <c r="D213" s="2043"/>
      <c r="E213" s="2221" t="s">
        <v>370</v>
      </c>
      <c r="F213" s="2222"/>
      <c r="G213" s="2042"/>
      <c r="H213" s="2043"/>
      <c r="I213" s="2042"/>
      <c r="J213" s="2043"/>
      <c r="K213" s="428"/>
      <c r="L213" s="2054" t="s">
        <v>1061</v>
      </c>
      <c r="M213" s="2054"/>
      <c r="N213" s="2054"/>
      <c r="O213" s="2054"/>
      <c r="P213" s="2054"/>
      <c r="Q213" s="2276"/>
      <c r="R213" s="2044"/>
      <c r="S213" s="2046"/>
      <c r="AM213" s="586"/>
      <c r="AN213" s="586"/>
      <c r="AO213" s="586"/>
      <c r="AP213" s="586"/>
      <c r="AQ213" s="586"/>
      <c r="AR213" s="586"/>
      <c r="AS213" s="586"/>
      <c r="AT213" s="586"/>
      <c r="AU213" s="586"/>
      <c r="AV213" s="586"/>
      <c r="AW213" s="586"/>
      <c r="AX213" s="586"/>
      <c r="AY213" s="586"/>
      <c r="AZ213" s="586"/>
      <c r="BA213" s="586"/>
      <c r="BB213" s="586"/>
      <c r="BC213" s="586"/>
      <c r="BD213" s="586"/>
      <c r="BE213" s="586"/>
      <c r="BF213" s="586"/>
      <c r="BG213" s="586"/>
      <c r="BH213" s="586"/>
      <c r="BI213" s="586"/>
      <c r="BJ213" s="586"/>
      <c r="BK213" s="586"/>
      <c r="BL213" s="586"/>
      <c r="BM213" s="586"/>
      <c r="BN213" s="586"/>
      <c r="BO213" s="586"/>
      <c r="BP213" s="586"/>
      <c r="BQ213" s="586"/>
      <c r="BR213" s="586"/>
      <c r="BS213" s="586"/>
      <c r="BT213" s="586"/>
      <c r="BU213" s="586"/>
      <c r="BV213" s="586"/>
    </row>
    <row r="214" spans="1:74" ht="7.35" customHeight="1">
      <c r="A214" s="2221"/>
      <c r="B214" s="2222"/>
      <c r="C214" s="2042"/>
      <c r="D214" s="2043"/>
      <c r="E214" s="2221"/>
      <c r="F214" s="2222"/>
      <c r="G214" s="2042"/>
      <c r="H214" s="2043"/>
      <c r="I214" s="2042"/>
      <c r="J214" s="2043"/>
      <c r="K214" s="428"/>
      <c r="L214" s="2240" t="str">
        <f>'3.1Cost by Sub-contractors'!M3</f>
        <v>Qty</v>
      </c>
      <c r="M214" s="2241"/>
      <c r="N214" s="2244" t="str">
        <f>'3.1Cost by Sub-contractors'!K3</f>
        <v>Unit Price</v>
      </c>
      <c r="O214" s="2245"/>
      <c r="P214" s="2236" t="str">
        <f>'3.1Cost by Sub-contractors'!O3</f>
        <v>Amount</v>
      </c>
      <c r="Q214" s="2237"/>
      <c r="R214" s="2044"/>
      <c r="S214" s="2046"/>
    </row>
    <row r="215" spans="1:74" ht="7.35" customHeight="1">
      <c r="A215" s="2258"/>
      <c r="B215" s="2259"/>
      <c r="C215" s="2089"/>
      <c r="D215" s="2027"/>
      <c r="E215" s="2254"/>
      <c r="F215" s="2255"/>
      <c r="G215" s="2089"/>
      <c r="H215" s="2027"/>
      <c r="I215" s="2089"/>
      <c r="J215" s="2027"/>
      <c r="K215" s="429"/>
      <c r="L215" s="2286" t="str">
        <f>'3.1Cost by Sub-contractors'!J64</f>
        <v>(km)</v>
      </c>
      <c r="M215" s="2287"/>
      <c r="N215" s="2234" t="str">
        <f>'3.1Cost by Sub-contractors'!K4</f>
        <v>(USD)</v>
      </c>
      <c r="O215" s="2235"/>
      <c r="P215" s="2238" t="str">
        <f>'3.1Cost by Sub-contractors'!O4</f>
        <v>(USD)</v>
      </c>
      <c r="Q215" s="2239"/>
      <c r="R215" s="2032"/>
      <c r="S215" s="2034"/>
    </row>
    <row r="216" spans="1:74" ht="7.35" customHeight="1">
      <c r="A216" s="1514"/>
      <c r="B216" s="2231" t="s">
        <v>825</v>
      </c>
      <c r="C216" s="2231"/>
      <c r="D216" s="2231"/>
      <c r="E216" s="2231"/>
      <c r="F216" s="2231"/>
      <c r="G216" s="2231"/>
      <c r="H216" s="2231"/>
      <c r="I216" s="2231"/>
      <c r="J216" s="2231"/>
      <c r="K216" s="2231"/>
      <c r="L216" s="2231"/>
      <c r="M216" s="2231"/>
      <c r="N216" s="2231"/>
      <c r="O216" s="2231"/>
      <c r="P216" s="2231"/>
      <c r="Q216" s="2231"/>
      <c r="R216" s="2231"/>
      <c r="S216" s="2232"/>
    </row>
    <row r="217" spans="1:74" ht="7.35" customHeight="1">
      <c r="A217" s="407"/>
      <c r="B217" s="399" t="str">
        <f>'4.1Plan'!B515</f>
        <v>Quang Ngai</v>
      </c>
      <c r="C217" s="2042" t="str">
        <f>'4.1Plan'!C619</f>
        <v>PKGA5</v>
      </c>
      <c r="D217" s="2043"/>
      <c r="E217" s="2227" t="str">
        <f>'4.1Plan'!V645</f>
        <v>MLA5-2</v>
      </c>
      <c r="F217" s="2228"/>
      <c r="G217" s="2646" t="s">
        <v>468</v>
      </c>
      <c r="H217" s="2647"/>
      <c r="I217" s="2650">
        <v>131605</v>
      </c>
      <c r="J217" s="2651"/>
      <c r="K217" s="1540" t="s">
        <v>93</v>
      </c>
      <c r="L217" s="1527"/>
      <c r="M217" s="596"/>
      <c r="N217" s="592"/>
      <c r="O217" s="593"/>
      <c r="P217" s="594"/>
      <c r="Q217" s="595"/>
      <c r="R217" s="596"/>
      <c r="S217" s="597"/>
    </row>
    <row r="218" spans="1:74" ht="7.35" customHeight="1">
      <c r="A218" s="407"/>
      <c r="B218" s="399"/>
      <c r="C218" s="2042"/>
      <c r="D218" s="2043"/>
      <c r="E218" s="2042"/>
      <c r="F218" s="2043"/>
      <c r="G218" s="2028" t="s">
        <v>469</v>
      </c>
      <c r="H218" s="2029"/>
      <c r="I218" s="2208">
        <v>133265</v>
      </c>
      <c r="J218" s="2210"/>
      <c r="K218" s="1504" t="s">
        <v>98</v>
      </c>
      <c r="L218" s="1527"/>
      <c r="M218" s="596"/>
      <c r="N218" s="592"/>
      <c r="O218" s="593"/>
      <c r="P218" s="594"/>
      <c r="Q218" s="595"/>
      <c r="R218" s="596"/>
      <c r="S218" s="597"/>
    </row>
    <row r="219" spans="1:74" ht="7.35" customHeight="1">
      <c r="A219" s="407"/>
      <c r="B219" s="399"/>
      <c r="C219" s="2042"/>
      <c r="D219" s="2043"/>
      <c r="E219" s="2042"/>
      <c r="F219" s="2043"/>
      <c r="G219" s="2028" t="s">
        <v>826</v>
      </c>
      <c r="H219" s="2029"/>
      <c r="I219" s="2208">
        <v>133394</v>
      </c>
      <c r="J219" s="2210"/>
      <c r="K219" s="1504" t="s">
        <v>93</v>
      </c>
      <c r="L219" s="1527"/>
      <c r="M219" s="596"/>
      <c r="N219" s="592"/>
      <c r="O219" s="593"/>
      <c r="P219" s="594"/>
      <c r="Q219" s="595"/>
      <c r="R219" s="596"/>
      <c r="S219" s="597"/>
    </row>
    <row r="220" spans="1:74" ht="7.35" customHeight="1">
      <c r="A220" s="407"/>
      <c r="B220" s="399"/>
      <c r="C220" s="2042"/>
      <c r="D220" s="2043"/>
      <c r="E220" s="2042"/>
      <c r="F220" s="2043"/>
      <c r="G220" s="2028" t="s">
        <v>827</v>
      </c>
      <c r="H220" s="2029"/>
      <c r="I220" s="2208">
        <v>133893</v>
      </c>
      <c r="J220" s="2210"/>
      <c r="K220" s="1504" t="s">
        <v>98</v>
      </c>
      <c r="L220" s="1527"/>
      <c r="M220" s="596"/>
      <c r="N220" s="592"/>
      <c r="O220" s="593"/>
      <c r="P220" s="594"/>
      <c r="Q220" s="595"/>
      <c r="R220" s="596"/>
      <c r="S220" s="597"/>
    </row>
    <row r="221" spans="1:74" ht="7.35" customHeight="1">
      <c r="A221" s="407"/>
      <c r="B221" s="399"/>
      <c r="C221" s="2042"/>
      <c r="D221" s="2043"/>
      <c r="E221" s="2042"/>
      <c r="F221" s="2043"/>
      <c r="G221" s="2028" t="s">
        <v>828</v>
      </c>
      <c r="H221" s="2029"/>
      <c r="I221" s="2208">
        <v>134686</v>
      </c>
      <c r="J221" s="2210"/>
      <c r="K221" s="1504" t="s">
        <v>93</v>
      </c>
      <c r="L221" s="1527"/>
      <c r="M221" s="596"/>
      <c r="N221" s="592"/>
      <c r="O221" s="593"/>
      <c r="P221" s="594"/>
      <c r="Q221" s="595"/>
      <c r="R221" s="596"/>
      <c r="S221" s="597"/>
    </row>
    <row r="222" spans="1:74" ht="7.35" customHeight="1">
      <c r="A222" s="407"/>
      <c r="B222" s="399"/>
      <c r="C222" s="2042"/>
      <c r="D222" s="2043"/>
      <c r="E222" s="2042"/>
      <c r="F222" s="2043"/>
      <c r="G222" s="2028" t="s">
        <v>829</v>
      </c>
      <c r="H222" s="2029"/>
      <c r="I222" s="2208">
        <v>134880</v>
      </c>
      <c r="J222" s="2210"/>
      <c r="K222" s="1504" t="s">
        <v>93</v>
      </c>
      <c r="L222" s="1527"/>
      <c r="M222" s="596"/>
      <c r="N222" s="592"/>
      <c r="O222" s="593"/>
      <c r="P222" s="594"/>
      <c r="Q222" s="595"/>
      <c r="R222" s="596"/>
      <c r="S222" s="597"/>
    </row>
    <row r="223" spans="1:74" ht="7.35" customHeight="1">
      <c r="A223" s="407"/>
      <c r="B223" s="399"/>
      <c r="C223" s="2042"/>
      <c r="D223" s="2043"/>
      <c r="E223" s="2042"/>
      <c r="F223" s="2043"/>
      <c r="G223" s="2028" t="s">
        <v>830</v>
      </c>
      <c r="H223" s="2029"/>
      <c r="I223" s="2208">
        <v>134969</v>
      </c>
      <c r="J223" s="2210"/>
      <c r="K223" s="1504" t="s">
        <v>93</v>
      </c>
      <c r="L223" s="1527"/>
      <c r="M223" s="596"/>
      <c r="N223" s="592"/>
      <c r="O223" s="593"/>
      <c r="P223" s="594"/>
      <c r="Q223" s="595"/>
      <c r="R223" s="596"/>
      <c r="S223" s="597"/>
    </row>
    <row r="224" spans="1:74" ht="7.35" customHeight="1">
      <c r="A224" s="407"/>
      <c r="B224" s="399"/>
      <c r="C224" s="2042"/>
      <c r="D224" s="2043"/>
      <c r="E224" s="2042"/>
      <c r="F224" s="2043"/>
      <c r="G224" s="2028" t="s">
        <v>831</v>
      </c>
      <c r="H224" s="2029"/>
      <c r="I224" s="2208">
        <v>135456</v>
      </c>
      <c r="J224" s="2210"/>
      <c r="K224" s="1504" t="s">
        <v>93</v>
      </c>
      <c r="L224" s="1527"/>
      <c r="M224" s="596"/>
      <c r="N224" s="592"/>
      <c r="O224" s="593"/>
      <c r="P224" s="594"/>
      <c r="Q224" s="595"/>
      <c r="R224" s="596"/>
      <c r="S224" s="597"/>
    </row>
    <row r="225" spans="1:19" ht="7.35" customHeight="1">
      <c r="A225" s="407"/>
      <c r="B225" s="399"/>
      <c r="C225" s="2042"/>
      <c r="D225" s="2043"/>
      <c r="E225" s="2042"/>
      <c r="F225" s="2043"/>
      <c r="G225" s="2249" t="s">
        <v>11</v>
      </c>
      <c r="H225" s="2250"/>
      <c r="I225" s="2250"/>
      <c r="J225" s="2250"/>
      <c r="K225" s="2250"/>
      <c r="L225" s="1522"/>
      <c r="M225" s="589"/>
      <c r="N225" s="588"/>
      <c r="O225" s="589"/>
      <c r="P225" s="590"/>
      <c r="Q225" s="616"/>
      <c r="R225" s="582"/>
      <c r="S225" s="576"/>
    </row>
    <row r="226" spans="1:19" ht="7.35" customHeight="1">
      <c r="A226" s="407"/>
      <c r="B226" s="399"/>
      <c r="C226" s="2042"/>
      <c r="D226" s="2043"/>
      <c r="E226" s="2227" t="str">
        <f>'4.1Plan'!V674</f>
        <v>MLA5-3</v>
      </c>
      <c r="F226" s="2228"/>
      <c r="G226" s="2028" t="s">
        <v>832</v>
      </c>
      <c r="H226" s="2029"/>
      <c r="I226" s="2208">
        <v>137361</v>
      </c>
      <c r="J226" s="2210"/>
      <c r="K226" s="1504" t="s">
        <v>98</v>
      </c>
      <c r="L226" s="1527"/>
      <c r="M226" s="596"/>
      <c r="N226" s="592"/>
      <c r="O226" s="593"/>
      <c r="P226" s="594"/>
      <c r="Q226" s="595"/>
      <c r="R226" s="596"/>
      <c r="S226" s="597"/>
    </row>
    <row r="227" spans="1:19" ht="7.35" customHeight="1">
      <c r="A227" s="407"/>
      <c r="B227" s="399"/>
      <c r="C227" s="2042"/>
      <c r="D227" s="2043"/>
      <c r="E227" s="2042"/>
      <c r="F227" s="2043"/>
      <c r="G227" s="2028" t="s">
        <v>833</v>
      </c>
      <c r="H227" s="2029"/>
      <c r="I227" s="2208">
        <v>137461</v>
      </c>
      <c r="J227" s="2210"/>
      <c r="K227" s="1504" t="s">
        <v>98</v>
      </c>
      <c r="L227" s="1527"/>
      <c r="M227" s="596"/>
      <c r="N227" s="592"/>
      <c r="O227" s="593"/>
      <c r="P227" s="594"/>
      <c r="Q227" s="595"/>
      <c r="R227" s="596"/>
      <c r="S227" s="597"/>
    </row>
    <row r="228" spans="1:19" ht="7.35" customHeight="1">
      <c r="A228" s="407"/>
      <c r="B228" s="399"/>
      <c r="C228" s="2042"/>
      <c r="D228" s="2043"/>
      <c r="E228" s="2042"/>
      <c r="F228" s="2043"/>
      <c r="G228" s="2028" t="s">
        <v>834</v>
      </c>
      <c r="H228" s="2029"/>
      <c r="I228" s="2208">
        <v>137724</v>
      </c>
      <c r="J228" s="2210"/>
      <c r="K228" s="1504" t="s">
        <v>98</v>
      </c>
      <c r="L228" s="1527"/>
      <c r="M228" s="596"/>
      <c r="N228" s="592"/>
      <c r="O228" s="593"/>
      <c r="P228" s="594"/>
      <c r="Q228" s="595"/>
      <c r="R228" s="596"/>
      <c r="S228" s="597"/>
    </row>
    <row r="229" spans="1:19" ht="7.35" customHeight="1">
      <c r="A229" s="407"/>
      <c r="B229" s="399"/>
      <c r="C229" s="2042"/>
      <c r="D229" s="2043"/>
      <c r="E229" s="2042"/>
      <c r="F229" s="2043"/>
      <c r="G229" s="2028" t="s">
        <v>835</v>
      </c>
      <c r="H229" s="2029"/>
      <c r="I229" s="2208">
        <v>138265</v>
      </c>
      <c r="J229" s="2210"/>
      <c r="K229" s="1504" t="s">
        <v>98</v>
      </c>
      <c r="L229" s="1527"/>
      <c r="M229" s="596"/>
      <c r="N229" s="592"/>
      <c r="O229" s="593"/>
      <c r="P229" s="594"/>
      <c r="Q229" s="595"/>
      <c r="R229" s="596"/>
      <c r="S229" s="597"/>
    </row>
    <row r="230" spans="1:19" ht="7.35" customHeight="1">
      <c r="A230" s="407"/>
      <c r="B230" s="399"/>
      <c r="C230" s="2042"/>
      <c r="D230" s="2043"/>
      <c r="E230" s="2042"/>
      <c r="F230" s="2043"/>
      <c r="G230" s="2028" t="s">
        <v>836</v>
      </c>
      <c r="H230" s="2029"/>
      <c r="I230" s="2208">
        <v>138353</v>
      </c>
      <c r="J230" s="2210"/>
      <c r="K230" s="1504" t="s">
        <v>98</v>
      </c>
      <c r="L230" s="1527"/>
      <c r="M230" s="596"/>
      <c r="N230" s="592"/>
      <c r="O230" s="593"/>
      <c r="P230" s="594"/>
      <c r="Q230" s="595"/>
      <c r="R230" s="596"/>
      <c r="S230" s="597"/>
    </row>
    <row r="231" spans="1:19" ht="7.35" customHeight="1">
      <c r="A231" s="407"/>
      <c r="B231" s="399"/>
      <c r="C231" s="2042"/>
      <c r="D231" s="2043"/>
      <c r="E231" s="2042"/>
      <c r="F231" s="2043"/>
      <c r="G231" s="2028" t="s">
        <v>361</v>
      </c>
      <c r="H231" s="2029"/>
      <c r="I231" s="2208">
        <v>138803</v>
      </c>
      <c r="J231" s="2210"/>
      <c r="K231" s="1504" t="s">
        <v>98</v>
      </c>
      <c r="L231" s="1527"/>
      <c r="M231" s="596"/>
      <c r="N231" s="592"/>
      <c r="O231" s="593"/>
      <c r="P231" s="594"/>
      <c r="Q231" s="595"/>
      <c r="R231" s="596"/>
      <c r="S231" s="597"/>
    </row>
    <row r="232" spans="1:19" ht="7.35" customHeight="1">
      <c r="A232" s="407"/>
      <c r="B232" s="399"/>
      <c r="C232" s="2042"/>
      <c r="D232" s="2043"/>
      <c r="E232" s="2042"/>
      <c r="F232" s="2043"/>
      <c r="G232" s="2028" t="s">
        <v>362</v>
      </c>
      <c r="H232" s="2029"/>
      <c r="I232" s="2208">
        <v>138903</v>
      </c>
      <c r="J232" s="2210"/>
      <c r="K232" s="1504" t="s">
        <v>98</v>
      </c>
      <c r="L232" s="1527"/>
      <c r="M232" s="596"/>
      <c r="N232" s="592"/>
      <c r="O232" s="593"/>
      <c r="P232" s="594"/>
      <c r="Q232" s="595"/>
      <c r="R232" s="596"/>
      <c r="S232" s="597"/>
    </row>
    <row r="233" spans="1:19" ht="7.35" customHeight="1">
      <c r="A233" s="407"/>
      <c r="B233" s="399"/>
      <c r="C233" s="2042"/>
      <c r="D233" s="2043"/>
      <c r="E233" s="2042"/>
      <c r="F233" s="2043"/>
      <c r="G233" s="2028" t="s">
        <v>363</v>
      </c>
      <c r="H233" s="2029"/>
      <c r="I233" s="2208">
        <v>139006</v>
      </c>
      <c r="J233" s="2210"/>
      <c r="K233" s="1504" t="s">
        <v>98</v>
      </c>
      <c r="L233" s="1527"/>
      <c r="M233" s="596"/>
      <c r="N233" s="592"/>
      <c r="O233" s="593"/>
      <c r="P233" s="594"/>
      <c r="Q233" s="595"/>
      <c r="R233" s="596"/>
      <c r="S233" s="597"/>
    </row>
    <row r="234" spans="1:19" ht="7.35" customHeight="1">
      <c r="A234" s="407"/>
      <c r="B234" s="399"/>
      <c r="C234" s="2042"/>
      <c r="D234" s="2043"/>
      <c r="E234" s="2042"/>
      <c r="F234" s="2043"/>
      <c r="G234" s="2028" t="s">
        <v>364</v>
      </c>
      <c r="H234" s="2029"/>
      <c r="I234" s="2208">
        <v>139108</v>
      </c>
      <c r="J234" s="2210"/>
      <c r="K234" s="1504" t="s">
        <v>98</v>
      </c>
      <c r="L234" s="1527"/>
      <c r="M234" s="596"/>
      <c r="N234" s="592"/>
      <c r="O234" s="593"/>
      <c r="P234" s="594"/>
      <c r="Q234" s="595"/>
      <c r="R234" s="596"/>
      <c r="S234" s="597"/>
    </row>
    <row r="235" spans="1:19" ht="7.35" customHeight="1">
      <c r="A235" s="407"/>
      <c r="B235" s="399"/>
      <c r="C235" s="2042"/>
      <c r="D235" s="2043"/>
      <c r="E235" s="2042"/>
      <c r="F235" s="2043"/>
      <c r="G235" s="2028" t="s">
        <v>365</v>
      </c>
      <c r="H235" s="2029"/>
      <c r="I235" s="2208">
        <v>139212</v>
      </c>
      <c r="J235" s="2210"/>
      <c r="K235" s="1504" t="s">
        <v>98</v>
      </c>
      <c r="L235" s="1527"/>
      <c r="M235" s="596"/>
      <c r="N235" s="592"/>
      <c r="O235" s="593"/>
      <c r="P235" s="594"/>
      <c r="Q235" s="595"/>
      <c r="R235" s="596"/>
      <c r="S235" s="597"/>
    </row>
    <row r="236" spans="1:19" ht="7.35" customHeight="1">
      <c r="A236" s="407"/>
      <c r="B236" s="399"/>
      <c r="C236" s="2042"/>
      <c r="D236" s="2043"/>
      <c r="E236" s="2042"/>
      <c r="F236" s="2043"/>
      <c r="G236" s="2028" t="s">
        <v>837</v>
      </c>
      <c r="H236" s="2029"/>
      <c r="I236" s="2648">
        <v>139316</v>
      </c>
      <c r="J236" s="2649"/>
      <c r="K236" s="1504" t="s">
        <v>98</v>
      </c>
      <c r="L236" s="1527"/>
      <c r="M236" s="596"/>
      <c r="N236" s="592"/>
      <c r="O236" s="593"/>
      <c r="P236" s="594"/>
      <c r="Q236" s="595"/>
      <c r="R236" s="596"/>
      <c r="S236" s="597"/>
    </row>
    <row r="237" spans="1:19" ht="7.35" customHeight="1">
      <c r="A237" s="409"/>
      <c r="B237" s="401"/>
      <c r="C237" s="2089"/>
      <c r="D237" s="2027"/>
      <c r="E237" s="2089"/>
      <c r="F237" s="2027"/>
      <c r="G237" s="2249" t="s">
        <v>11</v>
      </c>
      <c r="H237" s="2250"/>
      <c r="I237" s="2250"/>
      <c r="J237" s="2250"/>
      <c r="K237" s="2250"/>
      <c r="L237" s="1522"/>
      <c r="M237" s="589"/>
      <c r="N237" s="588"/>
      <c r="O237" s="589"/>
      <c r="P237" s="590"/>
      <c r="Q237" s="616"/>
      <c r="R237" s="582"/>
      <c r="S237" s="576"/>
    </row>
    <row r="238" spans="1:19">
      <c r="A238" s="402"/>
      <c r="B238" s="402"/>
    </row>
    <row r="239" spans="1:19">
      <c r="A239" s="402"/>
      <c r="B239" s="402"/>
    </row>
    <row r="240" spans="1:19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</sheetData>
  <mergeCells count="921">
    <mergeCell ref="C178:D178"/>
    <mergeCell ref="C125:D125"/>
    <mergeCell ref="E125:F125"/>
    <mergeCell ref="E123:F123"/>
    <mergeCell ref="E119:F119"/>
    <mergeCell ref="E112:F112"/>
    <mergeCell ref="C92:D92"/>
    <mergeCell ref="E92:F92"/>
    <mergeCell ref="E99:F99"/>
    <mergeCell ref="E108:F108"/>
    <mergeCell ref="E130:F130"/>
    <mergeCell ref="C138:D138"/>
    <mergeCell ref="E138:F138"/>
    <mergeCell ref="C146:D146"/>
    <mergeCell ref="E146:F146"/>
    <mergeCell ref="C150:D150"/>
    <mergeCell ref="C152:D152"/>
    <mergeCell ref="C114:D114"/>
    <mergeCell ref="C116:D116"/>
    <mergeCell ref="C104:D104"/>
    <mergeCell ref="C123:D123"/>
    <mergeCell ref="C124:D124"/>
    <mergeCell ref="C133:D133"/>
    <mergeCell ref="C135:D135"/>
    <mergeCell ref="K1:M1"/>
    <mergeCell ref="K3:L3"/>
    <mergeCell ref="E3:G3"/>
    <mergeCell ref="E2:H2"/>
    <mergeCell ref="K2:M2"/>
    <mergeCell ref="I2:J2"/>
    <mergeCell ref="E1:J1"/>
    <mergeCell ref="I206:J206"/>
    <mergeCell ref="I236:J236"/>
    <mergeCell ref="I229:J229"/>
    <mergeCell ref="I230:J230"/>
    <mergeCell ref="I231:J231"/>
    <mergeCell ref="I232:J232"/>
    <mergeCell ref="I222:J222"/>
    <mergeCell ref="I223:J223"/>
    <mergeCell ref="G136:H136"/>
    <mergeCell ref="I83:J83"/>
    <mergeCell ref="I84:J84"/>
    <mergeCell ref="I85:J85"/>
    <mergeCell ref="I87:J87"/>
    <mergeCell ref="I80:J80"/>
    <mergeCell ref="I81:J81"/>
    <mergeCell ref="I82:J82"/>
    <mergeCell ref="I92:J92"/>
    <mergeCell ref="A1:D1"/>
    <mergeCell ref="I233:J233"/>
    <mergeCell ref="I234:J234"/>
    <mergeCell ref="I235:J235"/>
    <mergeCell ref="I224:J224"/>
    <mergeCell ref="I226:J226"/>
    <mergeCell ref="I227:J227"/>
    <mergeCell ref="I228:J228"/>
    <mergeCell ref="I220:J220"/>
    <mergeCell ref="I221:J221"/>
    <mergeCell ref="G137:H137"/>
    <mergeCell ref="G138:H138"/>
    <mergeCell ref="G139:H139"/>
    <mergeCell ref="I131:J131"/>
    <mergeCell ref="I132:J132"/>
    <mergeCell ref="I134:J134"/>
    <mergeCell ref="I135:J135"/>
    <mergeCell ref="G134:H134"/>
    <mergeCell ref="G135:H135"/>
    <mergeCell ref="I136:J136"/>
    <mergeCell ref="I137:J137"/>
    <mergeCell ref="I138:J138"/>
    <mergeCell ref="I139:J139"/>
    <mergeCell ref="G141:K141"/>
    <mergeCell ref="G77:H77"/>
    <mergeCell ref="G78:H78"/>
    <mergeCell ref="G83:H83"/>
    <mergeCell ref="G79:H79"/>
    <mergeCell ref="G86:K86"/>
    <mergeCell ref="G80:H80"/>
    <mergeCell ref="G81:H81"/>
    <mergeCell ref="G82:H82"/>
    <mergeCell ref="I77:J77"/>
    <mergeCell ref="I78:J78"/>
    <mergeCell ref="I79:J79"/>
    <mergeCell ref="I93:J93"/>
    <mergeCell ref="I88:J88"/>
    <mergeCell ref="I89:J89"/>
    <mergeCell ref="I90:J90"/>
    <mergeCell ref="I91:J91"/>
    <mergeCell ref="I71:J71"/>
    <mergeCell ref="I73:J73"/>
    <mergeCell ref="I74:J74"/>
    <mergeCell ref="I75:J75"/>
    <mergeCell ref="I76:J76"/>
    <mergeCell ref="L6:Q6"/>
    <mergeCell ref="L7:M7"/>
    <mergeCell ref="N7:O7"/>
    <mergeCell ref="P7:Q7"/>
    <mergeCell ref="G201:K201"/>
    <mergeCell ref="N215:O215"/>
    <mergeCell ref="P215:Q215"/>
    <mergeCell ref="I10:J10"/>
    <mergeCell ref="I25:J25"/>
    <mergeCell ref="I26:J26"/>
    <mergeCell ref="I27:J27"/>
    <mergeCell ref="I33:J33"/>
    <mergeCell ref="I6:J6"/>
    <mergeCell ref="I7:J7"/>
    <mergeCell ref="I14:J14"/>
    <mergeCell ref="I16:J16"/>
    <mergeCell ref="I23:J23"/>
    <mergeCell ref="I41:J41"/>
    <mergeCell ref="I42:J42"/>
    <mergeCell ref="I43:J43"/>
    <mergeCell ref="I67:J67"/>
    <mergeCell ref="I68:J68"/>
    <mergeCell ref="I69:J69"/>
    <mergeCell ref="I70:J70"/>
    <mergeCell ref="C75:D75"/>
    <mergeCell ref="L8:M8"/>
    <mergeCell ref="P8:Q8"/>
    <mergeCell ref="G94:K94"/>
    <mergeCell ref="G102:K102"/>
    <mergeCell ref="G121:K121"/>
    <mergeCell ref="G133:K133"/>
    <mergeCell ref="G153:H153"/>
    <mergeCell ref="G154:H154"/>
    <mergeCell ref="I95:J95"/>
    <mergeCell ref="I96:J96"/>
    <mergeCell ref="I112:J112"/>
    <mergeCell ref="I113:J113"/>
    <mergeCell ref="I114:J114"/>
    <mergeCell ref="I115:J115"/>
    <mergeCell ref="I97:J97"/>
    <mergeCell ref="G62:H62"/>
    <mergeCell ref="G63:H63"/>
    <mergeCell ref="G72:K72"/>
    <mergeCell ref="G67:H67"/>
    <mergeCell ref="I57:J57"/>
    <mergeCell ref="I58:J58"/>
    <mergeCell ref="I45:J45"/>
    <mergeCell ref="I46:J46"/>
    <mergeCell ref="I47:J47"/>
    <mergeCell ref="I49:J49"/>
    <mergeCell ref="G64:H64"/>
    <mergeCell ref="G66:H66"/>
    <mergeCell ref="I59:J59"/>
    <mergeCell ref="I60:J60"/>
    <mergeCell ref="I61:J61"/>
    <mergeCell ref="G65:K65"/>
    <mergeCell ref="G61:H61"/>
    <mergeCell ref="I62:J62"/>
    <mergeCell ref="I63:J63"/>
    <mergeCell ref="I64:J64"/>
    <mergeCell ref="G50:H50"/>
    <mergeCell ref="G51:H51"/>
    <mergeCell ref="G52:H52"/>
    <mergeCell ref="G53:H53"/>
    <mergeCell ref="I50:J50"/>
    <mergeCell ref="I51:J51"/>
    <mergeCell ref="I66:J66"/>
    <mergeCell ref="I18:J18"/>
    <mergeCell ref="I19:J19"/>
    <mergeCell ref="I21:J21"/>
    <mergeCell ref="I13:J13"/>
    <mergeCell ref="I22:J22"/>
    <mergeCell ref="C33:D33"/>
    <mergeCell ref="C24:D24"/>
    <mergeCell ref="C25:D25"/>
    <mergeCell ref="C26:D26"/>
    <mergeCell ref="C27:D27"/>
    <mergeCell ref="C28:D28"/>
    <mergeCell ref="C29:D29"/>
    <mergeCell ref="C32:D32"/>
    <mergeCell ref="C30:D30"/>
    <mergeCell ref="G20:K20"/>
    <mergeCell ref="C18:D18"/>
    <mergeCell ref="C19:D19"/>
    <mergeCell ref="C14:D14"/>
    <mergeCell ref="C16:D16"/>
    <mergeCell ref="I24:J24"/>
    <mergeCell ref="G15:K15"/>
    <mergeCell ref="G21:H21"/>
    <mergeCell ref="G22:H22"/>
    <mergeCell ref="G23:H23"/>
    <mergeCell ref="C196:D196"/>
    <mergeCell ref="C201:D201"/>
    <mergeCell ref="C199:D199"/>
    <mergeCell ref="C200:D200"/>
    <mergeCell ref="C204:D204"/>
    <mergeCell ref="C205:D205"/>
    <mergeCell ref="E200:F200"/>
    <mergeCell ref="E201:F201"/>
    <mergeCell ref="E202:F202"/>
    <mergeCell ref="C202:D202"/>
    <mergeCell ref="C203:D203"/>
    <mergeCell ref="C5:D5"/>
    <mergeCell ref="C13:D13"/>
    <mergeCell ref="C41:D41"/>
    <mergeCell ref="G237:K237"/>
    <mergeCell ref="C217:D217"/>
    <mergeCell ref="C218:D218"/>
    <mergeCell ref="C219:D219"/>
    <mergeCell ref="C228:D228"/>
    <mergeCell ref="C229:D229"/>
    <mergeCell ref="C230:D230"/>
    <mergeCell ref="C231:D231"/>
    <mergeCell ref="C235:D235"/>
    <mergeCell ref="C221:D221"/>
    <mergeCell ref="C220:D220"/>
    <mergeCell ref="C237:D237"/>
    <mergeCell ref="C224:D224"/>
    <mergeCell ref="C226:D226"/>
    <mergeCell ref="C227:D227"/>
    <mergeCell ref="C234:D234"/>
    <mergeCell ref="C232:D232"/>
    <mergeCell ref="C233:D233"/>
    <mergeCell ref="C225:D225"/>
    <mergeCell ref="C236:D236"/>
    <mergeCell ref="E217:F217"/>
    <mergeCell ref="R6:S6"/>
    <mergeCell ref="C38:D38"/>
    <mergeCell ref="G48:K48"/>
    <mergeCell ref="G38:K38"/>
    <mergeCell ref="C39:D39"/>
    <mergeCell ref="C40:D40"/>
    <mergeCell ref="C17:D17"/>
    <mergeCell ref="C37:D37"/>
    <mergeCell ref="E37:F37"/>
    <mergeCell ref="E38:F38"/>
    <mergeCell ref="E39:F39"/>
    <mergeCell ref="E40:F40"/>
    <mergeCell ref="C10:D10"/>
    <mergeCell ref="C11:D11"/>
    <mergeCell ref="C22:D22"/>
    <mergeCell ref="C23:D23"/>
    <mergeCell ref="C6:D6"/>
    <mergeCell ref="C7:D7"/>
    <mergeCell ref="C8:D8"/>
    <mergeCell ref="C12:D12"/>
    <mergeCell ref="C31:D31"/>
    <mergeCell ref="I11:J11"/>
    <mergeCell ref="I12:J12"/>
    <mergeCell ref="I17:J17"/>
    <mergeCell ref="C69:D69"/>
    <mergeCell ref="C48:D48"/>
    <mergeCell ref="C43:D43"/>
    <mergeCell ref="C44:D44"/>
    <mergeCell ref="E60:F60"/>
    <mergeCell ref="A2:D2"/>
    <mergeCell ref="B3:D3"/>
    <mergeCell ref="A6:B6"/>
    <mergeCell ref="B9:S9"/>
    <mergeCell ref="L5:Q5"/>
    <mergeCell ref="I5:J5"/>
    <mergeCell ref="C56:D56"/>
    <mergeCell ref="C57:D57"/>
    <mergeCell ref="A7:B7"/>
    <mergeCell ref="A8:B8"/>
    <mergeCell ref="A5:B5"/>
    <mergeCell ref="C34:D34"/>
    <mergeCell ref="C35:D35"/>
    <mergeCell ref="C36:D36"/>
    <mergeCell ref="E30:F30"/>
    <mergeCell ref="E31:F31"/>
    <mergeCell ref="I34:J34"/>
    <mergeCell ref="C21:D21"/>
    <mergeCell ref="R5:S5"/>
    <mergeCell ref="C42:D42"/>
    <mergeCell ref="E41:F41"/>
    <mergeCell ref="E42:F42"/>
    <mergeCell ref="C53:D53"/>
    <mergeCell ref="C54:D54"/>
    <mergeCell ref="C46:D46"/>
    <mergeCell ref="C52:D52"/>
    <mergeCell ref="C63:D63"/>
    <mergeCell ref="C65:D65"/>
    <mergeCell ref="E65:F65"/>
    <mergeCell ref="E61:F61"/>
    <mergeCell ref="E62:F62"/>
    <mergeCell ref="E63:F63"/>
    <mergeCell ref="C45:D45"/>
    <mergeCell ref="E45:F45"/>
    <mergeCell ref="E50:F50"/>
    <mergeCell ref="E51:F51"/>
    <mergeCell ref="E52:F52"/>
    <mergeCell ref="E53:F53"/>
    <mergeCell ref="C88:D88"/>
    <mergeCell ref="C89:D89"/>
    <mergeCell ref="C60:D60"/>
    <mergeCell ref="C80:D80"/>
    <mergeCell ref="C86:D86"/>
    <mergeCell ref="C84:D84"/>
    <mergeCell ref="C85:D85"/>
    <mergeCell ref="C73:D73"/>
    <mergeCell ref="C79:D79"/>
    <mergeCell ref="C87:D87"/>
    <mergeCell ref="C61:D61"/>
    <mergeCell ref="C83:D83"/>
    <mergeCell ref="C81:D81"/>
    <mergeCell ref="C77:D77"/>
    <mergeCell ref="C78:D78"/>
    <mergeCell ref="C71:D71"/>
    <mergeCell ref="C76:D76"/>
    <mergeCell ref="C67:D67"/>
    <mergeCell ref="C68:D68"/>
    <mergeCell ref="C70:D70"/>
    <mergeCell ref="C72:D72"/>
    <mergeCell ref="C74:D74"/>
    <mergeCell ref="C64:D64"/>
    <mergeCell ref="C66:D66"/>
    <mergeCell ref="C136:D136"/>
    <mergeCell ref="C94:D94"/>
    <mergeCell ref="C106:D106"/>
    <mergeCell ref="C105:D105"/>
    <mergeCell ref="C110:D110"/>
    <mergeCell ref="C111:D111"/>
    <mergeCell ref="C120:D120"/>
    <mergeCell ref="C107:D107"/>
    <mergeCell ref="C108:D108"/>
    <mergeCell ref="C109:D109"/>
    <mergeCell ref="C91:D91"/>
    <mergeCell ref="C90:D90"/>
    <mergeCell ref="C148:D148"/>
    <mergeCell ref="C165:D165"/>
    <mergeCell ref="C121:D121"/>
    <mergeCell ref="C130:D130"/>
    <mergeCell ref="C137:D137"/>
    <mergeCell ref="C126:D126"/>
    <mergeCell ref="C112:D112"/>
    <mergeCell ref="C122:D122"/>
    <mergeCell ref="C118:D118"/>
    <mergeCell ref="C127:D127"/>
    <mergeCell ref="C139:D139"/>
    <mergeCell ref="C140:D140"/>
    <mergeCell ref="C142:D142"/>
    <mergeCell ref="C134:D134"/>
    <mergeCell ref="C141:D141"/>
    <mergeCell ref="C113:D113"/>
    <mergeCell ref="C128:D128"/>
    <mergeCell ref="C115:D115"/>
    <mergeCell ref="C117:D117"/>
    <mergeCell ref="C161:D161"/>
    <mergeCell ref="C163:D163"/>
    <mergeCell ref="C164:D164"/>
    <mergeCell ref="C153:D153"/>
    <mergeCell ref="C155:D155"/>
    <mergeCell ref="C151:D151"/>
    <mergeCell ref="C149:D149"/>
    <mergeCell ref="G155:K155"/>
    <mergeCell ref="I154:J154"/>
    <mergeCell ref="I156:J156"/>
    <mergeCell ref="G151:H151"/>
    <mergeCell ref="G152:H152"/>
    <mergeCell ref="E149:F149"/>
    <mergeCell ref="E150:F150"/>
    <mergeCell ref="E151:F151"/>
    <mergeCell ref="E152:F152"/>
    <mergeCell ref="E154:F154"/>
    <mergeCell ref="I150:J150"/>
    <mergeCell ref="I151:J151"/>
    <mergeCell ref="I152:J152"/>
    <mergeCell ref="I153:J153"/>
    <mergeCell ref="I149:J149"/>
    <mergeCell ref="G156:H156"/>
    <mergeCell ref="E153:F153"/>
    <mergeCell ref="C160:D160"/>
    <mergeCell ref="C166:D166"/>
    <mergeCell ref="C173:D173"/>
    <mergeCell ref="C167:D167"/>
    <mergeCell ref="C168:D168"/>
    <mergeCell ref="C172:D172"/>
    <mergeCell ref="C174:D174"/>
    <mergeCell ref="C158:D158"/>
    <mergeCell ref="C156:D156"/>
    <mergeCell ref="C157:D157"/>
    <mergeCell ref="C176:D176"/>
    <mergeCell ref="C95:D95"/>
    <mergeCell ref="C93:D93"/>
    <mergeCell ref="C98:D98"/>
    <mergeCell ref="C97:D97"/>
    <mergeCell ref="C96:D96"/>
    <mergeCell ref="C103:D103"/>
    <mergeCell ref="C102:D102"/>
    <mergeCell ref="C101:D101"/>
    <mergeCell ref="C100:D100"/>
    <mergeCell ref="C170:D170"/>
    <mergeCell ref="C171:D171"/>
    <mergeCell ref="C129:D129"/>
    <mergeCell ref="C147:D147"/>
    <mergeCell ref="C144:D144"/>
    <mergeCell ref="C145:D145"/>
    <mergeCell ref="C143:D143"/>
    <mergeCell ref="C99:D99"/>
    <mergeCell ref="C175:D175"/>
    <mergeCell ref="C162:D162"/>
    <mergeCell ref="C131:D131"/>
    <mergeCell ref="C132:D132"/>
    <mergeCell ref="C169:D169"/>
    <mergeCell ref="C159:D159"/>
    <mergeCell ref="C186:D186"/>
    <mergeCell ref="C177:D177"/>
    <mergeCell ref="C188:D188"/>
    <mergeCell ref="C185:D185"/>
    <mergeCell ref="R7:S7"/>
    <mergeCell ref="R8:S8"/>
    <mergeCell ref="C222:D222"/>
    <mergeCell ref="C223:D223"/>
    <mergeCell ref="C82:D82"/>
    <mergeCell ref="C15:D15"/>
    <mergeCell ref="C20:D20"/>
    <mergeCell ref="C62:D62"/>
    <mergeCell ref="C50:D50"/>
    <mergeCell ref="C51:D51"/>
    <mergeCell ref="C58:D58"/>
    <mergeCell ref="C59:D59"/>
    <mergeCell ref="C47:D47"/>
    <mergeCell ref="C49:D49"/>
    <mergeCell ref="C179:D179"/>
    <mergeCell ref="C55:D55"/>
    <mergeCell ref="C154:D154"/>
    <mergeCell ref="C194:D194"/>
    <mergeCell ref="C187:D187"/>
    <mergeCell ref="C119:D119"/>
    <mergeCell ref="C191:D191"/>
    <mergeCell ref="C180:D180"/>
    <mergeCell ref="C181:D181"/>
    <mergeCell ref="E189:F189"/>
    <mergeCell ref="C183:D183"/>
    <mergeCell ref="E7:F7"/>
    <mergeCell ref="E8:F8"/>
    <mergeCell ref="E10:F10"/>
    <mergeCell ref="E11:F11"/>
    <mergeCell ref="E12:F12"/>
    <mergeCell ref="E15:F15"/>
    <mergeCell ref="E16:F16"/>
    <mergeCell ref="E14:F14"/>
    <mergeCell ref="E28:F28"/>
    <mergeCell ref="E29:F29"/>
    <mergeCell ref="E33:F33"/>
    <mergeCell ref="E34:F34"/>
    <mergeCell ref="E32:F32"/>
    <mergeCell ref="E35:F35"/>
    <mergeCell ref="E22:F22"/>
    <mergeCell ref="E23:F23"/>
    <mergeCell ref="E24:F24"/>
    <mergeCell ref="C182:D182"/>
    <mergeCell ref="C190:D190"/>
    <mergeCell ref="N8:O8"/>
    <mergeCell ref="C198:D198"/>
    <mergeCell ref="C197:D197"/>
    <mergeCell ref="B193:S193"/>
    <mergeCell ref="C192:D192"/>
    <mergeCell ref="G195:K195"/>
    <mergeCell ref="G198:K198"/>
    <mergeCell ref="C195:D195"/>
    <mergeCell ref="E192:F192"/>
    <mergeCell ref="E194:F194"/>
    <mergeCell ref="E195:F195"/>
    <mergeCell ref="E181:F181"/>
    <mergeCell ref="E182:F182"/>
    <mergeCell ref="E183:F183"/>
    <mergeCell ref="E187:F187"/>
    <mergeCell ref="E188:F188"/>
    <mergeCell ref="C184:D184"/>
    <mergeCell ref="C189:D189"/>
    <mergeCell ref="I8:J8"/>
    <mergeCell ref="E17:F17"/>
    <mergeCell ref="E18:F18"/>
    <mergeCell ref="E19:F19"/>
    <mergeCell ref="E20:F20"/>
    <mergeCell ref="E21:F21"/>
    <mergeCell ref="G5:H5"/>
    <mergeCell ref="G7:H7"/>
    <mergeCell ref="G6:H6"/>
    <mergeCell ref="G8:H8"/>
    <mergeCell ref="E5:F5"/>
    <mergeCell ref="E6:F6"/>
    <mergeCell ref="E207:F207"/>
    <mergeCell ref="E208:F208"/>
    <mergeCell ref="E127:F127"/>
    <mergeCell ref="E129:F129"/>
    <mergeCell ref="E133:F133"/>
    <mergeCell ref="E134:F134"/>
    <mergeCell ref="E131:F131"/>
    <mergeCell ref="E145:F145"/>
    <mergeCell ref="E148:F148"/>
    <mergeCell ref="G150:H150"/>
    <mergeCell ref="G145:H145"/>
    <mergeCell ref="G146:H146"/>
    <mergeCell ref="G148:H148"/>
    <mergeCell ref="G149:H149"/>
    <mergeCell ref="E25:F25"/>
    <mergeCell ref="E26:F26"/>
    <mergeCell ref="E27:F27"/>
    <mergeCell ref="E47:F47"/>
    <mergeCell ref="E70:F70"/>
    <mergeCell ref="E66:F66"/>
    <mergeCell ref="E67:F67"/>
    <mergeCell ref="E68:F68"/>
    <mergeCell ref="E69:F69"/>
    <mergeCell ref="E72:F72"/>
    <mergeCell ref="E36:F36"/>
    <mergeCell ref="E43:F43"/>
    <mergeCell ref="E44:F44"/>
    <mergeCell ref="E48:F48"/>
    <mergeCell ref="E49:F49"/>
    <mergeCell ref="E46:F46"/>
    <mergeCell ref="E64:F64"/>
    <mergeCell ref="E54:F54"/>
    <mergeCell ref="E55:F55"/>
    <mergeCell ref="E56:F56"/>
    <mergeCell ref="E57:F57"/>
    <mergeCell ref="E58:F58"/>
    <mergeCell ref="E77:F77"/>
    <mergeCell ref="E78:F78"/>
    <mergeCell ref="E79:F79"/>
    <mergeCell ref="E86:F86"/>
    <mergeCell ref="E87:F87"/>
    <mergeCell ref="E81:F81"/>
    <mergeCell ref="E73:F73"/>
    <mergeCell ref="E71:F71"/>
    <mergeCell ref="E74:F74"/>
    <mergeCell ref="E75:F75"/>
    <mergeCell ref="E76:F76"/>
    <mergeCell ref="E89:F89"/>
    <mergeCell ref="E90:F90"/>
    <mergeCell ref="E91:F91"/>
    <mergeCell ref="E94:F94"/>
    <mergeCell ref="E95:F95"/>
    <mergeCell ref="E93:F93"/>
    <mergeCell ref="E82:F82"/>
    <mergeCell ref="E83:F83"/>
    <mergeCell ref="E84:F84"/>
    <mergeCell ref="E85:F85"/>
    <mergeCell ref="E88:F88"/>
    <mergeCell ref="E100:F100"/>
    <mergeCell ref="E101:F101"/>
    <mergeCell ref="E104:F104"/>
    <mergeCell ref="E105:F105"/>
    <mergeCell ref="E106:F106"/>
    <mergeCell ref="E96:F96"/>
    <mergeCell ref="E97:F97"/>
    <mergeCell ref="E98:F98"/>
    <mergeCell ref="E102:F102"/>
    <mergeCell ref="E103:F103"/>
    <mergeCell ref="E114:F114"/>
    <mergeCell ref="E115:F115"/>
    <mergeCell ref="E121:F121"/>
    <mergeCell ref="E113:F113"/>
    <mergeCell ref="E124:F124"/>
    <mergeCell ref="E122:F122"/>
    <mergeCell ref="E116:F116"/>
    <mergeCell ref="E117:F117"/>
    <mergeCell ref="E107:F107"/>
    <mergeCell ref="E110:F110"/>
    <mergeCell ref="E111:F111"/>
    <mergeCell ref="E109:F109"/>
    <mergeCell ref="E128:F128"/>
    <mergeCell ref="E118:F118"/>
    <mergeCell ref="E120:F120"/>
    <mergeCell ref="E132:F132"/>
    <mergeCell ref="E135:F135"/>
    <mergeCell ref="E136:F136"/>
    <mergeCell ref="E137:F137"/>
    <mergeCell ref="E139:F139"/>
    <mergeCell ref="E140:F140"/>
    <mergeCell ref="E126:F126"/>
    <mergeCell ref="E141:F141"/>
    <mergeCell ref="E160:F160"/>
    <mergeCell ref="E159:F159"/>
    <mergeCell ref="E142:F142"/>
    <mergeCell ref="E147:F147"/>
    <mergeCell ref="E143:F143"/>
    <mergeCell ref="E144:F144"/>
    <mergeCell ref="E155:F155"/>
    <mergeCell ref="E156:F156"/>
    <mergeCell ref="E157:F157"/>
    <mergeCell ref="E158:F158"/>
    <mergeCell ref="E167:F167"/>
    <mergeCell ref="E168:F168"/>
    <mergeCell ref="E173:F173"/>
    <mergeCell ref="E174:F174"/>
    <mergeCell ref="E170:F170"/>
    <mergeCell ref="E171:F171"/>
    <mergeCell ref="E161:F161"/>
    <mergeCell ref="E162:F162"/>
    <mergeCell ref="E163:F163"/>
    <mergeCell ref="E165:F165"/>
    <mergeCell ref="E166:F166"/>
    <mergeCell ref="E164:F164"/>
    <mergeCell ref="E169:F169"/>
    <mergeCell ref="E179:F179"/>
    <mergeCell ref="E180:F180"/>
    <mergeCell ref="E184:F184"/>
    <mergeCell ref="E185:F185"/>
    <mergeCell ref="E172:F172"/>
    <mergeCell ref="E178:F178"/>
    <mergeCell ref="E175:F175"/>
    <mergeCell ref="E176:F176"/>
    <mergeCell ref="E177:F177"/>
    <mergeCell ref="E186:F186"/>
    <mergeCell ref="E191:F191"/>
    <mergeCell ref="E190:F190"/>
    <mergeCell ref="E196:F196"/>
    <mergeCell ref="E197:F197"/>
    <mergeCell ref="E198:F198"/>
    <mergeCell ref="E199:F199"/>
    <mergeCell ref="B216:S216"/>
    <mergeCell ref="R212:S212"/>
    <mergeCell ref="E213:F213"/>
    <mergeCell ref="R213:S213"/>
    <mergeCell ref="E209:F209"/>
    <mergeCell ref="C207:D207"/>
    <mergeCell ref="C209:D209"/>
    <mergeCell ref="C208:D208"/>
    <mergeCell ref="C206:D206"/>
    <mergeCell ref="G206:H206"/>
    <mergeCell ref="R215:S215"/>
    <mergeCell ref="G214:H214"/>
    <mergeCell ref="L212:Q212"/>
    <mergeCell ref="L213:Q213"/>
    <mergeCell ref="L214:M214"/>
    <mergeCell ref="N214:O214"/>
    <mergeCell ref="P214:Q214"/>
    <mergeCell ref="L215:M215"/>
    <mergeCell ref="I212:J212"/>
    <mergeCell ref="R214:S214"/>
    <mergeCell ref="A213:B213"/>
    <mergeCell ref="C213:D213"/>
    <mergeCell ref="A215:B215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G220:H220"/>
    <mergeCell ref="G221:H221"/>
    <mergeCell ref="I219:J219"/>
    <mergeCell ref="C215:D215"/>
    <mergeCell ref="E215:F215"/>
    <mergeCell ref="E218:F218"/>
    <mergeCell ref="E225:F225"/>
    <mergeCell ref="E228:F228"/>
    <mergeCell ref="G24:H24"/>
    <mergeCell ref="G25:H25"/>
    <mergeCell ref="G26:H26"/>
    <mergeCell ref="G46:H46"/>
    <mergeCell ref="G54:H54"/>
    <mergeCell ref="G56:H56"/>
    <mergeCell ref="G55:K55"/>
    <mergeCell ref="I52:J52"/>
    <mergeCell ref="I53:J53"/>
    <mergeCell ref="I54:J54"/>
    <mergeCell ref="I56:J56"/>
    <mergeCell ref="G47:H47"/>
    <mergeCell ref="G49:H49"/>
    <mergeCell ref="I32:J32"/>
    <mergeCell ref="I31:J31"/>
    <mergeCell ref="I28:J28"/>
    <mergeCell ref="I29:J29"/>
    <mergeCell ref="G41:H41"/>
    <mergeCell ref="G42:H42"/>
    <mergeCell ref="G43:H43"/>
    <mergeCell ref="G44:H44"/>
    <mergeCell ref="G45:H45"/>
    <mergeCell ref="G33:H33"/>
    <mergeCell ref="G34:H34"/>
    <mergeCell ref="E237:F237"/>
    <mergeCell ref="G10:H10"/>
    <mergeCell ref="G11:H11"/>
    <mergeCell ref="G12:H12"/>
    <mergeCell ref="G13:H13"/>
    <mergeCell ref="G14:H14"/>
    <mergeCell ref="G16:H16"/>
    <mergeCell ref="G17:H17"/>
    <mergeCell ref="G18:H18"/>
    <mergeCell ref="G19:H19"/>
    <mergeCell ref="E231:F231"/>
    <mergeCell ref="E232:F232"/>
    <mergeCell ref="E233:F233"/>
    <mergeCell ref="E234:F234"/>
    <mergeCell ref="E235:F235"/>
    <mergeCell ref="E236:F236"/>
    <mergeCell ref="E226:F226"/>
    <mergeCell ref="E227:F227"/>
    <mergeCell ref="G27:H27"/>
    <mergeCell ref="G28:H28"/>
    <mergeCell ref="G29:H29"/>
    <mergeCell ref="G31:H31"/>
    <mergeCell ref="G32:H32"/>
    <mergeCell ref="G30:K30"/>
    <mergeCell ref="G35:H35"/>
    <mergeCell ref="G37:H37"/>
    <mergeCell ref="G39:H39"/>
    <mergeCell ref="G40:H40"/>
    <mergeCell ref="G36:K36"/>
    <mergeCell ref="I37:J37"/>
    <mergeCell ref="I39:J39"/>
    <mergeCell ref="I40:J40"/>
    <mergeCell ref="I44:J44"/>
    <mergeCell ref="I35:J35"/>
    <mergeCell ref="G74:H74"/>
    <mergeCell ref="G75:H75"/>
    <mergeCell ref="G76:H76"/>
    <mergeCell ref="G57:H57"/>
    <mergeCell ref="G58:H58"/>
    <mergeCell ref="G59:H59"/>
    <mergeCell ref="G60:H60"/>
    <mergeCell ref="G71:H71"/>
    <mergeCell ref="G73:H73"/>
    <mergeCell ref="G68:H68"/>
    <mergeCell ref="G69:H69"/>
    <mergeCell ref="G70:H70"/>
    <mergeCell ref="G93:H93"/>
    <mergeCell ref="G95:H95"/>
    <mergeCell ref="G96:H96"/>
    <mergeCell ref="G97:H97"/>
    <mergeCell ref="G84:H84"/>
    <mergeCell ref="G85:H85"/>
    <mergeCell ref="G87:H87"/>
    <mergeCell ref="G88:H88"/>
    <mergeCell ref="G89:H89"/>
    <mergeCell ref="G90:H90"/>
    <mergeCell ref="G91:H91"/>
    <mergeCell ref="G92:H92"/>
    <mergeCell ref="G106:H106"/>
    <mergeCell ref="G105:K105"/>
    <mergeCell ref="I101:J101"/>
    <mergeCell ref="I103:J103"/>
    <mergeCell ref="I104:J104"/>
    <mergeCell ref="I106:J106"/>
    <mergeCell ref="G98:H98"/>
    <mergeCell ref="G99:H99"/>
    <mergeCell ref="G100:H100"/>
    <mergeCell ref="G101:H101"/>
    <mergeCell ref="G103:H103"/>
    <mergeCell ref="G104:H104"/>
    <mergeCell ref="I98:J98"/>
    <mergeCell ref="I99:J99"/>
    <mergeCell ref="I100:J100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1:H111"/>
    <mergeCell ref="G110:K110"/>
    <mergeCell ref="I107:J107"/>
    <mergeCell ref="I108:J108"/>
    <mergeCell ref="I109:J109"/>
    <mergeCell ref="I111:J111"/>
    <mergeCell ref="I117:J117"/>
    <mergeCell ref="I118:J118"/>
    <mergeCell ref="G112:H112"/>
    <mergeCell ref="I116:J116"/>
    <mergeCell ref="G119:H119"/>
    <mergeCell ref="G120:H120"/>
    <mergeCell ref="I120:J120"/>
    <mergeCell ref="G122:H122"/>
    <mergeCell ref="G123:H123"/>
    <mergeCell ref="I119:J119"/>
    <mergeCell ref="G126:H126"/>
    <mergeCell ref="G127:H127"/>
    <mergeCell ref="I126:J126"/>
    <mergeCell ref="I127:J127"/>
    <mergeCell ref="I122:J122"/>
    <mergeCell ref="I123:J123"/>
    <mergeCell ref="I124:J124"/>
    <mergeCell ref="I125:J125"/>
    <mergeCell ref="G129:H129"/>
    <mergeCell ref="G130:H130"/>
    <mergeCell ref="G131:H131"/>
    <mergeCell ref="G132:H132"/>
    <mergeCell ref="G124:H124"/>
    <mergeCell ref="G125:H125"/>
    <mergeCell ref="G128:K128"/>
    <mergeCell ref="G140:H140"/>
    <mergeCell ref="G142:H142"/>
    <mergeCell ref="I129:J129"/>
    <mergeCell ref="I130:J130"/>
    <mergeCell ref="G143:H143"/>
    <mergeCell ref="G144:H144"/>
    <mergeCell ref="G147:K147"/>
    <mergeCell ref="I140:J140"/>
    <mergeCell ref="I142:J142"/>
    <mergeCell ref="I143:J143"/>
    <mergeCell ref="I144:J144"/>
    <mergeCell ref="I146:J146"/>
    <mergeCell ref="I148:J148"/>
    <mergeCell ref="I145:J145"/>
    <mergeCell ref="G161:H161"/>
    <mergeCell ref="I157:J157"/>
    <mergeCell ref="I158:J158"/>
    <mergeCell ref="I159:J159"/>
    <mergeCell ref="I161:J161"/>
    <mergeCell ref="G157:H157"/>
    <mergeCell ref="G164:H164"/>
    <mergeCell ref="G166:H166"/>
    <mergeCell ref="G165:K165"/>
    <mergeCell ref="I163:J163"/>
    <mergeCell ref="I164:J164"/>
    <mergeCell ref="I166:J166"/>
    <mergeCell ref="G158:H158"/>
    <mergeCell ref="G159:H159"/>
    <mergeCell ref="G160:K160"/>
    <mergeCell ref="G162:H162"/>
    <mergeCell ref="I162:J162"/>
    <mergeCell ref="G163:H163"/>
    <mergeCell ref="G167:H167"/>
    <mergeCell ref="G168:H168"/>
    <mergeCell ref="G169:H169"/>
    <mergeCell ref="G170:H170"/>
    <mergeCell ref="G173:K173"/>
    <mergeCell ref="I167:J167"/>
    <mergeCell ref="I168:J168"/>
    <mergeCell ref="I169:J169"/>
    <mergeCell ref="I170:J170"/>
    <mergeCell ref="G178:H178"/>
    <mergeCell ref="G179:H179"/>
    <mergeCell ref="G186:K186"/>
    <mergeCell ref="I176:J176"/>
    <mergeCell ref="I177:J177"/>
    <mergeCell ref="I178:J178"/>
    <mergeCell ref="I179:J179"/>
    <mergeCell ref="G171:H171"/>
    <mergeCell ref="G172:H172"/>
    <mergeCell ref="G174:H174"/>
    <mergeCell ref="G175:H175"/>
    <mergeCell ref="G176:H176"/>
    <mergeCell ref="G177:H177"/>
    <mergeCell ref="I171:J171"/>
    <mergeCell ref="I172:J172"/>
    <mergeCell ref="I174:J174"/>
    <mergeCell ref="I175:J175"/>
    <mergeCell ref="G180:H180"/>
    <mergeCell ref="G181:H181"/>
    <mergeCell ref="G182:H182"/>
    <mergeCell ref="G183:H183"/>
    <mergeCell ref="I180:J180"/>
    <mergeCell ref="I181:J181"/>
    <mergeCell ref="I182:J182"/>
    <mergeCell ref="I183:J183"/>
    <mergeCell ref="I194:J194"/>
    <mergeCell ref="G184:H184"/>
    <mergeCell ref="G185:H185"/>
    <mergeCell ref="G187:H187"/>
    <mergeCell ref="G188:H188"/>
    <mergeCell ref="I184:J184"/>
    <mergeCell ref="I185:J185"/>
    <mergeCell ref="I187:J187"/>
    <mergeCell ref="I188:J188"/>
    <mergeCell ref="G189:H189"/>
    <mergeCell ref="G190:H190"/>
    <mergeCell ref="G191:H191"/>
    <mergeCell ref="G194:H194"/>
    <mergeCell ref="G192:K192"/>
    <mergeCell ref="I189:J189"/>
    <mergeCell ref="I190:J190"/>
    <mergeCell ref="I191:J191"/>
    <mergeCell ref="G196:H196"/>
    <mergeCell ref="G197:H197"/>
    <mergeCell ref="G199:H199"/>
    <mergeCell ref="G200:H200"/>
    <mergeCell ref="G217:H217"/>
    <mergeCell ref="G218:H218"/>
    <mergeCell ref="G213:H213"/>
    <mergeCell ref="G209:K209"/>
    <mergeCell ref="I214:J214"/>
    <mergeCell ref="G207:K207"/>
    <mergeCell ref="G202:H202"/>
    <mergeCell ref="I196:J196"/>
    <mergeCell ref="I197:J197"/>
    <mergeCell ref="I199:J199"/>
    <mergeCell ref="I200:J200"/>
    <mergeCell ref="I215:J215"/>
    <mergeCell ref="I217:J217"/>
    <mergeCell ref="I218:J218"/>
    <mergeCell ref="I202:J202"/>
    <mergeCell ref="I203:J203"/>
    <mergeCell ref="I205:J205"/>
    <mergeCell ref="G215:H215"/>
    <mergeCell ref="G208:H208"/>
    <mergeCell ref="I208:J208"/>
    <mergeCell ref="G236:H236"/>
    <mergeCell ref="A212:B212"/>
    <mergeCell ref="C212:D212"/>
    <mergeCell ref="E212:F212"/>
    <mergeCell ref="G212:H212"/>
    <mergeCell ref="A214:B214"/>
    <mergeCell ref="C214:D214"/>
    <mergeCell ref="E214:F214"/>
    <mergeCell ref="G228:H228"/>
    <mergeCell ref="G229:H229"/>
    <mergeCell ref="G230:H230"/>
    <mergeCell ref="G231:H231"/>
    <mergeCell ref="G232:H232"/>
    <mergeCell ref="G233:H233"/>
    <mergeCell ref="G222:H222"/>
    <mergeCell ref="G223:H223"/>
    <mergeCell ref="G224:H224"/>
    <mergeCell ref="G226:H226"/>
    <mergeCell ref="G227:H227"/>
    <mergeCell ref="G225:K225"/>
    <mergeCell ref="I213:J213"/>
    <mergeCell ref="G219:H219"/>
    <mergeCell ref="G204:K204"/>
    <mergeCell ref="E205:F205"/>
    <mergeCell ref="E203:F203"/>
    <mergeCell ref="E204:F204"/>
    <mergeCell ref="G203:H203"/>
    <mergeCell ref="G205:H205"/>
    <mergeCell ref="E206:F206"/>
    <mergeCell ref="G234:H234"/>
    <mergeCell ref="G235:H235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&amp;U4.2.5  Detailed Survey Plan (Culvert Pipe)</oddHeader>
    <oddFooter>&amp;R&amp;"Arial,太字"&amp;8&amp;P/&amp;N</oddFooter>
  </headerFooter>
  <rowBreaks count="3" manualBreakCount="3">
    <brk id="65" max="24" man="1"/>
    <brk id="128" max="18" man="1"/>
    <brk id="18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2" enableFormatConditionsCalculation="0">
    <tabColor indexed="12"/>
  </sheetPr>
  <dimension ref="A1:BE69"/>
  <sheetViews>
    <sheetView view="pageBreakPreview" zoomScale="175" zoomScaleNormal="130" zoomScaleSheetLayoutView="175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625" style="297" customWidth="1"/>
    <col min="9" max="9" width="4.125" style="861" customWidth="1"/>
    <col min="10" max="10" width="0.375" style="450" customWidth="1"/>
    <col min="11" max="11" width="4.375" style="343" customWidth="1"/>
    <col min="12" max="12" width="0.375" style="343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449" customWidth="1"/>
    <col min="18" max="18" width="0.375" style="449" customWidth="1"/>
    <col min="19" max="19" width="4.375" style="343" customWidth="1"/>
    <col min="20" max="20" width="0.375" style="199" customWidth="1"/>
    <col min="21" max="21" width="4.125" style="342" customWidth="1"/>
    <col min="22" max="22" width="0.375" style="199" customWidth="1"/>
    <col min="23" max="23" width="4.375" style="449" customWidth="1"/>
    <col min="24" max="24" width="0.375" style="449" customWidth="1"/>
    <col min="25" max="25" width="4.375" style="343" customWidth="1"/>
    <col min="26" max="26" width="0.375" style="199" customWidth="1"/>
    <col min="27" max="27" width="4.125" style="344" customWidth="1"/>
    <col min="28" max="28" width="0.375" style="199" customWidth="1"/>
    <col min="29" max="29" width="4.375" style="449" customWidth="1"/>
    <col min="30" max="30" width="0.375" style="76" customWidth="1"/>
    <col min="31" max="31" width="4.375" style="343" customWidth="1"/>
    <col min="32" max="32" width="0.375" style="199" customWidth="1"/>
    <col min="33" max="33" width="4.125" style="451" customWidth="1"/>
    <col min="34" max="34" width="0.375" style="76" customWidth="1"/>
    <col min="35" max="35" width="4.375" style="343" customWidth="1"/>
    <col min="36" max="36" width="0.375" style="199" customWidth="1"/>
    <col min="37" max="37" width="4.375" style="343" customWidth="1"/>
    <col min="38" max="39" width="0.375" style="199" customWidth="1"/>
    <col min="40" max="40" width="46.875" style="350" customWidth="1"/>
    <col min="41" max="16384" width="9" style="2"/>
  </cols>
  <sheetData>
    <row r="1" spans="1:40" ht="7.35" customHeight="1">
      <c r="A1" s="2264" t="s">
        <v>451</v>
      </c>
      <c r="B1" s="2294"/>
      <c r="C1" s="2294"/>
      <c r="D1" s="2265"/>
      <c r="E1" s="2262" t="s">
        <v>542</v>
      </c>
      <c r="F1" s="2263"/>
      <c r="G1" s="297"/>
      <c r="H1" s="298"/>
      <c r="I1" s="860"/>
      <c r="J1" s="297"/>
      <c r="K1" s="449"/>
      <c r="L1" s="449"/>
      <c r="O1" s="344"/>
      <c r="P1" s="199"/>
      <c r="S1" s="449"/>
      <c r="T1" s="76"/>
      <c r="U1" s="343"/>
      <c r="V1" s="350"/>
      <c r="W1" s="343"/>
      <c r="X1" s="343"/>
      <c r="Y1" s="449"/>
      <c r="Z1" s="76"/>
      <c r="AA1" s="870"/>
      <c r="AB1" s="350"/>
      <c r="AC1" s="627"/>
      <c r="AD1" s="199"/>
      <c r="AE1" s="450"/>
      <c r="AF1" s="76"/>
      <c r="AG1" s="449"/>
      <c r="AH1" s="450"/>
      <c r="AK1" s="350"/>
      <c r="AM1" s="343"/>
    </row>
    <row r="2" spans="1:40" ht="7.35" customHeight="1">
      <c r="A2" s="629"/>
      <c r="B2" s="2724" t="s">
        <v>549</v>
      </c>
      <c r="C2" s="2724"/>
      <c r="D2" s="631"/>
      <c r="E2" s="1133">
        <v>100</v>
      </c>
      <c r="F2" s="1134"/>
      <c r="G2" s="297"/>
      <c r="H2" s="298"/>
      <c r="I2" s="860"/>
      <c r="J2" s="297"/>
      <c r="K2" s="449"/>
      <c r="L2" s="449"/>
      <c r="O2" s="344"/>
      <c r="P2" s="199"/>
      <c r="S2" s="449"/>
      <c r="T2" s="76"/>
      <c r="U2" s="343"/>
      <c r="V2" s="350"/>
      <c r="W2" s="343"/>
      <c r="X2" s="343"/>
      <c r="Y2" s="449"/>
      <c r="Z2" s="76"/>
      <c r="AA2" s="870"/>
      <c r="AB2" s="350"/>
      <c r="AC2" s="627"/>
      <c r="AD2" s="199"/>
      <c r="AE2" s="450"/>
      <c r="AF2" s="76"/>
      <c r="AG2" s="449"/>
      <c r="AH2" s="450"/>
      <c r="AK2" s="350"/>
      <c r="AM2" s="343"/>
    </row>
    <row r="3" spans="1:40" ht="7.35" customHeight="1">
      <c r="A3" s="404"/>
      <c r="B3" s="2713" t="s">
        <v>550</v>
      </c>
      <c r="C3" s="2713"/>
      <c r="D3" s="397"/>
      <c r="E3" s="1133">
        <v>20</v>
      </c>
      <c r="F3" s="1135"/>
      <c r="G3" s="297"/>
      <c r="H3" s="298"/>
      <c r="I3" s="860"/>
      <c r="J3" s="297"/>
      <c r="K3" s="449"/>
      <c r="L3" s="449"/>
      <c r="O3" s="344"/>
      <c r="P3" s="199"/>
      <c r="S3" s="449"/>
      <c r="T3" s="76"/>
      <c r="U3" s="343"/>
      <c r="V3" s="350"/>
      <c r="W3" s="343"/>
      <c r="X3" s="343"/>
      <c r="Y3" s="449"/>
      <c r="Z3" s="76"/>
      <c r="AA3" s="870"/>
      <c r="AB3" s="350"/>
      <c r="AC3" s="627"/>
      <c r="AD3" s="199"/>
      <c r="AE3" s="450"/>
      <c r="AF3" s="76"/>
      <c r="AG3" s="449"/>
      <c r="AH3" s="450"/>
      <c r="AK3" s="350"/>
      <c r="AM3" s="343"/>
    </row>
    <row r="4" spans="1:40" ht="7.35" customHeight="1">
      <c r="A4" s="404"/>
      <c r="B4" s="2713" t="s">
        <v>547</v>
      </c>
      <c r="C4" s="2713"/>
      <c r="D4" s="397"/>
      <c r="E4" s="1141">
        <v>0.05</v>
      </c>
      <c r="F4" s="1135"/>
      <c r="G4" s="297"/>
      <c r="H4" s="298"/>
      <c r="I4" s="860"/>
      <c r="J4" s="297"/>
      <c r="K4" s="449"/>
      <c r="L4" s="449"/>
      <c r="O4" s="344"/>
      <c r="P4" s="199"/>
      <c r="S4" s="449"/>
      <c r="T4" s="76"/>
      <c r="U4" s="343"/>
      <c r="V4" s="350"/>
      <c r="W4" s="343"/>
      <c r="X4" s="343"/>
      <c r="Y4" s="449"/>
      <c r="Z4" s="76"/>
      <c r="AA4" s="870"/>
      <c r="AB4" s="350"/>
      <c r="AC4" s="627"/>
      <c r="AD4" s="199"/>
      <c r="AE4" s="450"/>
      <c r="AF4" s="76"/>
      <c r="AG4" s="449"/>
      <c r="AH4" s="450"/>
      <c r="AK4" s="350"/>
      <c r="AM4" s="343"/>
    </row>
    <row r="5" spans="1:40" ht="7.35" customHeight="1"/>
    <row r="6" spans="1:40" ht="7.35" customHeight="1">
      <c r="A6" s="2229" t="s">
        <v>452</v>
      </c>
      <c r="B6" s="2230"/>
      <c r="C6" s="2039" t="s">
        <v>453</v>
      </c>
      <c r="D6" s="2038"/>
      <c r="E6" s="2229" t="s">
        <v>454</v>
      </c>
      <c r="F6" s="2230"/>
      <c r="G6" s="417" t="s">
        <v>455</v>
      </c>
      <c r="H6" s="394" t="s">
        <v>456</v>
      </c>
      <c r="I6" s="2053" t="s">
        <v>5</v>
      </c>
      <c r="J6" s="2054"/>
      <c r="K6" s="2054"/>
      <c r="L6" s="2054"/>
      <c r="M6" s="2054"/>
      <c r="N6" s="2054"/>
      <c r="O6" s="2054"/>
      <c r="P6" s="2054"/>
      <c r="Q6" s="2054"/>
      <c r="R6" s="2054"/>
      <c r="S6" s="2054"/>
      <c r="T6" s="2054"/>
      <c r="U6" s="2054"/>
      <c r="V6" s="2054"/>
      <c r="W6" s="2054"/>
      <c r="X6" s="2054"/>
      <c r="Y6" s="2054"/>
      <c r="Z6" s="2054"/>
      <c r="AA6" s="2054"/>
      <c r="AB6" s="2054"/>
      <c r="AC6" s="2054"/>
      <c r="AD6" s="2054"/>
      <c r="AE6" s="2054"/>
      <c r="AF6" s="2054"/>
      <c r="AG6" s="2054"/>
      <c r="AH6" s="2054"/>
      <c r="AI6" s="2054"/>
      <c r="AJ6" s="2054"/>
      <c r="AK6" s="2054"/>
      <c r="AL6" s="2276"/>
      <c r="AM6" s="2050" t="s">
        <v>457</v>
      </c>
      <c r="AN6" s="2052"/>
    </row>
    <row r="7" spans="1:40" ht="7.35" customHeight="1">
      <c r="A7" s="2221"/>
      <c r="B7" s="2222"/>
      <c r="C7" s="2042" t="s">
        <v>458</v>
      </c>
      <c r="D7" s="2043"/>
      <c r="E7" s="2221" t="s">
        <v>459</v>
      </c>
      <c r="F7" s="2222"/>
      <c r="G7" s="418"/>
      <c r="H7" s="300"/>
      <c r="I7" s="2053" t="s">
        <v>956</v>
      </c>
      <c r="J7" s="2054"/>
      <c r="K7" s="2054"/>
      <c r="L7" s="2054"/>
      <c r="M7" s="2054"/>
      <c r="N7" s="2276"/>
      <c r="O7" s="2053" t="s">
        <v>957</v>
      </c>
      <c r="P7" s="2054"/>
      <c r="Q7" s="2054"/>
      <c r="R7" s="2054"/>
      <c r="S7" s="2054"/>
      <c r="T7" s="2054"/>
      <c r="U7" s="2053" t="s">
        <v>958</v>
      </c>
      <c r="V7" s="2054"/>
      <c r="W7" s="2054"/>
      <c r="X7" s="2054"/>
      <c r="Y7" s="2054"/>
      <c r="Z7" s="2054"/>
      <c r="AA7" s="2053" t="s">
        <v>959</v>
      </c>
      <c r="AB7" s="2054"/>
      <c r="AC7" s="2054"/>
      <c r="AD7" s="2054"/>
      <c r="AE7" s="2054"/>
      <c r="AF7" s="2054"/>
      <c r="AG7" s="2094" t="s">
        <v>960</v>
      </c>
      <c r="AH7" s="2095"/>
      <c r="AI7" s="2095"/>
      <c r="AJ7" s="2095"/>
      <c r="AK7" s="2095"/>
      <c r="AL7" s="2095"/>
      <c r="AM7" s="2044"/>
      <c r="AN7" s="2046"/>
    </row>
    <row r="8" spans="1:40" ht="7.35" customHeight="1">
      <c r="A8" s="2221"/>
      <c r="B8" s="2222"/>
      <c r="C8" s="2042"/>
      <c r="D8" s="2043"/>
      <c r="E8" s="2221"/>
      <c r="F8" s="2222"/>
      <c r="G8" s="418"/>
      <c r="H8" s="300"/>
      <c r="I8" s="2725" t="str">
        <f>'3.1Cost by Sub-contractors'!M3</f>
        <v>Qty</v>
      </c>
      <c r="J8" s="2726"/>
      <c r="K8" s="2244" t="str">
        <f>'3.1Cost by Sub-contractors'!K3</f>
        <v>Unit Price</v>
      </c>
      <c r="L8" s="2245"/>
      <c r="M8" s="2236" t="str">
        <f>'3.1Cost by Sub-contractors'!O3</f>
        <v>Amount</v>
      </c>
      <c r="N8" s="2237"/>
      <c r="O8" s="2240" t="str">
        <f>'3.1Cost by Sub-contractors'!M3</f>
        <v>Qty</v>
      </c>
      <c r="P8" s="2241"/>
      <c r="Q8" s="2244" t="str">
        <f>'3.1Cost by Sub-contractors'!K3</f>
        <v>Unit Price</v>
      </c>
      <c r="R8" s="2245"/>
      <c r="S8" s="2236" t="str">
        <f>'3.1Cost by Sub-contractors'!O3</f>
        <v>Amount</v>
      </c>
      <c r="T8" s="2237"/>
      <c r="U8" s="2729" t="str">
        <f>'3.1Cost by Sub-contractors'!M3</f>
        <v>Qty</v>
      </c>
      <c r="V8" s="2730"/>
      <c r="W8" s="2244" t="str">
        <f>'3.1Cost by Sub-contractors'!K3</f>
        <v>Unit Price</v>
      </c>
      <c r="X8" s="2245"/>
      <c r="Y8" s="2236" t="str">
        <f>'3.1Cost by Sub-contractors'!O3</f>
        <v>Amount</v>
      </c>
      <c r="Z8" s="2237"/>
      <c r="AA8" s="2240" t="str">
        <f>'3.1Cost by Sub-contractors'!M3</f>
        <v>Qty</v>
      </c>
      <c r="AB8" s="2241"/>
      <c r="AC8" s="2244" t="str">
        <f>'3.1Cost by Sub-contractors'!K3</f>
        <v>Unit Price</v>
      </c>
      <c r="AD8" s="2245"/>
      <c r="AE8" s="2236" t="str">
        <f>'3.1Cost by Sub-contractors'!O3</f>
        <v>Amount</v>
      </c>
      <c r="AF8" s="2237"/>
      <c r="AG8" s="2240" t="str">
        <f>'3.1Cost by Sub-contractors'!M3</f>
        <v>Qty</v>
      </c>
      <c r="AH8" s="2241"/>
      <c r="AI8" s="2244" t="str">
        <f>'3.1Cost by Sub-contractors'!K3</f>
        <v>Unit Price</v>
      </c>
      <c r="AJ8" s="2245"/>
      <c r="AK8" s="2236" t="str">
        <f>'3.1Cost by Sub-contractors'!O3</f>
        <v>Amount</v>
      </c>
      <c r="AL8" s="2237"/>
      <c r="AM8" s="2044"/>
      <c r="AN8" s="2046"/>
    </row>
    <row r="9" spans="1:40" ht="7.35" customHeight="1">
      <c r="A9" s="2258"/>
      <c r="B9" s="2259"/>
      <c r="C9" s="2089"/>
      <c r="D9" s="2027"/>
      <c r="E9" s="2254"/>
      <c r="F9" s="2255"/>
      <c r="G9" s="419"/>
      <c r="H9" s="413"/>
      <c r="I9" s="2727" t="str">
        <f>'3.1Cost by Sub-contractors'!J38</f>
        <v>(nos.)</v>
      </c>
      <c r="J9" s="2728"/>
      <c r="K9" s="2234" t="str">
        <f>'3.1Cost by Sub-contractors'!K4</f>
        <v>(USD)</v>
      </c>
      <c r="L9" s="2235"/>
      <c r="M9" s="2238" t="str">
        <f>'3.1Cost by Sub-contractors'!O4</f>
        <v>(USD)</v>
      </c>
      <c r="N9" s="2239"/>
      <c r="O9" s="2286" t="str">
        <f>'3.1Cost by Sub-contractors'!J39</f>
        <v>(km)</v>
      </c>
      <c r="P9" s="2287"/>
      <c r="Q9" s="2234" t="str">
        <f>'3.1Cost by Sub-contractors'!K4</f>
        <v>(USD)</v>
      </c>
      <c r="R9" s="2235"/>
      <c r="S9" s="2238" t="str">
        <f>'3.1Cost by Sub-contractors'!O4</f>
        <v>(USD)</v>
      </c>
      <c r="T9" s="2239"/>
      <c r="U9" s="2731" t="str">
        <f>'3.1Cost by Sub-contractors'!J40</f>
        <v>(ha)</v>
      </c>
      <c r="V9" s="2732"/>
      <c r="W9" s="2234" t="str">
        <f>'3.1Cost by Sub-contractors'!K4</f>
        <v>(USD)</v>
      </c>
      <c r="X9" s="2235"/>
      <c r="Y9" s="2238" t="str">
        <f>'3.1Cost by Sub-contractors'!O4</f>
        <v>(USD)</v>
      </c>
      <c r="Z9" s="2239"/>
      <c r="AA9" s="2286" t="str">
        <f>'3.1Cost by Sub-contractors'!J41</f>
        <v>(km)</v>
      </c>
      <c r="AB9" s="2287"/>
      <c r="AC9" s="2234" t="str">
        <f>'3.1Cost by Sub-contractors'!K4</f>
        <v>(USD)</v>
      </c>
      <c r="AD9" s="2235"/>
      <c r="AE9" s="2238" t="str">
        <f>'3.1Cost by Sub-contractors'!O4</f>
        <v>(USD)</v>
      </c>
      <c r="AF9" s="2239"/>
      <c r="AG9" s="2286" t="str">
        <f>'3.1Cost by Sub-contractors'!J42</f>
        <v>(km)</v>
      </c>
      <c r="AH9" s="2287"/>
      <c r="AI9" s="2234" t="str">
        <f>'3.1Cost by Sub-contractors'!K4</f>
        <v>(USD)</v>
      </c>
      <c r="AJ9" s="2235"/>
      <c r="AK9" s="2238" t="str">
        <f>'3.1Cost by Sub-contractors'!O4</f>
        <v>(USD)</v>
      </c>
      <c r="AL9" s="2239"/>
      <c r="AM9" s="2032"/>
      <c r="AN9" s="2034"/>
    </row>
    <row r="10" spans="1:40" s="43" customFormat="1" ht="7.35" customHeight="1">
      <c r="A10" s="379"/>
      <c r="B10" s="2063" t="s">
        <v>937</v>
      </c>
      <c r="C10" s="2063"/>
      <c r="D10" s="2063"/>
      <c r="E10" s="2063"/>
      <c r="F10" s="2063"/>
      <c r="G10" s="2063"/>
      <c r="H10" s="2063"/>
      <c r="I10" s="2063"/>
      <c r="J10" s="2063"/>
      <c r="K10" s="2063"/>
      <c r="L10" s="2063"/>
      <c r="M10" s="2063"/>
      <c r="N10" s="2063"/>
      <c r="O10" s="2063"/>
      <c r="P10" s="2063"/>
      <c r="Q10" s="2063"/>
      <c r="R10" s="2063"/>
      <c r="S10" s="2063"/>
      <c r="T10" s="2063"/>
      <c r="U10" s="2063"/>
      <c r="V10" s="2063"/>
      <c r="W10" s="2063"/>
      <c r="X10" s="2063"/>
      <c r="Y10" s="2063"/>
      <c r="Z10" s="2063"/>
      <c r="AA10" s="2063"/>
      <c r="AB10" s="2063"/>
      <c r="AC10" s="2063"/>
      <c r="AD10" s="2063"/>
      <c r="AE10" s="2063"/>
      <c r="AF10" s="2063"/>
      <c r="AG10" s="2063"/>
      <c r="AH10" s="2063"/>
      <c r="AI10" s="2063"/>
      <c r="AJ10" s="2063"/>
      <c r="AK10" s="2063"/>
      <c r="AL10" s="2063"/>
      <c r="AM10" s="2063"/>
      <c r="AN10" s="2064"/>
    </row>
    <row r="11" spans="1:40" ht="7.35" customHeight="1">
      <c r="A11" s="406"/>
      <c r="B11" s="1089" t="str">
        <f>'4.1Plan'!B6</f>
        <v>Danang</v>
      </c>
      <c r="C11" s="2050" t="str">
        <f>'4.1Plan'!C6</f>
        <v>PKG01</v>
      </c>
      <c r="D11" s="2052"/>
      <c r="E11" s="2504" t="str">
        <f>'4.1Plan'!D6</f>
        <v>ML01-1</v>
      </c>
      <c r="F11" s="2505"/>
      <c r="G11" s="430" t="s">
        <v>481</v>
      </c>
      <c r="H11" s="1140">
        <v>0</v>
      </c>
      <c r="I11" s="862">
        <v>8</v>
      </c>
      <c r="J11" s="653"/>
      <c r="K11" s="625"/>
      <c r="L11" s="866"/>
      <c r="M11" s="660"/>
      <c r="N11" s="661"/>
      <c r="O11" s="647">
        <v>2</v>
      </c>
      <c r="P11" s="658"/>
      <c r="Q11" s="625"/>
      <c r="R11" s="866"/>
      <c r="S11" s="660"/>
      <c r="T11" s="661"/>
      <c r="U11" s="659">
        <v>60</v>
      </c>
      <c r="V11" s="658"/>
      <c r="W11" s="625"/>
      <c r="X11" s="866"/>
      <c r="Y11" s="660"/>
      <c r="Z11" s="661"/>
      <c r="AA11" s="647">
        <v>3.86</v>
      </c>
      <c r="AB11" s="658"/>
      <c r="AC11" s="625"/>
      <c r="AD11" s="626"/>
      <c r="AE11" s="660"/>
      <c r="AF11" s="661"/>
      <c r="AG11" s="647">
        <f>ROUND(AA11/($E$3/1000),0)*($E$2/1000)*(1+$E$4)</f>
        <v>20.265000000000001</v>
      </c>
      <c r="AH11" s="658"/>
      <c r="AI11" s="625"/>
      <c r="AJ11" s="626"/>
      <c r="AK11" s="660"/>
      <c r="AL11" s="661"/>
      <c r="AM11" s="381"/>
      <c r="AN11" s="420" t="s">
        <v>480</v>
      </c>
    </row>
    <row r="12" spans="1:40" s="338" customFormat="1" ht="7.35" customHeight="1">
      <c r="A12" s="440"/>
      <c r="B12" s="1088"/>
      <c r="C12" s="2394"/>
      <c r="D12" s="2395"/>
      <c r="E12" s="2032"/>
      <c r="F12" s="2034"/>
      <c r="G12" s="2278" t="s">
        <v>462</v>
      </c>
      <c r="H12" s="2279"/>
      <c r="I12" s="863">
        <f>I11</f>
        <v>8</v>
      </c>
      <c r="J12" s="654"/>
      <c r="K12" s="370">
        <f>'3.1Cost by Sub-contractors'!K38</f>
        <v>0</v>
      </c>
      <c r="L12" s="867"/>
      <c r="M12" s="479">
        <f>I12*K12</f>
        <v>0</v>
      </c>
      <c r="N12" s="468"/>
      <c r="O12" s="372">
        <f>O11</f>
        <v>2</v>
      </c>
      <c r="P12" s="369"/>
      <c r="Q12" s="370">
        <f>'3.1Cost by Sub-contractors'!K39</f>
        <v>0</v>
      </c>
      <c r="R12" s="867"/>
      <c r="S12" s="479">
        <f>O12*Q12</f>
        <v>0</v>
      </c>
      <c r="T12" s="468"/>
      <c r="U12" s="467">
        <f>U11</f>
        <v>60</v>
      </c>
      <c r="V12" s="369"/>
      <c r="W12" s="370">
        <f>'3.1Cost by Sub-contractors'!K40</f>
        <v>0</v>
      </c>
      <c r="X12" s="867"/>
      <c r="Y12" s="479">
        <f>U12*W12</f>
        <v>0</v>
      </c>
      <c r="Z12" s="468"/>
      <c r="AA12" s="372">
        <f>AA11</f>
        <v>3.86</v>
      </c>
      <c r="AB12" s="369"/>
      <c r="AC12" s="370">
        <f>'3.1Cost by Sub-contractors'!K41</f>
        <v>0</v>
      </c>
      <c r="AD12" s="369"/>
      <c r="AE12" s="479">
        <f>AA12*AC12</f>
        <v>0</v>
      </c>
      <c r="AF12" s="468"/>
      <c r="AG12" s="372">
        <f>AG11</f>
        <v>20.265000000000001</v>
      </c>
      <c r="AH12" s="369"/>
      <c r="AI12" s="370">
        <f>'3.1Cost by Sub-contractors'!K42</f>
        <v>0</v>
      </c>
      <c r="AJ12" s="369"/>
      <c r="AK12" s="479">
        <f>AG12*AI12</f>
        <v>0</v>
      </c>
      <c r="AL12" s="468"/>
      <c r="AM12" s="421"/>
      <c r="AN12" s="387"/>
    </row>
    <row r="13" spans="1:40" ht="7.35" customHeight="1">
      <c r="A13" s="407"/>
      <c r="B13" s="1090" t="str">
        <f>'4.1Plan'!B53</f>
        <v>Quang Nam</v>
      </c>
      <c r="C13" s="2050" t="str">
        <f>'4.1Plan'!C120</f>
        <v>PKG03</v>
      </c>
      <c r="D13" s="2052"/>
      <c r="E13" s="2504" t="str">
        <f>'4.1Plan'!D120</f>
        <v>ML03-1</v>
      </c>
      <c r="F13" s="2505"/>
      <c r="G13" s="431" t="s">
        <v>482</v>
      </c>
      <c r="H13" s="432">
        <v>20805</v>
      </c>
      <c r="I13" s="864">
        <v>8</v>
      </c>
      <c r="J13" s="655"/>
      <c r="K13" s="470"/>
      <c r="L13" s="868"/>
      <c r="M13" s="449"/>
      <c r="N13" s="472"/>
      <c r="O13" s="633">
        <v>2</v>
      </c>
      <c r="Q13" s="470"/>
      <c r="R13" s="868"/>
      <c r="S13" s="449"/>
      <c r="T13" s="472"/>
      <c r="U13" s="662">
        <v>27</v>
      </c>
      <c r="V13" s="76"/>
      <c r="W13" s="470"/>
      <c r="X13" s="868"/>
      <c r="Y13" s="449"/>
      <c r="Z13" s="472"/>
      <c r="AA13" s="633">
        <v>2.5</v>
      </c>
      <c r="AB13" s="76"/>
      <c r="AC13" s="470"/>
      <c r="AD13" s="471"/>
      <c r="AE13" s="449"/>
      <c r="AF13" s="472"/>
      <c r="AG13" s="647">
        <f>ROUND(AA13/($E$3/1000),0)*($E$2/1000)*(1+$E$4)</f>
        <v>13.125</v>
      </c>
      <c r="AI13" s="470"/>
      <c r="AJ13" s="471"/>
      <c r="AK13" s="449"/>
      <c r="AL13" s="472"/>
      <c r="AM13" s="373"/>
      <c r="AN13" s="388" t="s">
        <v>484</v>
      </c>
    </row>
    <row r="14" spans="1:40" ht="7.35" customHeight="1">
      <c r="A14" s="407"/>
      <c r="B14" s="1090"/>
      <c r="C14" s="2032"/>
      <c r="D14" s="2034"/>
      <c r="E14" s="2044"/>
      <c r="F14" s="2046"/>
      <c r="G14" s="2278" t="s">
        <v>462</v>
      </c>
      <c r="H14" s="2279"/>
      <c r="I14" s="863">
        <f>I13</f>
        <v>8</v>
      </c>
      <c r="J14" s="654"/>
      <c r="K14" s="370">
        <f>'3.1Cost by Sub-contractors'!K38</f>
        <v>0</v>
      </c>
      <c r="L14" s="867"/>
      <c r="M14" s="479">
        <f>I14*K14</f>
        <v>0</v>
      </c>
      <c r="N14" s="468"/>
      <c r="O14" s="372">
        <f>O13</f>
        <v>2</v>
      </c>
      <c r="P14" s="369"/>
      <c r="Q14" s="370">
        <f>'3.1Cost by Sub-contractors'!K39</f>
        <v>0</v>
      </c>
      <c r="R14" s="867"/>
      <c r="S14" s="479">
        <f>O14*Q14</f>
        <v>0</v>
      </c>
      <c r="T14" s="468"/>
      <c r="U14" s="467">
        <f>U13</f>
        <v>27</v>
      </c>
      <c r="V14" s="369"/>
      <c r="W14" s="370">
        <f>'3.1Cost by Sub-contractors'!K40</f>
        <v>0</v>
      </c>
      <c r="X14" s="867"/>
      <c r="Y14" s="479">
        <f>U14*W14</f>
        <v>0</v>
      </c>
      <c r="Z14" s="468"/>
      <c r="AA14" s="372">
        <f>AA13</f>
        <v>2.5</v>
      </c>
      <c r="AB14" s="369"/>
      <c r="AC14" s="370">
        <f>'3.1Cost by Sub-contractors'!K41</f>
        <v>0</v>
      </c>
      <c r="AD14" s="369"/>
      <c r="AE14" s="479">
        <f>AA14*AC14</f>
        <v>0</v>
      </c>
      <c r="AF14" s="468"/>
      <c r="AG14" s="372">
        <f>AG13</f>
        <v>13.125</v>
      </c>
      <c r="AH14" s="369"/>
      <c r="AI14" s="370">
        <f>'3.1Cost by Sub-contractors'!K42</f>
        <v>0</v>
      </c>
      <c r="AJ14" s="369"/>
      <c r="AK14" s="479">
        <f>AG14*AI14</f>
        <v>0</v>
      </c>
      <c r="AL14" s="468"/>
      <c r="AM14" s="421"/>
      <c r="AN14" s="387"/>
    </row>
    <row r="15" spans="1:40" ht="7.35" customHeight="1">
      <c r="A15" s="407"/>
      <c r="B15" s="1090"/>
      <c r="C15" s="2050" t="str">
        <f>'4.1Plan'!C203</f>
        <v>PKG05</v>
      </c>
      <c r="D15" s="2052"/>
      <c r="E15" s="2504" t="str">
        <f>'4.1Plan'!D216</f>
        <v>ML05-2</v>
      </c>
      <c r="F15" s="2505"/>
      <c r="G15" s="431" t="s">
        <v>483</v>
      </c>
      <c r="H15" s="433">
        <v>40776</v>
      </c>
      <c r="I15" s="864">
        <v>8</v>
      </c>
      <c r="J15" s="655"/>
      <c r="K15" s="470"/>
      <c r="L15" s="868"/>
      <c r="M15" s="449"/>
      <c r="N15" s="472"/>
      <c r="O15" s="633">
        <v>2</v>
      </c>
      <c r="Q15" s="470"/>
      <c r="R15" s="868"/>
      <c r="S15" s="625"/>
      <c r="T15" s="661"/>
      <c r="U15" s="662">
        <v>33</v>
      </c>
      <c r="V15" s="76"/>
      <c r="W15" s="470"/>
      <c r="X15" s="868"/>
      <c r="Y15" s="625"/>
      <c r="Z15" s="661"/>
      <c r="AA15" s="633">
        <v>2.46</v>
      </c>
      <c r="AB15" s="76"/>
      <c r="AC15" s="470"/>
      <c r="AD15" s="471"/>
      <c r="AE15" s="625"/>
      <c r="AF15" s="661"/>
      <c r="AG15" s="647">
        <f>ROUND(AA15/($E$3/1000),0)*($E$2/1000)*(1+$E$4)</f>
        <v>12.915000000000001</v>
      </c>
      <c r="AI15" s="470"/>
      <c r="AJ15" s="471"/>
      <c r="AK15" s="625"/>
      <c r="AL15" s="661"/>
      <c r="AM15" s="373"/>
      <c r="AN15" s="388" t="s">
        <v>485</v>
      </c>
    </row>
    <row r="16" spans="1:40" ht="7.35" customHeight="1">
      <c r="A16" s="407"/>
      <c r="B16" s="1090"/>
      <c r="C16" s="2032"/>
      <c r="D16" s="2034"/>
      <c r="E16" s="2044"/>
      <c r="F16" s="2046"/>
      <c r="G16" s="2278" t="s">
        <v>462</v>
      </c>
      <c r="H16" s="2279"/>
      <c r="I16" s="863">
        <f>I15</f>
        <v>8</v>
      </c>
      <c r="J16" s="654"/>
      <c r="K16" s="370">
        <f>'3.1Cost by Sub-contractors'!K38</f>
        <v>0</v>
      </c>
      <c r="L16" s="867"/>
      <c r="M16" s="479">
        <f>I16*K16</f>
        <v>0</v>
      </c>
      <c r="N16" s="468"/>
      <c r="O16" s="372">
        <f>O15</f>
        <v>2</v>
      </c>
      <c r="P16" s="369"/>
      <c r="Q16" s="370">
        <f>'3.1Cost by Sub-contractors'!K39</f>
        <v>0</v>
      </c>
      <c r="R16" s="867"/>
      <c r="S16" s="479">
        <f>O16*Q16</f>
        <v>0</v>
      </c>
      <c r="T16" s="378"/>
      <c r="U16" s="467">
        <f>U15</f>
        <v>33</v>
      </c>
      <c r="V16" s="369"/>
      <c r="W16" s="370">
        <f>'3.1Cost by Sub-contractors'!K40</f>
        <v>0</v>
      </c>
      <c r="X16" s="867"/>
      <c r="Y16" s="479">
        <f>U16*W16</f>
        <v>0</v>
      </c>
      <c r="Z16" s="378"/>
      <c r="AA16" s="372">
        <f>AA15</f>
        <v>2.46</v>
      </c>
      <c r="AB16" s="369"/>
      <c r="AC16" s="370">
        <f>'3.1Cost by Sub-contractors'!K41</f>
        <v>0</v>
      </c>
      <c r="AD16" s="369"/>
      <c r="AE16" s="479">
        <f>AA16*AC16</f>
        <v>0</v>
      </c>
      <c r="AF16" s="378"/>
      <c r="AG16" s="372">
        <f>AG15</f>
        <v>12.915000000000001</v>
      </c>
      <c r="AH16" s="369"/>
      <c r="AI16" s="370">
        <f>'3.1Cost by Sub-contractors'!K42</f>
        <v>0</v>
      </c>
      <c r="AJ16" s="369"/>
      <c r="AK16" s="479">
        <f>AG16*AI16</f>
        <v>0</v>
      </c>
      <c r="AL16" s="378"/>
      <c r="AM16" s="390"/>
      <c r="AN16" s="387"/>
    </row>
    <row r="17" spans="1:40" ht="7.35" customHeight="1">
      <c r="A17" s="407"/>
      <c r="B17" s="1090"/>
      <c r="C17" s="2044" t="str">
        <f>'4.1Plan'!C309</f>
        <v>PKG07</v>
      </c>
      <c r="D17" s="2046"/>
      <c r="E17" s="2504" t="str">
        <f>'4.1Plan'!D355</f>
        <v>ML07-3</v>
      </c>
      <c r="F17" s="2505"/>
      <c r="G17" s="431" t="s">
        <v>486</v>
      </c>
      <c r="H17" s="433">
        <v>64200</v>
      </c>
      <c r="I17" s="862">
        <v>8</v>
      </c>
      <c r="J17" s="653"/>
      <c r="K17" s="625"/>
      <c r="L17" s="866"/>
      <c r="M17" s="660"/>
      <c r="N17" s="661"/>
      <c r="O17" s="647">
        <v>2</v>
      </c>
      <c r="P17" s="658"/>
      <c r="Q17" s="625"/>
      <c r="R17" s="866"/>
      <c r="S17" s="625"/>
      <c r="T17" s="661"/>
      <c r="U17" s="659">
        <v>28</v>
      </c>
      <c r="V17" s="658"/>
      <c r="W17" s="625"/>
      <c r="X17" s="866"/>
      <c r="Y17" s="625"/>
      <c r="Z17" s="661"/>
      <c r="AA17" s="647">
        <v>2.4300000000000002</v>
      </c>
      <c r="AB17" s="658"/>
      <c r="AC17" s="625"/>
      <c r="AD17" s="626"/>
      <c r="AE17" s="625"/>
      <c r="AF17" s="661"/>
      <c r="AG17" s="647">
        <f>ROUND(AA17/($E$3/1000),0)*($E$2/1000)*(1+$E$4)</f>
        <v>12.810000000000002</v>
      </c>
      <c r="AH17" s="658"/>
      <c r="AI17" s="625"/>
      <c r="AJ17" s="626"/>
      <c r="AK17" s="625"/>
      <c r="AL17" s="661"/>
      <c r="AM17" s="366"/>
      <c r="AN17" s="388" t="s">
        <v>487</v>
      </c>
    </row>
    <row r="18" spans="1:40" ht="7.35" customHeight="1">
      <c r="A18" s="407"/>
      <c r="B18" s="1090"/>
      <c r="C18" s="2044"/>
      <c r="D18" s="2046"/>
      <c r="E18" s="2032"/>
      <c r="F18" s="2034"/>
      <c r="G18" s="2278" t="s">
        <v>462</v>
      </c>
      <c r="H18" s="2279"/>
      <c r="I18" s="863">
        <f>I17</f>
        <v>8</v>
      </c>
      <c r="J18" s="654"/>
      <c r="K18" s="370">
        <f>'3.1Cost by Sub-contractors'!K38</f>
        <v>0</v>
      </c>
      <c r="L18" s="867"/>
      <c r="M18" s="479">
        <f>I18*K18</f>
        <v>0</v>
      </c>
      <c r="N18" s="468"/>
      <c r="O18" s="372">
        <f>O17</f>
        <v>2</v>
      </c>
      <c r="P18" s="369"/>
      <c r="Q18" s="370">
        <f>'3.1Cost by Sub-contractors'!K39</f>
        <v>0</v>
      </c>
      <c r="R18" s="867"/>
      <c r="S18" s="479">
        <f>O18*Q18</f>
        <v>0</v>
      </c>
      <c r="T18" s="378"/>
      <c r="U18" s="467">
        <f>U17</f>
        <v>28</v>
      </c>
      <c r="V18" s="369"/>
      <c r="W18" s="370">
        <f>'3.1Cost by Sub-contractors'!K40</f>
        <v>0</v>
      </c>
      <c r="X18" s="867"/>
      <c r="Y18" s="479">
        <f>U18*W18</f>
        <v>0</v>
      </c>
      <c r="Z18" s="378"/>
      <c r="AA18" s="372">
        <f>AA17</f>
        <v>2.4300000000000002</v>
      </c>
      <c r="AB18" s="369"/>
      <c r="AC18" s="370">
        <f>'3.1Cost by Sub-contractors'!K41</f>
        <v>0</v>
      </c>
      <c r="AD18" s="369"/>
      <c r="AE18" s="479">
        <f>AA18*AC18</f>
        <v>0</v>
      </c>
      <c r="AF18" s="378"/>
      <c r="AG18" s="372">
        <f>AG17</f>
        <v>12.810000000000002</v>
      </c>
      <c r="AH18" s="369"/>
      <c r="AI18" s="370">
        <f>'3.1Cost by Sub-contractors'!K42</f>
        <v>0</v>
      </c>
      <c r="AJ18" s="369"/>
      <c r="AK18" s="479">
        <f>AG18*AI18</f>
        <v>0</v>
      </c>
      <c r="AL18" s="378"/>
      <c r="AM18" s="390"/>
      <c r="AN18" s="387"/>
    </row>
    <row r="19" spans="1:40" ht="7.35" customHeight="1">
      <c r="A19" s="407"/>
      <c r="B19" s="1090"/>
      <c r="C19" s="2050" t="str">
        <f>'4.1Plan'!C445</f>
        <v>PKGA2</v>
      </c>
      <c r="D19" s="2052"/>
      <c r="E19" s="2504" t="str">
        <f>'4.1Plan'!D445</f>
        <v>MLA2-1</v>
      </c>
      <c r="F19" s="2505"/>
      <c r="G19" s="431" t="s">
        <v>488</v>
      </c>
      <c r="H19" s="432">
        <v>83800</v>
      </c>
      <c r="I19" s="864">
        <v>8</v>
      </c>
      <c r="J19" s="655"/>
      <c r="K19" s="470"/>
      <c r="L19" s="868"/>
      <c r="M19" s="449"/>
      <c r="N19" s="472"/>
      <c r="O19" s="633">
        <v>2</v>
      </c>
      <c r="Q19" s="470"/>
      <c r="R19" s="868"/>
      <c r="S19" s="449"/>
      <c r="T19" s="472"/>
      <c r="U19" s="662">
        <v>28</v>
      </c>
      <c r="V19" s="76"/>
      <c r="W19" s="470"/>
      <c r="X19" s="868"/>
      <c r="Y19" s="449"/>
      <c r="Z19" s="472"/>
      <c r="AA19" s="633">
        <v>1.92</v>
      </c>
      <c r="AB19" s="76"/>
      <c r="AC19" s="470"/>
      <c r="AD19" s="471"/>
      <c r="AE19" s="449"/>
      <c r="AF19" s="472"/>
      <c r="AG19" s="647">
        <f>ROUND(AA19/($E$3/1000),0)*($E$2/1000)*(1+$E$4)</f>
        <v>10.080000000000002</v>
      </c>
      <c r="AI19" s="470"/>
      <c r="AJ19" s="471"/>
      <c r="AK19" s="449"/>
      <c r="AL19" s="472"/>
      <c r="AM19" s="373"/>
      <c r="AN19" s="388" t="s">
        <v>489</v>
      </c>
    </row>
    <row r="20" spans="1:40" ht="7.35" customHeight="1">
      <c r="A20" s="407"/>
      <c r="B20" s="1090"/>
      <c r="C20" s="2032"/>
      <c r="D20" s="2034"/>
      <c r="E20" s="2032"/>
      <c r="F20" s="2034"/>
      <c r="G20" s="2278" t="s">
        <v>462</v>
      </c>
      <c r="H20" s="2279"/>
      <c r="I20" s="863">
        <f>I19</f>
        <v>8</v>
      </c>
      <c r="J20" s="654"/>
      <c r="K20" s="370">
        <f>'3.1Cost by Sub-contractors'!K38</f>
        <v>0</v>
      </c>
      <c r="L20" s="867"/>
      <c r="M20" s="479">
        <f>I20*K20</f>
        <v>0</v>
      </c>
      <c r="N20" s="468"/>
      <c r="O20" s="372">
        <f>O19</f>
        <v>2</v>
      </c>
      <c r="P20" s="369"/>
      <c r="Q20" s="370">
        <f>'3.1Cost by Sub-contractors'!K39</f>
        <v>0</v>
      </c>
      <c r="R20" s="867"/>
      <c r="S20" s="479">
        <f>O20*Q20</f>
        <v>0</v>
      </c>
      <c r="T20" s="378"/>
      <c r="U20" s="467">
        <f>U19</f>
        <v>28</v>
      </c>
      <c r="V20" s="369"/>
      <c r="W20" s="370">
        <f>'3.1Cost by Sub-contractors'!K40</f>
        <v>0</v>
      </c>
      <c r="X20" s="867"/>
      <c r="Y20" s="479">
        <f>U20*W20</f>
        <v>0</v>
      </c>
      <c r="Z20" s="378"/>
      <c r="AA20" s="372">
        <f>AA19</f>
        <v>1.92</v>
      </c>
      <c r="AB20" s="369"/>
      <c r="AC20" s="370">
        <f>'3.1Cost by Sub-contractors'!K41</f>
        <v>0</v>
      </c>
      <c r="AD20" s="369"/>
      <c r="AE20" s="479">
        <f>AA20*AC20</f>
        <v>0</v>
      </c>
      <c r="AF20" s="378"/>
      <c r="AG20" s="372">
        <f>AG19</f>
        <v>10.080000000000002</v>
      </c>
      <c r="AH20" s="369"/>
      <c r="AI20" s="370">
        <f>'3.1Cost by Sub-contractors'!K42</f>
        <v>0</v>
      </c>
      <c r="AJ20" s="369"/>
      <c r="AK20" s="479">
        <f>AG20*AI20</f>
        <v>0</v>
      </c>
      <c r="AL20" s="378"/>
      <c r="AM20" s="390"/>
      <c r="AN20" s="387"/>
    </row>
    <row r="21" spans="1:40" ht="7.35" customHeight="1">
      <c r="A21" s="406"/>
      <c r="B21" s="1089" t="str">
        <f>'4.1Plan'!B515</f>
        <v>Quang Ngai</v>
      </c>
      <c r="C21" s="2044" t="str">
        <f>'4.1Plan'!C515</f>
        <v>PKGA3</v>
      </c>
      <c r="D21" s="2046"/>
      <c r="E21" s="2142" t="str">
        <f>'4.1Plan'!D515</f>
        <v>MLA3-1</v>
      </c>
      <c r="F21" s="2144"/>
      <c r="G21" s="431" t="s">
        <v>490</v>
      </c>
      <c r="H21" s="432">
        <v>102255</v>
      </c>
      <c r="I21" s="865">
        <v>8</v>
      </c>
      <c r="J21" s="656"/>
      <c r="K21" s="374"/>
      <c r="L21" s="869"/>
      <c r="M21" s="543"/>
      <c r="N21" s="376"/>
      <c r="O21" s="461">
        <v>2</v>
      </c>
      <c r="P21" s="373"/>
      <c r="Q21" s="374"/>
      <c r="R21" s="869"/>
      <c r="S21" s="543"/>
      <c r="T21" s="376"/>
      <c r="U21" s="457">
        <v>28</v>
      </c>
      <c r="V21" s="373"/>
      <c r="W21" s="374"/>
      <c r="X21" s="869"/>
      <c r="Y21" s="543"/>
      <c r="Z21" s="376"/>
      <c r="AA21" s="461">
        <v>1.58</v>
      </c>
      <c r="AB21" s="373"/>
      <c r="AC21" s="374"/>
      <c r="AD21" s="375"/>
      <c r="AE21" s="543"/>
      <c r="AF21" s="376"/>
      <c r="AG21" s="647">
        <f>ROUND(AA21/($E$3/1000),0)*($E$2/1000)*(1+$E$4)</f>
        <v>8.2949999999999999</v>
      </c>
      <c r="AH21" s="373"/>
      <c r="AI21" s="374"/>
      <c r="AJ21" s="375"/>
      <c r="AK21" s="543"/>
      <c r="AL21" s="376"/>
      <c r="AM21" s="373"/>
      <c r="AN21" s="388" t="s">
        <v>491</v>
      </c>
    </row>
    <row r="22" spans="1:40" ht="7.35" customHeight="1">
      <c r="A22" s="407"/>
      <c r="B22" s="1090"/>
      <c r="C22" s="2044"/>
      <c r="D22" s="2046"/>
      <c r="E22" s="2044"/>
      <c r="F22" s="2046"/>
      <c r="G22" s="2278" t="s">
        <v>462</v>
      </c>
      <c r="H22" s="2279"/>
      <c r="I22" s="863">
        <f>I21</f>
        <v>8</v>
      </c>
      <c r="J22" s="654"/>
      <c r="K22" s="370">
        <f>'3.1Cost by Sub-contractors'!K38</f>
        <v>0</v>
      </c>
      <c r="L22" s="867"/>
      <c r="M22" s="479">
        <f>I22*K22</f>
        <v>0</v>
      </c>
      <c r="N22" s="468"/>
      <c r="O22" s="372">
        <f>O21</f>
        <v>2</v>
      </c>
      <c r="P22" s="369"/>
      <c r="Q22" s="370">
        <f>'3.1Cost by Sub-contractors'!K39</f>
        <v>0</v>
      </c>
      <c r="R22" s="867"/>
      <c r="S22" s="479">
        <f>O22*Q22</f>
        <v>0</v>
      </c>
      <c r="T22" s="378"/>
      <c r="U22" s="467">
        <f>U21</f>
        <v>28</v>
      </c>
      <c r="V22" s="369"/>
      <c r="W22" s="370">
        <f>'3.1Cost by Sub-contractors'!K40</f>
        <v>0</v>
      </c>
      <c r="X22" s="867"/>
      <c r="Y22" s="479">
        <f>U22*W22</f>
        <v>0</v>
      </c>
      <c r="Z22" s="378"/>
      <c r="AA22" s="372">
        <f>AA21</f>
        <v>1.58</v>
      </c>
      <c r="AB22" s="369"/>
      <c r="AC22" s="370">
        <f>'3.1Cost by Sub-contractors'!K41</f>
        <v>0</v>
      </c>
      <c r="AD22" s="369"/>
      <c r="AE22" s="479">
        <f>AA22*AC22</f>
        <v>0</v>
      </c>
      <c r="AF22" s="378"/>
      <c r="AG22" s="372">
        <f>AG21</f>
        <v>8.2949999999999999</v>
      </c>
      <c r="AH22" s="369"/>
      <c r="AI22" s="370">
        <f>'3.1Cost by Sub-contractors'!K42</f>
        <v>0</v>
      </c>
      <c r="AJ22" s="369"/>
      <c r="AK22" s="479">
        <f>AG22*AI22</f>
        <v>0</v>
      </c>
      <c r="AL22" s="378"/>
      <c r="AM22" s="390"/>
      <c r="AN22" s="387"/>
    </row>
    <row r="23" spans="1:40" ht="7.35" customHeight="1">
      <c r="A23" s="407"/>
      <c r="B23" s="1090"/>
      <c r="C23" s="2050" t="str">
        <f>'4.1Plan'!C555</f>
        <v>PKGA4</v>
      </c>
      <c r="D23" s="2052"/>
      <c r="E23" s="2504" t="str">
        <f>'4.1Plan'!D555</f>
        <v>MLA4-1</v>
      </c>
      <c r="F23" s="2505"/>
      <c r="G23" s="431" t="s">
        <v>492</v>
      </c>
      <c r="H23" s="432">
        <v>112615</v>
      </c>
      <c r="I23" s="865">
        <v>8</v>
      </c>
      <c r="J23" s="656"/>
      <c r="K23" s="374"/>
      <c r="L23" s="869"/>
      <c r="M23" s="543"/>
      <c r="N23" s="376"/>
      <c r="O23" s="461">
        <v>2</v>
      </c>
      <c r="P23" s="373"/>
      <c r="Q23" s="374"/>
      <c r="R23" s="869"/>
      <c r="S23" s="543"/>
      <c r="T23" s="376"/>
      <c r="U23" s="457">
        <v>28</v>
      </c>
      <c r="V23" s="373"/>
      <c r="W23" s="374"/>
      <c r="X23" s="869"/>
      <c r="Y23" s="543"/>
      <c r="Z23" s="376"/>
      <c r="AA23" s="461">
        <v>1.93</v>
      </c>
      <c r="AB23" s="373"/>
      <c r="AC23" s="374"/>
      <c r="AD23" s="375"/>
      <c r="AE23" s="543"/>
      <c r="AF23" s="376"/>
      <c r="AG23" s="647">
        <f>ROUND(AA23/($E$3/1000),0)*($E$2/1000)*(1+$E$4)</f>
        <v>10.185000000000002</v>
      </c>
      <c r="AH23" s="373"/>
      <c r="AI23" s="374"/>
      <c r="AJ23" s="375"/>
      <c r="AK23" s="543"/>
      <c r="AL23" s="376"/>
      <c r="AM23" s="373"/>
      <c r="AN23" s="388" t="s">
        <v>493</v>
      </c>
    </row>
    <row r="24" spans="1:40" ht="7.35" customHeight="1">
      <c r="A24" s="407"/>
      <c r="B24" s="1090"/>
      <c r="C24" s="2044"/>
      <c r="D24" s="2046"/>
      <c r="E24" s="2032"/>
      <c r="F24" s="2034"/>
      <c r="G24" s="2278" t="s">
        <v>462</v>
      </c>
      <c r="H24" s="2279"/>
      <c r="I24" s="863">
        <f>I23</f>
        <v>8</v>
      </c>
      <c r="J24" s="654"/>
      <c r="K24" s="370">
        <f>'3.1Cost by Sub-contractors'!K38</f>
        <v>0</v>
      </c>
      <c r="L24" s="867"/>
      <c r="M24" s="479">
        <f>I24*K24</f>
        <v>0</v>
      </c>
      <c r="N24" s="468"/>
      <c r="O24" s="372">
        <f>O23</f>
        <v>2</v>
      </c>
      <c r="P24" s="369"/>
      <c r="Q24" s="370">
        <f>'3.1Cost by Sub-contractors'!K39</f>
        <v>0</v>
      </c>
      <c r="R24" s="867"/>
      <c r="S24" s="479">
        <f>O24*Q24</f>
        <v>0</v>
      </c>
      <c r="T24" s="378"/>
      <c r="U24" s="467">
        <f>U23</f>
        <v>28</v>
      </c>
      <c r="V24" s="369"/>
      <c r="W24" s="370">
        <f>'3.1Cost by Sub-contractors'!K40</f>
        <v>0</v>
      </c>
      <c r="X24" s="867"/>
      <c r="Y24" s="479">
        <f>U24*W24</f>
        <v>0</v>
      </c>
      <c r="Z24" s="378"/>
      <c r="AA24" s="372">
        <f>AA23</f>
        <v>1.93</v>
      </c>
      <c r="AB24" s="369"/>
      <c r="AC24" s="370">
        <f>'3.1Cost by Sub-contractors'!K41</f>
        <v>0</v>
      </c>
      <c r="AD24" s="369"/>
      <c r="AE24" s="479">
        <f>AA24*AC24</f>
        <v>0</v>
      </c>
      <c r="AF24" s="378"/>
      <c r="AG24" s="372">
        <f>AG23</f>
        <v>10.185000000000002</v>
      </c>
      <c r="AH24" s="369"/>
      <c r="AI24" s="370">
        <f>'3.1Cost by Sub-contractors'!K42</f>
        <v>0</v>
      </c>
      <c r="AJ24" s="369"/>
      <c r="AK24" s="479">
        <f>AG24*AI24</f>
        <v>0</v>
      </c>
      <c r="AL24" s="378"/>
      <c r="AM24" s="390"/>
      <c r="AN24" s="387"/>
    </row>
    <row r="25" spans="1:40" ht="7.35" customHeight="1">
      <c r="A25" s="407"/>
      <c r="B25" s="1090"/>
      <c r="C25" s="2044"/>
      <c r="D25" s="2046"/>
      <c r="E25" s="2504" t="str">
        <f>'4.1Plan'!D595</f>
        <v>MLA4-3</v>
      </c>
      <c r="F25" s="2505"/>
      <c r="G25" s="431" t="s">
        <v>494</v>
      </c>
      <c r="H25" s="432">
        <v>123915</v>
      </c>
      <c r="I25" s="865">
        <v>8</v>
      </c>
      <c r="J25" s="656"/>
      <c r="K25" s="374"/>
      <c r="L25" s="869"/>
      <c r="M25" s="543"/>
      <c r="N25" s="376"/>
      <c r="O25" s="461">
        <v>2</v>
      </c>
      <c r="P25" s="373"/>
      <c r="Q25" s="374"/>
      <c r="R25" s="869"/>
      <c r="S25" s="543"/>
      <c r="T25" s="376"/>
      <c r="U25" s="457">
        <v>28</v>
      </c>
      <c r="V25" s="373"/>
      <c r="W25" s="374"/>
      <c r="X25" s="869"/>
      <c r="Y25" s="543"/>
      <c r="Z25" s="376"/>
      <c r="AA25" s="461">
        <v>1.84</v>
      </c>
      <c r="AB25" s="373"/>
      <c r="AC25" s="374"/>
      <c r="AD25" s="375"/>
      <c r="AE25" s="543"/>
      <c r="AF25" s="376"/>
      <c r="AG25" s="647">
        <f>ROUND(AA25/($E$3/1000),0)*($E$2/1000)*(1+$E$4)</f>
        <v>9.6600000000000019</v>
      </c>
      <c r="AH25" s="373"/>
      <c r="AI25" s="374"/>
      <c r="AJ25" s="375"/>
      <c r="AK25" s="543"/>
      <c r="AL25" s="376"/>
      <c r="AM25" s="373"/>
      <c r="AN25" s="388" t="s">
        <v>495</v>
      </c>
    </row>
    <row r="26" spans="1:40" ht="7.35" customHeight="1">
      <c r="A26" s="407"/>
      <c r="B26" s="1090"/>
      <c r="C26" s="2032"/>
      <c r="D26" s="2034"/>
      <c r="E26" s="2032"/>
      <c r="F26" s="2034"/>
      <c r="G26" s="2278" t="s">
        <v>462</v>
      </c>
      <c r="H26" s="2279"/>
      <c r="I26" s="863">
        <f>I25</f>
        <v>8</v>
      </c>
      <c r="J26" s="654"/>
      <c r="K26" s="370">
        <f>'3.1Cost by Sub-contractors'!K38</f>
        <v>0</v>
      </c>
      <c r="L26" s="867"/>
      <c r="M26" s="479">
        <f>I26*K26</f>
        <v>0</v>
      </c>
      <c r="N26" s="468"/>
      <c r="O26" s="372">
        <f>O25</f>
        <v>2</v>
      </c>
      <c r="P26" s="369"/>
      <c r="Q26" s="370">
        <f>'3.1Cost by Sub-contractors'!K39</f>
        <v>0</v>
      </c>
      <c r="R26" s="867"/>
      <c r="S26" s="479">
        <f>O26*Q26</f>
        <v>0</v>
      </c>
      <c r="T26" s="378"/>
      <c r="U26" s="467">
        <f>U25</f>
        <v>28</v>
      </c>
      <c r="V26" s="369"/>
      <c r="W26" s="370">
        <f>'3.1Cost by Sub-contractors'!K40</f>
        <v>0</v>
      </c>
      <c r="X26" s="867"/>
      <c r="Y26" s="479">
        <f>U26*W26</f>
        <v>0</v>
      </c>
      <c r="Z26" s="378"/>
      <c r="AA26" s="372">
        <f>AA25</f>
        <v>1.84</v>
      </c>
      <c r="AB26" s="369"/>
      <c r="AC26" s="370">
        <f>'3.1Cost by Sub-contractors'!K41</f>
        <v>0</v>
      </c>
      <c r="AD26" s="369"/>
      <c r="AE26" s="479">
        <f>AA26*AC26</f>
        <v>0</v>
      </c>
      <c r="AF26" s="378"/>
      <c r="AG26" s="372">
        <f>AG25</f>
        <v>9.6600000000000019</v>
      </c>
      <c r="AH26" s="369"/>
      <c r="AI26" s="370">
        <f>'3.1Cost by Sub-contractors'!K42</f>
        <v>0</v>
      </c>
      <c r="AJ26" s="369"/>
      <c r="AK26" s="479">
        <f>AG26*AI26</f>
        <v>0</v>
      </c>
      <c r="AL26" s="378"/>
      <c r="AM26" s="390"/>
      <c r="AN26" s="387"/>
    </row>
    <row r="27" spans="1:40" ht="7.35" customHeight="1">
      <c r="A27" s="407"/>
      <c r="B27" s="1090"/>
      <c r="C27" s="2050" t="str">
        <f>'4.1Plan'!C619</f>
        <v>PKGA5</v>
      </c>
      <c r="D27" s="2052"/>
      <c r="E27" s="2504" t="str">
        <f>'4.1Plan'!D619</f>
        <v>MLA5-1</v>
      </c>
      <c r="F27" s="2505"/>
      <c r="G27" s="431" t="s">
        <v>496</v>
      </c>
      <c r="H27" s="432">
        <v>130750</v>
      </c>
      <c r="I27" s="865">
        <v>8</v>
      </c>
      <c r="J27" s="656"/>
      <c r="K27" s="374"/>
      <c r="L27" s="869"/>
      <c r="M27" s="543"/>
      <c r="N27" s="376"/>
      <c r="O27" s="461">
        <v>2</v>
      </c>
      <c r="P27" s="373"/>
      <c r="Q27" s="374"/>
      <c r="R27" s="869"/>
      <c r="S27" s="543"/>
      <c r="T27" s="376"/>
      <c r="U27" s="457">
        <v>16</v>
      </c>
      <c r="V27" s="373"/>
      <c r="W27" s="374"/>
      <c r="X27" s="869"/>
      <c r="Y27" s="543"/>
      <c r="Z27" s="376"/>
      <c r="AA27" s="461">
        <v>0.88</v>
      </c>
      <c r="AB27" s="373"/>
      <c r="AC27" s="374"/>
      <c r="AD27" s="375"/>
      <c r="AE27" s="543"/>
      <c r="AF27" s="376"/>
      <c r="AG27" s="647">
        <f>ROUND(AA27/($E$3/1000),0)*($E$2/1000)*(1+$E$4)</f>
        <v>4.620000000000001</v>
      </c>
      <c r="AH27" s="373"/>
      <c r="AI27" s="374"/>
      <c r="AJ27" s="375"/>
      <c r="AK27" s="543"/>
      <c r="AL27" s="376"/>
      <c r="AM27" s="373"/>
      <c r="AN27" s="388" t="s">
        <v>497</v>
      </c>
    </row>
    <row r="28" spans="1:40">
      <c r="A28" s="409"/>
      <c r="B28" s="1091"/>
      <c r="C28" s="2032"/>
      <c r="D28" s="2034"/>
      <c r="E28" s="2032"/>
      <c r="F28" s="2034"/>
      <c r="G28" s="2278" t="s">
        <v>462</v>
      </c>
      <c r="H28" s="2279"/>
      <c r="I28" s="863">
        <f>I27</f>
        <v>8</v>
      </c>
      <c r="J28" s="654"/>
      <c r="K28" s="370">
        <f>'3.1Cost by Sub-contractors'!K38</f>
        <v>0</v>
      </c>
      <c r="L28" s="867"/>
      <c r="M28" s="479">
        <f>I28*K28</f>
        <v>0</v>
      </c>
      <c r="N28" s="468"/>
      <c r="O28" s="372">
        <f>O27</f>
        <v>2</v>
      </c>
      <c r="P28" s="369"/>
      <c r="Q28" s="370">
        <f>'3.1Cost by Sub-contractors'!K39</f>
        <v>0</v>
      </c>
      <c r="R28" s="867"/>
      <c r="S28" s="479">
        <f>O28*Q28</f>
        <v>0</v>
      </c>
      <c r="T28" s="378"/>
      <c r="U28" s="467">
        <f>U27</f>
        <v>16</v>
      </c>
      <c r="V28" s="369"/>
      <c r="W28" s="370">
        <f>'3.1Cost by Sub-contractors'!K40</f>
        <v>0</v>
      </c>
      <c r="X28" s="867"/>
      <c r="Y28" s="479">
        <f>U28*W28</f>
        <v>0</v>
      </c>
      <c r="Z28" s="378"/>
      <c r="AA28" s="372">
        <f>AA27</f>
        <v>0.88</v>
      </c>
      <c r="AB28" s="369"/>
      <c r="AC28" s="370">
        <f>'3.1Cost by Sub-contractors'!K41</f>
        <v>0</v>
      </c>
      <c r="AD28" s="369"/>
      <c r="AE28" s="479">
        <f>AA28*AC28</f>
        <v>0</v>
      </c>
      <c r="AF28" s="378"/>
      <c r="AG28" s="372">
        <f>AG27</f>
        <v>4.620000000000001</v>
      </c>
      <c r="AH28" s="369"/>
      <c r="AI28" s="370">
        <f>'3.1Cost by Sub-contractors'!K42</f>
        <v>0</v>
      </c>
      <c r="AJ28" s="369"/>
      <c r="AK28" s="479">
        <f>AG28*AI28</f>
        <v>0</v>
      </c>
      <c r="AL28" s="378"/>
      <c r="AM28" s="390"/>
      <c r="AN28" s="387"/>
    </row>
    <row r="29" spans="1:40">
      <c r="A29" s="402"/>
      <c r="B29" s="423"/>
      <c r="C29" s="494"/>
      <c r="D29" s="494"/>
      <c r="E29" s="495"/>
      <c r="F29" s="495"/>
      <c r="G29" s="72"/>
      <c r="H29" s="496"/>
      <c r="K29" s="449"/>
      <c r="L29" s="449"/>
      <c r="M29" s="449"/>
      <c r="N29" s="76"/>
      <c r="S29" s="449"/>
      <c r="T29" s="76"/>
      <c r="U29" s="448"/>
      <c r="V29" s="76"/>
      <c r="Y29" s="449"/>
      <c r="Z29" s="76"/>
      <c r="AA29" s="451"/>
      <c r="AB29" s="76"/>
      <c r="AE29" s="449"/>
      <c r="AF29" s="76"/>
      <c r="AI29" s="449"/>
      <c r="AJ29" s="76"/>
      <c r="AK29" s="449"/>
      <c r="AL29" s="76"/>
      <c r="AM29" s="76"/>
      <c r="AN29" s="450"/>
    </row>
    <row r="30" spans="1:40">
      <c r="A30" s="402"/>
      <c r="B30" s="423"/>
      <c r="C30" s="494"/>
      <c r="D30" s="494"/>
      <c r="E30" s="495"/>
      <c r="F30" s="495"/>
      <c r="G30" s="72"/>
      <c r="H30" s="496"/>
      <c r="K30" s="449"/>
      <c r="L30" s="449"/>
      <c r="M30" s="449"/>
      <c r="N30" s="76"/>
      <c r="S30" s="449"/>
      <c r="T30" s="76"/>
      <c r="U30" s="448"/>
      <c r="V30" s="76"/>
      <c r="Y30" s="449"/>
      <c r="Z30" s="76"/>
      <c r="AA30" s="451"/>
      <c r="AB30" s="76"/>
      <c r="AE30" s="449"/>
      <c r="AF30" s="76"/>
      <c r="AI30" s="449"/>
      <c r="AJ30" s="76"/>
      <c r="AK30" s="449"/>
      <c r="AL30" s="76"/>
      <c r="AM30" s="76"/>
      <c r="AN30" s="450"/>
    </row>
    <row r="31" spans="1:40">
      <c r="A31" s="402"/>
      <c r="B31" s="423"/>
      <c r="C31" s="494"/>
      <c r="D31" s="494"/>
      <c r="E31" s="495"/>
      <c r="F31" s="495"/>
      <c r="G31" s="72"/>
      <c r="H31" s="496"/>
      <c r="K31" s="449"/>
      <c r="L31" s="449"/>
      <c r="M31" s="449"/>
      <c r="N31" s="76"/>
      <c r="S31" s="449"/>
      <c r="T31" s="76"/>
      <c r="U31" s="448"/>
      <c r="V31" s="76"/>
      <c r="Y31" s="449"/>
      <c r="Z31" s="76"/>
      <c r="AA31" s="451"/>
      <c r="AB31" s="76"/>
      <c r="AE31" s="449"/>
      <c r="AF31" s="76"/>
      <c r="AI31" s="449"/>
      <c r="AJ31" s="76"/>
      <c r="AK31" s="449"/>
      <c r="AL31" s="76"/>
      <c r="AM31" s="76"/>
      <c r="AN31" s="450"/>
    </row>
    <row r="32" spans="1:40">
      <c r="A32" s="402"/>
      <c r="B32" s="423"/>
      <c r="C32" s="494"/>
      <c r="D32" s="494"/>
      <c r="E32" s="495"/>
      <c r="F32" s="495"/>
      <c r="G32" s="72"/>
      <c r="H32" s="496"/>
      <c r="K32" s="449"/>
      <c r="L32" s="449"/>
      <c r="M32" s="449"/>
      <c r="N32" s="76"/>
      <c r="S32" s="449"/>
      <c r="T32" s="76"/>
      <c r="U32" s="448"/>
      <c r="V32" s="76"/>
      <c r="Y32" s="449"/>
      <c r="Z32" s="76"/>
      <c r="AA32" s="451"/>
      <c r="AB32" s="76"/>
      <c r="AE32" s="449"/>
      <c r="AF32" s="76"/>
      <c r="AI32" s="449"/>
      <c r="AJ32" s="76"/>
      <c r="AK32" s="449"/>
      <c r="AL32" s="76"/>
      <c r="AM32" s="76"/>
      <c r="AN32" s="450"/>
    </row>
    <row r="33" spans="1:57">
      <c r="A33" s="402"/>
      <c r="B33" s="402"/>
      <c r="X33" s="448"/>
      <c r="Y33" s="342"/>
      <c r="Z33" s="550"/>
      <c r="AB33" s="550"/>
      <c r="AC33" s="448"/>
      <c r="AD33" s="586"/>
      <c r="AE33" s="342"/>
      <c r="AF33" s="550"/>
      <c r="AH33" s="586"/>
      <c r="AI33" s="342"/>
      <c r="AJ33" s="550"/>
      <c r="AK33" s="342"/>
      <c r="AL33" s="550"/>
      <c r="AM33" s="550"/>
      <c r="AN33" s="552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02"/>
      <c r="X34" s="448"/>
      <c r="Y34" s="342"/>
      <c r="Z34" s="550"/>
      <c r="AB34" s="550"/>
      <c r="AC34" s="448"/>
      <c r="AD34" s="586"/>
      <c r="AE34" s="342"/>
      <c r="AF34" s="550"/>
      <c r="AH34" s="586"/>
      <c r="AI34" s="342"/>
      <c r="AJ34" s="550"/>
      <c r="AK34" s="342"/>
      <c r="AL34" s="550"/>
      <c r="AM34" s="550"/>
      <c r="AN34" s="552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02"/>
      <c r="X35" s="448"/>
      <c r="Y35" s="342"/>
      <c r="Z35" s="550"/>
      <c r="AB35" s="550"/>
      <c r="AC35" s="448"/>
      <c r="AD35" s="586"/>
      <c r="AE35" s="342"/>
      <c r="AF35" s="550"/>
      <c r="AH35" s="586"/>
      <c r="AI35" s="342"/>
      <c r="AJ35" s="550"/>
      <c r="AK35" s="342"/>
      <c r="AL35" s="550"/>
      <c r="AM35" s="550"/>
      <c r="AN35" s="552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02"/>
      <c r="X36" s="448"/>
      <c r="Y36" s="342"/>
      <c r="Z36" s="550"/>
      <c r="AB36" s="550"/>
      <c r="AC36" s="448"/>
      <c r="AD36" s="586"/>
      <c r="AE36" s="342"/>
      <c r="AF36" s="550"/>
      <c r="AH36" s="586"/>
      <c r="AI36" s="342"/>
      <c r="AJ36" s="550"/>
      <c r="AK36" s="342"/>
      <c r="AL36" s="550"/>
      <c r="AM36" s="550"/>
      <c r="AN36" s="552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342"/>
      <c r="Z37" s="550"/>
      <c r="AB37" s="550"/>
      <c r="AC37" s="448"/>
      <c r="AD37" s="586"/>
      <c r="AE37" s="342"/>
      <c r="AF37" s="550"/>
      <c r="AH37" s="586"/>
      <c r="AI37" s="342"/>
      <c r="AJ37" s="550"/>
      <c r="AK37" s="342"/>
      <c r="AL37" s="550"/>
      <c r="AM37" s="550"/>
      <c r="AN37" s="552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342"/>
      <c r="Z38" s="550"/>
      <c r="AB38" s="550"/>
      <c r="AC38" s="448"/>
      <c r="AD38" s="586"/>
      <c r="AE38" s="342"/>
      <c r="AF38" s="550"/>
      <c r="AH38" s="586"/>
      <c r="AI38" s="342"/>
      <c r="AJ38" s="550"/>
      <c r="AK38" s="342"/>
      <c r="AL38" s="550"/>
      <c r="AM38" s="550"/>
      <c r="AN38" s="552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342"/>
      <c r="Z39" s="550"/>
      <c r="AB39" s="550"/>
      <c r="AC39" s="448"/>
      <c r="AD39" s="586"/>
      <c r="AE39" s="342"/>
      <c r="AF39" s="550"/>
      <c r="AH39" s="586"/>
      <c r="AI39" s="342"/>
      <c r="AJ39" s="550"/>
      <c r="AK39" s="342"/>
      <c r="AL39" s="550"/>
      <c r="AM39" s="550"/>
      <c r="AN39" s="552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342"/>
      <c r="Z40" s="550"/>
      <c r="AB40" s="550"/>
      <c r="AC40" s="448"/>
      <c r="AD40" s="586"/>
      <c r="AE40" s="342"/>
      <c r="AF40" s="550"/>
      <c r="AH40" s="586"/>
      <c r="AI40" s="342"/>
      <c r="AJ40" s="550"/>
      <c r="AK40" s="342"/>
      <c r="AL40" s="550"/>
      <c r="AM40" s="550"/>
      <c r="AN40" s="552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342"/>
      <c r="Z41" s="550"/>
      <c r="AB41" s="550"/>
      <c r="AC41" s="448"/>
      <c r="AD41" s="586"/>
      <c r="AE41" s="342"/>
      <c r="AF41" s="550"/>
      <c r="AH41" s="586"/>
      <c r="AI41" s="342"/>
      <c r="AJ41" s="550"/>
      <c r="AK41" s="342"/>
      <c r="AL41" s="550"/>
      <c r="AM41" s="550"/>
      <c r="AN41" s="552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342"/>
      <c r="Z42" s="550"/>
      <c r="AB42" s="550"/>
      <c r="AC42" s="448"/>
      <c r="AD42" s="586"/>
      <c r="AE42" s="342"/>
      <c r="AF42" s="550"/>
      <c r="AH42" s="586"/>
      <c r="AI42" s="342"/>
      <c r="AJ42" s="550"/>
      <c r="AK42" s="342"/>
      <c r="AL42" s="550"/>
      <c r="AM42" s="550"/>
      <c r="AN42" s="552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342"/>
      <c r="Z43" s="550"/>
      <c r="AB43" s="550"/>
      <c r="AC43" s="448"/>
      <c r="AD43" s="586"/>
      <c r="AE43" s="342"/>
      <c r="AF43" s="550"/>
      <c r="AH43" s="586"/>
      <c r="AI43" s="342"/>
      <c r="AJ43" s="550"/>
      <c r="AK43" s="342"/>
      <c r="AL43" s="550"/>
      <c r="AM43" s="550"/>
      <c r="AN43" s="552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342"/>
      <c r="Z44" s="550"/>
      <c r="AB44" s="550"/>
      <c r="AC44" s="448"/>
      <c r="AD44" s="586"/>
      <c r="AE44" s="342"/>
      <c r="AF44" s="550"/>
      <c r="AH44" s="586"/>
      <c r="AI44" s="342"/>
      <c r="AJ44" s="550"/>
      <c r="AK44" s="342"/>
      <c r="AL44" s="550"/>
      <c r="AM44" s="550"/>
      <c r="AN44" s="552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342"/>
      <c r="Z45" s="550"/>
      <c r="AB45" s="550"/>
      <c r="AC45" s="448"/>
      <c r="AD45" s="586"/>
      <c r="AE45" s="342"/>
      <c r="AF45" s="550"/>
      <c r="AH45" s="586"/>
      <c r="AI45" s="342"/>
      <c r="AJ45" s="550"/>
      <c r="AK45" s="342"/>
      <c r="AL45" s="550"/>
      <c r="AM45" s="550"/>
      <c r="AN45" s="552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342"/>
      <c r="Z46" s="550"/>
      <c r="AB46" s="550"/>
      <c r="AC46" s="448"/>
      <c r="AD46" s="586"/>
      <c r="AE46" s="342"/>
      <c r="AF46" s="550"/>
      <c r="AH46" s="586"/>
      <c r="AI46" s="342"/>
      <c r="AJ46" s="550"/>
      <c r="AK46" s="342"/>
      <c r="AL46" s="550"/>
      <c r="AM46" s="550"/>
      <c r="AN46" s="552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342"/>
      <c r="Z47" s="550"/>
      <c r="AB47" s="550"/>
      <c r="AC47" s="448"/>
      <c r="AD47" s="586"/>
      <c r="AE47" s="342"/>
      <c r="AF47" s="550"/>
      <c r="AH47" s="586"/>
      <c r="AI47" s="342"/>
      <c r="AJ47" s="550"/>
      <c r="AK47" s="342"/>
      <c r="AL47" s="550"/>
      <c r="AM47" s="550"/>
      <c r="AN47" s="552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342"/>
      <c r="Z48" s="550"/>
      <c r="AB48" s="550"/>
      <c r="AC48" s="448"/>
      <c r="AD48" s="586"/>
      <c r="AE48" s="342"/>
      <c r="AF48" s="550"/>
      <c r="AH48" s="586"/>
      <c r="AI48" s="342"/>
      <c r="AJ48" s="550"/>
      <c r="AK48" s="342"/>
      <c r="AL48" s="550"/>
      <c r="AM48" s="550"/>
      <c r="AN48" s="552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342"/>
      <c r="Z49" s="550"/>
      <c r="AB49" s="550"/>
      <c r="AC49" s="448"/>
      <c r="AD49" s="586"/>
      <c r="AE49" s="342"/>
      <c r="AF49" s="550"/>
      <c r="AH49" s="586"/>
      <c r="AI49" s="342"/>
      <c r="AJ49" s="550"/>
      <c r="AK49" s="342"/>
      <c r="AL49" s="550"/>
      <c r="AM49" s="550"/>
      <c r="AN49" s="552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342"/>
      <c r="Z50" s="550"/>
      <c r="AB50" s="550"/>
      <c r="AC50" s="448"/>
      <c r="AD50" s="586"/>
      <c r="AE50" s="342"/>
      <c r="AF50" s="550"/>
      <c r="AH50" s="586"/>
      <c r="AI50" s="342"/>
      <c r="AJ50" s="550"/>
      <c r="AK50" s="342"/>
      <c r="AL50" s="550"/>
      <c r="AM50" s="550"/>
      <c r="AN50" s="552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</sheetData>
  <mergeCells count="103">
    <mergeCell ref="C16:D16"/>
    <mergeCell ref="C15:D15"/>
    <mergeCell ref="A9:B9"/>
    <mergeCell ref="C12:D12"/>
    <mergeCell ref="C8:D8"/>
    <mergeCell ref="G12:H12"/>
    <mergeCell ref="G14:H14"/>
    <mergeCell ref="C9:D9"/>
    <mergeCell ref="E11:F11"/>
    <mergeCell ref="E13:F13"/>
    <mergeCell ref="B10:AN10"/>
    <mergeCell ref="E9:F9"/>
    <mergeCell ref="Q9:R9"/>
    <mergeCell ref="S9:T9"/>
    <mergeCell ref="U8:V8"/>
    <mergeCell ref="U9:V9"/>
    <mergeCell ref="W8:X8"/>
    <mergeCell ref="W9:X9"/>
    <mergeCell ref="M8:N8"/>
    <mergeCell ref="M9:N9"/>
    <mergeCell ref="O8:P8"/>
    <mergeCell ref="O9:P9"/>
    <mergeCell ref="C19:D19"/>
    <mergeCell ref="G28:H28"/>
    <mergeCell ref="G26:H26"/>
    <mergeCell ref="G22:H22"/>
    <mergeCell ref="E22:F22"/>
    <mergeCell ref="E25:F25"/>
    <mergeCell ref="E24:F24"/>
    <mergeCell ref="E23:F23"/>
    <mergeCell ref="C24:D24"/>
    <mergeCell ref="C20:D20"/>
    <mergeCell ref="G20:H20"/>
    <mergeCell ref="C27:D27"/>
    <mergeCell ref="C26:D26"/>
    <mergeCell ref="C25:D25"/>
    <mergeCell ref="C23:D23"/>
    <mergeCell ref="C22:D22"/>
    <mergeCell ref="G24:H24"/>
    <mergeCell ref="C21:D21"/>
    <mergeCell ref="C28:D28"/>
    <mergeCell ref="E26:F26"/>
    <mergeCell ref="E27:F27"/>
    <mergeCell ref="E28:F28"/>
    <mergeCell ref="E20:F20"/>
    <mergeCell ref="AM6:AN6"/>
    <mergeCell ref="I6:AL6"/>
    <mergeCell ref="Q8:R8"/>
    <mergeCell ref="AE8:AF8"/>
    <mergeCell ref="AE9:AF9"/>
    <mergeCell ref="Y8:Z8"/>
    <mergeCell ref="I7:N7"/>
    <mergeCell ref="O7:T7"/>
    <mergeCell ref="E7:F7"/>
    <mergeCell ref="E8:F8"/>
    <mergeCell ref="S8:T8"/>
    <mergeCell ref="E6:F6"/>
    <mergeCell ref="AM8:AN8"/>
    <mergeCell ref="AM9:AN9"/>
    <mergeCell ref="AM7:AN7"/>
    <mergeCell ref="U7:Z7"/>
    <mergeCell ref="AA7:AF7"/>
    <mergeCell ref="AG7:AL7"/>
    <mergeCell ref="AK8:AL8"/>
    <mergeCell ref="AK9:AL9"/>
    <mergeCell ref="I8:J8"/>
    <mergeCell ref="I9:J9"/>
    <mergeCell ref="K8:L8"/>
    <mergeCell ref="K9:L9"/>
    <mergeCell ref="E17:F17"/>
    <mergeCell ref="E18:F18"/>
    <mergeCell ref="E21:F21"/>
    <mergeCell ref="E19:F19"/>
    <mergeCell ref="E12:F12"/>
    <mergeCell ref="E16:F16"/>
    <mergeCell ref="E15:F15"/>
    <mergeCell ref="E14:F14"/>
    <mergeCell ref="G18:H18"/>
    <mergeCell ref="G16:H16"/>
    <mergeCell ref="C18:D18"/>
    <mergeCell ref="C17:D17"/>
    <mergeCell ref="AI9:AJ9"/>
    <mergeCell ref="AC8:AD8"/>
    <mergeCell ref="AC9:AD9"/>
    <mergeCell ref="Y9:Z9"/>
    <mergeCell ref="AA8:AB8"/>
    <mergeCell ref="AA9:AB9"/>
    <mergeCell ref="A1:D1"/>
    <mergeCell ref="E1:F1"/>
    <mergeCell ref="AG8:AH8"/>
    <mergeCell ref="AG9:AH9"/>
    <mergeCell ref="AI8:AJ8"/>
    <mergeCell ref="C7:D7"/>
    <mergeCell ref="B4:C4"/>
    <mergeCell ref="B2:C2"/>
    <mergeCell ref="A6:B6"/>
    <mergeCell ref="C6:D6"/>
    <mergeCell ref="B3:C3"/>
    <mergeCell ref="C14:D14"/>
    <mergeCell ref="C13:D13"/>
    <mergeCell ref="A7:B7"/>
    <mergeCell ref="C11:D11"/>
    <mergeCell ref="A8:B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&amp;U4.2.6  Detailed Survey Plan (Interchange)</oddHeader>
    <oddFooter>&amp;R&amp;"Arial,太字"&amp;8&amp;P/&amp;N</oddFooter>
  </headerFooter>
  <ignoredErrors>
    <ignoredError sqref="AG12:AG27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2"/>
  </sheetPr>
  <dimension ref="A1:O60"/>
  <sheetViews>
    <sheetView view="pageBreakPreview" zoomScale="175" zoomScaleNormal="130" zoomScaleSheetLayoutView="175" workbookViewId="0">
      <selection activeCell="J17" sqref="J17"/>
    </sheetView>
  </sheetViews>
  <sheetFormatPr defaultRowHeight="7.5"/>
  <cols>
    <col min="1" max="1" width="0.375" style="554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5.625" style="434" customWidth="1"/>
    <col min="7" max="7" width="5.625" style="297" customWidth="1"/>
    <col min="8" max="8" width="4.125" style="448" customWidth="1"/>
    <col min="9" max="9" width="0.375" style="586" customWidth="1"/>
    <col min="10" max="10" width="4.375" style="342" customWidth="1"/>
    <col min="11" max="11" width="0.375" style="550" customWidth="1"/>
    <col min="12" max="12" width="4.375" style="342" customWidth="1"/>
    <col min="13" max="14" width="0.375" style="550" customWidth="1"/>
    <col min="15" max="15" width="103.625" style="552" customWidth="1"/>
    <col min="16" max="16384" width="9" style="434"/>
  </cols>
  <sheetData>
    <row r="1" spans="1:15" ht="7.35" customHeight="1">
      <c r="A1" s="2229" t="s">
        <v>9</v>
      </c>
      <c r="B1" s="2230"/>
      <c r="C1" s="2039" t="s">
        <v>33</v>
      </c>
      <c r="D1" s="2038"/>
      <c r="E1" s="414" t="s">
        <v>29</v>
      </c>
      <c r="F1" s="417" t="s">
        <v>22</v>
      </c>
      <c r="G1" s="393" t="s">
        <v>99</v>
      </c>
      <c r="H1" s="2053" t="s">
        <v>5</v>
      </c>
      <c r="I1" s="2054"/>
      <c r="J1" s="2054"/>
      <c r="K1" s="2054"/>
      <c r="L1" s="2054"/>
      <c r="M1" s="2276"/>
      <c r="N1" s="2039" t="s">
        <v>24</v>
      </c>
      <c r="O1" s="2038"/>
    </row>
    <row r="2" spans="1:15" ht="7.35" customHeight="1">
      <c r="A2" s="2221"/>
      <c r="B2" s="2222"/>
      <c r="C2" s="2042" t="s">
        <v>34</v>
      </c>
      <c r="D2" s="2043"/>
      <c r="E2" s="379" t="s">
        <v>370</v>
      </c>
      <c r="F2" s="418"/>
      <c r="G2" s="410"/>
      <c r="H2" s="2053" t="s">
        <v>961</v>
      </c>
      <c r="I2" s="2054"/>
      <c r="J2" s="2054"/>
      <c r="K2" s="2054"/>
      <c r="L2" s="2054"/>
      <c r="M2" s="2276"/>
      <c r="N2" s="2042"/>
      <c r="O2" s="2043"/>
    </row>
    <row r="3" spans="1:15" ht="7.35" customHeight="1">
      <c r="A3" s="2221"/>
      <c r="B3" s="2222"/>
      <c r="C3" s="2042"/>
      <c r="D3" s="2043"/>
      <c r="E3" s="379"/>
      <c r="F3" s="418"/>
      <c r="G3" s="410"/>
      <c r="H3" s="2729" t="str">
        <f>'3.1Cost by Sub-contractors'!M3</f>
        <v>Qty</v>
      </c>
      <c r="I3" s="2730"/>
      <c r="J3" s="2244" t="str">
        <f>'3.1Cost by Sub-contractors'!K3</f>
        <v>Unit Price</v>
      </c>
      <c r="K3" s="2245"/>
      <c r="L3" s="2236" t="str">
        <f>'3.1Cost by Sub-contractors'!O3</f>
        <v>Amount</v>
      </c>
      <c r="M3" s="2237"/>
      <c r="N3" s="2044"/>
      <c r="O3" s="2046"/>
    </row>
    <row r="4" spans="1:15" ht="7.35" customHeight="1">
      <c r="A4" s="2258"/>
      <c r="B4" s="2259"/>
      <c r="C4" s="2089"/>
      <c r="D4" s="2027"/>
      <c r="E4" s="412"/>
      <c r="F4" s="419"/>
      <c r="G4" s="395"/>
      <c r="H4" s="2731" t="str">
        <f>'3.1Cost by Sub-contractors'!J44</f>
        <v>(ha)</v>
      </c>
      <c r="I4" s="2732"/>
      <c r="J4" s="2234" t="str">
        <f>'3.1Cost by Sub-contractors'!K4</f>
        <v>(USD)</v>
      </c>
      <c r="K4" s="2235"/>
      <c r="L4" s="2238" t="str">
        <f>'3.1Cost by Sub-contractors'!O4</f>
        <v>(USD)</v>
      </c>
      <c r="M4" s="2239"/>
      <c r="N4" s="2032"/>
      <c r="O4" s="2034"/>
    </row>
    <row r="5" spans="1:15" s="443" customFormat="1" ht="7.35" customHeight="1">
      <c r="A5" s="379"/>
      <c r="B5" s="2268" t="s">
        <v>936</v>
      </c>
      <c r="C5" s="2268"/>
      <c r="D5" s="2268"/>
      <c r="E5" s="2268"/>
      <c r="F5" s="2268"/>
      <c r="G5" s="2268"/>
      <c r="H5" s="2268"/>
      <c r="I5" s="2268"/>
      <c r="J5" s="2268"/>
      <c r="K5" s="2268"/>
      <c r="L5" s="2268"/>
      <c r="M5" s="2268"/>
      <c r="N5" s="2268"/>
      <c r="O5" s="2269"/>
    </row>
    <row r="6" spans="1:15" ht="7.35" customHeight="1">
      <c r="A6" s="406"/>
      <c r="B6" s="398" t="str">
        <f>'4.1Plan'!B6</f>
        <v>Danang</v>
      </c>
      <c r="C6" s="2039" t="str">
        <f>'4.1Plan'!C6</f>
        <v>PKG01</v>
      </c>
      <c r="D6" s="2038"/>
      <c r="E6" s="411" t="str">
        <f>'4.1Plan'!D6</f>
        <v>ML01-1</v>
      </c>
      <c r="F6" s="614" t="s">
        <v>35</v>
      </c>
      <c r="G6" s="615">
        <v>950</v>
      </c>
      <c r="H6" s="452">
        <v>2.8</v>
      </c>
      <c r="I6" s="578"/>
      <c r="J6" s="555"/>
      <c r="K6" s="556"/>
      <c r="L6" s="557"/>
      <c r="M6" s="558"/>
      <c r="N6" s="578"/>
      <c r="O6" s="579" t="s">
        <v>470</v>
      </c>
    </row>
    <row r="7" spans="1:15" s="577" customFormat="1" ht="7.35" customHeight="1">
      <c r="A7" s="408"/>
      <c r="B7" s="400"/>
      <c r="C7" s="2266"/>
      <c r="D7" s="2267"/>
      <c r="E7" s="395"/>
      <c r="F7" s="2249" t="s">
        <v>11</v>
      </c>
      <c r="G7" s="2250"/>
      <c r="H7" s="467">
        <f>H6</f>
        <v>2.8</v>
      </c>
      <c r="I7" s="589"/>
      <c r="J7" s="588">
        <f>'3.1Cost by Sub-contractors'!K44</f>
        <v>0</v>
      </c>
      <c r="K7" s="589"/>
      <c r="L7" s="590">
        <f>H7*J7</f>
        <v>0</v>
      </c>
      <c r="M7" s="616"/>
      <c r="N7" s="582"/>
      <c r="O7" s="576"/>
    </row>
    <row r="8" spans="1:15" ht="7.35" customHeight="1">
      <c r="A8" s="407"/>
      <c r="B8" s="399"/>
      <c r="C8" s="2042"/>
      <c r="D8" s="2043"/>
      <c r="E8" s="392" t="str">
        <f>'4.1Plan'!D33</f>
        <v>ML01-2</v>
      </c>
      <c r="F8" s="614" t="s">
        <v>471</v>
      </c>
      <c r="G8" s="615">
        <v>4750</v>
      </c>
      <c r="H8" s="452">
        <v>2.84</v>
      </c>
      <c r="I8" s="578"/>
      <c r="J8" s="555"/>
      <c r="K8" s="556"/>
      <c r="L8" s="557"/>
      <c r="M8" s="558"/>
      <c r="N8" s="578"/>
      <c r="O8" s="579" t="s">
        <v>737</v>
      </c>
    </row>
    <row r="9" spans="1:15" ht="7.35" customHeight="1">
      <c r="A9" s="409"/>
      <c r="B9" s="401"/>
      <c r="C9" s="2089"/>
      <c r="D9" s="2027"/>
      <c r="E9" s="395"/>
      <c r="F9" s="2249" t="s">
        <v>11</v>
      </c>
      <c r="G9" s="2250"/>
      <c r="H9" s="467">
        <f>H8</f>
        <v>2.84</v>
      </c>
      <c r="I9" s="649"/>
      <c r="J9" s="588">
        <f>'3.1Cost by Sub-contractors'!K44</f>
        <v>0</v>
      </c>
      <c r="K9" s="589"/>
      <c r="L9" s="590">
        <f>H9*J9</f>
        <v>0</v>
      </c>
      <c r="M9" s="591"/>
      <c r="N9" s="582"/>
      <c r="O9" s="576"/>
    </row>
    <row r="10" spans="1:15" ht="7.35" customHeight="1">
      <c r="A10" s="406"/>
      <c r="B10" s="398" t="str">
        <f>'4.1Plan'!B149</f>
        <v>Quang Nam</v>
      </c>
      <c r="C10" s="2039" t="str">
        <f>'4.1Plan'!C149</f>
        <v>PKG04</v>
      </c>
      <c r="D10" s="2038"/>
      <c r="E10" s="411" t="str">
        <f>'4.1Plan'!D173</f>
        <v>ML04-2</v>
      </c>
      <c r="F10" s="614" t="s">
        <v>473</v>
      </c>
      <c r="G10" s="615">
        <v>29130</v>
      </c>
      <c r="H10" s="452">
        <v>1.8</v>
      </c>
      <c r="I10" s="578"/>
      <c r="J10" s="555"/>
      <c r="K10" s="556"/>
      <c r="L10" s="557"/>
      <c r="M10" s="558"/>
      <c r="N10" s="578"/>
      <c r="O10" s="579" t="s">
        <v>472</v>
      </c>
    </row>
    <row r="11" spans="1:15" ht="7.35" customHeight="1">
      <c r="A11" s="407"/>
      <c r="B11" s="399"/>
      <c r="C11" s="2089"/>
      <c r="D11" s="2027"/>
      <c r="E11" s="395"/>
      <c r="F11" s="2249" t="s">
        <v>11</v>
      </c>
      <c r="G11" s="2250"/>
      <c r="H11" s="467">
        <f>H10</f>
        <v>1.8</v>
      </c>
      <c r="I11" s="649"/>
      <c r="J11" s="588">
        <f>'3.1Cost by Sub-contractors'!K44</f>
        <v>0</v>
      </c>
      <c r="K11" s="589"/>
      <c r="L11" s="590">
        <f>H11*J11</f>
        <v>0</v>
      </c>
      <c r="M11" s="591"/>
      <c r="N11" s="582"/>
      <c r="O11" s="576"/>
    </row>
    <row r="12" spans="1:15" ht="7.35" customHeight="1">
      <c r="A12" s="407"/>
      <c r="B12" s="399"/>
      <c r="C12" s="2042" t="str">
        <f>'4.1Plan'!C309</f>
        <v>PKG07</v>
      </c>
      <c r="D12" s="2043"/>
      <c r="E12" s="392" t="str">
        <f>'4.1Plan'!D355</f>
        <v>ML07-3</v>
      </c>
      <c r="F12" s="628" t="s">
        <v>474</v>
      </c>
      <c r="G12" s="624">
        <v>64750</v>
      </c>
      <c r="H12" s="469">
        <v>0.98</v>
      </c>
      <c r="I12" s="596"/>
      <c r="J12" s="592"/>
      <c r="K12" s="593"/>
      <c r="L12" s="594"/>
      <c r="M12" s="595"/>
      <c r="N12" s="596"/>
      <c r="O12" s="597" t="s">
        <v>475</v>
      </c>
    </row>
    <row r="13" spans="1:15" ht="7.35" customHeight="1">
      <c r="A13" s="407"/>
      <c r="B13" s="399"/>
      <c r="C13" s="2042"/>
      <c r="D13" s="2043"/>
      <c r="E13" s="395"/>
      <c r="F13" s="2249" t="s">
        <v>11</v>
      </c>
      <c r="G13" s="2250"/>
      <c r="H13" s="467">
        <f>H12</f>
        <v>0.98</v>
      </c>
      <c r="I13" s="649"/>
      <c r="J13" s="588">
        <f>'3.1Cost by Sub-contractors'!K44</f>
        <v>0</v>
      </c>
      <c r="K13" s="589"/>
      <c r="L13" s="590">
        <f>H13*J13</f>
        <v>0</v>
      </c>
      <c r="M13" s="591"/>
      <c r="N13" s="582"/>
      <c r="O13" s="576"/>
    </row>
    <row r="14" spans="1:15" ht="7.35" customHeight="1">
      <c r="A14" s="407"/>
      <c r="B14" s="399"/>
      <c r="C14" s="2039" t="str">
        <f>'4.1Plan'!C377</f>
        <v>PKGA1</v>
      </c>
      <c r="D14" s="2038"/>
      <c r="E14" s="411" t="str">
        <f>'4.1Plan'!D377</f>
        <v>MLA1-1</v>
      </c>
      <c r="F14" s="551" t="s">
        <v>477</v>
      </c>
      <c r="G14" s="560">
        <v>69600</v>
      </c>
      <c r="H14" s="457">
        <v>7.4</v>
      </c>
      <c r="I14" s="596"/>
      <c r="J14" s="592"/>
      <c r="K14" s="593"/>
      <c r="L14" s="594"/>
      <c r="M14" s="595"/>
      <c r="N14" s="596"/>
      <c r="O14" s="597" t="s">
        <v>476</v>
      </c>
    </row>
    <row r="15" spans="1:15" ht="7.35" customHeight="1">
      <c r="A15" s="407"/>
      <c r="B15" s="399"/>
      <c r="C15" s="2089"/>
      <c r="D15" s="2027"/>
      <c r="E15" s="410"/>
      <c r="F15" s="2249" t="s">
        <v>11</v>
      </c>
      <c r="G15" s="2250"/>
      <c r="H15" s="467">
        <f>H14</f>
        <v>7.4</v>
      </c>
      <c r="I15" s="649"/>
      <c r="J15" s="588">
        <f>'3.1Cost by Sub-contractors'!K44</f>
        <v>0</v>
      </c>
      <c r="K15" s="589"/>
      <c r="L15" s="590">
        <f>H15*J15</f>
        <v>0</v>
      </c>
      <c r="M15" s="591"/>
      <c r="N15" s="582"/>
      <c r="O15" s="576"/>
    </row>
    <row r="16" spans="1:15" ht="7.35" customHeight="1">
      <c r="A16" s="407"/>
      <c r="B16" s="399"/>
      <c r="C16" s="2042" t="str">
        <f>'4.1Plan'!C445</f>
        <v>PKGA2</v>
      </c>
      <c r="D16" s="2043"/>
      <c r="E16" s="411" t="str">
        <f>'4.1Plan'!D490</f>
        <v>MLA2-3</v>
      </c>
      <c r="F16" s="551" t="s">
        <v>478</v>
      </c>
      <c r="G16" s="560">
        <v>98800</v>
      </c>
      <c r="H16" s="452">
        <v>1.8</v>
      </c>
      <c r="I16" s="578"/>
      <c r="J16" s="555"/>
      <c r="K16" s="556"/>
      <c r="L16" s="557"/>
      <c r="M16" s="558"/>
      <c r="N16" s="578"/>
      <c r="O16" s="579" t="s">
        <v>472</v>
      </c>
    </row>
    <row r="17" spans="1:15" ht="7.35" customHeight="1">
      <c r="A17" s="409"/>
      <c r="B17" s="401"/>
      <c r="C17" s="2089"/>
      <c r="D17" s="2027"/>
      <c r="E17" s="395"/>
      <c r="F17" s="2249" t="s">
        <v>11</v>
      </c>
      <c r="G17" s="2250"/>
      <c r="H17" s="467">
        <f>H16</f>
        <v>1.8</v>
      </c>
      <c r="I17" s="649"/>
      <c r="J17" s="588">
        <f>'3.1Cost by Sub-contractors'!K44</f>
        <v>0</v>
      </c>
      <c r="K17" s="589"/>
      <c r="L17" s="590">
        <f>H17*J17</f>
        <v>0</v>
      </c>
      <c r="M17" s="591"/>
      <c r="N17" s="582"/>
      <c r="O17" s="576"/>
    </row>
    <row r="18" spans="1:15" ht="7.35" customHeight="1">
      <c r="A18" s="407"/>
      <c r="B18" s="399" t="str">
        <f>'4.1Plan'!B619</f>
        <v>Quang Ngai</v>
      </c>
      <c r="C18" s="2039" t="str">
        <f>'4.1Plan'!C619</f>
        <v>PKGA5</v>
      </c>
      <c r="D18" s="2038"/>
      <c r="E18" s="411" t="str">
        <f>'4.1Plan'!D619</f>
        <v>MLA5-1</v>
      </c>
      <c r="F18" s="551" t="s">
        <v>479</v>
      </c>
      <c r="G18" s="560">
        <v>129800</v>
      </c>
      <c r="H18" s="457">
        <v>2.84</v>
      </c>
      <c r="I18" s="596"/>
      <c r="J18" s="592"/>
      <c r="K18" s="593"/>
      <c r="L18" s="594"/>
      <c r="M18" s="595"/>
      <c r="N18" s="596"/>
      <c r="O18" s="579" t="s">
        <v>738</v>
      </c>
    </row>
    <row r="19" spans="1:15">
      <c r="A19" s="409"/>
      <c r="B19" s="401"/>
      <c r="C19" s="2089"/>
      <c r="D19" s="2027"/>
      <c r="E19" s="395"/>
      <c r="F19" s="2249" t="s">
        <v>11</v>
      </c>
      <c r="G19" s="2250"/>
      <c r="H19" s="846">
        <f>H18</f>
        <v>2.84</v>
      </c>
      <c r="I19" s="649"/>
      <c r="J19" s="588">
        <f>'3.1Cost by Sub-contractors'!K44</f>
        <v>0</v>
      </c>
      <c r="K19" s="589"/>
      <c r="L19" s="590">
        <f>H19*J19</f>
        <v>0</v>
      </c>
      <c r="M19" s="591"/>
      <c r="N19" s="582"/>
      <c r="O19" s="576"/>
    </row>
    <row r="20" spans="1:15">
      <c r="A20" s="402"/>
      <c r="B20" s="402"/>
    </row>
    <row r="21" spans="1:15">
      <c r="A21" s="402"/>
      <c r="B21" s="402"/>
    </row>
    <row r="22" spans="1:15">
      <c r="A22" s="402"/>
      <c r="B22" s="402"/>
    </row>
    <row r="23" spans="1:15">
      <c r="A23" s="402"/>
      <c r="B23" s="402"/>
    </row>
    <row r="24" spans="1:15">
      <c r="A24" s="402"/>
      <c r="B24" s="402"/>
    </row>
    <row r="25" spans="1:15">
      <c r="A25" s="402"/>
      <c r="B25" s="402"/>
    </row>
    <row r="26" spans="1:15">
      <c r="A26" s="402"/>
      <c r="B26" s="402"/>
    </row>
    <row r="27" spans="1:15">
      <c r="A27" s="402"/>
      <c r="B27" s="402"/>
    </row>
    <row r="28" spans="1:15">
      <c r="A28" s="402"/>
      <c r="B28" s="402"/>
    </row>
    <row r="29" spans="1:15">
      <c r="A29" s="402"/>
      <c r="B29" s="402"/>
    </row>
    <row r="30" spans="1:15">
      <c r="A30" s="402"/>
      <c r="B30" s="402"/>
    </row>
    <row r="31" spans="1:15">
      <c r="A31" s="402"/>
      <c r="B31" s="402"/>
    </row>
    <row r="32" spans="1:15">
      <c r="A32" s="402"/>
      <c r="B32" s="402"/>
    </row>
    <row r="33" spans="1:2">
      <c r="A33" s="402"/>
      <c r="B33" s="402"/>
    </row>
    <row r="34" spans="1:2">
      <c r="A34" s="402"/>
      <c r="B34" s="402"/>
    </row>
    <row r="35" spans="1:2">
      <c r="A35" s="402"/>
      <c r="B35" s="402"/>
    </row>
    <row r="36" spans="1:2">
      <c r="A36" s="402"/>
      <c r="B36" s="402"/>
    </row>
    <row r="37" spans="1:2">
      <c r="A37" s="402"/>
      <c r="B37" s="402"/>
    </row>
    <row r="38" spans="1:2">
      <c r="A38" s="402"/>
      <c r="B38" s="402"/>
    </row>
    <row r="39" spans="1:2">
      <c r="A39" s="402"/>
      <c r="B39" s="402"/>
    </row>
    <row r="40" spans="1:2">
      <c r="A40" s="402"/>
      <c r="B40" s="402"/>
    </row>
    <row r="41" spans="1:2">
      <c r="A41" s="402"/>
      <c r="B41" s="402"/>
    </row>
    <row r="42" spans="1:2">
      <c r="A42" s="402"/>
      <c r="B42" s="402"/>
    </row>
    <row r="43" spans="1:2">
      <c r="A43" s="402"/>
      <c r="B43" s="402"/>
    </row>
    <row r="44" spans="1:2">
      <c r="A44" s="402"/>
      <c r="B44" s="402"/>
    </row>
    <row r="45" spans="1:2">
      <c r="A45" s="402"/>
      <c r="B45" s="402"/>
    </row>
    <row r="46" spans="1:2">
      <c r="A46" s="402"/>
      <c r="B46" s="402"/>
    </row>
    <row r="47" spans="1:2">
      <c r="A47" s="402"/>
      <c r="B47" s="402"/>
    </row>
    <row r="48" spans="1:2">
      <c r="A48" s="402"/>
      <c r="B48" s="402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</sheetData>
  <mergeCells count="42">
    <mergeCell ref="F19:G19"/>
    <mergeCell ref="C19:D19"/>
    <mergeCell ref="C17:D17"/>
    <mergeCell ref="C9:D9"/>
    <mergeCell ref="C11:D11"/>
    <mergeCell ref="F15:G15"/>
    <mergeCell ref="C15:D15"/>
    <mergeCell ref="F11:G11"/>
    <mergeCell ref="C10:D10"/>
    <mergeCell ref="C14:D14"/>
    <mergeCell ref="C16:D16"/>
    <mergeCell ref="C18:D18"/>
    <mergeCell ref="F17:G17"/>
    <mergeCell ref="F13:G13"/>
    <mergeCell ref="C13:D13"/>
    <mergeCell ref="C12:D12"/>
    <mergeCell ref="C7:D7"/>
    <mergeCell ref="B5:O5"/>
    <mergeCell ref="F7:G7"/>
    <mergeCell ref="H3:I3"/>
    <mergeCell ref="H4:I4"/>
    <mergeCell ref="J3:K3"/>
    <mergeCell ref="J4:K4"/>
    <mergeCell ref="L3:M3"/>
    <mergeCell ref="L4:M4"/>
    <mergeCell ref="C6:D6"/>
    <mergeCell ref="F9:G9"/>
    <mergeCell ref="N1:O1"/>
    <mergeCell ref="H1:M1"/>
    <mergeCell ref="C1:D1"/>
    <mergeCell ref="A1:B1"/>
    <mergeCell ref="N4:O4"/>
    <mergeCell ref="A2:B2"/>
    <mergeCell ref="H2:M2"/>
    <mergeCell ref="N2:O2"/>
    <mergeCell ref="C2:D2"/>
    <mergeCell ref="C3:D3"/>
    <mergeCell ref="C4:D4"/>
    <mergeCell ref="N3:O3"/>
    <mergeCell ref="C8:D8"/>
    <mergeCell ref="A3:B3"/>
    <mergeCell ref="A4:B4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&amp;U4.2.7  Detailed Survey Plan (Building)</oddHeader>
    <oddFooter>&amp;R&amp;"Arial,太字"&amp;8&amp;P/&amp;N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2"/>
  </sheetPr>
  <dimension ref="A1:BE77"/>
  <sheetViews>
    <sheetView view="pageBreakPreview" zoomScale="175" zoomScaleNormal="130" zoomScaleSheetLayoutView="175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6" style="197" customWidth="1"/>
    <col min="4" max="4" width="5.125" style="301" customWidth="1"/>
    <col min="5" max="5" width="0.375" style="301" customWidth="1"/>
    <col min="6" max="6" width="5.125" style="2" customWidth="1"/>
    <col min="7" max="7" width="0.375" style="2" customWidth="1"/>
    <col min="8" max="8" width="5.125" style="297" customWidth="1"/>
    <col min="9" max="9" width="0.375" style="297" customWidth="1"/>
    <col min="10" max="10" width="4.125" style="448" customWidth="1"/>
    <col min="11" max="11" width="0.375" style="76" customWidth="1"/>
    <col min="12" max="12" width="4.375" style="449" customWidth="1"/>
    <col min="13" max="13" width="0.375" style="76" customWidth="1"/>
    <col min="14" max="14" width="4.375" style="449" customWidth="1"/>
    <col min="15" max="15" width="0.375" style="76" customWidth="1"/>
    <col min="16" max="16" width="4.125" style="1491" customWidth="1"/>
    <col min="17" max="17" width="0.375" style="76" customWidth="1"/>
    <col min="18" max="18" width="4.375" style="449" customWidth="1"/>
    <col min="19" max="19" width="0.375" style="76" customWidth="1"/>
    <col min="20" max="20" width="4.375" style="449" customWidth="1"/>
    <col min="21" max="21" width="0.375" style="76" customWidth="1"/>
    <col min="22" max="22" width="4.125" style="451" customWidth="1"/>
    <col min="23" max="23" width="0.375" style="76" customWidth="1"/>
    <col min="24" max="24" width="4.375" style="449" customWidth="1"/>
    <col min="25" max="25" width="0.375" style="76" customWidth="1"/>
    <col min="26" max="26" width="4.375" style="343" customWidth="1"/>
    <col min="27" max="28" width="0.375" style="199" customWidth="1"/>
    <col min="29" max="29" width="75.625" style="350" customWidth="1"/>
    <col min="30" max="16384" width="9" style="2"/>
  </cols>
  <sheetData>
    <row r="1" spans="1:29" ht="7.35" customHeight="1">
      <c r="A1" s="2273" t="s">
        <v>451</v>
      </c>
      <c r="B1" s="2274"/>
      <c r="C1" s="2274"/>
      <c r="D1" s="2262" t="s">
        <v>998</v>
      </c>
      <c r="E1" s="2720"/>
      <c r="F1" s="2720"/>
      <c r="G1" s="2263"/>
      <c r="H1" s="2745" t="s">
        <v>753</v>
      </c>
      <c r="I1" s="2746"/>
      <c r="J1" s="199"/>
      <c r="K1" s="663"/>
      <c r="L1" s="657"/>
      <c r="Q1" s="496"/>
      <c r="R1" s="657"/>
      <c r="V1" s="448"/>
      <c r="X1" s="657"/>
      <c r="Z1" s="449"/>
      <c r="AA1" s="76"/>
      <c r="AB1" s="343"/>
    </row>
    <row r="2" spans="1:29" s="43" customFormat="1" ht="7.35" customHeight="1">
      <c r="A2" s="403"/>
      <c r="B2" s="2743" t="s">
        <v>551</v>
      </c>
      <c r="C2" s="2743"/>
      <c r="D2" s="2664">
        <v>100</v>
      </c>
      <c r="E2" s="2665"/>
      <c r="F2" s="2665"/>
      <c r="G2" s="1482"/>
      <c r="H2" s="1445">
        <v>50</v>
      </c>
      <c r="I2" s="1479"/>
      <c r="J2" s="405"/>
      <c r="K2" s="1329"/>
      <c r="L2" s="1446"/>
      <c r="M2" s="88"/>
      <c r="N2" s="1447"/>
      <c r="O2" s="88"/>
      <c r="P2" s="1492"/>
      <c r="Q2" s="481"/>
      <c r="R2" s="1446"/>
      <c r="S2" s="88"/>
      <c r="T2" s="1447"/>
      <c r="U2" s="88"/>
      <c r="V2" s="1146"/>
      <c r="W2" s="88"/>
      <c r="X2" s="1446"/>
      <c r="Y2" s="88"/>
      <c r="Z2" s="1447"/>
      <c r="AA2" s="88"/>
      <c r="AB2" s="1448"/>
      <c r="AC2" s="1449"/>
    </row>
    <row r="3" spans="1:29" s="43" customFormat="1" ht="7.35" customHeight="1">
      <c r="A3" s="403"/>
      <c r="B3" s="2743" t="s">
        <v>974</v>
      </c>
      <c r="C3" s="2744"/>
      <c r="D3" s="2664">
        <v>400</v>
      </c>
      <c r="E3" s="2665"/>
      <c r="F3" s="2665"/>
      <c r="G3" s="1483"/>
      <c r="H3" s="1166">
        <v>100</v>
      </c>
      <c r="I3" s="1480"/>
      <c r="J3" s="405"/>
      <c r="K3" s="1329"/>
      <c r="L3" s="1446"/>
      <c r="M3" s="88"/>
      <c r="N3" s="1447"/>
      <c r="O3" s="88"/>
      <c r="P3" s="1492"/>
      <c r="Q3" s="481"/>
      <c r="R3" s="1446"/>
      <c r="S3" s="88"/>
      <c r="T3" s="1447"/>
      <c r="U3" s="88"/>
      <c r="V3" s="1146"/>
      <c r="W3" s="88"/>
      <c r="X3" s="1446"/>
      <c r="Y3" s="88"/>
      <c r="Z3" s="1447"/>
      <c r="AA3" s="88"/>
      <c r="AB3" s="1448"/>
      <c r="AC3" s="1449"/>
    </row>
    <row r="4" spans="1:29" s="43" customFormat="1" ht="7.35" customHeight="1">
      <c r="A4" s="403"/>
      <c r="B4" s="2743" t="s">
        <v>975</v>
      </c>
      <c r="C4" s="2743"/>
      <c r="D4" s="2664">
        <v>60</v>
      </c>
      <c r="E4" s="2665"/>
      <c r="F4" s="2665"/>
      <c r="G4" s="1483"/>
      <c r="H4" s="1166">
        <v>30</v>
      </c>
      <c r="I4" s="1480"/>
      <c r="J4" s="405"/>
      <c r="K4" s="1329"/>
      <c r="L4" s="1446"/>
      <c r="M4" s="88"/>
      <c r="N4" s="1447"/>
      <c r="O4" s="88"/>
      <c r="P4" s="1492"/>
      <c r="Q4" s="481"/>
      <c r="R4" s="1446"/>
      <c r="S4" s="88"/>
      <c r="T4" s="1447"/>
      <c r="U4" s="88"/>
      <c r="V4" s="1146"/>
      <c r="W4" s="88"/>
      <c r="X4" s="1446"/>
      <c r="Y4" s="88"/>
      <c r="Z4" s="1447"/>
      <c r="AA4" s="88"/>
      <c r="AB4" s="1448"/>
      <c r="AC4" s="1449"/>
    </row>
    <row r="5" spans="1:29" ht="7.35" customHeight="1">
      <c r="A5" s="403"/>
      <c r="B5" s="2743" t="s">
        <v>552</v>
      </c>
      <c r="C5" s="2743"/>
      <c r="D5" s="2747">
        <v>20</v>
      </c>
      <c r="E5" s="2635"/>
      <c r="F5" s="2635"/>
      <c r="G5" s="1484"/>
      <c r="H5" s="1136">
        <v>20</v>
      </c>
      <c r="I5" s="1481"/>
      <c r="J5" s="199"/>
      <c r="K5" s="663"/>
      <c r="L5" s="657"/>
      <c r="Q5" s="496"/>
      <c r="R5" s="657"/>
      <c r="V5" s="448"/>
      <c r="X5" s="657"/>
      <c r="Z5" s="449"/>
      <c r="AA5" s="76"/>
      <c r="AB5" s="343"/>
    </row>
    <row r="6" spans="1:29" ht="7.35" customHeight="1"/>
    <row r="7" spans="1:29" ht="7.35" customHeight="1">
      <c r="A7" s="2229" t="s">
        <v>452</v>
      </c>
      <c r="B7" s="2230"/>
      <c r="C7" s="393" t="s">
        <v>453</v>
      </c>
      <c r="D7" s="2229" t="s">
        <v>454</v>
      </c>
      <c r="E7" s="2230"/>
      <c r="F7" s="2039" t="s">
        <v>455</v>
      </c>
      <c r="G7" s="2038"/>
      <c r="H7" s="2039" t="s">
        <v>456</v>
      </c>
      <c r="I7" s="2038"/>
      <c r="J7" s="2094" t="s">
        <v>5</v>
      </c>
      <c r="K7" s="2095"/>
      <c r="L7" s="2095"/>
      <c r="M7" s="2095"/>
      <c r="N7" s="2095"/>
      <c r="O7" s="2095"/>
      <c r="P7" s="2095"/>
      <c r="Q7" s="2095"/>
      <c r="R7" s="2095"/>
      <c r="S7" s="2095"/>
      <c r="T7" s="2095"/>
      <c r="U7" s="2095"/>
      <c r="V7" s="2095"/>
      <c r="W7" s="2095"/>
      <c r="X7" s="2095"/>
      <c r="Y7" s="2095"/>
      <c r="Z7" s="2095"/>
      <c r="AA7" s="2096"/>
      <c r="AB7" s="2039" t="s">
        <v>457</v>
      </c>
      <c r="AC7" s="2038"/>
    </row>
    <row r="8" spans="1:29" ht="7.35" customHeight="1">
      <c r="A8" s="2221"/>
      <c r="B8" s="2222"/>
      <c r="C8" s="410" t="s">
        <v>458</v>
      </c>
      <c r="D8" s="2221" t="s">
        <v>459</v>
      </c>
      <c r="E8" s="2222"/>
      <c r="F8" s="2042"/>
      <c r="G8" s="2043"/>
      <c r="H8" s="2042"/>
      <c r="I8" s="2043"/>
      <c r="J8" s="2094" t="s">
        <v>772</v>
      </c>
      <c r="K8" s="2095"/>
      <c r="L8" s="2095"/>
      <c r="M8" s="2095"/>
      <c r="N8" s="2095"/>
      <c r="O8" s="2096"/>
      <c r="P8" s="2094" t="s">
        <v>773</v>
      </c>
      <c r="Q8" s="2095"/>
      <c r="R8" s="2095"/>
      <c r="S8" s="2095"/>
      <c r="T8" s="2095"/>
      <c r="U8" s="2096"/>
      <c r="V8" s="2094" t="s">
        <v>988</v>
      </c>
      <c r="W8" s="2095"/>
      <c r="X8" s="2095"/>
      <c r="Y8" s="2095"/>
      <c r="Z8" s="2095"/>
      <c r="AA8" s="2096"/>
      <c r="AB8" s="2042"/>
      <c r="AC8" s="2043"/>
    </row>
    <row r="9" spans="1:29" ht="7.35" customHeight="1">
      <c r="A9" s="2221"/>
      <c r="B9" s="2222"/>
      <c r="C9" s="410"/>
      <c r="D9" s="2221"/>
      <c r="E9" s="2222"/>
      <c r="F9" s="2042"/>
      <c r="G9" s="2043"/>
      <c r="H9" s="2042"/>
      <c r="I9" s="2043"/>
      <c r="J9" s="2240" t="str">
        <f>'3.1Cost by Sub-contractors'!M3</f>
        <v>Qty</v>
      </c>
      <c r="K9" s="2241"/>
      <c r="L9" s="2244" t="str">
        <f>'3.1Cost by Sub-contractors'!K3</f>
        <v>Unit Price</v>
      </c>
      <c r="M9" s="2245"/>
      <c r="N9" s="2236" t="str">
        <f>'3.1Cost by Sub-contractors'!O3</f>
        <v>Amount</v>
      </c>
      <c r="O9" s="2237"/>
      <c r="P9" s="2240" t="str">
        <f>'3.1Cost by Sub-contractors'!M3</f>
        <v>Qty</v>
      </c>
      <c r="Q9" s="2241"/>
      <c r="R9" s="2244" t="str">
        <f>'3.1Cost by Sub-contractors'!K3</f>
        <v>Unit Price</v>
      </c>
      <c r="S9" s="2245"/>
      <c r="T9" s="2236" t="str">
        <f>'3.1Cost by Sub-contractors'!O3</f>
        <v>Amount</v>
      </c>
      <c r="U9" s="2237"/>
      <c r="V9" s="2240" t="str">
        <f>'3.1Cost by Sub-contractors'!M3</f>
        <v>Qty</v>
      </c>
      <c r="W9" s="2241"/>
      <c r="X9" s="2244" t="s">
        <v>460</v>
      </c>
      <c r="Y9" s="2245"/>
      <c r="Z9" s="2236" t="s">
        <v>461</v>
      </c>
      <c r="AA9" s="2237"/>
      <c r="AB9" s="2044"/>
      <c r="AC9" s="2046"/>
    </row>
    <row r="10" spans="1:29" ht="7.35" customHeight="1">
      <c r="A10" s="2258"/>
      <c r="B10" s="2259"/>
      <c r="C10" s="395"/>
      <c r="D10" s="2254"/>
      <c r="E10" s="2255"/>
      <c r="F10" s="2089"/>
      <c r="G10" s="2027"/>
      <c r="H10" s="2089"/>
      <c r="I10" s="2027"/>
      <c r="J10" s="2286" t="str">
        <f>'3.1Cost by Sub-contractors'!J66</f>
        <v>(ha)</v>
      </c>
      <c r="K10" s="2287"/>
      <c r="L10" s="2234" t="str">
        <f>'3.1Cost by Sub-contractors'!K4</f>
        <v>(USD)</v>
      </c>
      <c r="M10" s="2235"/>
      <c r="N10" s="2238" t="str">
        <f>'3.1Cost by Sub-contractors'!O4</f>
        <v>(USD)</v>
      </c>
      <c r="O10" s="2239"/>
      <c r="P10" s="2286" t="str">
        <f>'3.1Cost by Sub-contractors'!J67</f>
        <v>(km)</v>
      </c>
      <c r="Q10" s="2287"/>
      <c r="R10" s="2234" t="str">
        <f>'3.1Cost by Sub-contractors'!K4</f>
        <v>(USD)</v>
      </c>
      <c r="S10" s="2235"/>
      <c r="T10" s="2238" t="str">
        <f>'3.1Cost by Sub-contractors'!O4</f>
        <v>(USD)</v>
      </c>
      <c r="U10" s="2239"/>
      <c r="V10" s="2286" t="str">
        <f>'3.1Cost by Sub-contractors'!J68</f>
        <v>(km)</v>
      </c>
      <c r="W10" s="2287"/>
      <c r="X10" s="2234" t="str">
        <f>'3.1Cost by Sub-contractors'!K4</f>
        <v>(USD)</v>
      </c>
      <c r="Y10" s="2235"/>
      <c r="Z10" s="2238" t="str">
        <f>'3.1Cost by Sub-contractors'!O4</f>
        <v>(USD)</v>
      </c>
      <c r="AA10" s="2239"/>
      <c r="AB10" s="2032"/>
      <c r="AC10" s="2034"/>
    </row>
    <row r="11" spans="1:29" s="43" customFormat="1" ht="7.35" customHeight="1">
      <c r="A11" s="403"/>
      <c r="B11" s="2231" t="s">
        <v>774</v>
      </c>
      <c r="C11" s="2231"/>
      <c r="D11" s="2231"/>
      <c r="E11" s="2231"/>
      <c r="F11" s="2231"/>
      <c r="G11" s="2231"/>
      <c r="H11" s="2231"/>
      <c r="I11" s="2231"/>
      <c r="J11" s="2231"/>
      <c r="K11" s="2231"/>
      <c r="L11" s="2231"/>
      <c r="M11" s="2231"/>
      <c r="N11" s="2231"/>
      <c r="O11" s="2231"/>
      <c r="P11" s="2231"/>
      <c r="Q11" s="2231"/>
      <c r="R11" s="2231"/>
      <c r="S11" s="2231"/>
      <c r="T11" s="2231"/>
      <c r="U11" s="2231"/>
      <c r="V11" s="2231"/>
      <c r="W11" s="2231"/>
      <c r="X11" s="2231"/>
      <c r="Y11" s="2231"/>
      <c r="Z11" s="2231"/>
      <c r="AA11" s="2231"/>
      <c r="AB11" s="2231"/>
      <c r="AC11" s="2232"/>
    </row>
    <row r="12" spans="1:29" s="43" customFormat="1" ht="7.35" customHeight="1">
      <c r="A12" s="414"/>
      <c r="B12" s="1473" t="str">
        <f>'4.1Plan'!B6</f>
        <v>Danang</v>
      </c>
      <c r="C12" s="1474" t="str">
        <f>'4.1Plan'!C6</f>
        <v>PKG01</v>
      </c>
      <c r="D12" s="2227" t="str">
        <f>'4.1Plan'!D6</f>
        <v>ML01-1</v>
      </c>
      <c r="E12" s="2228"/>
      <c r="F12" s="2274" t="s">
        <v>748</v>
      </c>
      <c r="G12" s="2274"/>
      <c r="H12" s="2739">
        <v>0</v>
      </c>
      <c r="I12" s="2740"/>
      <c r="J12" s="1485">
        <f>D2*D3/10000</f>
        <v>4</v>
      </c>
      <c r="K12" s="1473"/>
      <c r="L12" s="1477"/>
      <c r="M12" s="1478"/>
      <c r="N12" s="1473"/>
      <c r="O12" s="398"/>
      <c r="P12" s="1493">
        <f>D3/1000</f>
        <v>0.4</v>
      </c>
      <c r="Q12" s="1473"/>
      <c r="R12" s="1477"/>
      <c r="S12" s="1478"/>
      <c r="T12" s="1473"/>
      <c r="U12" s="1473"/>
      <c r="V12" s="476">
        <f>ROUND(D3/D5,0)*D4/1000</f>
        <v>1.2</v>
      </c>
      <c r="W12" s="1473"/>
      <c r="X12" s="1477"/>
      <c r="Y12" s="1478"/>
      <c r="Z12" s="1473"/>
      <c r="AA12" s="398"/>
      <c r="AB12" s="1473"/>
      <c r="AC12" s="420" t="s">
        <v>989</v>
      </c>
    </row>
    <row r="13" spans="1:29" s="43" customFormat="1" ht="7.35" customHeight="1">
      <c r="A13" s="1470"/>
      <c r="B13" s="1475"/>
      <c r="C13" s="1476"/>
      <c r="D13" s="2254"/>
      <c r="E13" s="2255"/>
      <c r="F13" s="2249" t="s">
        <v>462</v>
      </c>
      <c r="G13" s="2250"/>
      <c r="H13" s="2250"/>
      <c r="I13" s="2251"/>
      <c r="J13" s="1486">
        <f>J12</f>
        <v>4</v>
      </c>
      <c r="K13" s="390"/>
      <c r="L13" s="370">
        <f>'3.1Cost by Sub-contractors'!K66</f>
        <v>0</v>
      </c>
      <c r="M13" s="369"/>
      <c r="N13" s="479">
        <f>J13*L13</f>
        <v>0</v>
      </c>
      <c r="O13" s="468"/>
      <c r="P13" s="1472">
        <f>P12</f>
        <v>0.4</v>
      </c>
      <c r="Q13" s="390"/>
      <c r="R13" s="370">
        <f>'3.1Cost by Sub-contractors'!K67</f>
        <v>0</v>
      </c>
      <c r="S13" s="369"/>
      <c r="T13" s="479">
        <f>P13*R13</f>
        <v>0</v>
      </c>
      <c r="U13" s="390"/>
      <c r="V13" s="372">
        <f>V12</f>
        <v>1.2</v>
      </c>
      <c r="W13" s="390"/>
      <c r="X13" s="370">
        <f>'3.1Cost by Sub-contractors'!K68</f>
        <v>0</v>
      </c>
      <c r="Y13" s="369"/>
      <c r="Z13" s="546">
        <f>V13*X13</f>
        <v>0</v>
      </c>
      <c r="AA13" s="341"/>
      <c r="AB13" s="445"/>
      <c r="AC13" s="387"/>
    </row>
    <row r="14" spans="1:29" s="43" customFormat="1" ht="7.35" customHeight="1">
      <c r="A14" s="414"/>
      <c r="B14" s="1473" t="str">
        <f>'4.1Plan'!B120</f>
        <v>Quang Nam</v>
      </c>
      <c r="C14" s="1474" t="str">
        <f>'4.1Plan'!C120</f>
        <v>PKG03</v>
      </c>
      <c r="D14" s="2227" t="str">
        <f>'4.1Plan'!D120</f>
        <v>ML03-1</v>
      </c>
      <c r="E14" s="2228"/>
      <c r="F14" s="2274" t="s">
        <v>749</v>
      </c>
      <c r="G14" s="2274"/>
      <c r="H14" s="2739">
        <f>'4.1Plan'!AB141</f>
        <v>20805</v>
      </c>
      <c r="I14" s="2740"/>
      <c r="J14" s="1485">
        <f>D2*D3/10000</f>
        <v>4</v>
      </c>
      <c r="K14" s="1473"/>
      <c r="L14" s="1477"/>
      <c r="M14" s="1478"/>
      <c r="N14" s="1473"/>
      <c r="O14" s="398"/>
      <c r="P14" s="1493">
        <f>D3/1000</f>
        <v>0.4</v>
      </c>
      <c r="Q14" s="1473"/>
      <c r="R14" s="1477"/>
      <c r="S14" s="1478"/>
      <c r="T14" s="1473"/>
      <c r="U14" s="1473"/>
      <c r="V14" s="476">
        <f>ROUND(D3/D5,0)*D4/1000</f>
        <v>1.2</v>
      </c>
      <c r="W14" s="1473"/>
      <c r="X14" s="1477"/>
      <c r="Y14" s="1478"/>
      <c r="Z14" s="1473"/>
      <c r="AA14" s="398"/>
      <c r="AB14" s="1473"/>
      <c r="AC14" s="388" t="s">
        <v>990</v>
      </c>
    </row>
    <row r="15" spans="1:29" s="43" customFormat="1" ht="7.35" customHeight="1">
      <c r="A15" s="379"/>
      <c r="B15" s="399"/>
      <c r="C15" s="1476"/>
      <c r="D15" s="2254"/>
      <c r="E15" s="2255"/>
      <c r="F15" s="2249" t="s">
        <v>462</v>
      </c>
      <c r="G15" s="2250"/>
      <c r="H15" s="2250"/>
      <c r="I15" s="2251"/>
      <c r="J15" s="1486">
        <f>J14</f>
        <v>4</v>
      </c>
      <c r="K15" s="390"/>
      <c r="L15" s="370">
        <f>'3.1Cost by Sub-contractors'!K66</f>
        <v>0</v>
      </c>
      <c r="M15" s="369"/>
      <c r="N15" s="479">
        <f>J15*L15</f>
        <v>0</v>
      </c>
      <c r="O15" s="468"/>
      <c r="P15" s="1472">
        <f>P14</f>
        <v>0.4</v>
      </c>
      <c r="Q15" s="390"/>
      <c r="R15" s="370">
        <f>'3.1Cost by Sub-contractors'!K67</f>
        <v>0</v>
      </c>
      <c r="S15" s="369"/>
      <c r="T15" s="479">
        <f>P15*R15</f>
        <v>0</v>
      </c>
      <c r="U15" s="390"/>
      <c r="V15" s="372">
        <f>V14</f>
        <v>1.2</v>
      </c>
      <c r="W15" s="390"/>
      <c r="X15" s="370">
        <f>'3.1Cost by Sub-contractors'!K68</f>
        <v>0</v>
      </c>
      <c r="Y15" s="369"/>
      <c r="Z15" s="546">
        <f>V15*X15</f>
        <v>0</v>
      </c>
      <c r="AA15" s="341"/>
      <c r="AB15" s="445"/>
      <c r="AC15" s="387"/>
    </row>
    <row r="16" spans="1:29" s="43" customFormat="1" ht="7.35" customHeight="1">
      <c r="A16" s="379"/>
      <c r="B16" s="399"/>
      <c r="C16" s="1474" t="str">
        <f>'4.1Plan'!C203</f>
        <v>PKG05</v>
      </c>
      <c r="D16" s="2227" t="str">
        <f>'4.1Plan'!D216</f>
        <v>ML05-2</v>
      </c>
      <c r="E16" s="2228"/>
      <c r="F16" s="2274" t="s">
        <v>750</v>
      </c>
      <c r="G16" s="2274"/>
      <c r="H16" s="2739">
        <f>'4.1Plan'!AB246</f>
        <v>40776</v>
      </c>
      <c r="I16" s="2740"/>
      <c r="J16" s="1485">
        <f>D2*D3/10000</f>
        <v>4</v>
      </c>
      <c r="K16" s="1473"/>
      <c r="L16" s="1477"/>
      <c r="M16" s="1478"/>
      <c r="N16" s="1473"/>
      <c r="O16" s="398"/>
      <c r="P16" s="1493">
        <f>D3/1000</f>
        <v>0.4</v>
      </c>
      <c r="Q16" s="1473"/>
      <c r="R16" s="1477"/>
      <c r="S16" s="1478"/>
      <c r="T16" s="1473"/>
      <c r="U16" s="1473"/>
      <c r="V16" s="476">
        <f>ROUND(D3/D5,0)*D4/1000</f>
        <v>1.2</v>
      </c>
      <c r="W16" s="1473"/>
      <c r="X16" s="1477"/>
      <c r="Y16" s="1478"/>
      <c r="Z16" s="1473"/>
      <c r="AA16" s="398"/>
      <c r="AB16" s="1473"/>
      <c r="AC16" s="388" t="s">
        <v>991</v>
      </c>
    </row>
    <row r="17" spans="1:29" s="43" customFormat="1" ht="7.35" customHeight="1">
      <c r="A17" s="379"/>
      <c r="B17" s="399"/>
      <c r="C17" s="1476"/>
      <c r="D17" s="2254"/>
      <c r="E17" s="2255"/>
      <c r="F17" s="2249" t="s">
        <v>462</v>
      </c>
      <c r="G17" s="2250"/>
      <c r="H17" s="2250"/>
      <c r="I17" s="2251"/>
      <c r="J17" s="1486">
        <f>J16</f>
        <v>4</v>
      </c>
      <c r="K17" s="390"/>
      <c r="L17" s="370">
        <f>'3.1Cost by Sub-contractors'!K66</f>
        <v>0</v>
      </c>
      <c r="M17" s="369"/>
      <c r="N17" s="479">
        <f>J17*L17</f>
        <v>0</v>
      </c>
      <c r="O17" s="468"/>
      <c r="P17" s="1472">
        <f>P16</f>
        <v>0.4</v>
      </c>
      <c r="Q17" s="390"/>
      <c r="R17" s="370">
        <f>'3.1Cost by Sub-contractors'!K67</f>
        <v>0</v>
      </c>
      <c r="S17" s="369"/>
      <c r="T17" s="479">
        <f>P17*R17</f>
        <v>0</v>
      </c>
      <c r="U17" s="390"/>
      <c r="V17" s="372">
        <f>V16</f>
        <v>1.2</v>
      </c>
      <c r="W17" s="390"/>
      <c r="X17" s="370">
        <f>'3.1Cost by Sub-contractors'!K68</f>
        <v>0</v>
      </c>
      <c r="Y17" s="369"/>
      <c r="Z17" s="546">
        <f>V17*X17</f>
        <v>0</v>
      </c>
      <c r="AA17" s="341"/>
      <c r="AB17" s="445"/>
      <c r="AC17" s="387"/>
    </row>
    <row r="18" spans="1:29" s="43" customFormat="1" ht="7.35" customHeight="1">
      <c r="A18" s="379"/>
      <c r="B18" s="399"/>
      <c r="C18" s="1474" t="str">
        <f>'4.1Plan'!C309</f>
        <v>PKG07</v>
      </c>
      <c r="D18" s="2227" t="str">
        <f>'4.1Plan'!D355</f>
        <v>ML07-3</v>
      </c>
      <c r="E18" s="2228"/>
      <c r="F18" s="2274" t="s">
        <v>751</v>
      </c>
      <c r="G18" s="2274"/>
      <c r="H18" s="2739">
        <f>'4.1Plan'!AB369</f>
        <v>64200</v>
      </c>
      <c r="I18" s="2740"/>
      <c r="J18" s="1485">
        <f>D2*D3/10000</f>
        <v>4</v>
      </c>
      <c r="K18" s="1473"/>
      <c r="L18" s="1477"/>
      <c r="M18" s="1478"/>
      <c r="N18" s="1473"/>
      <c r="O18" s="398"/>
      <c r="P18" s="1493">
        <f>D3/1000</f>
        <v>0.4</v>
      </c>
      <c r="Q18" s="1473"/>
      <c r="R18" s="1477"/>
      <c r="S18" s="1478"/>
      <c r="T18" s="1473"/>
      <c r="U18" s="1473"/>
      <c r="V18" s="476">
        <f>ROUND(D3/D5,0)*D4/1000</f>
        <v>1.2</v>
      </c>
      <c r="W18" s="1473"/>
      <c r="X18" s="1477"/>
      <c r="Y18" s="1478"/>
      <c r="Z18" s="1473"/>
      <c r="AA18" s="398"/>
      <c r="AB18" s="1473"/>
      <c r="AC18" s="388" t="s">
        <v>992</v>
      </c>
    </row>
    <row r="19" spans="1:29" s="43" customFormat="1" ht="7.35" customHeight="1">
      <c r="A19" s="379"/>
      <c r="B19" s="399"/>
      <c r="C19" s="1476"/>
      <c r="D19" s="2254"/>
      <c r="E19" s="2255"/>
      <c r="F19" s="2249" t="s">
        <v>462</v>
      </c>
      <c r="G19" s="2250"/>
      <c r="H19" s="2250"/>
      <c r="I19" s="2251"/>
      <c r="J19" s="1486">
        <f>J18</f>
        <v>4</v>
      </c>
      <c r="K19" s="390"/>
      <c r="L19" s="370">
        <f>'3.1Cost by Sub-contractors'!K66</f>
        <v>0</v>
      </c>
      <c r="M19" s="369"/>
      <c r="N19" s="479">
        <f>J19*L19</f>
        <v>0</v>
      </c>
      <c r="O19" s="468"/>
      <c r="P19" s="1472">
        <f>P18</f>
        <v>0.4</v>
      </c>
      <c r="Q19" s="390"/>
      <c r="R19" s="370">
        <f>'3.1Cost by Sub-contractors'!K67</f>
        <v>0</v>
      </c>
      <c r="S19" s="369"/>
      <c r="T19" s="479">
        <f>P19*R19</f>
        <v>0</v>
      </c>
      <c r="U19" s="390"/>
      <c r="V19" s="372">
        <f>V18</f>
        <v>1.2</v>
      </c>
      <c r="W19" s="390"/>
      <c r="X19" s="370">
        <f>'3.1Cost by Sub-contractors'!K68</f>
        <v>0</v>
      </c>
      <c r="Y19" s="369"/>
      <c r="Z19" s="546">
        <f>V19*X19</f>
        <v>0</v>
      </c>
      <c r="AA19" s="341"/>
      <c r="AB19" s="445"/>
      <c r="AC19" s="387"/>
    </row>
    <row r="20" spans="1:29" s="43" customFormat="1" ht="7.35" customHeight="1">
      <c r="A20" s="379"/>
      <c r="B20" s="399"/>
      <c r="C20" s="1474" t="str">
        <f>'4.1Plan'!C445</f>
        <v>PKGA2</v>
      </c>
      <c r="D20" s="2227" t="str">
        <f>'4.1Plan'!D445</f>
        <v>MLA2-1</v>
      </c>
      <c r="E20" s="2228"/>
      <c r="F20" s="2274" t="s">
        <v>978</v>
      </c>
      <c r="G20" s="2274"/>
      <c r="H20" s="2739">
        <f>'4.1Plan'!AB456</f>
        <v>83800</v>
      </c>
      <c r="I20" s="2740"/>
      <c r="J20" s="1485">
        <f>D2*D3/10000</f>
        <v>4</v>
      </c>
      <c r="K20" s="1473"/>
      <c r="L20" s="1477"/>
      <c r="M20" s="1478"/>
      <c r="N20" s="1473"/>
      <c r="O20" s="398"/>
      <c r="P20" s="1493">
        <f>D3/1000</f>
        <v>0.4</v>
      </c>
      <c r="Q20" s="1473"/>
      <c r="R20" s="1477"/>
      <c r="S20" s="1478"/>
      <c r="T20" s="1473"/>
      <c r="U20" s="1473"/>
      <c r="V20" s="476">
        <f>ROUND(D3/D5,0)*D4/1000</f>
        <v>1.2</v>
      </c>
      <c r="W20" s="1473"/>
      <c r="X20" s="1477"/>
      <c r="Y20" s="1478"/>
      <c r="Z20" s="1473"/>
      <c r="AA20" s="398"/>
      <c r="AB20" s="1473"/>
      <c r="AC20" s="388" t="s">
        <v>993</v>
      </c>
    </row>
    <row r="21" spans="1:29" s="43" customFormat="1" ht="7.35" customHeight="1">
      <c r="A21" s="1470"/>
      <c r="B21" s="401"/>
      <c r="C21" s="1476"/>
      <c r="D21" s="2254"/>
      <c r="E21" s="2255"/>
      <c r="F21" s="2249" t="s">
        <v>462</v>
      </c>
      <c r="G21" s="2250"/>
      <c r="H21" s="2250"/>
      <c r="I21" s="2251"/>
      <c r="J21" s="1486">
        <f>J20</f>
        <v>4</v>
      </c>
      <c r="K21" s="390"/>
      <c r="L21" s="370">
        <f>'3.1Cost by Sub-contractors'!K66</f>
        <v>0</v>
      </c>
      <c r="M21" s="369"/>
      <c r="N21" s="479">
        <f>J21*L21</f>
        <v>0</v>
      </c>
      <c r="O21" s="468"/>
      <c r="P21" s="1472">
        <f>P20</f>
        <v>0.4</v>
      </c>
      <c r="Q21" s="390"/>
      <c r="R21" s="370">
        <f>'3.1Cost by Sub-contractors'!K67</f>
        <v>0</v>
      </c>
      <c r="S21" s="369"/>
      <c r="T21" s="479">
        <f>P21*R21</f>
        <v>0</v>
      </c>
      <c r="U21" s="390"/>
      <c r="V21" s="372">
        <f>V20</f>
        <v>1.2</v>
      </c>
      <c r="W21" s="390"/>
      <c r="X21" s="370">
        <f>'3.1Cost by Sub-contractors'!K68</f>
        <v>0</v>
      </c>
      <c r="Y21" s="369"/>
      <c r="Z21" s="546">
        <f>V21*X21</f>
        <v>0</v>
      </c>
      <c r="AA21" s="341"/>
      <c r="AB21" s="445"/>
      <c r="AC21" s="387"/>
    </row>
    <row r="22" spans="1:29" s="43" customFormat="1" ht="7.35" customHeight="1">
      <c r="A22" s="414"/>
      <c r="B22" s="1473" t="str">
        <f>'4.1Plan'!B515</f>
        <v>Quang Ngai</v>
      </c>
      <c r="C22" s="1474" t="str">
        <f>'4.1Plan'!C515</f>
        <v>PKGA3</v>
      </c>
      <c r="D22" s="2227" t="str">
        <f>'4.1Plan'!D515</f>
        <v>MLA3-1</v>
      </c>
      <c r="E22" s="2228"/>
      <c r="F22" s="2274" t="s">
        <v>979</v>
      </c>
      <c r="G22" s="2274"/>
      <c r="H22" s="2739">
        <f>'4.1Plan'!AB525</f>
        <v>102255</v>
      </c>
      <c r="I22" s="2740"/>
      <c r="J22" s="1485">
        <f>D2*D3/10000</f>
        <v>4</v>
      </c>
      <c r="K22" s="1473"/>
      <c r="L22" s="1477"/>
      <c r="M22" s="1478"/>
      <c r="N22" s="1473"/>
      <c r="O22" s="398"/>
      <c r="P22" s="1493">
        <f>D3/1000</f>
        <v>0.4</v>
      </c>
      <c r="Q22" s="1473"/>
      <c r="R22" s="1477"/>
      <c r="S22" s="1478"/>
      <c r="T22" s="1473"/>
      <c r="U22" s="1473"/>
      <c r="V22" s="476">
        <f>ROUND(D3/D5,0)*D4/1000</f>
        <v>1.2</v>
      </c>
      <c r="W22" s="1473"/>
      <c r="X22" s="1477"/>
      <c r="Y22" s="1478"/>
      <c r="Z22" s="1473"/>
      <c r="AA22" s="398"/>
      <c r="AB22" s="1473"/>
      <c r="AC22" s="388" t="s">
        <v>994</v>
      </c>
    </row>
    <row r="23" spans="1:29" s="43" customFormat="1" ht="7.35" customHeight="1">
      <c r="A23" s="1509"/>
      <c r="B23" s="399"/>
      <c r="C23" s="1476"/>
      <c r="D23" s="2254"/>
      <c r="E23" s="2255"/>
      <c r="F23" s="2249" t="s">
        <v>462</v>
      </c>
      <c r="G23" s="2250"/>
      <c r="H23" s="2250"/>
      <c r="I23" s="2251"/>
      <c r="J23" s="1486">
        <f>J22</f>
        <v>4</v>
      </c>
      <c r="K23" s="390"/>
      <c r="L23" s="370">
        <f>'3.1Cost by Sub-contractors'!K66</f>
        <v>0</v>
      </c>
      <c r="M23" s="369"/>
      <c r="N23" s="479">
        <f>J23*L23</f>
        <v>0</v>
      </c>
      <c r="O23" s="468"/>
      <c r="P23" s="1472">
        <f>P22</f>
        <v>0.4</v>
      </c>
      <c r="Q23" s="390"/>
      <c r="R23" s="370">
        <f>'3.1Cost by Sub-contractors'!K67</f>
        <v>0</v>
      </c>
      <c r="S23" s="369"/>
      <c r="T23" s="479">
        <f>P23*R23</f>
        <v>0</v>
      </c>
      <c r="U23" s="390"/>
      <c r="V23" s="372">
        <f>V22</f>
        <v>1.2</v>
      </c>
      <c r="W23" s="390"/>
      <c r="X23" s="370">
        <f>'3.1Cost by Sub-contractors'!K68</f>
        <v>0</v>
      </c>
      <c r="Y23" s="369"/>
      <c r="Z23" s="546">
        <f>V23*X23</f>
        <v>0</v>
      </c>
      <c r="AA23" s="341"/>
      <c r="AB23" s="445"/>
      <c r="AC23" s="387"/>
    </row>
    <row r="24" spans="1:29" s="43" customFormat="1" ht="7.35" customHeight="1">
      <c r="A24" s="1509"/>
      <c r="B24" s="399"/>
      <c r="C24" s="1474" t="str">
        <f>'4.1Plan'!C555</f>
        <v>PKGA4</v>
      </c>
      <c r="D24" s="2227" t="str">
        <f>'4.1Plan'!D555</f>
        <v>MLA4-1</v>
      </c>
      <c r="E24" s="2228"/>
      <c r="F24" s="2274" t="s">
        <v>980</v>
      </c>
      <c r="G24" s="2274"/>
      <c r="H24" s="2739">
        <f>'4.1Plan'!AB567</f>
        <v>112615</v>
      </c>
      <c r="I24" s="2740"/>
      <c r="J24" s="1485">
        <f>D2*D3/10000</f>
        <v>4</v>
      </c>
      <c r="K24" s="1473"/>
      <c r="L24" s="1477"/>
      <c r="M24" s="1478"/>
      <c r="N24" s="1473"/>
      <c r="O24" s="398"/>
      <c r="P24" s="1493">
        <f>D3/1000</f>
        <v>0.4</v>
      </c>
      <c r="Q24" s="1473"/>
      <c r="R24" s="1477"/>
      <c r="S24" s="1478"/>
      <c r="T24" s="1473"/>
      <c r="U24" s="1473"/>
      <c r="V24" s="476">
        <f>ROUND(D3/D5,0)*D4/1000</f>
        <v>1.2</v>
      </c>
      <c r="W24" s="1473"/>
      <c r="X24" s="1477"/>
      <c r="Y24" s="1478"/>
      <c r="Z24" s="1473"/>
      <c r="AA24" s="398"/>
      <c r="AB24" s="1473"/>
      <c r="AC24" s="388" t="s">
        <v>995</v>
      </c>
    </row>
    <row r="25" spans="1:29" s="43" customFormat="1" ht="7.35" customHeight="1">
      <c r="A25" s="1509"/>
      <c r="B25" s="399"/>
      <c r="C25" s="1638"/>
      <c r="D25" s="2254"/>
      <c r="E25" s="2255"/>
      <c r="F25" s="2249" t="s">
        <v>462</v>
      </c>
      <c r="G25" s="2250"/>
      <c r="H25" s="2250"/>
      <c r="I25" s="2251"/>
      <c r="J25" s="1486">
        <f>J24</f>
        <v>4</v>
      </c>
      <c r="K25" s="390"/>
      <c r="L25" s="370">
        <f>'3.1Cost by Sub-contractors'!K66</f>
        <v>0</v>
      </c>
      <c r="M25" s="369"/>
      <c r="N25" s="479">
        <f>J25*L25</f>
        <v>0</v>
      </c>
      <c r="O25" s="468"/>
      <c r="P25" s="1472">
        <f>P24</f>
        <v>0.4</v>
      </c>
      <c r="Q25" s="390"/>
      <c r="R25" s="370">
        <f>'3.1Cost by Sub-contractors'!K67</f>
        <v>0</v>
      </c>
      <c r="S25" s="369"/>
      <c r="T25" s="479">
        <f>P25*R25</f>
        <v>0</v>
      </c>
      <c r="U25" s="390"/>
      <c r="V25" s="372">
        <f>V24</f>
        <v>1.2</v>
      </c>
      <c r="W25" s="390"/>
      <c r="X25" s="370">
        <f>'3.1Cost by Sub-contractors'!K68</f>
        <v>0</v>
      </c>
      <c r="Y25" s="369"/>
      <c r="Z25" s="546">
        <f>V25*X25</f>
        <v>0</v>
      </c>
      <c r="AA25" s="341"/>
      <c r="AB25" s="445"/>
      <c r="AC25" s="387"/>
    </row>
    <row r="26" spans="1:29" s="43" customFormat="1" ht="7.35" customHeight="1">
      <c r="A26" s="1509"/>
      <c r="B26" s="399"/>
      <c r="C26" s="1369"/>
      <c r="D26" s="2227" t="str">
        <f>'4.1Plan'!D595</f>
        <v>MLA4-3</v>
      </c>
      <c r="E26" s="2228"/>
      <c r="F26" s="2274" t="s">
        <v>981</v>
      </c>
      <c r="G26" s="2274"/>
      <c r="H26" s="2739">
        <f>'4.1Plan'!AB612</f>
        <v>123915</v>
      </c>
      <c r="I26" s="2740"/>
      <c r="J26" s="1485">
        <f>D2*D3/10000</f>
        <v>4</v>
      </c>
      <c r="K26" s="1473"/>
      <c r="L26" s="1477"/>
      <c r="M26" s="1478"/>
      <c r="N26" s="1473"/>
      <c r="O26" s="398"/>
      <c r="P26" s="1493">
        <f>D3/1000</f>
        <v>0.4</v>
      </c>
      <c r="Q26" s="1473"/>
      <c r="R26" s="1477"/>
      <c r="S26" s="1478"/>
      <c r="T26" s="1473"/>
      <c r="U26" s="1473"/>
      <c r="V26" s="476">
        <f>ROUND(D3/D5,0)*D4/1000</f>
        <v>1.2</v>
      </c>
      <c r="W26" s="1473"/>
      <c r="X26" s="1477"/>
      <c r="Y26" s="1478"/>
      <c r="Z26" s="1473"/>
      <c r="AA26" s="398"/>
      <c r="AB26" s="1473"/>
      <c r="AC26" s="388" t="s">
        <v>996</v>
      </c>
    </row>
    <row r="27" spans="1:29" s="43" customFormat="1" ht="7.35" customHeight="1">
      <c r="A27" s="1509"/>
      <c r="B27" s="399"/>
      <c r="C27" s="1476"/>
      <c r="D27" s="2254"/>
      <c r="E27" s="2255"/>
      <c r="F27" s="2249" t="s">
        <v>462</v>
      </c>
      <c r="G27" s="2250"/>
      <c r="H27" s="2250"/>
      <c r="I27" s="2251"/>
      <c r="J27" s="1486">
        <f>J26</f>
        <v>4</v>
      </c>
      <c r="K27" s="390"/>
      <c r="L27" s="370">
        <f>'3.1Cost by Sub-contractors'!K66</f>
        <v>0</v>
      </c>
      <c r="M27" s="369"/>
      <c r="N27" s="479">
        <f>J27*L27</f>
        <v>0</v>
      </c>
      <c r="O27" s="468"/>
      <c r="P27" s="1472">
        <f>P26</f>
        <v>0.4</v>
      </c>
      <c r="Q27" s="390"/>
      <c r="R27" s="370">
        <f>'3.1Cost by Sub-contractors'!K67</f>
        <v>0</v>
      </c>
      <c r="S27" s="369"/>
      <c r="T27" s="479">
        <f>P27*R27</f>
        <v>0</v>
      </c>
      <c r="U27" s="390"/>
      <c r="V27" s="372">
        <f>V26</f>
        <v>1.2</v>
      </c>
      <c r="W27" s="390"/>
      <c r="X27" s="370">
        <f>'3.1Cost by Sub-contractors'!K68</f>
        <v>0</v>
      </c>
      <c r="Y27" s="369"/>
      <c r="Z27" s="546">
        <f>V27*X27</f>
        <v>0</v>
      </c>
      <c r="AA27" s="341"/>
      <c r="AB27" s="445"/>
      <c r="AC27" s="387"/>
    </row>
    <row r="28" spans="1:29" s="43" customFormat="1" ht="7.35" customHeight="1">
      <c r="A28" s="1509"/>
      <c r="B28" s="399"/>
      <c r="C28" s="1474" t="str">
        <f>'4.1Plan'!C619</f>
        <v>PKGA5</v>
      </c>
      <c r="D28" s="2227" t="str">
        <f>'4.1Plan'!D619</f>
        <v>MLA5-1</v>
      </c>
      <c r="E28" s="2228"/>
      <c r="F28" s="2274" t="s">
        <v>982</v>
      </c>
      <c r="G28" s="2274"/>
      <c r="H28" s="2739">
        <f>'4.1Plan'!AB640</f>
        <v>130750</v>
      </c>
      <c r="I28" s="2740"/>
      <c r="J28" s="1485">
        <f>D2*D3/10000</f>
        <v>4</v>
      </c>
      <c r="K28" s="1473"/>
      <c r="L28" s="1477"/>
      <c r="M28" s="1478"/>
      <c r="N28" s="1473"/>
      <c r="O28" s="398"/>
      <c r="P28" s="1493">
        <f>D3/1000</f>
        <v>0.4</v>
      </c>
      <c r="Q28" s="1473"/>
      <c r="R28" s="1477"/>
      <c r="S28" s="1478"/>
      <c r="T28" s="1473"/>
      <c r="U28" s="1473"/>
      <c r="V28" s="476">
        <f>ROUND(D3/D5,0)*D4/1000</f>
        <v>1.2</v>
      </c>
      <c r="W28" s="1473"/>
      <c r="X28" s="1477"/>
      <c r="Y28" s="1478"/>
      <c r="Z28" s="1473"/>
      <c r="AA28" s="398"/>
      <c r="AB28" s="1473"/>
      <c r="AC28" s="388" t="s">
        <v>997</v>
      </c>
    </row>
    <row r="29" spans="1:29" s="43" customFormat="1" ht="7.35" customHeight="1">
      <c r="A29" s="1509"/>
      <c r="B29" s="399"/>
      <c r="C29" s="1638"/>
      <c r="D29" s="2254"/>
      <c r="E29" s="2255"/>
      <c r="F29" s="2249" t="s">
        <v>462</v>
      </c>
      <c r="G29" s="2250"/>
      <c r="H29" s="2250"/>
      <c r="I29" s="2251"/>
      <c r="J29" s="1486">
        <f>J28</f>
        <v>4</v>
      </c>
      <c r="K29" s="390"/>
      <c r="L29" s="370">
        <f>'3.1Cost by Sub-contractors'!K66</f>
        <v>0</v>
      </c>
      <c r="M29" s="369"/>
      <c r="N29" s="479">
        <f>J29*L29</f>
        <v>0</v>
      </c>
      <c r="O29" s="468"/>
      <c r="P29" s="1472">
        <f>P28</f>
        <v>0.4</v>
      </c>
      <c r="Q29" s="390"/>
      <c r="R29" s="370">
        <f>'3.1Cost by Sub-contractors'!K67</f>
        <v>0</v>
      </c>
      <c r="S29" s="369"/>
      <c r="T29" s="479">
        <f>P29*R29</f>
        <v>0</v>
      </c>
      <c r="U29" s="390"/>
      <c r="V29" s="372">
        <f>V28</f>
        <v>1.2</v>
      </c>
      <c r="W29" s="390"/>
      <c r="X29" s="370">
        <f>'3.1Cost by Sub-contractors'!K68</f>
        <v>0</v>
      </c>
      <c r="Y29" s="369"/>
      <c r="Z29" s="546">
        <f>V29*X29</f>
        <v>0</v>
      </c>
      <c r="AA29" s="341"/>
      <c r="AB29" s="445"/>
      <c r="AC29" s="1344"/>
    </row>
    <row r="30" spans="1:29" s="43" customFormat="1" ht="7.35" customHeight="1">
      <c r="A30" s="407"/>
      <c r="B30" s="399"/>
      <c r="C30" s="418"/>
      <c r="D30" s="2227" t="str">
        <f>'4.1Plan'!V645</f>
        <v>MLA5-2</v>
      </c>
      <c r="E30" s="2228"/>
      <c r="F30" s="2733" t="s">
        <v>983</v>
      </c>
      <c r="G30" s="2734"/>
      <c r="H30" s="2650">
        <v>133371</v>
      </c>
      <c r="I30" s="2651"/>
      <c r="J30" s="452">
        <f>H2*H3/10000</f>
        <v>0.5</v>
      </c>
      <c r="K30" s="1102"/>
      <c r="L30" s="1103"/>
      <c r="M30" s="1104"/>
      <c r="N30" s="1102"/>
      <c r="O30" s="1102"/>
      <c r="P30" s="1109">
        <f>H3/1000</f>
        <v>0.1</v>
      </c>
      <c r="Q30" s="1102"/>
      <c r="R30" s="1103"/>
      <c r="S30" s="1104"/>
      <c r="T30" s="1102"/>
      <c r="U30" s="1102"/>
      <c r="V30" s="1111">
        <f>ROUND(H3/H5,0)*H4/1000</f>
        <v>0.15</v>
      </c>
      <c r="W30" s="1102"/>
      <c r="X30" s="1103"/>
      <c r="Y30" s="1104"/>
      <c r="Z30" s="1102"/>
      <c r="AA30" s="1105"/>
      <c r="AB30" s="1101"/>
      <c r="AC30" s="1105"/>
    </row>
    <row r="31" spans="1:29" s="43" customFormat="1" ht="7.35" customHeight="1">
      <c r="A31" s="407"/>
      <c r="B31" s="399"/>
      <c r="C31" s="410"/>
      <c r="D31" s="2223"/>
      <c r="E31" s="2224"/>
      <c r="F31" s="2735" t="s">
        <v>984</v>
      </c>
      <c r="G31" s="2736"/>
      <c r="H31" s="2208">
        <v>134222</v>
      </c>
      <c r="I31" s="2210"/>
      <c r="J31" s="1487">
        <f>H2*H3/10000</f>
        <v>0.5</v>
      </c>
      <c r="K31" s="975"/>
      <c r="L31" s="1107"/>
      <c r="M31" s="1108"/>
      <c r="N31" s="975"/>
      <c r="O31" s="975"/>
      <c r="P31" s="1110">
        <f>H3/1000</f>
        <v>0.1</v>
      </c>
      <c r="Q31" s="975"/>
      <c r="R31" s="1107"/>
      <c r="S31" s="1108"/>
      <c r="T31" s="975"/>
      <c r="U31" s="975"/>
      <c r="V31" s="1112">
        <f>ROUND(H3/H5,0)*H4/1000</f>
        <v>0.15</v>
      </c>
      <c r="W31" s="975"/>
      <c r="X31" s="1107"/>
      <c r="Y31" s="1108"/>
      <c r="Z31" s="975"/>
      <c r="AA31" s="976"/>
      <c r="AB31" s="1106"/>
      <c r="AC31" s="976"/>
    </row>
    <row r="32" spans="1:29" s="43" customFormat="1" ht="7.35" customHeight="1">
      <c r="A32" s="407"/>
      <c r="B32" s="399"/>
      <c r="C32" s="410"/>
      <c r="D32" s="2223"/>
      <c r="E32" s="2224"/>
      <c r="F32" s="2737" t="s">
        <v>985</v>
      </c>
      <c r="G32" s="2738"/>
      <c r="H32" s="2648">
        <v>135415</v>
      </c>
      <c r="I32" s="2649"/>
      <c r="J32" s="1488">
        <f>H2*H3/10000</f>
        <v>0.5</v>
      </c>
      <c r="K32" s="1355"/>
      <c r="L32" s="1356"/>
      <c r="M32" s="1357"/>
      <c r="N32" s="1355"/>
      <c r="O32" s="1355"/>
      <c r="P32" s="1358">
        <f>H3/1000</f>
        <v>0.1</v>
      </c>
      <c r="Q32" s="1355"/>
      <c r="R32" s="1356"/>
      <c r="S32" s="1357"/>
      <c r="T32" s="1355"/>
      <c r="U32" s="1355"/>
      <c r="V32" s="1360">
        <f>ROUND(H3/H5,0)*H4/1000</f>
        <v>0.15</v>
      </c>
      <c r="W32" s="1355"/>
      <c r="X32" s="1356"/>
      <c r="Y32" s="1357"/>
      <c r="Z32" s="1355"/>
      <c r="AA32" s="1359"/>
      <c r="AB32" s="1361"/>
      <c r="AC32" s="1359"/>
    </row>
    <row r="33" spans="1:57" s="43" customFormat="1" ht="7.35" customHeight="1">
      <c r="A33" s="407"/>
      <c r="B33" s="399"/>
      <c r="C33" s="410"/>
      <c r="D33" s="2223"/>
      <c r="E33" s="2224"/>
      <c r="F33" s="2249" t="s">
        <v>462</v>
      </c>
      <c r="G33" s="2250"/>
      <c r="H33" s="2250"/>
      <c r="I33" s="2251"/>
      <c r="J33" s="1486">
        <f>SUM(J30:J32)</f>
        <v>1.5</v>
      </c>
      <c r="K33" s="390"/>
      <c r="L33" s="370">
        <f>'3.1Cost by Sub-contractors'!K66</f>
        <v>0</v>
      </c>
      <c r="M33" s="369"/>
      <c r="N33" s="479">
        <f>J33*L33</f>
        <v>0</v>
      </c>
      <c r="O33" s="390"/>
      <c r="P33" s="1471">
        <f>SUM(P30:P32)</f>
        <v>0.30000000000000004</v>
      </c>
      <c r="Q33" s="390"/>
      <c r="R33" s="370">
        <f>'3.1Cost by Sub-contractors'!K67</f>
        <v>0</v>
      </c>
      <c r="S33" s="369"/>
      <c r="T33" s="479">
        <f>P33*R33</f>
        <v>0</v>
      </c>
      <c r="U33" s="390"/>
      <c r="V33" s="372">
        <f>SUM(V30:V32)</f>
        <v>0.44999999999999996</v>
      </c>
      <c r="W33" s="390"/>
      <c r="X33" s="588">
        <f>'3.1Cost by Sub-contractors'!K68</f>
        <v>0</v>
      </c>
      <c r="Y33" s="589"/>
      <c r="Z33" s="590">
        <f>V33*X33</f>
        <v>0</v>
      </c>
      <c r="AA33" s="616"/>
      <c r="AB33" s="1250"/>
      <c r="AC33" s="1541"/>
      <c r="AD33" s="443"/>
      <c r="AE33" s="443"/>
      <c r="AF33" s="443"/>
      <c r="AG33" s="443"/>
      <c r="AH33" s="443"/>
      <c r="AI33" s="443"/>
      <c r="AJ33" s="443"/>
      <c r="AK33" s="443"/>
      <c r="AL33" s="443"/>
      <c r="AM33" s="443"/>
      <c r="AN33" s="443"/>
      <c r="AO33" s="443"/>
      <c r="AP33" s="443"/>
      <c r="AQ33" s="443"/>
      <c r="AR33" s="443"/>
      <c r="AS33" s="443"/>
      <c r="AT33" s="443"/>
      <c r="AU33" s="443"/>
      <c r="AV33" s="443"/>
      <c r="AW33" s="443"/>
      <c r="AX33" s="443"/>
      <c r="AY33" s="443"/>
      <c r="AZ33" s="443"/>
      <c r="BA33" s="443"/>
      <c r="BB33" s="443"/>
      <c r="BC33" s="443"/>
      <c r="BD33" s="443"/>
      <c r="BE33" s="443"/>
    </row>
    <row r="34" spans="1:57" s="43" customFormat="1" ht="7.35" customHeight="1">
      <c r="A34" s="407"/>
      <c r="B34" s="399"/>
      <c r="C34" s="410"/>
      <c r="D34" s="2227" t="str">
        <f>'4.1Plan'!V674</f>
        <v>MLA5-3</v>
      </c>
      <c r="E34" s="2228"/>
      <c r="F34" s="2733" t="s">
        <v>986</v>
      </c>
      <c r="G34" s="2734"/>
      <c r="H34" s="2650">
        <v>137215</v>
      </c>
      <c r="I34" s="2651"/>
      <c r="J34" s="1489">
        <f>H2*H3/10000</f>
        <v>0.5</v>
      </c>
      <c r="K34" s="1362"/>
      <c r="L34" s="1363"/>
      <c r="M34" s="1364"/>
      <c r="N34" s="1362"/>
      <c r="O34" s="1362"/>
      <c r="P34" s="1365">
        <f>H3/1000</f>
        <v>0.1</v>
      </c>
      <c r="Q34" s="1362"/>
      <c r="R34" s="1363"/>
      <c r="S34" s="1364"/>
      <c r="T34" s="1362"/>
      <c r="U34" s="1362"/>
      <c r="V34" s="1367">
        <f>ROUND(H3/H5,0)*H4/1000</f>
        <v>0.15</v>
      </c>
      <c r="W34" s="1362"/>
      <c r="X34" s="1363"/>
      <c r="Y34" s="1364"/>
      <c r="Z34" s="1362"/>
      <c r="AA34" s="1366"/>
      <c r="AB34" s="1368"/>
      <c r="AC34" s="1366"/>
      <c r="AD34" s="443"/>
      <c r="AE34" s="443"/>
      <c r="AF34" s="443"/>
      <c r="AG34" s="443"/>
      <c r="AH34" s="443"/>
      <c r="AI34" s="443"/>
      <c r="AJ34" s="443"/>
      <c r="AK34" s="443"/>
      <c r="AL34" s="443"/>
      <c r="AM34" s="443"/>
      <c r="AN34" s="443"/>
      <c r="AO34" s="443"/>
      <c r="AP34" s="443"/>
      <c r="AQ34" s="443"/>
      <c r="AR34" s="443"/>
      <c r="AS34" s="443"/>
      <c r="AT34" s="443"/>
      <c r="AU34" s="443"/>
      <c r="AV34" s="443"/>
      <c r="AW34" s="443"/>
      <c r="AX34" s="443"/>
      <c r="AY34" s="443"/>
      <c r="AZ34" s="443"/>
      <c r="BA34" s="443"/>
      <c r="BB34" s="443"/>
      <c r="BC34" s="443"/>
      <c r="BD34" s="443"/>
      <c r="BE34" s="443"/>
    </row>
    <row r="35" spans="1:57" ht="7.35" customHeight="1">
      <c r="A35" s="407"/>
      <c r="B35" s="399"/>
      <c r="C35" s="410"/>
      <c r="D35" s="2223"/>
      <c r="E35" s="2224"/>
      <c r="F35" s="2741" t="s">
        <v>987</v>
      </c>
      <c r="G35" s="2742"/>
      <c r="H35" s="2648">
        <v>139522</v>
      </c>
      <c r="I35" s="2649"/>
      <c r="J35" s="642">
        <f>D2*D3/10000</f>
        <v>4</v>
      </c>
      <c r="K35" s="1095"/>
      <c r="L35" s="1096"/>
      <c r="M35" s="473"/>
      <c r="N35" s="1097"/>
      <c r="O35" s="1095"/>
      <c r="P35" s="466">
        <f>D3/1000</f>
        <v>0.4</v>
      </c>
      <c r="Q35" s="1095"/>
      <c r="R35" s="1096"/>
      <c r="S35" s="473"/>
      <c r="T35" s="1097"/>
      <c r="U35" s="1095"/>
      <c r="V35" s="466">
        <f>ROUND(D3/D5,0)*D4/1000</f>
        <v>1.2</v>
      </c>
      <c r="W35" s="1095"/>
      <c r="X35" s="567"/>
      <c r="Y35" s="568"/>
      <c r="Z35" s="569"/>
      <c r="AA35" s="570"/>
      <c r="AB35" s="1593"/>
      <c r="AC35" s="618" t="s">
        <v>752</v>
      </c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9"/>
      <c r="B36" s="401"/>
      <c r="C36" s="395"/>
      <c r="D36" s="2254"/>
      <c r="E36" s="2255"/>
      <c r="F36" s="2249" t="s">
        <v>462</v>
      </c>
      <c r="G36" s="2250"/>
      <c r="H36" s="2250"/>
      <c r="I36" s="2251"/>
      <c r="J36" s="1490">
        <f>SUM(J34:J35)</f>
        <v>4.5</v>
      </c>
      <c r="K36" s="390"/>
      <c r="L36" s="370">
        <f>'3.1Cost by Sub-contractors'!K66</f>
        <v>0</v>
      </c>
      <c r="M36" s="369"/>
      <c r="N36" s="479">
        <f>J36*L36</f>
        <v>0</v>
      </c>
      <c r="O36" s="390"/>
      <c r="P36" s="1471">
        <f>SUM(P34:P35)</f>
        <v>0.5</v>
      </c>
      <c r="Q36" s="390"/>
      <c r="R36" s="370">
        <f>'3.1Cost by Sub-contractors'!K67</f>
        <v>0</v>
      </c>
      <c r="S36" s="369"/>
      <c r="T36" s="479">
        <f>P36*R36</f>
        <v>0</v>
      </c>
      <c r="U36" s="390"/>
      <c r="V36" s="372">
        <f>SUM(V34:V35)</f>
        <v>1.3499999999999999</v>
      </c>
      <c r="W36" s="390"/>
      <c r="X36" s="588">
        <f>'3.1Cost by Sub-contractors'!K68</f>
        <v>0</v>
      </c>
      <c r="Y36" s="589"/>
      <c r="Z36" s="590">
        <f>V36*X36</f>
        <v>0</v>
      </c>
      <c r="AA36" s="616"/>
      <c r="AB36" s="575"/>
      <c r="AC36" s="576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586"/>
      <c r="Z37" s="342"/>
      <c r="AA37" s="550"/>
      <c r="AB37" s="550"/>
      <c r="AC37" s="552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586"/>
      <c r="Z38" s="342"/>
      <c r="AA38" s="550"/>
      <c r="AB38" s="550"/>
      <c r="AC38" s="552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586"/>
      <c r="Z39" s="342"/>
      <c r="AA39" s="550"/>
      <c r="AB39" s="550"/>
      <c r="AC39" s="552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586"/>
      <c r="Z40" s="342"/>
      <c r="AA40" s="550"/>
      <c r="AB40" s="550"/>
      <c r="AC40" s="552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586"/>
      <c r="Z41" s="342"/>
      <c r="AA41" s="550"/>
      <c r="AB41" s="550"/>
      <c r="AC41" s="552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586"/>
      <c r="Z42" s="342"/>
      <c r="AA42" s="550"/>
      <c r="AB42" s="550"/>
      <c r="AC42" s="552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586"/>
      <c r="Z43" s="342"/>
      <c r="AA43" s="550"/>
      <c r="AB43" s="550"/>
      <c r="AC43" s="552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586"/>
      <c r="Z44" s="342"/>
      <c r="AA44" s="550"/>
      <c r="AB44" s="550"/>
      <c r="AC44" s="552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586"/>
      <c r="Z45" s="342"/>
      <c r="AA45" s="550"/>
      <c r="AB45" s="550"/>
      <c r="AC45" s="552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586"/>
      <c r="Z46" s="342"/>
      <c r="AA46" s="550"/>
      <c r="AB46" s="550"/>
      <c r="AC46" s="552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586"/>
      <c r="Z47" s="342"/>
      <c r="AA47" s="550"/>
      <c r="AB47" s="550"/>
      <c r="AC47" s="552"/>
      <c r="AD47" s="434"/>
      <c r="AE47" s="434"/>
      <c r="AF47" s="434"/>
      <c r="AG47" s="434"/>
      <c r="AH47" s="434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586"/>
      <c r="Z48" s="342"/>
      <c r="AA48" s="550"/>
      <c r="AB48" s="550"/>
      <c r="AC48" s="552"/>
      <c r="AD48" s="434"/>
      <c r="AE48" s="434"/>
      <c r="AF48" s="434"/>
      <c r="AG48" s="434"/>
      <c r="AH48" s="434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586"/>
      <c r="Z49" s="342"/>
      <c r="AA49" s="550"/>
      <c r="AB49" s="550"/>
      <c r="AC49" s="552"/>
      <c r="AD49" s="434"/>
      <c r="AE49" s="434"/>
      <c r="AF49" s="434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586"/>
      <c r="Z50" s="342"/>
      <c r="AA50" s="550"/>
      <c r="AB50" s="550"/>
      <c r="AC50" s="552"/>
      <c r="AD50" s="434"/>
      <c r="AE50" s="434"/>
      <c r="AF50" s="434"/>
      <c r="AG50" s="434"/>
      <c r="AH50" s="434"/>
      <c r="AI50" s="434"/>
      <c r="AJ50" s="434"/>
      <c r="AK50" s="434"/>
      <c r="AL50" s="434"/>
      <c r="AM50" s="434"/>
      <c r="AN50" s="434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  <row r="74" spans="1:2">
      <c r="A74" s="402"/>
      <c r="B74" s="402"/>
    </row>
    <row r="75" spans="1:2">
      <c r="A75" s="402"/>
      <c r="B75" s="402"/>
    </row>
    <row r="76" spans="1:2">
      <c r="A76" s="402"/>
      <c r="B76" s="402"/>
    </row>
    <row r="77" spans="1:2">
      <c r="A77" s="402"/>
      <c r="B77" s="402"/>
    </row>
  </sheetData>
  <mergeCells count="118">
    <mergeCell ref="F29:I29"/>
    <mergeCell ref="F23:I23"/>
    <mergeCell ref="H24:I24"/>
    <mergeCell ref="F25:I25"/>
    <mergeCell ref="F28:G28"/>
    <mergeCell ref="F24:G24"/>
    <mergeCell ref="F26:G26"/>
    <mergeCell ref="H35:I35"/>
    <mergeCell ref="F36:I36"/>
    <mergeCell ref="H30:I30"/>
    <mergeCell ref="H26:I26"/>
    <mergeCell ref="H31:I31"/>
    <mergeCell ref="H32:I32"/>
    <mergeCell ref="F33:I33"/>
    <mergeCell ref="H34:I34"/>
    <mergeCell ref="F27:I27"/>
    <mergeCell ref="H28:I28"/>
    <mergeCell ref="H1:I1"/>
    <mergeCell ref="H7:I7"/>
    <mergeCell ref="H8:I8"/>
    <mergeCell ref="D1:G1"/>
    <mergeCell ref="D2:F2"/>
    <mergeCell ref="D3:F3"/>
    <mergeCell ref="D4:F4"/>
    <mergeCell ref="D5:F5"/>
    <mergeCell ref="H16:I16"/>
    <mergeCell ref="F15:I15"/>
    <mergeCell ref="H10:I10"/>
    <mergeCell ref="H12:I12"/>
    <mergeCell ref="F13:I13"/>
    <mergeCell ref="H14:I14"/>
    <mergeCell ref="F12:G12"/>
    <mergeCell ref="F10:G10"/>
    <mergeCell ref="A1:C1"/>
    <mergeCell ref="B2:C2"/>
    <mergeCell ref="B4:C4"/>
    <mergeCell ref="B5:C5"/>
    <mergeCell ref="B3:C3"/>
    <mergeCell ref="AB9:AC9"/>
    <mergeCell ref="AB10:AC10"/>
    <mergeCell ref="P9:Q9"/>
    <mergeCell ref="P10:Q10"/>
    <mergeCell ref="R10:S10"/>
    <mergeCell ref="T9:U9"/>
    <mergeCell ref="T10:U10"/>
    <mergeCell ref="Z10:AA10"/>
    <mergeCell ref="V9:W9"/>
    <mergeCell ref="X10:Y10"/>
    <mergeCell ref="A7:B7"/>
    <mergeCell ref="R9:S9"/>
    <mergeCell ref="J8:O8"/>
    <mergeCell ref="J9:K9"/>
    <mergeCell ref="L9:M9"/>
    <mergeCell ref="N9:O9"/>
    <mergeCell ref="H9:I9"/>
    <mergeCell ref="A8:B8"/>
    <mergeCell ref="A9:B9"/>
    <mergeCell ref="Z9:AA9"/>
    <mergeCell ref="D7:E7"/>
    <mergeCell ref="D8:E8"/>
    <mergeCell ref="D9:E9"/>
    <mergeCell ref="F7:G7"/>
    <mergeCell ref="F8:G8"/>
    <mergeCell ref="F9:G9"/>
    <mergeCell ref="X9:Y9"/>
    <mergeCell ref="AB8:AC8"/>
    <mergeCell ref="J7:AA7"/>
    <mergeCell ref="P8:U8"/>
    <mergeCell ref="V8:AA8"/>
    <mergeCell ref="AB7:AC7"/>
    <mergeCell ref="D36:E36"/>
    <mergeCell ref="J10:K10"/>
    <mergeCell ref="L10:M10"/>
    <mergeCell ref="N10:O10"/>
    <mergeCell ref="D31:E31"/>
    <mergeCell ref="D32:E32"/>
    <mergeCell ref="D34:E34"/>
    <mergeCell ref="D35:E35"/>
    <mergeCell ref="F34:G34"/>
    <mergeCell ref="F35:G35"/>
    <mergeCell ref="D33:E33"/>
    <mergeCell ref="D12:E12"/>
    <mergeCell ref="D13:E13"/>
    <mergeCell ref="D14:E14"/>
    <mergeCell ref="D10:E10"/>
    <mergeCell ref="D23:E23"/>
    <mergeCell ref="D24:E24"/>
    <mergeCell ref="D19:E19"/>
    <mergeCell ref="D20:E20"/>
    <mergeCell ref="D29:E29"/>
    <mergeCell ref="F14:G14"/>
    <mergeCell ref="F16:G16"/>
    <mergeCell ref="F18:G18"/>
    <mergeCell ref="D25:E25"/>
    <mergeCell ref="V10:W10"/>
    <mergeCell ref="F30:G30"/>
    <mergeCell ref="F31:G31"/>
    <mergeCell ref="F32:G32"/>
    <mergeCell ref="B11:AC11"/>
    <mergeCell ref="D30:E30"/>
    <mergeCell ref="D16:E16"/>
    <mergeCell ref="D15:E15"/>
    <mergeCell ref="D17:E17"/>
    <mergeCell ref="D18:E18"/>
    <mergeCell ref="A10:B10"/>
    <mergeCell ref="D26:E26"/>
    <mergeCell ref="D27:E27"/>
    <mergeCell ref="D28:E28"/>
    <mergeCell ref="D21:E21"/>
    <mergeCell ref="D22:E22"/>
    <mergeCell ref="F17:I17"/>
    <mergeCell ref="H18:I18"/>
    <mergeCell ref="H20:I20"/>
    <mergeCell ref="F19:I19"/>
    <mergeCell ref="F21:I21"/>
    <mergeCell ref="H22:I22"/>
    <mergeCell ref="F20:G20"/>
    <mergeCell ref="F22:G22"/>
  </mergeCells>
  <phoneticPr fontId="2"/>
  <pageMargins left="0.19685039370078741" right="0.19685039370078741" top="0.98425196850393704" bottom="0.98425196850393704" header="0.78740157480314965" footer="0.19685039370078741"/>
  <pageSetup paperSize="9" orientation="landscape" horizontalDpi="300" verticalDpi="300" r:id="rId1"/>
  <headerFooter alignWithMargins="0">
    <oddHeader>&amp;R&amp;"Arial,太字"&amp;8 &amp;U4.2.8  Detailed Survey Plan (Intersection)</oddHeader>
    <oddFooter>&amp;R&amp;"Arial,太字"&amp;8&amp;P/&amp;N</oddFooter>
  </headerFooter>
  <ignoredErrors>
    <ignoredError sqref="J14:V28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indexed="12"/>
  </sheetPr>
  <dimension ref="A1:BE73"/>
  <sheetViews>
    <sheetView view="pageBreakPreview" topLeftCell="B1" zoomScale="190" zoomScaleNormal="140" zoomScaleSheetLayoutView="190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625" style="2" customWidth="1"/>
    <col min="8" max="8" width="5.375" style="297" customWidth="1"/>
    <col min="9" max="9" width="4.125" style="344" customWidth="1"/>
    <col min="10" max="10" width="0.375" style="199" customWidth="1"/>
    <col min="11" max="11" width="4.375" style="449" customWidth="1"/>
    <col min="12" max="12" width="0.375" style="76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343" customWidth="1"/>
    <col min="18" max="18" width="0.375" style="199" customWidth="1"/>
    <col min="19" max="19" width="4.375" style="343" customWidth="1"/>
    <col min="20" max="21" width="0.375" style="199" customWidth="1"/>
    <col min="22" max="22" width="89.5" style="350" customWidth="1"/>
    <col min="23" max="16384" width="9" style="2"/>
  </cols>
  <sheetData>
    <row r="1" spans="1:22" ht="7.35" customHeight="1">
      <c r="A1" s="2264" t="s">
        <v>739</v>
      </c>
      <c r="B1" s="2294"/>
      <c r="C1" s="2294"/>
      <c r="D1" s="2265"/>
      <c r="E1" s="2262" t="s">
        <v>771</v>
      </c>
      <c r="F1" s="2263"/>
      <c r="G1" s="496"/>
      <c r="H1" s="497"/>
      <c r="I1" s="657"/>
      <c r="J1" s="450"/>
      <c r="K1" s="1128"/>
      <c r="M1" s="450"/>
      <c r="N1" s="76"/>
      <c r="O1" s="449"/>
      <c r="P1" s="450"/>
      <c r="Q1" s="449"/>
      <c r="R1" s="76"/>
      <c r="S1" s="450"/>
      <c r="T1" s="76"/>
      <c r="U1" s="449"/>
      <c r="V1" s="450"/>
    </row>
    <row r="2" spans="1:22" ht="7.35" customHeight="1">
      <c r="A2" s="1066"/>
      <c r="B2" s="1089" t="s">
        <v>30</v>
      </c>
      <c r="C2" s="1069"/>
      <c r="D2" s="1069" t="s">
        <v>717</v>
      </c>
      <c r="E2" s="1133">
        <v>40</v>
      </c>
      <c r="F2" s="1134"/>
      <c r="G2" s="496"/>
      <c r="H2" s="497"/>
      <c r="I2" s="657"/>
      <c r="J2" s="450"/>
      <c r="K2" s="1128"/>
      <c r="M2" s="450"/>
      <c r="N2" s="76"/>
      <c r="O2" s="449"/>
      <c r="P2" s="450"/>
      <c r="Q2" s="449"/>
      <c r="R2" s="76"/>
      <c r="S2" s="450"/>
      <c r="T2" s="76"/>
      <c r="U2" s="449"/>
      <c r="V2" s="450"/>
    </row>
    <row r="3" spans="1:22" ht="7.35" customHeight="1">
      <c r="A3" s="201"/>
      <c r="B3" s="1137"/>
      <c r="C3" s="1068"/>
      <c r="D3" s="397" t="s">
        <v>716</v>
      </c>
      <c r="E3" s="1133">
        <v>20</v>
      </c>
      <c r="F3" s="1135"/>
      <c r="G3" s="496"/>
      <c r="H3" s="497"/>
      <c r="I3" s="657"/>
      <c r="J3" s="450"/>
      <c r="K3" s="1128"/>
      <c r="M3" s="450"/>
      <c r="N3" s="76"/>
      <c r="O3" s="449"/>
      <c r="P3" s="450"/>
      <c r="Q3" s="449"/>
      <c r="R3" s="76"/>
      <c r="S3" s="450"/>
      <c r="T3" s="76"/>
      <c r="U3" s="449"/>
      <c r="V3" s="450"/>
    </row>
    <row r="4" spans="1:22" ht="7.35" customHeight="1">
      <c r="A4" s="88"/>
      <c r="B4" s="483"/>
      <c r="C4" s="494"/>
      <c r="D4" s="494"/>
      <c r="E4" s="495"/>
      <c r="F4" s="495"/>
      <c r="G4" s="72"/>
      <c r="H4" s="496"/>
      <c r="I4" s="451"/>
      <c r="J4" s="76"/>
      <c r="M4" s="449"/>
      <c r="N4" s="76"/>
      <c r="Q4" s="449"/>
      <c r="R4" s="76"/>
      <c r="S4" s="449"/>
      <c r="T4" s="76"/>
      <c r="U4" s="76"/>
      <c r="V4" s="450"/>
    </row>
    <row r="5" spans="1:22" ht="7.35" customHeight="1">
      <c r="A5" s="2386" t="s">
        <v>740</v>
      </c>
      <c r="B5" s="2387"/>
      <c r="C5" s="2050" t="s">
        <v>741</v>
      </c>
      <c r="D5" s="2052"/>
      <c r="E5" s="2386" t="s">
        <v>742</v>
      </c>
      <c r="F5" s="2387"/>
      <c r="G5" s="1" t="s">
        <v>743</v>
      </c>
      <c r="H5" s="1064" t="s">
        <v>99</v>
      </c>
      <c r="I5" s="2094" t="s">
        <v>5</v>
      </c>
      <c r="J5" s="2095"/>
      <c r="K5" s="2095"/>
      <c r="L5" s="2095"/>
      <c r="M5" s="2095"/>
      <c r="N5" s="2095"/>
      <c r="O5" s="2095"/>
      <c r="P5" s="2095"/>
      <c r="Q5" s="2095"/>
      <c r="R5" s="2095"/>
      <c r="S5" s="2095"/>
      <c r="T5" s="2096"/>
      <c r="U5" s="2050" t="s">
        <v>744</v>
      </c>
      <c r="V5" s="2052"/>
    </row>
    <row r="6" spans="1:22" ht="7.35" customHeight="1">
      <c r="A6" s="2452"/>
      <c r="B6" s="2454"/>
      <c r="C6" s="2044" t="s">
        <v>745</v>
      </c>
      <c r="D6" s="2046"/>
      <c r="E6" s="2452" t="s">
        <v>746</v>
      </c>
      <c r="F6" s="2454"/>
      <c r="G6" s="1129"/>
      <c r="H6" s="3"/>
      <c r="I6" s="2094" t="s">
        <v>1062</v>
      </c>
      <c r="J6" s="2095"/>
      <c r="K6" s="2095"/>
      <c r="L6" s="2095"/>
      <c r="M6" s="2095"/>
      <c r="N6" s="2095"/>
      <c r="O6" s="2094" t="s">
        <v>1063</v>
      </c>
      <c r="P6" s="2095"/>
      <c r="Q6" s="2095"/>
      <c r="R6" s="2095"/>
      <c r="S6" s="2095"/>
      <c r="T6" s="2096"/>
      <c r="U6" s="2044"/>
      <c r="V6" s="2046"/>
    </row>
    <row r="7" spans="1:22" ht="7.35" customHeight="1">
      <c r="A7" s="2452"/>
      <c r="B7" s="2454"/>
      <c r="C7" s="2044"/>
      <c r="D7" s="2046"/>
      <c r="E7" s="2452"/>
      <c r="F7" s="2454"/>
      <c r="G7" s="1129"/>
      <c r="H7" s="3"/>
      <c r="I7" s="2240" t="str">
        <f>'3.1Cost by Sub-contractors'!M3</f>
        <v>Qty</v>
      </c>
      <c r="J7" s="2241"/>
      <c r="K7" s="2244" t="str">
        <f>'3.1Cost by Sub-contractors'!K3</f>
        <v>Unit Price</v>
      </c>
      <c r="L7" s="2245"/>
      <c r="M7" s="2236" t="str">
        <f>'3.1Cost by Sub-contractors'!O3</f>
        <v>Amount</v>
      </c>
      <c r="N7" s="2237"/>
      <c r="O7" s="2240" t="str">
        <f>'3.1Cost by Sub-contractors'!M3</f>
        <v>Qty</v>
      </c>
      <c r="P7" s="2241"/>
      <c r="Q7" s="2244" t="str">
        <f>'3.1Cost by Sub-contractors'!K3</f>
        <v>Unit Price</v>
      </c>
      <c r="R7" s="2245"/>
      <c r="S7" s="2236" t="str">
        <f>'3.1Cost by Sub-contractors'!O3</f>
        <v>Amount</v>
      </c>
      <c r="T7" s="2237"/>
      <c r="U7" s="2044"/>
      <c r="V7" s="2046"/>
    </row>
    <row r="8" spans="1:22" ht="7.35" customHeight="1">
      <c r="A8" s="2469"/>
      <c r="B8" s="2470"/>
      <c r="C8" s="2032"/>
      <c r="D8" s="2034"/>
      <c r="E8" s="2135"/>
      <c r="F8" s="2137"/>
      <c r="G8" s="1130"/>
      <c r="H8" s="1065"/>
      <c r="I8" s="2286" t="str">
        <f>'3.1Cost by Sub-contractors'!J35</f>
        <v>(km)</v>
      </c>
      <c r="J8" s="2287"/>
      <c r="K8" s="2234" t="str">
        <f>'3.1Cost by Sub-contractors'!K4</f>
        <v>(USD)</v>
      </c>
      <c r="L8" s="2235"/>
      <c r="M8" s="2238" t="str">
        <f>'3.1Cost by Sub-contractors'!O4</f>
        <v>(USD)</v>
      </c>
      <c r="N8" s="2239"/>
      <c r="O8" s="2286" t="str">
        <f>'3.1Cost by Sub-contractors'!J36</f>
        <v>(km)</v>
      </c>
      <c r="P8" s="2287"/>
      <c r="Q8" s="2234" t="str">
        <f>'3.1Cost by Sub-contractors'!K4</f>
        <v>(USD)</v>
      </c>
      <c r="R8" s="2235"/>
      <c r="S8" s="2238" t="str">
        <f>'3.1Cost by Sub-contractors'!O4</f>
        <v>(USD)</v>
      </c>
      <c r="T8" s="2239"/>
      <c r="U8" s="2032"/>
      <c r="V8" s="2034"/>
    </row>
    <row r="9" spans="1:22" s="43" customFormat="1" ht="7.35" customHeight="1">
      <c r="A9" s="1067"/>
      <c r="B9" s="2063" t="s">
        <v>935</v>
      </c>
      <c r="C9" s="2063"/>
      <c r="D9" s="2063"/>
      <c r="E9" s="2063"/>
      <c r="F9" s="2063"/>
      <c r="G9" s="2063"/>
      <c r="H9" s="2063"/>
      <c r="I9" s="2063"/>
      <c r="J9" s="2063"/>
      <c r="K9" s="2063"/>
      <c r="L9" s="2063"/>
      <c r="M9" s="2063"/>
      <c r="N9" s="2063"/>
      <c r="O9" s="2063"/>
      <c r="P9" s="2063"/>
      <c r="Q9" s="2063"/>
      <c r="R9" s="2063"/>
      <c r="S9" s="2063"/>
      <c r="T9" s="2063"/>
      <c r="U9" s="2063"/>
      <c r="V9" s="2064"/>
    </row>
    <row r="10" spans="1:22" ht="7.35" customHeight="1">
      <c r="A10" s="1131"/>
      <c r="B10" s="1089" t="str">
        <f>'4.1Plan'!B6</f>
        <v>Danang</v>
      </c>
      <c r="C10" s="2050" t="str">
        <f>'4.1Plan'!C6</f>
        <v>PKG01</v>
      </c>
      <c r="D10" s="2052"/>
      <c r="E10" s="2504" t="str">
        <f>'4.1Plan'!D33</f>
        <v>ML01-2</v>
      </c>
      <c r="F10" s="2505"/>
      <c r="G10" s="430" t="s">
        <v>754</v>
      </c>
      <c r="H10" s="1118">
        <v>3211</v>
      </c>
      <c r="I10" s="647">
        <f>460/1000</f>
        <v>0.46</v>
      </c>
      <c r="J10" s="658"/>
      <c r="K10" s="625"/>
      <c r="L10" s="626"/>
      <c r="M10" s="660"/>
      <c r="N10" s="661"/>
      <c r="O10" s="647">
        <f>ROUND(460/E3,0)*E2/1000</f>
        <v>0.92</v>
      </c>
      <c r="P10" s="658"/>
      <c r="Q10" s="625"/>
      <c r="R10" s="626"/>
      <c r="S10" s="660"/>
      <c r="T10" s="661"/>
      <c r="U10" s="381"/>
      <c r="V10" s="420" t="s">
        <v>788</v>
      </c>
    </row>
    <row r="11" spans="1:22" s="338" customFormat="1" ht="7.35" customHeight="1">
      <c r="A11" s="1132"/>
      <c r="B11" s="1088"/>
      <c r="C11" s="2394"/>
      <c r="D11" s="2395"/>
      <c r="E11" s="2032"/>
      <c r="F11" s="2034"/>
      <c r="G11" s="2278" t="s">
        <v>747</v>
      </c>
      <c r="H11" s="2279"/>
      <c r="I11" s="372">
        <f>I10</f>
        <v>0.46</v>
      </c>
      <c r="J11" s="369"/>
      <c r="K11" s="370">
        <f>'3.1Cost by Sub-contractors'!K35</f>
        <v>0</v>
      </c>
      <c r="L11" s="369"/>
      <c r="M11" s="479">
        <f>I11*K11</f>
        <v>0</v>
      </c>
      <c r="N11" s="468"/>
      <c r="O11" s="372">
        <f>O10</f>
        <v>0.92</v>
      </c>
      <c r="P11" s="369"/>
      <c r="Q11" s="370">
        <f>'3.1Cost by Sub-contractors'!K36</f>
        <v>0</v>
      </c>
      <c r="R11" s="369"/>
      <c r="S11" s="479">
        <f>O11*Q11</f>
        <v>0</v>
      </c>
      <c r="T11" s="468"/>
      <c r="U11" s="421"/>
      <c r="V11" s="387"/>
    </row>
    <row r="12" spans="1:22" ht="7.35" customHeight="1">
      <c r="A12" s="422"/>
      <c r="B12" s="1090" t="str">
        <f>'4.1Plan'!B53</f>
        <v>Quang Nam</v>
      </c>
      <c r="C12" s="2050" t="str">
        <f>'4.1Plan'!C53</f>
        <v>PKG02</v>
      </c>
      <c r="D12" s="2052"/>
      <c r="E12" s="2504" t="str">
        <f>'4.1Plan'!D53</f>
        <v>ML02-1</v>
      </c>
      <c r="F12" s="2505"/>
      <c r="G12" s="1121" t="s">
        <v>755</v>
      </c>
      <c r="H12" s="1119">
        <v>8220</v>
      </c>
      <c r="I12" s="633">
        <f>200/1000</f>
        <v>0.2</v>
      </c>
      <c r="J12" s="76"/>
      <c r="K12" s="470"/>
      <c r="L12" s="471"/>
      <c r="M12" s="449"/>
      <c r="N12" s="472"/>
      <c r="O12" s="647">
        <f>ROUND(200/E3,0)*E2/1000</f>
        <v>0.4</v>
      </c>
      <c r="Q12" s="470"/>
      <c r="R12" s="471"/>
      <c r="S12" s="449"/>
      <c r="T12" s="472"/>
      <c r="U12" s="76"/>
      <c r="V12" s="389" t="s">
        <v>787</v>
      </c>
    </row>
    <row r="13" spans="1:22" ht="7.35" customHeight="1">
      <c r="A13" s="422"/>
      <c r="B13" s="1090"/>
      <c r="C13" s="2044"/>
      <c r="D13" s="2046"/>
      <c r="E13" s="2142"/>
      <c r="F13" s="2144"/>
      <c r="G13" s="1120" t="s">
        <v>756</v>
      </c>
      <c r="H13" s="1117">
        <v>9391</v>
      </c>
      <c r="I13" s="461">
        <f>200/1000</f>
        <v>0.2</v>
      </c>
      <c r="J13" s="367"/>
      <c r="K13" s="458"/>
      <c r="L13" s="459"/>
      <c r="M13" s="541"/>
      <c r="N13" s="460"/>
      <c r="O13" s="461">
        <f>ROUND(200/E3,0)*E2/1000</f>
        <v>0.4</v>
      </c>
      <c r="P13" s="367"/>
      <c r="Q13" s="458"/>
      <c r="R13" s="459"/>
      <c r="S13" s="541"/>
      <c r="T13" s="460"/>
      <c r="U13" s="367"/>
      <c r="V13" s="385" t="s">
        <v>786</v>
      </c>
    </row>
    <row r="14" spans="1:22" ht="7.35" customHeight="1">
      <c r="A14" s="422"/>
      <c r="B14" s="1090"/>
      <c r="C14" s="2044"/>
      <c r="D14" s="2046"/>
      <c r="E14" s="2142"/>
      <c r="F14" s="2144"/>
      <c r="G14" s="1120" t="s">
        <v>757</v>
      </c>
      <c r="H14" s="1117">
        <v>11088</v>
      </c>
      <c r="I14" s="461">
        <f>400/1000</f>
        <v>0.4</v>
      </c>
      <c r="J14" s="367"/>
      <c r="K14" s="458"/>
      <c r="L14" s="459"/>
      <c r="M14" s="541"/>
      <c r="N14" s="460"/>
      <c r="O14" s="461">
        <f>ROUND(400/E3,0)*E2/1000</f>
        <v>0.8</v>
      </c>
      <c r="P14" s="367"/>
      <c r="Q14" s="458"/>
      <c r="R14" s="459"/>
      <c r="S14" s="541"/>
      <c r="T14" s="460"/>
      <c r="U14" s="367"/>
      <c r="V14" s="385" t="s">
        <v>785</v>
      </c>
    </row>
    <row r="15" spans="1:22" ht="7.35" customHeight="1">
      <c r="A15" s="422"/>
      <c r="B15" s="1090"/>
      <c r="C15" s="2044"/>
      <c r="D15" s="2046"/>
      <c r="E15" s="2142"/>
      <c r="F15" s="2144"/>
      <c r="G15" s="1120" t="s">
        <v>758</v>
      </c>
      <c r="H15" s="1117">
        <v>12753</v>
      </c>
      <c r="I15" s="461">
        <f>200/1000</f>
        <v>0.2</v>
      </c>
      <c r="J15" s="367"/>
      <c r="K15" s="458"/>
      <c r="L15" s="459"/>
      <c r="M15" s="541"/>
      <c r="N15" s="460"/>
      <c r="O15" s="461">
        <f>ROUND(200/E3,0)*E2/1000</f>
        <v>0.4</v>
      </c>
      <c r="P15" s="367"/>
      <c r="Q15" s="458"/>
      <c r="R15" s="459"/>
      <c r="S15" s="541"/>
      <c r="T15" s="460"/>
      <c r="U15" s="367"/>
      <c r="V15" s="385" t="s">
        <v>784</v>
      </c>
    </row>
    <row r="16" spans="1:22" ht="7.35" customHeight="1">
      <c r="A16" s="422"/>
      <c r="B16" s="1090"/>
      <c r="C16" s="2044"/>
      <c r="D16" s="2046"/>
      <c r="E16" s="2044"/>
      <c r="F16" s="2046"/>
      <c r="G16" s="2278" t="s">
        <v>747</v>
      </c>
      <c r="H16" s="2279"/>
      <c r="I16" s="372">
        <f>SUM(I12:I15)</f>
        <v>1</v>
      </c>
      <c r="J16" s="369"/>
      <c r="K16" s="370">
        <f>'3.1Cost by Sub-contractors'!K35</f>
        <v>0</v>
      </c>
      <c r="L16" s="369"/>
      <c r="M16" s="479">
        <f>I16*K16</f>
        <v>0</v>
      </c>
      <c r="N16" s="468"/>
      <c r="O16" s="372">
        <f>SUM(O12:O15)</f>
        <v>2</v>
      </c>
      <c r="P16" s="369"/>
      <c r="Q16" s="370">
        <f>'3.1Cost by Sub-contractors'!K36</f>
        <v>0</v>
      </c>
      <c r="R16" s="369"/>
      <c r="S16" s="479">
        <f>O16*Q16</f>
        <v>0</v>
      </c>
      <c r="T16" s="468"/>
      <c r="U16" s="421"/>
      <c r="V16" s="387"/>
    </row>
    <row r="17" spans="1:57" ht="7.35" customHeight="1">
      <c r="A17" s="422"/>
      <c r="B17" s="1090"/>
      <c r="C17" s="2044"/>
      <c r="D17" s="2046"/>
      <c r="E17" s="2504" t="str">
        <f>'4.1Plan'!D89</f>
        <v>ML02-2</v>
      </c>
      <c r="F17" s="2505"/>
      <c r="G17" s="1122" t="s">
        <v>759</v>
      </c>
      <c r="H17" s="1123">
        <v>13028</v>
      </c>
      <c r="I17" s="456">
        <f>150/1000</f>
        <v>0.15</v>
      </c>
      <c r="J17" s="366"/>
      <c r="K17" s="453"/>
      <c r="L17" s="454"/>
      <c r="M17" s="453"/>
      <c r="N17" s="455"/>
      <c r="O17" s="456">
        <f>ROUND(150/E3,0)*E2/1000</f>
        <v>0.32</v>
      </c>
      <c r="P17" s="366"/>
      <c r="Q17" s="453"/>
      <c r="R17" s="454"/>
      <c r="S17" s="453"/>
      <c r="T17" s="455"/>
      <c r="U17" s="366"/>
      <c r="V17" s="384" t="s">
        <v>783</v>
      </c>
    </row>
    <row r="18" spans="1:57" ht="7.35" customHeight="1">
      <c r="A18" s="422"/>
      <c r="B18" s="1090"/>
      <c r="C18" s="2044"/>
      <c r="D18" s="2046"/>
      <c r="E18" s="2142"/>
      <c r="F18" s="2144"/>
      <c r="G18" s="1120" t="s">
        <v>760</v>
      </c>
      <c r="H18" s="1124">
        <v>14700</v>
      </c>
      <c r="I18" s="461">
        <f>200/1000</f>
        <v>0.2</v>
      </c>
      <c r="J18" s="367"/>
      <c r="K18" s="458"/>
      <c r="L18" s="459"/>
      <c r="M18" s="541"/>
      <c r="N18" s="460"/>
      <c r="O18" s="461">
        <f>ROUND(200/E3,0)*E2/1000</f>
        <v>0.4</v>
      </c>
      <c r="P18" s="367"/>
      <c r="Q18" s="458"/>
      <c r="R18" s="459"/>
      <c r="S18" s="541"/>
      <c r="T18" s="460"/>
      <c r="U18" s="367"/>
      <c r="V18" s="385" t="s">
        <v>923</v>
      </c>
    </row>
    <row r="19" spans="1:57" ht="7.35" customHeight="1">
      <c r="A19" s="422"/>
      <c r="B19" s="1090"/>
      <c r="C19" s="2044"/>
      <c r="D19" s="2046"/>
      <c r="E19" s="2142"/>
      <c r="F19" s="2144"/>
      <c r="G19" s="1120" t="s">
        <v>761</v>
      </c>
      <c r="H19" s="1124">
        <v>15848</v>
      </c>
      <c r="I19" s="461">
        <f>200/1000</f>
        <v>0.2</v>
      </c>
      <c r="J19" s="367"/>
      <c r="K19" s="458"/>
      <c r="L19" s="459"/>
      <c r="M19" s="541"/>
      <c r="N19" s="460"/>
      <c r="O19" s="461">
        <f>ROUND(200/E3,0)*E2/1000</f>
        <v>0.4</v>
      </c>
      <c r="P19" s="367"/>
      <c r="Q19" s="458"/>
      <c r="R19" s="459"/>
      <c r="S19" s="541"/>
      <c r="T19" s="460"/>
      <c r="U19" s="367"/>
      <c r="V19" s="385" t="s">
        <v>782</v>
      </c>
    </row>
    <row r="20" spans="1:57" ht="7.35" customHeight="1">
      <c r="A20" s="422"/>
      <c r="B20" s="1090"/>
      <c r="C20" s="2032"/>
      <c r="D20" s="2034"/>
      <c r="E20" s="2044"/>
      <c r="F20" s="2046"/>
      <c r="G20" s="2278" t="s">
        <v>747</v>
      </c>
      <c r="H20" s="2279"/>
      <c r="I20" s="372">
        <f>SUM(I17:I19)</f>
        <v>0.55000000000000004</v>
      </c>
      <c r="J20" s="369"/>
      <c r="K20" s="370">
        <f>'3.1Cost by Sub-contractors'!K35</f>
        <v>0</v>
      </c>
      <c r="L20" s="369"/>
      <c r="M20" s="479">
        <f>I20*K20</f>
        <v>0</v>
      </c>
      <c r="N20" s="378"/>
      <c r="O20" s="372">
        <f>SUM(O17:O19)</f>
        <v>1.1200000000000001</v>
      </c>
      <c r="P20" s="369"/>
      <c r="Q20" s="370">
        <f>'3.1Cost by Sub-contractors'!K36</f>
        <v>0</v>
      </c>
      <c r="R20" s="369"/>
      <c r="S20" s="479">
        <f>O20*Q20</f>
        <v>0</v>
      </c>
      <c r="T20" s="378"/>
      <c r="U20" s="390"/>
      <c r="V20" s="387"/>
    </row>
    <row r="21" spans="1:57" ht="7.35" customHeight="1">
      <c r="A21" s="422"/>
      <c r="B21" s="1090"/>
      <c r="C21" s="2044" t="str">
        <f>'4.1Plan'!C252</f>
        <v>PKG06</v>
      </c>
      <c r="D21" s="2046"/>
      <c r="E21" s="2504" t="str">
        <f>'4.1Plan'!D252</f>
        <v>ML06-1</v>
      </c>
      <c r="F21" s="2505"/>
      <c r="G21" s="431" t="s">
        <v>762</v>
      </c>
      <c r="H21" s="433">
        <v>44700</v>
      </c>
      <c r="I21" s="647">
        <f>143/1000</f>
        <v>0.14299999999999999</v>
      </c>
      <c r="J21" s="658"/>
      <c r="K21" s="625"/>
      <c r="L21" s="626"/>
      <c r="M21" s="625"/>
      <c r="N21" s="661"/>
      <c r="O21" s="647">
        <f>ROUND(143/E3,0)*E2/1000</f>
        <v>0.28000000000000003</v>
      </c>
      <c r="P21" s="658"/>
      <c r="Q21" s="625"/>
      <c r="R21" s="626"/>
      <c r="S21" s="625"/>
      <c r="T21" s="661"/>
      <c r="U21" s="366"/>
      <c r="V21" s="388" t="s">
        <v>781</v>
      </c>
    </row>
    <row r="22" spans="1:57" ht="7.35" customHeight="1">
      <c r="A22" s="422"/>
      <c r="B22" s="1090"/>
      <c r="C22" s="2044"/>
      <c r="D22" s="2046"/>
      <c r="E22" s="2032"/>
      <c r="F22" s="2034"/>
      <c r="G22" s="2278" t="s">
        <v>747</v>
      </c>
      <c r="H22" s="2279"/>
      <c r="I22" s="372">
        <f>I21</f>
        <v>0.14299999999999999</v>
      </c>
      <c r="J22" s="369"/>
      <c r="K22" s="370">
        <f>'3.1Cost by Sub-contractors'!K35</f>
        <v>0</v>
      </c>
      <c r="L22" s="369"/>
      <c r="M22" s="479">
        <f>I22*K22</f>
        <v>0</v>
      </c>
      <c r="N22" s="378"/>
      <c r="O22" s="372">
        <f>O21</f>
        <v>0.28000000000000003</v>
      </c>
      <c r="P22" s="369"/>
      <c r="Q22" s="370">
        <f>'3.1Cost by Sub-contractors'!K36</f>
        <v>0</v>
      </c>
      <c r="R22" s="369"/>
      <c r="S22" s="479">
        <f>O22*Q22</f>
        <v>0</v>
      </c>
      <c r="T22" s="378"/>
      <c r="U22" s="390"/>
      <c r="V22" s="387"/>
    </row>
    <row r="23" spans="1:57" ht="7.35" customHeight="1">
      <c r="A23" s="422"/>
      <c r="B23" s="1090"/>
      <c r="C23" s="2050" t="str">
        <f>'4.1Plan'!C309</f>
        <v>PKG07</v>
      </c>
      <c r="D23" s="2052"/>
      <c r="E23" s="2504" t="str">
        <f>'4.1Plan'!D355</f>
        <v>ML07-3</v>
      </c>
      <c r="F23" s="2505"/>
      <c r="G23" s="1122" t="s">
        <v>763</v>
      </c>
      <c r="H23" s="1126">
        <v>62216</v>
      </c>
      <c r="I23" s="456">
        <f>125/1000</f>
        <v>0.125</v>
      </c>
      <c r="J23" s="366"/>
      <c r="K23" s="453"/>
      <c r="L23" s="454"/>
      <c r="M23" s="540"/>
      <c r="N23" s="455"/>
      <c r="O23" s="456">
        <f>ROUND(125/E3,0)*E2/1000</f>
        <v>0.24</v>
      </c>
      <c r="P23" s="366"/>
      <c r="Q23" s="453"/>
      <c r="R23" s="454"/>
      <c r="S23" s="540"/>
      <c r="T23" s="455"/>
      <c r="U23" s="366"/>
      <c r="V23" s="384" t="s">
        <v>780</v>
      </c>
    </row>
    <row r="24" spans="1:57" ht="7.35" customHeight="1">
      <c r="A24" s="422"/>
      <c r="B24" s="1090"/>
      <c r="C24" s="2044"/>
      <c r="D24" s="2046"/>
      <c r="E24" s="2142"/>
      <c r="F24" s="2144"/>
      <c r="G24" s="1100" t="s">
        <v>764</v>
      </c>
      <c r="H24" s="1127">
        <v>62720</v>
      </c>
      <c r="I24" s="466">
        <f>255/1000</f>
        <v>0.255</v>
      </c>
      <c r="J24" s="1095"/>
      <c r="K24" s="1096"/>
      <c r="L24" s="473"/>
      <c r="M24" s="1097"/>
      <c r="N24" s="1098"/>
      <c r="O24" s="466">
        <f>ROUND(255/E3,0)*E2/1000</f>
        <v>0.52</v>
      </c>
      <c r="P24" s="1095"/>
      <c r="Q24" s="1096"/>
      <c r="R24" s="473"/>
      <c r="S24" s="1097"/>
      <c r="T24" s="1098"/>
      <c r="U24" s="1095"/>
      <c r="V24" s="1099" t="s">
        <v>779</v>
      </c>
    </row>
    <row r="25" spans="1:57" ht="7.35" customHeight="1">
      <c r="A25" s="422"/>
      <c r="B25" s="1090"/>
      <c r="C25" s="2044"/>
      <c r="D25" s="2046"/>
      <c r="E25" s="2032"/>
      <c r="F25" s="2034"/>
      <c r="G25" s="2278" t="s">
        <v>747</v>
      </c>
      <c r="H25" s="2279"/>
      <c r="I25" s="372">
        <f>SUM(I23:I24)</f>
        <v>0.38</v>
      </c>
      <c r="J25" s="369"/>
      <c r="K25" s="370">
        <f>'3.1Cost by Sub-contractors'!K35</f>
        <v>0</v>
      </c>
      <c r="L25" s="369"/>
      <c r="M25" s="479">
        <f>I25*K25</f>
        <v>0</v>
      </c>
      <c r="N25" s="378"/>
      <c r="O25" s="372">
        <f>SUM(O23:O24)</f>
        <v>0.76</v>
      </c>
      <c r="P25" s="369"/>
      <c r="Q25" s="370">
        <f>'3.1Cost by Sub-contractors'!K36</f>
        <v>0</v>
      </c>
      <c r="R25" s="369"/>
      <c r="S25" s="479">
        <f>O25*Q25</f>
        <v>0</v>
      </c>
      <c r="T25" s="378"/>
      <c r="U25" s="390"/>
      <c r="V25" s="387"/>
    </row>
    <row r="26" spans="1:57" ht="7.35" customHeight="1">
      <c r="A26" s="422"/>
      <c r="B26" s="1090"/>
      <c r="C26" s="2044"/>
      <c r="D26" s="2046"/>
      <c r="E26" s="2142" t="str">
        <f>'4.1Plan'!D377</f>
        <v>MLA1-1</v>
      </c>
      <c r="F26" s="2144"/>
      <c r="G26" s="430" t="s">
        <v>766</v>
      </c>
      <c r="H26" s="1639">
        <v>66200</v>
      </c>
      <c r="I26" s="1771">
        <f>360/1000</f>
        <v>0.36</v>
      </c>
      <c r="J26" s="366"/>
      <c r="K26" s="453"/>
      <c r="L26" s="454"/>
      <c r="M26" s="540"/>
      <c r="N26" s="455"/>
      <c r="O26" s="1771">
        <f>ROUND(360/E3,0)*E2/1000</f>
        <v>0.72</v>
      </c>
      <c r="P26" s="366"/>
      <c r="Q26" s="453"/>
      <c r="R26" s="454"/>
      <c r="S26" s="540"/>
      <c r="T26" s="455"/>
      <c r="U26" s="366"/>
      <c r="V26" s="384" t="s">
        <v>778</v>
      </c>
    </row>
    <row r="27" spans="1:57" ht="7.35" customHeight="1">
      <c r="A27" s="422"/>
      <c r="B27" s="1090"/>
      <c r="C27" s="2044"/>
      <c r="D27" s="2046"/>
      <c r="E27" s="2142"/>
      <c r="F27" s="2144"/>
      <c r="G27" s="1125" t="s">
        <v>765</v>
      </c>
      <c r="H27" s="1640">
        <v>66815</v>
      </c>
      <c r="I27" s="1767">
        <f>130/1000</f>
        <v>0.13</v>
      </c>
      <c r="J27" s="367"/>
      <c r="K27" s="458"/>
      <c r="L27" s="459"/>
      <c r="M27" s="541"/>
      <c r="N27" s="460"/>
      <c r="O27" s="1767">
        <f>ROUND(130/E3,0)*E2/1000</f>
        <v>0.28000000000000003</v>
      </c>
      <c r="P27" s="367"/>
      <c r="Q27" s="458"/>
      <c r="R27" s="459"/>
      <c r="S27" s="541"/>
      <c r="T27" s="460"/>
      <c r="U27" s="367"/>
      <c r="V27" s="385" t="s">
        <v>775</v>
      </c>
    </row>
    <row r="28" spans="1:57" ht="7.35" customHeight="1">
      <c r="A28" s="422"/>
      <c r="B28" s="1090"/>
      <c r="C28" s="2044"/>
      <c r="D28" s="2046"/>
      <c r="E28" s="2142"/>
      <c r="F28" s="2144"/>
      <c r="G28" s="1125" t="s">
        <v>767</v>
      </c>
      <c r="H28" s="1640">
        <v>67178</v>
      </c>
      <c r="I28" s="1767">
        <f>395/1000</f>
        <v>0.39500000000000002</v>
      </c>
      <c r="J28" s="367"/>
      <c r="K28" s="458"/>
      <c r="L28" s="459"/>
      <c r="M28" s="541"/>
      <c r="N28" s="460"/>
      <c r="O28" s="1767">
        <f>ROUND(395/E3,0)*E2/1000</f>
        <v>0.8</v>
      </c>
      <c r="P28" s="367"/>
      <c r="Q28" s="458"/>
      <c r="R28" s="459"/>
      <c r="S28" s="541"/>
      <c r="T28" s="460"/>
      <c r="U28" s="367"/>
      <c r="V28" s="385" t="s">
        <v>789</v>
      </c>
    </row>
    <row r="29" spans="1:57" ht="7.35" customHeight="1">
      <c r="A29" s="422"/>
      <c r="B29" s="1090"/>
      <c r="C29" s="2044"/>
      <c r="D29" s="2046"/>
      <c r="E29" s="2142"/>
      <c r="F29" s="2144"/>
      <c r="G29" s="1825" t="s">
        <v>768</v>
      </c>
      <c r="H29" s="1826">
        <v>71000</v>
      </c>
      <c r="I29" s="1769">
        <f>366/1000</f>
        <v>0.36599999999999999</v>
      </c>
      <c r="J29" s="1095"/>
      <c r="K29" s="1096"/>
      <c r="L29" s="473"/>
      <c r="M29" s="1097"/>
      <c r="N29" s="1098"/>
      <c r="O29" s="1769">
        <f>ROUND(366/E3,0)*E2/1000</f>
        <v>0.72</v>
      </c>
      <c r="P29" s="1095"/>
      <c r="Q29" s="1096"/>
      <c r="R29" s="473"/>
      <c r="S29" s="1097"/>
      <c r="T29" s="1098"/>
      <c r="U29" s="1095"/>
      <c r="V29" s="1099" t="s">
        <v>776</v>
      </c>
    </row>
    <row r="30" spans="1:57" ht="7.35" customHeight="1">
      <c r="A30" s="422"/>
      <c r="B30" s="1090"/>
      <c r="C30" s="2044"/>
      <c r="D30" s="2046"/>
      <c r="E30" s="2032"/>
      <c r="F30" s="2034"/>
      <c r="G30" s="2278" t="s">
        <v>747</v>
      </c>
      <c r="H30" s="2279"/>
      <c r="I30" s="372">
        <f>SUM(I26:I29)</f>
        <v>1.2509999999999999</v>
      </c>
      <c r="J30" s="369"/>
      <c r="K30" s="370">
        <f>'3.1Cost by Sub-contractors'!K35</f>
        <v>0</v>
      </c>
      <c r="L30" s="369"/>
      <c r="M30" s="479">
        <f>I30*K30</f>
        <v>0</v>
      </c>
      <c r="N30" s="378"/>
      <c r="O30" s="372">
        <f>SUM(O26:O29)</f>
        <v>2.52</v>
      </c>
      <c r="P30" s="369"/>
      <c r="Q30" s="370">
        <f>'3.1Cost by Sub-contractors'!K36</f>
        <v>0</v>
      </c>
      <c r="R30" s="369"/>
      <c r="S30" s="479">
        <f>O30*Q30</f>
        <v>0</v>
      </c>
      <c r="T30" s="378"/>
      <c r="U30" s="390"/>
      <c r="V30" s="387"/>
    </row>
    <row r="31" spans="1:57" ht="7.35" customHeight="1">
      <c r="A31" s="422"/>
      <c r="B31" s="1090"/>
      <c r="C31" s="2044"/>
      <c r="D31" s="2046"/>
      <c r="E31" s="2504" t="str">
        <f>'4.1Plan'!D399</f>
        <v>MLA1-2</v>
      </c>
      <c r="F31" s="2505"/>
      <c r="G31" s="431" t="s">
        <v>769</v>
      </c>
      <c r="H31" s="432">
        <v>71650</v>
      </c>
      <c r="I31" s="461">
        <f>120/1000</f>
        <v>0.12</v>
      </c>
      <c r="J31" s="373"/>
      <c r="K31" s="374"/>
      <c r="L31" s="375"/>
      <c r="M31" s="543"/>
      <c r="N31" s="376"/>
      <c r="O31" s="647">
        <f>ROUND(120/E3,0)*E2/1000</f>
        <v>0.24</v>
      </c>
      <c r="P31" s="373"/>
      <c r="Q31" s="374"/>
      <c r="R31" s="375"/>
      <c r="S31" s="543"/>
      <c r="T31" s="376"/>
      <c r="U31" s="373"/>
      <c r="V31" s="388" t="s">
        <v>777</v>
      </c>
      <c r="X31" s="434"/>
      <c r="Y31" s="434"/>
      <c r="Z31" s="434"/>
      <c r="AA31" s="434"/>
      <c r="AB31" s="434"/>
      <c r="AC31" s="434"/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24"/>
      <c r="B32" s="1091"/>
      <c r="C32" s="2032"/>
      <c r="D32" s="2034"/>
      <c r="E32" s="2032"/>
      <c r="F32" s="2034"/>
      <c r="G32" s="2278" t="s">
        <v>747</v>
      </c>
      <c r="H32" s="2279"/>
      <c r="I32" s="372">
        <f>I31</f>
        <v>0.12</v>
      </c>
      <c r="J32" s="369"/>
      <c r="K32" s="370">
        <f>'3.1Cost by Sub-contractors'!K35</f>
        <v>0</v>
      </c>
      <c r="L32" s="369"/>
      <c r="M32" s="479">
        <f>I32*K32</f>
        <v>0</v>
      </c>
      <c r="N32" s="378"/>
      <c r="O32" s="372">
        <f>O31</f>
        <v>0.24</v>
      </c>
      <c r="P32" s="369"/>
      <c r="Q32" s="370">
        <f>'3.1Cost by Sub-contractors'!K36</f>
        <v>0</v>
      </c>
      <c r="R32" s="369"/>
      <c r="S32" s="479">
        <f>O32*Q32</f>
        <v>0</v>
      </c>
      <c r="T32" s="378"/>
      <c r="U32" s="390"/>
      <c r="V32" s="387"/>
      <c r="X32" s="434"/>
      <c r="Y32" s="434"/>
      <c r="Z32" s="434"/>
      <c r="AA32" s="434"/>
      <c r="AB32" s="434"/>
      <c r="AC32" s="434"/>
      <c r="AD32" s="434"/>
      <c r="AE32" s="434"/>
      <c r="AF32" s="434"/>
      <c r="AG32" s="434"/>
      <c r="AH32" s="434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>
      <c r="A33" s="402"/>
      <c r="B33" s="423"/>
      <c r="C33" s="494"/>
      <c r="D33" s="494"/>
      <c r="E33" s="495"/>
      <c r="F33" s="495"/>
      <c r="G33" s="72"/>
      <c r="H33" s="496"/>
      <c r="I33" s="451"/>
      <c r="J33" s="451"/>
      <c r="K33" s="451"/>
      <c r="L33" s="451"/>
      <c r="M33" s="451"/>
      <c r="N33" s="451"/>
      <c r="P33" s="451"/>
      <c r="Q33" s="451"/>
      <c r="R33" s="451"/>
      <c r="S33" s="451"/>
      <c r="T33" s="76"/>
      <c r="U33" s="76"/>
      <c r="V33" s="450"/>
      <c r="X33" s="434"/>
      <c r="Y33" s="434"/>
      <c r="Z33" s="434"/>
      <c r="AA33" s="434"/>
      <c r="AB33" s="434"/>
      <c r="AC33" s="434"/>
      <c r="AD33" s="434"/>
      <c r="AE33" s="434"/>
      <c r="AF33" s="434"/>
      <c r="AG33" s="434"/>
      <c r="AH33" s="434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23"/>
      <c r="C34" s="494"/>
      <c r="D34" s="494"/>
      <c r="E34" s="495"/>
      <c r="F34" s="495"/>
      <c r="G34" s="72"/>
      <c r="H34" s="496"/>
      <c r="I34" s="451"/>
      <c r="J34" s="76"/>
      <c r="M34" s="449"/>
      <c r="N34" s="76"/>
      <c r="Q34" s="449"/>
      <c r="R34" s="76"/>
      <c r="S34" s="449"/>
      <c r="T34" s="76"/>
      <c r="U34" s="76"/>
      <c r="V34" s="450"/>
      <c r="X34" s="434"/>
      <c r="Y34" s="434"/>
      <c r="Z34" s="434"/>
      <c r="AA34" s="434"/>
      <c r="AB34" s="434"/>
      <c r="AC34" s="434"/>
      <c r="AD34" s="434"/>
      <c r="AE34" s="434"/>
      <c r="AF34" s="434"/>
      <c r="AG34" s="434"/>
      <c r="AH34" s="434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23"/>
      <c r="C35" s="494"/>
      <c r="D35" s="494"/>
      <c r="E35" s="495"/>
      <c r="F35" s="495"/>
      <c r="G35" s="72"/>
      <c r="H35" s="496"/>
      <c r="I35" s="451"/>
      <c r="J35" s="76"/>
      <c r="M35" s="449"/>
      <c r="N35" s="76"/>
      <c r="Q35" s="449"/>
      <c r="R35" s="76"/>
      <c r="S35" s="449"/>
      <c r="T35" s="76"/>
      <c r="U35" s="76"/>
      <c r="V35" s="450"/>
      <c r="X35" s="434"/>
      <c r="Y35" s="434"/>
      <c r="Z35" s="434"/>
      <c r="AA35" s="434"/>
      <c r="AB35" s="434"/>
      <c r="AC35" s="434"/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23"/>
      <c r="C36" s="494"/>
      <c r="D36" s="494"/>
      <c r="E36" s="495"/>
      <c r="F36" s="495"/>
      <c r="G36" s="72"/>
      <c r="H36" s="496"/>
      <c r="I36" s="451"/>
      <c r="J36" s="76"/>
      <c r="M36" s="449"/>
      <c r="N36" s="76"/>
      <c r="Q36" s="449"/>
      <c r="R36" s="76"/>
      <c r="S36" s="449"/>
      <c r="T36" s="76"/>
      <c r="U36" s="76"/>
      <c r="V36" s="450"/>
      <c r="X36" s="434"/>
      <c r="Y36" s="434"/>
      <c r="Z36" s="434"/>
      <c r="AA36" s="434"/>
      <c r="AB36" s="434"/>
      <c r="AC36" s="434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34"/>
      <c r="Y37" s="434"/>
      <c r="Z37" s="434"/>
      <c r="AA37" s="434"/>
      <c r="AB37" s="434"/>
      <c r="AC37" s="434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34"/>
      <c r="Y38" s="434"/>
      <c r="Z38" s="434"/>
      <c r="AA38" s="434"/>
      <c r="AB38" s="434"/>
      <c r="AC38" s="434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34"/>
      <c r="Y39" s="434"/>
      <c r="Z39" s="434"/>
      <c r="AA39" s="434"/>
      <c r="AB39" s="434"/>
      <c r="AC39" s="434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34"/>
      <c r="Y40" s="434"/>
      <c r="Z40" s="434"/>
      <c r="AA40" s="434"/>
      <c r="AB40" s="434"/>
      <c r="AC40" s="434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34"/>
      <c r="Y41" s="434"/>
      <c r="Z41" s="434"/>
      <c r="AA41" s="434"/>
      <c r="AB41" s="434"/>
      <c r="AC41" s="434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34"/>
      <c r="Y42" s="434"/>
      <c r="Z42" s="434"/>
      <c r="AA42" s="434"/>
      <c r="AB42" s="434"/>
      <c r="AC42" s="434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34"/>
      <c r="Y43" s="434"/>
      <c r="Z43" s="434"/>
      <c r="AA43" s="434"/>
      <c r="AB43" s="434"/>
      <c r="AC43" s="434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34"/>
      <c r="Y44" s="434"/>
      <c r="Z44" s="434"/>
      <c r="AA44" s="434"/>
      <c r="AB44" s="434"/>
      <c r="AC44" s="434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34"/>
      <c r="Y45" s="434"/>
      <c r="Z45" s="434"/>
      <c r="AA45" s="434"/>
      <c r="AB45" s="434"/>
      <c r="AC45" s="434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34"/>
      <c r="Y46" s="434"/>
      <c r="Z46" s="434"/>
      <c r="AA46" s="434"/>
      <c r="AB46" s="434"/>
      <c r="AC46" s="434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  <row r="61" spans="1:2">
      <c r="A61" s="402"/>
      <c r="B61" s="402"/>
    </row>
    <row r="62" spans="1:2">
      <c r="A62" s="402"/>
      <c r="B62" s="402"/>
    </row>
    <row r="63" spans="1:2">
      <c r="A63" s="402"/>
      <c r="B63" s="402"/>
    </row>
    <row r="64" spans="1:2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</sheetData>
  <mergeCells count="87">
    <mergeCell ref="C32:D32"/>
    <mergeCell ref="U6:V6"/>
    <mergeCell ref="I6:N6"/>
    <mergeCell ref="O6:T6"/>
    <mergeCell ref="E31:F31"/>
    <mergeCell ref="C13:D13"/>
    <mergeCell ref="C14:D14"/>
    <mergeCell ref="C15:D15"/>
    <mergeCell ref="Q8:R8"/>
    <mergeCell ref="C28:D28"/>
    <mergeCell ref="I7:J7"/>
    <mergeCell ref="I8:J8"/>
    <mergeCell ref="K7:L7"/>
    <mergeCell ref="K8:L8"/>
    <mergeCell ref="E26:F26"/>
    <mergeCell ref="C21:D21"/>
    <mergeCell ref="U5:V5"/>
    <mergeCell ref="I5:T5"/>
    <mergeCell ref="E32:F32"/>
    <mergeCell ref="G11:H11"/>
    <mergeCell ref="E13:F13"/>
    <mergeCell ref="E14:F14"/>
    <mergeCell ref="E15:F15"/>
    <mergeCell ref="M7:N7"/>
    <mergeCell ref="M8:N8"/>
    <mergeCell ref="E24:F24"/>
    <mergeCell ref="E25:F25"/>
    <mergeCell ref="E21:F21"/>
    <mergeCell ref="E22:F22"/>
    <mergeCell ref="G32:H32"/>
    <mergeCell ref="G22:H22"/>
    <mergeCell ref="G20:H20"/>
    <mergeCell ref="E20:F20"/>
    <mergeCell ref="E17:F17"/>
    <mergeCell ref="C18:D18"/>
    <mergeCell ref="C19:D19"/>
    <mergeCell ref="E18:F18"/>
    <mergeCell ref="E19:F19"/>
    <mergeCell ref="G30:H30"/>
    <mergeCell ref="E30:F30"/>
    <mergeCell ref="E27:F27"/>
    <mergeCell ref="E28:F28"/>
    <mergeCell ref="G25:H25"/>
    <mergeCell ref="E29:F29"/>
    <mergeCell ref="E23:F23"/>
    <mergeCell ref="C30:D30"/>
    <mergeCell ref="C25:D25"/>
    <mergeCell ref="C24:D24"/>
    <mergeCell ref="C31:D31"/>
    <mergeCell ref="C27:D27"/>
    <mergeCell ref="C29:D29"/>
    <mergeCell ref="C11:D11"/>
    <mergeCell ref="C7:D7"/>
    <mergeCell ref="C6:D6"/>
    <mergeCell ref="C26:D26"/>
    <mergeCell ref="C23:D23"/>
    <mergeCell ref="C22:D22"/>
    <mergeCell ref="C20:D20"/>
    <mergeCell ref="C17:D17"/>
    <mergeCell ref="U7:V7"/>
    <mergeCell ref="U8:V8"/>
    <mergeCell ref="B9:V9"/>
    <mergeCell ref="E8:F8"/>
    <mergeCell ref="S7:T7"/>
    <mergeCell ref="S8:T8"/>
    <mergeCell ref="E7:F7"/>
    <mergeCell ref="O7:P7"/>
    <mergeCell ref="O8:P8"/>
    <mergeCell ref="Q7:R7"/>
    <mergeCell ref="A7:B7"/>
    <mergeCell ref="A8:B8"/>
    <mergeCell ref="A1:D1"/>
    <mergeCell ref="E1:F1"/>
    <mergeCell ref="G16:H16"/>
    <mergeCell ref="C8:D8"/>
    <mergeCell ref="E10:F10"/>
    <mergeCell ref="E12:F12"/>
    <mergeCell ref="A5:B5"/>
    <mergeCell ref="C5:D5"/>
    <mergeCell ref="E5:F5"/>
    <mergeCell ref="E6:F6"/>
    <mergeCell ref="E11:F11"/>
    <mergeCell ref="E16:F16"/>
    <mergeCell ref="C16:D16"/>
    <mergeCell ref="C12:D12"/>
    <mergeCell ref="A6:B6"/>
    <mergeCell ref="C10:D10"/>
  </mergeCells>
  <phoneticPr fontId="2"/>
  <pageMargins left="0.19685039370078741" right="0.19685039370078741" top="0.98425196850393704" bottom="0.19685039370078741" header="0.78740157480314965" footer="0.19685039370078741"/>
  <pageSetup paperSize="9" orientation="landscape" verticalDpi="300" r:id="rId1"/>
  <headerFooter alignWithMargins="0">
    <oddHeader>&amp;R&amp;"Arial,太字"&amp;8 &amp;U4.2.9  Detailed Survey Plan (Canal (Re-alignment))</oddHeader>
    <oddFooter>&amp;R&amp;"Arial,太字"&amp;8&amp;P/&amp;N</oddFooter>
  </headerFooter>
  <ignoredErrors>
    <ignoredError sqref="Q29 Q14:Q15 Q17:Q19 Q21 Q23:Q24 Q26:Q28 P29 P31:Q31 N14:N15 L14:L19 J14:J16 J31:N31 M26:M28 K26:K28 M23:M24 K23:K24 M21 K21 M17:M19 K17:K19 M14:M15 K14:K15 K29 M29 J20 J22 J25 J29 L21:L24 L29 N17:N28 N29 I16 I29 O29 I14:I15 O14:O15 I20 I17:J19 O17:O19 I22 I21:J21 O21 I25 I23:J24 O23:O24 I26:J28 O26:O28 I31 O31 K16 K20:M20 K22 K25:M25 K30 M16:O16 M22 M30:N30 O20 O25 O22 L26:L28 P14:P28 L30 J30 P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27</vt:i4>
      </vt:variant>
    </vt:vector>
  </HeadingPairs>
  <TitlesOfParts>
    <vt:vector size="43" baseType="lpstr">
      <vt:lpstr>Cover</vt:lpstr>
      <vt:lpstr>Abbreviation</vt:lpstr>
      <vt:lpstr>1.Facility Plan</vt:lpstr>
      <vt:lpstr>2.PKG</vt:lpstr>
      <vt:lpstr>3.1Cost by Sub-contractors</vt:lpstr>
      <vt:lpstr>3.2Cost by Packages</vt:lpstr>
      <vt:lpstr>4.1Plan</vt:lpstr>
      <vt:lpstr>4.2.1RD</vt:lpstr>
      <vt:lpstr>4.2.2TN</vt:lpstr>
      <vt:lpstr>4.2.3BR</vt:lpstr>
      <vt:lpstr>4.2.4CB</vt:lpstr>
      <vt:lpstr>4.2.5CP</vt:lpstr>
      <vt:lpstr>4.2.6IC</vt:lpstr>
      <vt:lpstr>4.2.7BL</vt:lpstr>
      <vt:lpstr>4.2.8IS</vt:lpstr>
      <vt:lpstr>4.2.9CN</vt:lpstr>
      <vt:lpstr>'1.Facility Plan'!Print_Area</vt:lpstr>
      <vt:lpstr>'2.PKG'!Print_Area</vt:lpstr>
      <vt:lpstr>'3.1Cost by Sub-contractors'!Print_Area</vt:lpstr>
      <vt:lpstr>'3.2Cost by Packages'!Print_Area</vt:lpstr>
      <vt:lpstr>'4.1Plan'!Print_Area</vt:lpstr>
      <vt:lpstr>'4.2.1RD'!Print_Area</vt:lpstr>
      <vt:lpstr>'4.2.2TN'!Print_Area</vt:lpstr>
      <vt:lpstr>'4.2.3BR'!Print_Area</vt:lpstr>
      <vt:lpstr>'4.2.4CB'!Print_Area</vt:lpstr>
      <vt:lpstr>'4.2.5CP'!Print_Area</vt:lpstr>
      <vt:lpstr>'4.2.6IC'!Print_Area</vt:lpstr>
      <vt:lpstr>'4.2.7BL'!Print_Area</vt:lpstr>
      <vt:lpstr>'4.2.8IS'!Print_Area</vt:lpstr>
      <vt:lpstr>'4.2.9CN'!Print_Area</vt:lpstr>
      <vt:lpstr>Abbreviation!Print_Area</vt:lpstr>
      <vt:lpstr>Cover!Print_Area</vt:lpstr>
      <vt:lpstr>'3.2Cost by Packages'!Print_Titles</vt:lpstr>
      <vt:lpstr>'4.1Plan'!Print_Titles</vt:lpstr>
      <vt:lpstr>'4.2.1RD'!Print_Titles</vt:lpstr>
      <vt:lpstr>'4.2.2TN'!Print_Titles</vt:lpstr>
      <vt:lpstr>'4.2.3BR'!Print_Titles</vt:lpstr>
      <vt:lpstr>'4.2.4CB'!Print_Titles</vt:lpstr>
      <vt:lpstr>'4.2.5CP'!Print_Titles</vt:lpstr>
      <vt:lpstr>'4.2.6IC'!Print_Titles</vt:lpstr>
      <vt:lpstr>'4.2.7BL'!Print_Titles</vt:lpstr>
      <vt:lpstr>'4.2.8IS'!Print_Titles</vt:lpstr>
      <vt:lpstr>'4.2.9CN'!Print_Titles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Ippei Iwamoto</cp:lastModifiedBy>
  <cp:lastPrinted>2011-08-28T06:34:32Z</cp:lastPrinted>
  <dcterms:created xsi:type="dcterms:W3CDTF">2011-04-03T07:53:06Z</dcterms:created>
  <dcterms:modified xsi:type="dcterms:W3CDTF">2011-08-28T07:14:52Z</dcterms:modified>
</cp:coreProperties>
</file>