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 firstSheet="2" activeTab="3"/>
  </bookViews>
  <sheets>
    <sheet name="Cover" sheetId="22" r:id="rId1"/>
    <sheet name="1.Facility Plan" sheetId="10" r:id="rId2"/>
    <sheet name="2.PKG" sheetId="23" r:id="rId3"/>
    <sheet name="3.1Cost by Sub-contractors" sheetId="25" r:id="rId4"/>
    <sheet name="3.2Cost by Packages" sheetId="21" r:id="rId5"/>
    <sheet name="4.1Plan" sheetId="4" r:id="rId6"/>
    <sheet name="4.2.1RD" sheetId="12" r:id="rId7"/>
    <sheet name="4.2.2TN" sheetId="14" r:id="rId8"/>
    <sheet name="4.2.3BR" sheetId="7" r:id="rId9"/>
    <sheet name="4.2.4CB" sheetId="15" r:id="rId10"/>
    <sheet name="4.2.5CP" sheetId="16" r:id="rId11"/>
    <sheet name="4.2.6IC" sheetId="20" r:id="rId12"/>
    <sheet name="4.2.7BL" sheetId="17" r:id="rId13"/>
    <sheet name="4.2.8IS" sheetId="19" r:id="rId14"/>
    <sheet name="4.2.9CN" sheetId="26" r:id="rId15"/>
  </sheets>
  <externalReferences>
    <externalReference r:id="rId16"/>
  </externalReferences>
  <definedNames>
    <definedName name="becoc">#REF!</definedName>
    <definedName name="bemo">#REF!</definedName>
    <definedName name="Caungang">'[1]Cau Vuot ngang'!$B$9:$AF$27</definedName>
    <definedName name="CHT">#REF!</definedName>
    <definedName name="DGDAM">#REF!</definedName>
    <definedName name="DT">#REF!</definedName>
    <definedName name="KL">#REF!</definedName>
    <definedName name="_xlnm.Print_Area" localSheetId="1">'1.Facility Plan'!$A$1:$V$53</definedName>
    <definedName name="_xlnm.Print_Area" localSheetId="2">'2.PKG'!$A$1:$AI$50</definedName>
    <definedName name="_xlnm.Print_Area" localSheetId="3">'3.1Cost by Sub-contractors'!$A$1:$AV$74</definedName>
    <definedName name="_xlnm.Print_Area" localSheetId="4">'3.2Cost by Packages'!$A$1:$DX$76</definedName>
    <definedName name="_xlnm.Print_Area" localSheetId="5">'4.1Plan'!$A$1:$AK$701</definedName>
    <definedName name="_xlnm.Print_Area" localSheetId="6">'4.2.1RD'!$A$1:$AH$163</definedName>
    <definedName name="_xlnm.Print_Area" localSheetId="7">'4.2.2TN'!$A$1:$AO$7</definedName>
    <definedName name="_xlnm.Print_Area" localSheetId="8">'4.2.3BR'!$A$1:$CE$210</definedName>
    <definedName name="_xlnm.Print_Area" localSheetId="9">'4.2.4CB'!$A$1:$AF$238</definedName>
    <definedName name="_xlnm.Print_Area" localSheetId="10">'4.2.5CP'!$A$1:$S$237</definedName>
    <definedName name="_xlnm.Print_Area" localSheetId="11">'4.2.6IC'!$A$1:$AN$28</definedName>
    <definedName name="_xlnm.Print_Area" localSheetId="12">'4.2.7BL'!$A$1:$O$19</definedName>
    <definedName name="_xlnm.Print_Area" localSheetId="13">'4.2.8IS'!$A$1:$AC$36</definedName>
    <definedName name="_xlnm.Print_Area" localSheetId="14">'4.2.9CN'!$A$1:$V$32</definedName>
    <definedName name="_xlnm.Print_Area" localSheetId="0">Cover!$A$1:$BZ$54</definedName>
    <definedName name="_xlnm.Print_Titles" localSheetId="4">'3.2Cost by Packages'!$A:$L</definedName>
    <definedName name="_xlnm.Print_Titles" localSheetId="5">'4.1Plan'!$1:$5</definedName>
    <definedName name="_xlnm.Print_Titles" localSheetId="6">'4.2.1RD'!$7:$10</definedName>
    <definedName name="_xlnm.Print_Titles" localSheetId="7">'4.2.2TN'!$1:$4</definedName>
    <definedName name="_xlnm.Print_Titles" localSheetId="8">'4.2.3BR'!$17:$21</definedName>
    <definedName name="_xlnm.Print_Titles" localSheetId="9">'4.2.4CB'!$8:$11</definedName>
    <definedName name="_xlnm.Print_Titles" localSheetId="10">'4.2.5CP'!$5:$8</definedName>
    <definedName name="_xlnm.Print_Titles" localSheetId="11">'4.2.6IC'!$6:$9</definedName>
    <definedName name="_xlnm.Print_Titles" localSheetId="12">'4.2.7BL'!$1:$4</definedName>
    <definedName name="_xlnm.Print_Titles" localSheetId="13">'4.2.8IS'!$7:$10</definedName>
    <definedName name="_xlnm.Print_Titles" localSheetId="14">'4.2.9CN'!$5:$8</definedName>
    <definedName name="Rong">#REF!</definedName>
    <definedName name="SLmo">#REF!</definedName>
    <definedName name="TONGHOP">#REF!</definedName>
    <definedName name="trcan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L55" i="16"/>
  <c r="Y88" i="15"/>
  <c r="S88"/>
  <c r="L88"/>
  <c r="Y81"/>
  <c r="S81"/>
  <c r="L81"/>
  <c r="I76" i="7"/>
  <c r="AF76"/>
  <c r="AJ76"/>
  <c r="AP76"/>
  <c r="AV76"/>
  <c r="BB76"/>
  <c r="BH76"/>
  <c r="BN76"/>
  <c r="BZ76"/>
  <c r="BT76"/>
  <c r="BN67"/>
  <c r="BB67"/>
  <c r="AF67"/>
  <c r="I67"/>
  <c r="AH216" i="4"/>
  <c r="AD208"/>
  <c r="M12" i="21"/>
  <c r="M9"/>
  <c r="Q7" i="25" s="1"/>
  <c r="M7" s="1"/>
  <c r="BJ67" i="7"/>
  <c r="BH67"/>
  <c r="AX67"/>
  <c r="AV67"/>
  <c r="S34" i="25"/>
  <c r="S35"/>
  <c r="S36"/>
  <c r="S37"/>
  <c r="S38"/>
  <c r="S39"/>
  <c r="S40"/>
  <c r="S41"/>
  <c r="S42"/>
  <c r="S43"/>
  <c r="S44"/>
  <c r="S65"/>
  <c r="S66"/>
  <c r="S67"/>
  <c r="S68"/>
  <c r="S17"/>
  <c r="S18"/>
  <c r="Q13"/>
  <c r="Q17"/>
  <c r="Q18"/>
  <c r="Q19"/>
  <c r="Q28"/>
  <c r="Q32"/>
  <c r="Q34"/>
  <c r="Q35"/>
  <c r="Q36"/>
  <c r="Q37"/>
  <c r="Q38"/>
  <c r="Q39"/>
  <c r="Q40"/>
  <c r="Q41"/>
  <c r="Q42"/>
  <c r="Q43"/>
  <c r="Q44"/>
  <c r="Q45"/>
  <c r="Q46"/>
  <c r="Q50"/>
  <c r="Q59"/>
  <c r="Q63"/>
  <c r="Q65"/>
  <c r="Q66"/>
  <c r="Q67"/>
  <c r="Q68"/>
  <c r="Q12"/>
  <c r="DA2" i="21"/>
  <c r="BU2"/>
  <c r="BI2"/>
  <c r="DO70"/>
  <c r="DO69"/>
  <c r="DO68"/>
  <c r="DM70"/>
  <c r="DM69"/>
  <c r="DM68"/>
  <c r="DO46"/>
  <c r="DO45" s="1"/>
  <c r="DM46"/>
  <c r="DO44"/>
  <c r="DO43"/>
  <c r="DO42"/>
  <c r="DO41"/>
  <c r="DO40"/>
  <c r="DM44"/>
  <c r="DM43"/>
  <c r="DM42"/>
  <c r="DM41"/>
  <c r="DM40"/>
  <c r="DO35"/>
  <c r="DO34" s="1"/>
  <c r="DM35"/>
  <c r="DK70"/>
  <c r="DK69"/>
  <c r="DK68"/>
  <c r="DI70"/>
  <c r="DI69"/>
  <c r="DI68"/>
  <c r="DK44"/>
  <c r="DK43"/>
  <c r="DK42"/>
  <c r="DK41"/>
  <c r="DK40"/>
  <c r="DK39" s="1"/>
  <c r="DI44"/>
  <c r="DI43"/>
  <c r="DI42"/>
  <c r="DI41"/>
  <c r="DI40"/>
  <c r="DK35"/>
  <c r="DK34" s="1"/>
  <c r="DI35"/>
  <c r="DK33"/>
  <c r="DK31"/>
  <c r="DI33"/>
  <c r="DI31"/>
  <c r="DI24"/>
  <c r="DG35"/>
  <c r="DG34" s="1"/>
  <c r="DE35"/>
  <c r="DC70"/>
  <c r="DC67" s="1"/>
  <c r="DC69"/>
  <c r="DC68"/>
  <c r="DA70"/>
  <c r="DA69"/>
  <c r="DA68"/>
  <c r="DC44"/>
  <c r="DC43"/>
  <c r="DC42"/>
  <c r="DC41"/>
  <c r="DC40"/>
  <c r="DA44"/>
  <c r="DA43"/>
  <c r="DA42"/>
  <c r="DA41"/>
  <c r="DA40"/>
  <c r="DC35"/>
  <c r="DC34" s="1"/>
  <c r="DA35"/>
  <c r="CY35"/>
  <c r="CY34" s="1"/>
  <c r="CW35"/>
  <c r="CQ46"/>
  <c r="CQ45" s="1"/>
  <c r="CO46"/>
  <c r="CQ29"/>
  <c r="CU29"/>
  <c r="CO29"/>
  <c r="CS29"/>
  <c r="CQ28"/>
  <c r="CU28"/>
  <c r="CO28"/>
  <c r="CS28"/>
  <c r="CI70"/>
  <c r="CG70"/>
  <c r="CI69"/>
  <c r="CG69"/>
  <c r="CI68"/>
  <c r="CG68"/>
  <c r="CI44"/>
  <c r="CG44"/>
  <c r="CI43"/>
  <c r="CG43"/>
  <c r="CI42"/>
  <c r="CG42"/>
  <c r="CI41"/>
  <c r="CG41"/>
  <c r="CI40"/>
  <c r="CG40"/>
  <c r="CI31"/>
  <c r="CG31"/>
  <c r="CE31"/>
  <c r="CC31"/>
  <c r="CA38"/>
  <c r="BY38"/>
  <c r="CA37"/>
  <c r="BY37"/>
  <c r="BW46"/>
  <c r="BW45" s="1"/>
  <c r="BU46"/>
  <c r="BS70"/>
  <c r="BQ70"/>
  <c r="BS69"/>
  <c r="BQ69"/>
  <c r="BS68"/>
  <c r="BQ68"/>
  <c r="BW39"/>
  <c r="BS46"/>
  <c r="BS45" s="1"/>
  <c r="BQ46"/>
  <c r="BS44"/>
  <c r="BQ44"/>
  <c r="BS43"/>
  <c r="BQ43"/>
  <c r="BS42"/>
  <c r="BQ42"/>
  <c r="BS41"/>
  <c r="BQ41"/>
  <c r="BS40"/>
  <c r="BQ40"/>
  <c r="AY44"/>
  <c r="AY43"/>
  <c r="AY42"/>
  <c r="AY41"/>
  <c r="AY40"/>
  <c r="AY70"/>
  <c r="AY69"/>
  <c r="AY68"/>
  <c r="AW70"/>
  <c r="AW69"/>
  <c r="AW68"/>
  <c r="AW44"/>
  <c r="AW43"/>
  <c r="AW42"/>
  <c r="AW41"/>
  <c r="AW40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N133"/>
  <c r="E129"/>
  <c r="N128"/>
  <c r="N121"/>
  <c r="C106"/>
  <c r="N86"/>
  <c r="L13"/>
  <c r="L12"/>
  <c r="L20"/>
  <c r="C181" i="15"/>
  <c r="C126"/>
  <c r="B126"/>
  <c r="C102"/>
  <c r="E204"/>
  <c r="C204"/>
  <c r="E202"/>
  <c r="C202"/>
  <c r="E192"/>
  <c r="C192"/>
  <c r="E189"/>
  <c r="C189"/>
  <c r="B189"/>
  <c r="U188"/>
  <c r="U180"/>
  <c r="U160"/>
  <c r="E150"/>
  <c r="C150"/>
  <c r="E147"/>
  <c r="E137"/>
  <c r="AA70"/>
  <c r="U70"/>
  <c r="U60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J144"/>
  <c r="CB144"/>
  <c r="BV144"/>
  <c r="AX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CB132"/>
  <c r="BV132"/>
  <c r="BJ132"/>
  <c r="AX132"/>
  <c r="I127"/>
  <c r="I124"/>
  <c r="I121"/>
  <c r="I116"/>
  <c r="C113"/>
  <c r="E113"/>
  <c r="AV113"/>
  <c r="I112"/>
  <c r="E111"/>
  <c r="I110"/>
  <c r="I107"/>
  <c r="CB107"/>
  <c r="BV107"/>
  <c r="I103"/>
  <c r="I101"/>
  <c r="I94"/>
  <c r="I90"/>
  <c r="I85"/>
  <c r="I64"/>
  <c r="I58"/>
  <c r="I52"/>
  <c r="I43"/>
  <c r="I36"/>
  <c r="I30"/>
  <c r="I26"/>
  <c r="E68"/>
  <c r="CB67"/>
  <c r="BV67"/>
  <c r="A157" i="12"/>
  <c r="C157"/>
  <c r="C145"/>
  <c r="B145"/>
  <c r="B134"/>
  <c r="C134"/>
  <c r="B99"/>
  <c r="C99"/>
  <c r="B84"/>
  <c r="C84"/>
  <c r="E21"/>
  <c r="C21"/>
  <c r="B21"/>
  <c r="G148"/>
  <c r="J148"/>
  <c r="G147"/>
  <c r="J147"/>
  <c r="G143"/>
  <c r="J143"/>
  <c r="G136"/>
  <c r="J136"/>
  <c r="G132"/>
  <c r="J132"/>
  <c r="G123"/>
  <c r="J123"/>
  <c r="G118"/>
  <c r="J118"/>
  <c r="G119"/>
  <c r="J119"/>
  <c r="G110"/>
  <c r="J110"/>
  <c r="G111"/>
  <c r="J111"/>
  <c r="G112"/>
  <c r="J112"/>
  <c r="G113"/>
  <c r="J113"/>
  <c r="G108"/>
  <c r="J108"/>
  <c r="G104"/>
  <c r="J104"/>
  <c r="G105"/>
  <c r="J105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19" i="4"/>
  <c r="AF127"/>
  <c r="AF405"/>
  <c r="AH404"/>
  <c r="R29" i="23" s="1"/>
  <c r="AF29" s="1"/>
  <c r="AH430" i="4"/>
  <c r="AB356"/>
  <c r="AD676"/>
  <c r="AB674"/>
  <c r="AD649"/>
  <c r="AD625"/>
  <c r="K148" i="12" s="1"/>
  <c r="AD597" i="4"/>
  <c r="K143" i="12" s="1"/>
  <c r="AD559" i="4"/>
  <c r="K136" i="12" s="1"/>
  <c r="AB555" i="4"/>
  <c r="AD546"/>
  <c r="K132" i="12" s="1"/>
  <c r="AF494" i="4"/>
  <c r="AD494"/>
  <c r="K123" i="12" s="1"/>
  <c r="AB490" i="4"/>
  <c r="AD476"/>
  <c r="K119" i="12" s="1"/>
  <c r="AD451" i="4"/>
  <c r="K113" i="12" s="1"/>
  <c r="AB445" i="4"/>
  <c r="H110" i="12" s="1"/>
  <c r="AD433" i="4"/>
  <c r="K108" i="12" s="1"/>
  <c r="AD409" i="4"/>
  <c r="K105" i="12" s="1"/>
  <c r="AB405" i="4"/>
  <c r="AD383"/>
  <c r="AA106" i="7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O46" i="23"/>
  <c r="M46"/>
  <c r="L46"/>
  <c r="O45"/>
  <c r="M45"/>
  <c r="L45"/>
  <c r="I45"/>
  <c r="O44"/>
  <c r="M44"/>
  <c r="L44"/>
  <c r="I44"/>
  <c r="O43"/>
  <c r="M43"/>
  <c r="L43"/>
  <c r="I43"/>
  <c r="O42"/>
  <c r="M42"/>
  <c r="L42"/>
  <c r="O41"/>
  <c r="M41"/>
  <c r="L41"/>
  <c r="O40"/>
  <c r="M40"/>
  <c r="L40"/>
  <c r="I40"/>
  <c r="O39"/>
  <c r="M39"/>
  <c r="L39"/>
  <c r="O38"/>
  <c r="M38"/>
  <c r="L38"/>
  <c r="O37"/>
  <c r="M37"/>
  <c r="L37"/>
  <c r="P36"/>
  <c r="I35" s="1"/>
  <c r="O36"/>
  <c r="M36"/>
  <c r="L36"/>
  <c r="O35"/>
  <c r="M35"/>
  <c r="L35"/>
  <c r="O34"/>
  <c r="M34"/>
  <c r="L34"/>
  <c r="O33"/>
  <c r="M33"/>
  <c r="L33"/>
  <c r="O32"/>
  <c r="M32"/>
  <c r="L32"/>
  <c r="I32"/>
  <c r="O31"/>
  <c r="M31"/>
  <c r="L31"/>
  <c r="P30"/>
  <c r="I29" s="1"/>
  <c r="M30"/>
  <c r="L30"/>
  <c r="O29"/>
  <c r="M29"/>
  <c r="L29"/>
  <c r="O28"/>
  <c r="M28"/>
  <c r="L28"/>
  <c r="O27"/>
  <c r="M27"/>
  <c r="L27"/>
  <c r="O26"/>
  <c r="M26"/>
  <c r="L26"/>
  <c r="I26"/>
  <c r="O25"/>
  <c r="M25"/>
  <c r="L25"/>
  <c r="O24"/>
  <c r="M24"/>
  <c r="L24"/>
  <c r="O23"/>
  <c r="M23"/>
  <c r="L23"/>
  <c r="I23"/>
  <c r="O22"/>
  <c r="M22"/>
  <c r="L22"/>
  <c r="O21"/>
  <c r="M21"/>
  <c r="L21"/>
  <c r="O20"/>
  <c r="M20"/>
  <c r="L20"/>
  <c r="I20"/>
  <c r="O19"/>
  <c r="M19"/>
  <c r="L19"/>
  <c r="O18"/>
  <c r="M18"/>
  <c r="L18"/>
  <c r="I18"/>
  <c r="P17"/>
  <c r="I17" s="1"/>
  <c r="O17"/>
  <c r="M17"/>
  <c r="L17"/>
  <c r="O16"/>
  <c r="M16"/>
  <c r="L16"/>
  <c r="O15"/>
  <c r="M15"/>
  <c r="L15"/>
  <c r="I15"/>
  <c r="O14"/>
  <c r="M14"/>
  <c r="L14"/>
  <c r="O13"/>
  <c r="M13"/>
  <c r="L13"/>
  <c r="I13"/>
  <c r="T8"/>
  <c r="K68" i="25"/>
  <c r="K67"/>
  <c r="K66"/>
  <c r="K64"/>
  <c r="K62"/>
  <c r="K64" i="21" s="1"/>
  <c r="K61" i="25"/>
  <c r="K60"/>
  <c r="K58"/>
  <c r="K57"/>
  <c r="K56"/>
  <c r="K55"/>
  <c r="BJ208" i="7" s="1"/>
  <c r="K54" i="25"/>
  <c r="K53"/>
  <c r="K52"/>
  <c r="K51"/>
  <c r="K49"/>
  <c r="AC160" i="12" s="1"/>
  <c r="K48" i="25"/>
  <c r="K47"/>
  <c r="K44"/>
  <c r="K42"/>
  <c r="K41"/>
  <c r="K40"/>
  <c r="K39"/>
  <c r="K38"/>
  <c r="K36"/>
  <c r="K35"/>
  <c r="K33"/>
  <c r="K31"/>
  <c r="K30"/>
  <c r="K29"/>
  <c r="K27"/>
  <c r="K26"/>
  <c r="K25"/>
  <c r="K24"/>
  <c r="BJ52" i="7" s="1"/>
  <c r="K23" i="25"/>
  <c r="K22"/>
  <c r="K21"/>
  <c r="K20"/>
  <c r="K18"/>
  <c r="K16"/>
  <c r="K15"/>
  <c r="K14"/>
  <c r="P12"/>
  <c r="K11"/>
  <c r="K10"/>
  <c r="K12" i="21" s="1"/>
  <c r="K8" i="25"/>
  <c r="K7"/>
  <c r="K9" i="21" s="1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J29"/>
  <c r="V28"/>
  <c r="V29" s="1"/>
  <c r="P28"/>
  <c r="P29" s="1"/>
  <c r="J28"/>
  <c r="X27"/>
  <c r="V27"/>
  <c r="R27"/>
  <c r="V26"/>
  <c r="P26"/>
  <c r="P27" s="1"/>
  <c r="J26"/>
  <c r="J27" s="1"/>
  <c r="R25"/>
  <c r="V24"/>
  <c r="V25" s="1"/>
  <c r="P24"/>
  <c r="P25" s="1"/>
  <c r="J24"/>
  <c r="J25" s="1"/>
  <c r="R23"/>
  <c r="P23"/>
  <c r="T23" s="1"/>
  <c r="V22"/>
  <c r="V23" s="1"/>
  <c r="P22"/>
  <c r="J22"/>
  <c r="J23" s="1"/>
  <c r="CS68" i="21" s="1"/>
  <c r="D22" i="19"/>
  <c r="C22"/>
  <c r="B22"/>
  <c r="X21"/>
  <c r="R21"/>
  <c r="J21"/>
  <c r="V20"/>
  <c r="V21" s="1"/>
  <c r="Z21" s="1"/>
  <c r="P20"/>
  <c r="P21" s="1"/>
  <c r="T21" s="1"/>
  <c r="J20"/>
  <c r="C20"/>
  <c r="R19"/>
  <c r="P19"/>
  <c r="V18"/>
  <c r="V19" s="1"/>
  <c r="P18"/>
  <c r="J18"/>
  <c r="J19" s="1"/>
  <c r="X17"/>
  <c r="V17"/>
  <c r="R17"/>
  <c r="V16"/>
  <c r="P16"/>
  <c r="P17" s="1"/>
  <c r="J16"/>
  <c r="J17" s="1"/>
  <c r="C16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L36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8" i="4"/>
  <c r="R43" i="23" s="1"/>
  <c r="T43" s="1"/>
  <c r="AH377" i="4"/>
  <c r="R28" i="23" s="1"/>
  <c r="T28" s="1"/>
  <c r="AH33" i="4"/>
  <c r="R14" i="23" s="1"/>
  <c r="Z14" s="1"/>
  <c r="DS15" i="21"/>
  <c r="DS19"/>
  <c r="DS21"/>
  <c r="DS30"/>
  <c r="DS36"/>
  <c r="DS39"/>
  <c r="DS45"/>
  <c r="Q160" i="12"/>
  <c r="W160"/>
  <c r="AR210" i="7"/>
  <c r="K55" i="21"/>
  <c r="K56"/>
  <c r="BP210" i="7"/>
  <c r="BV208"/>
  <c r="K60" i="21"/>
  <c r="DS62"/>
  <c r="DS64"/>
  <c r="DS66"/>
  <c r="DS65" s="1"/>
  <c r="K13"/>
  <c r="K10"/>
  <c r="M10"/>
  <c r="Q8" i="25" s="1"/>
  <c r="M8" s="1"/>
  <c r="W120" i="12"/>
  <c r="AC40"/>
  <c r="AI19" i="21"/>
  <c r="AR52" i="7"/>
  <c r="AX52"/>
  <c r="BP52"/>
  <c r="BV52"/>
  <c r="O200" i="15"/>
  <c r="AA180"/>
  <c r="AI35" i="21"/>
  <c r="AI34" s="1"/>
  <c r="AI36"/>
  <c r="K18" i="20"/>
  <c r="W24"/>
  <c r="AC26"/>
  <c r="K44" i="21"/>
  <c r="AI45"/>
  <c r="AI48"/>
  <c r="AI52"/>
  <c r="AI61"/>
  <c r="AC59" i="12"/>
  <c r="AU19" i="21"/>
  <c r="AU36"/>
  <c r="AU39"/>
  <c r="AU45"/>
  <c r="AU48"/>
  <c r="AU52"/>
  <c r="AU61"/>
  <c r="AU67"/>
  <c r="AC95" i="12"/>
  <c r="BO19" i="21"/>
  <c r="AR101" i="7"/>
  <c r="AX101"/>
  <c r="BP101"/>
  <c r="BV101"/>
  <c r="BO32" i="21"/>
  <c r="BO35"/>
  <c r="BO34" s="1"/>
  <c r="BO36"/>
  <c r="BO39"/>
  <c r="BO45"/>
  <c r="BO48"/>
  <c r="BO52"/>
  <c r="BO61"/>
  <c r="BO67"/>
  <c r="AC98" i="12"/>
  <c r="BS19" i="21"/>
  <c r="AR103" i="7"/>
  <c r="AX103"/>
  <c r="BD103"/>
  <c r="BV103"/>
  <c r="U205" i="15"/>
  <c r="L103" i="16"/>
  <c r="L105" s="1"/>
  <c r="BS48" i="21"/>
  <c r="BS52"/>
  <c r="BS61"/>
  <c r="BW19"/>
  <c r="AR107" i="7"/>
  <c r="AR152"/>
  <c r="AX107"/>
  <c r="BP107"/>
  <c r="BW48" i="21"/>
  <c r="BW52"/>
  <c r="BW61"/>
  <c r="AC102" i="12"/>
  <c r="AC124"/>
  <c r="CQ19" i="21"/>
  <c r="AX124" i="7"/>
  <c r="CQ35" i="21"/>
  <c r="CQ34" s="1"/>
  <c r="CQ36"/>
  <c r="CQ39"/>
  <c r="CQ48"/>
  <c r="CQ52"/>
  <c r="CQ61"/>
  <c r="CQ67"/>
  <c r="Q128" i="12"/>
  <c r="AC128"/>
  <c r="CU19" i="21"/>
  <c r="AX127" i="7"/>
  <c r="BD127"/>
  <c r="BP161"/>
  <c r="CU35" i="21"/>
  <c r="CU34" s="1"/>
  <c r="CU36"/>
  <c r="Q22" i="20"/>
  <c r="CU45" i="21"/>
  <c r="CU48"/>
  <c r="CU52"/>
  <c r="CU61"/>
  <c r="AC133" i="12"/>
  <c r="CY19" i="21"/>
  <c r="CY36"/>
  <c r="CY39"/>
  <c r="CY45"/>
  <c r="CY48"/>
  <c r="CY52"/>
  <c r="CY61"/>
  <c r="CY67"/>
  <c r="AC137" i="12"/>
  <c r="DC19" i="21"/>
  <c r="AX135" i="7"/>
  <c r="BP163"/>
  <c r="BV135"/>
  <c r="DC31" i="21"/>
  <c r="DC33"/>
  <c r="DC36"/>
  <c r="DC45"/>
  <c r="DC48"/>
  <c r="DC52"/>
  <c r="DC61"/>
  <c r="DO19"/>
  <c r="DO36"/>
  <c r="DO48"/>
  <c r="DO52"/>
  <c r="DO61"/>
  <c r="AC149" i="12"/>
  <c r="AX140" i="7"/>
  <c r="BP140"/>
  <c r="BV140"/>
  <c r="CB140"/>
  <c r="AR144"/>
  <c r="BD144"/>
  <c r="BP176"/>
  <c r="Q28" i="20"/>
  <c r="AC69" i="12"/>
  <c r="AY19" i="21"/>
  <c r="AY35"/>
  <c r="AY34" s="1"/>
  <c r="AY36"/>
  <c r="AY45"/>
  <c r="AY48"/>
  <c r="AY52"/>
  <c r="AY61"/>
  <c r="AX76" i="7"/>
  <c r="BP76"/>
  <c r="BV76"/>
  <c r="CB76"/>
  <c r="Q16" i="20"/>
  <c r="AC77" i="12"/>
  <c r="BC19" i="21"/>
  <c r="AR85" i="7"/>
  <c r="AX85"/>
  <c r="BV85"/>
  <c r="CB85"/>
  <c r="BC35" i="21"/>
  <c r="BC34" s="1"/>
  <c r="BC39"/>
  <c r="BC45"/>
  <c r="BC48"/>
  <c r="BC52"/>
  <c r="BC61"/>
  <c r="BC67"/>
  <c r="Q83" i="12"/>
  <c r="AC83"/>
  <c r="BG19" i="21"/>
  <c r="AX90" i="7"/>
  <c r="BD90"/>
  <c r="BV90"/>
  <c r="BG32" i="21"/>
  <c r="BG36"/>
  <c r="BG39"/>
  <c r="BG45"/>
  <c r="BG48"/>
  <c r="BG52"/>
  <c r="BG61"/>
  <c r="BG67"/>
  <c r="Q88" i="12"/>
  <c r="AC88"/>
  <c r="BK19" i="21"/>
  <c r="AR94" i="7"/>
  <c r="AX94"/>
  <c r="BP94"/>
  <c r="BV94"/>
  <c r="CB94"/>
  <c r="BK32" i="21"/>
  <c r="BK36"/>
  <c r="BK39"/>
  <c r="BK45"/>
  <c r="BK48"/>
  <c r="BK52"/>
  <c r="BK61"/>
  <c r="BK67"/>
  <c r="AC114" i="12"/>
  <c r="CI19" i="21"/>
  <c r="AX112" i="7"/>
  <c r="BD155"/>
  <c r="BP155"/>
  <c r="CI33" i="21"/>
  <c r="CI36"/>
  <c r="CI45"/>
  <c r="CI48"/>
  <c r="CI52"/>
  <c r="CI61"/>
  <c r="AR157" i="7"/>
  <c r="AX116"/>
  <c r="BP116"/>
  <c r="BP157"/>
  <c r="BV116"/>
  <c r="K20" i="20"/>
  <c r="Q20"/>
  <c r="AC120" i="12"/>
  <c r="CM19" i="21"/>
  <c r="AX121" i="7"/>
  <c r="BP121"/>
  <c r="BP159"/>
  <c r="BV121"/>
  <c r="CM36" i="21"/>
  <c r="CM39"/>
  <c r="CM45"/>
  <c r="CM48"/>
  <c r="CM52"/>
  <c r="CM61"/>
  <c r="CM67"/>
  <c r="AC16" i="12"/>
  <c r="S19" i="21"/>
  <c r="AR26" i="7"/>
  <c r="AR148"/>
  <c r="AX26"/>
  <c r="BP26"/>
  <c r="BV26"/>
  <c r="S36" i="21"/>
  <c r="Q12" i="20"/>
  <c r="AC12"/>
  <c r="J7" i="17"/>
  <c r="W19" i="21"/>
  <c r="AR30" i="7"/>
  <c r="AX30"/>
  <c r="BV30"/>
  <c r="CB30"/>
  <c r="W39" i="21"/>
  <c r="J9" i="17"/>
  <c r="W48" i="21"/>
  <c r="W52"/>
  <c r="W61"/>
  <c r="W67"/>
  <c r="AC20" i="12"/>
  <c r="AC27"/>
  <c r="AA19" i="21"/>
  <c r="AX36" i="7"/>
  <c r="BP150"/>
  <c r="BV36"/>
  <c r="L21" i="16"/>
  <c r="L29"/>
  <c r="AA39" i="21"/>
  <c r="AA45"/>
  <c r="AA48"/>
  <c r="AA52"/>
  <c r="AA61"/>
  <c r="AA67"/>
  <c r="AC34" i="12"/>
  <c r="AE19" i="21"/>
  <c r="AR43" i="7"/>
  <c r="AX43"/>
  <c r="BD43"/>
  <c r="BP43"/>
  <c r="BV43"/>
  <c r="L35" i="16"/>
  <c r="L36" s="1"/>
  <c r="AE39" i="21"/>
  <c r="AE45"/>
  <c r="AE48"/>
  <c r="AE52"/>
  <c r="AE61"/>
  <c r="AE67"/>
  <c r="AC48" i="12"/>
  <c r="AR58" i="7"/>
  <c r="AX58"/>
  <c r="BP58"/>
  <c r="BV58"/>
  <c r="AM35" i="21"/>
  <c r="AM34" s="1"/>
  <c r="AM36"/>
  <c r="AM39"/>
  <c r="AM45"/>
  <c r="AM48"/>
  <c r="AM52"/>
  <c r="AM61"/>
  <c r="AM67"/>
  <c r="AC55" i="12"/>
  <c r="AQ19" i="21"/>
  <c r="AR64" i="7"/>
  <c r="AX64"/>
  <c r="AQ28" i="21"/>
  <c r="AQ29"/>
  <c r="AQ36"/>
  <c r="AQ39"/>
  <c r="J11" i="17"/>
  <c r="AQ48" i="21"/>
  <c r="AQ52"/>
  <c r="AQ61"/>
  <c r="AQ67"/>
  <c r="AR166" i="7"/>
  <c r="Q24" i="20"/>
  <c r="AC141" i="12"/>
  <c r="DG19" i="21"/>
  <c r="AR171" i="7"/>
  <c r="AX138"/>
  <c r="BP138"/>
  <c r="BP171"/>
  <c r="DG28" i="21"/>
  <c r="DG29"/>
  <c r="DG36"/>
  <c r="DG39"/>
  <c r="DG45"/>
  <c r="DG48"/>
  <c r="DG52"/>
  <c r="DG61"/>
  <c r="DG67"/>
  <c r="AC144" i="12"/>
  <c r="DK19" i="21"/>
  <c r="AR174" i="7"/>
  <c r="BP174"/>
  <c r="DK36" i="21"/>
  <c r="DK45"/>
  <c r="DK48"/>
  <c r="DK52"/>
  <c r="DK61"/>
  <c r="AC106" i="12"/>
  <c r="CA19" i="21"/>
  <c r="CA39"/>
  <c r="J15" i="17"/>
  <c r="CA48" i="21"/>
  <c r="CA52"/>
  <c r="CA61"/>
  <c r="CA67"/>
  <c r="AB431" i="4"/>
  <c r="H107" i="12" s="1"/>
  <c r="W109"/>
  <c r="AC109"/>
  <c r="CE19" i="21"/>
  <c r="L112" i="16"/>
  <c r="L121" s="1"/>
  <c r="BY35" i="21" s="1"/>
  <c r="CE39"/>
  <c r="CE45"/>
  <c r="CE48"/>
  <c r="CE52"/>
  <c r="CE61"/>
  <c r="CE67"/>
  <c r="AX110" i="7"/>
  <c r="BP110"/>
  <c r="BV110"/>
  <c r="CB110"/>
  <c r="DW15" i="21"/>
  <c r="DW19"/>
  <c r="DW21"/>
  <c r="DW30"/>
  <c r="DW36"/>
  <c r="DW39"/>
  <c r="DW45"/>
  <c r="Q163" i="12"/>
  <c r="BD210" i="7"/>
  <c r="BJ210"/>
  <c r="BV210"/>
  <c r="CB210"/>
  <c r="DW62" i="21"/>
  <c r="DW64"/>
  <c r="DW66"/>
  <c r="DW65" s="1"/>
  <c r="DQ66"/>
  <c r="DU66"/>
  <c r="DQ64"/>
  <c r="DU64"/>
  <c r="DQ62"/>
  <c r="DU62"/>
  <c r="K62"/>
  <c r="AK35"/>
  <c r="AW35"/>
  <c r="BA35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K66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K57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K46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K29"/>
  <c r="J29"/>
  <c r="H29"/>
  <c r="C29"/>
  <c r="A29"/>
  <c r="K28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1" i="4"/>
  <c r="AA684"/>
  <c r="AA668"/>
  <c r="AA660"/>
  <c r="AA655"/>
  <c r="AK641"/>
  <c r="AB639"/>
  <c r="H28" i="19" s="1"/>
  <c r="AA641" i="4"/>
  <c r="AK615"/>
  <c r="AB611"/>
  <c r="AA615"/>
  <c r="AK570"/>
  <c r="AB566"/>
  <c r="H24" i="19" s="1"/>
  <c r="AA570" i="4"/>
  <c r="AK531"/>
  <c r="AB530"/>
  <c r="AB529"/>
  <c r="AB524"/>
  <c r="AA531"/>
  <c r="AK459"/>
  <c r="AB455"/>
  <c r="H20" i="19" s="1"/>
  <c r="AA459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O18"/>
  <c r="U18"/>
  <c r="AA18"/>
  <c r="AG17"/>
  <c r="AG18" s="1"/>
  <c r="H13" i="17"/>
  <c r="H17"/>
  <c r="I22" i="20"/>
  <c r="O22"/>
  <c r="U22"/>
  <c r="CS42" i="21" s="1"/>
  <c r="AA22" i="20"/>
  <c r="AG21"/>
  <c r="AG22" s="1"/>
  <c r="I26"/>
  <c r="O26"/>
  <c r="U26"/>
  <c r="AA26"/>
  <c r="AG25"/>
  <c r="AG26" s="1"/>
  <c r="I28"/>
  <c r="O28"/>
  <c r="U28"/>
  <c r="AA28"/>
  <c r="AG27"/>
  <c r="AG28" s="1"/>
  <c r="H19" i="17"/>
  <c r="I16" i="20"/>
  <c r="O16"/>
  <c r="U16"/>
  <c r="AA16"/>
  <c r="AG15"/>
  <c r="AG16" s="1"/>
  <c r="I20"/>
  <c r="O20"/>
  <c r="U20"/>
  <c r="AA20"/>
  <c r="AG19"/>
  <c r="AG20" s="1"/>
  <c r="I12"/>
  <c r="O12"/>
  <c r="U12"/>
  <c r="Q42" i="21" s="1"/>
  <c r="AA12" i="20"/>
  <c r="AG11"/>
  <c r="AG12" s="1"/>
  <c r="H7" i="17"/>
  <c r="H9"/>
  <c r="V6" i="14"/>
  <c r="V7"/>
  <c r="H11" i="17"/>
  <c r="I24" i="20"/>
  <c r="O24"/>
  <c r="U24"/>
  <c r="AA24"/>
  <c r="AG23"/>
  <c r="AG24" s="1"/>
  <c r="H15" i="17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2" i="12"/>
  <c r="G161"/>
  <c r="E161"/>
  <c r="J159"/>
  <c r="G159"/>
  <c r="J158"/>
  <c r="G158"/>
  <c r="J157"/>
  <c r="G157"/>
  <c r="E157"/>
  <c r="AE155"/>
  <c r="AC155"/>
  <c r="AA155"/>
  <c r="Y155"/>
  <c r="W155"/>
  <c r="U155"/>
  <c r="S155"/>
  <c r="Q155"/>
  <c r="O155"/>
  <c r="AE154"/>
  <c r="AC154"/>
  <c r="AA154"/>
  <c r="Y154"/>
  <c r="W154"/>
  <c r="U154"/>
  <c r="S154"/>
  <c r="Q154"/>
  <c r="O154"/>
  <c r="J146"/>
  <c r="G146"/>
  <c r="J145"/>
  <c r="G145"/>
  <c r="E145"/>
  <c r="J142"/>
  <c r="G142"/>
  <c r="E142"/>
  <c r="J140"/>
  <c r="G140"/>
  <c r="J139"/>
  <c r="G139"/>
  <c r="J138"/>
  <c r="G138"/>
  <c r="E138"/>
  <c r="J135"/>
  <c r="G135"/>
  <c r="J134"/>
  <c r="G134"/>
  <c r="E134"/>
  <c r="J131"/>
  <c r="G131"/>
  <c r="J130"/>
  <c r="G130"/>
  <c r="J129"/>
  <c r="G129"/>
  <c r="E129"/>
  <c r="J127"/>
  <c r="G127"/>
  <c r="J126"/>
  <c r="G126"/>
  <c r="J125"/>
  <c r="G125"/>
  <c r="E125"/>
  <c r="C125"/>
  <c r="B125"/>
  <c r="J122"/>
  <c r="G122"/>
  <c r="J121"/>
  <c r="G121"/>
  <c r="E121"/>
  <c r="J117"/>
  <c r="G117"/>
  <c r="J116"/>
  <c r="G116"/>
  <c r="J115"/>
  <c r="G115"/>
  <c r="E115"/>
  <c r="E110"/>
  <c r="C110"/>
  <c r="J107"/>
  <c r="G107"/>
  <c r="E107"/>
  <c r="J103"/>
  <c r="G103"/>
  <c r="E103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BZ73" i="7"/>
  <c r="BT73"/>
  <c r="R73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BZ71"/>
  <c r="BT71"/>
  <c r="R71"/>
  <c r="AA71" s="1"/>
  <c r="N71"/>
  <c r="W71" s="1"/>
  <c r="AB224" i="4" s="1"/>
  <c r="AD223" s="1"/>
  <c r="K63" i="12" s="1"/>
  <c r="BH71" i="7"/>
  <c r="AV71"/>
  <c r="AJ71"/>
  <c r="BZ69"/>
  <c r="BZ67" s="1"/>
  <c r="BT69"/>
  <c r="BT67" s="1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5"/>
  <c r="BZ58" s="1"/>
  <c r="AK29" i="21" s="1"/>
  <c r="BT55" i="7"/>
  <c r="BT58" s="1"/>
  <c r="AK28" i="21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BZ44"/>
  <c r="BZ50"/>
  <c r="BT44"/>
  <c r="BT50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BZ39"/>
  <c r="BZ42"/>
  <c r="BT39"/>
  <c r="BT42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BZ31"/>
  <c r="BZ33"/>
  <c r="BZ35"/>
  <c r="BT31"/>
  <c r="BT33"/>
  <c r="BT35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27"/>
  <c r="BZ30" s="1"/>
  <c r="BT27"/>
  <c r="BT30" s="1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BZ24"/>
  <c r="BZ25"/>
  <c r="BT24"/>
  <c r="BT25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R13" i="23" s="1"/>
  <c r="Z13" s="1"/>
  <c r="AH53" i="4"/>
  <c r="R15" i="23" s="1"/>
  <c r="Z15" s="1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5" i="4" s="1"/>
  <c r="AD674" s="1"/>
  <c r="H161" i="12"/>
  <c r="R209" i="7"/>
  <c r="AA209" s="1"/>
  <c r="N206"/>
  <c r="W206" s="1"/>
  <c r="AB646" i="4" s="1"/>
  <c r="AD645" s="1"/>
  <c r="AB645"/>
  <c r="H157" i="12" s="1"/>
  <c r="N207" i="7"/>
  <c r="W207" s="1"/>
  <c r="AB648" i="4" s="1"/>
  <c r="AD647" s="1"/>
  <c r="R206" i="7"/>
  <c r="AA206" s="1"/>
  <c r="AD646" i="4" s="1"/>
  <c r="AB647" s="1"/>
  <c r="H158" i="12" s="1"/>
  <c r="R207" i="7"/>
  <c r="AA207" s="1"/>
  <c r="N142"/>
  <c r="W142" s="1"/>
  <c r="AB622" i="4" s="1"/>
  <c r="AD621" s="1"/>
  <c r="K146" i="12" s="1"/>
  <c r="N143" i="7"/>
  <c r="W143" s="1"/>
  <c r="AB624" i="4" s="1"/>
  <c r="AD623" s="1"/>
  <c r="K147" i="12" s="1"/>
  <c r="R142" i="7"/>
  <c r="AA142" s="1"/>
  <c r="R143"/>
  <c r="AA143" s="1"/>
  <c r="N139"/>
  <c r="W139" s="1"/>
  <c r="AB596" i="4" s="1"/>
  <c r="AD595" s="1"/>
  <c r="K142" i="12" s="1"/>
  <c r="N141" i="7"/>
  <c r="W141" s="1"/>
  <c r="AB620" i="4" s="1"/>
  <c r="AD619" s="1"/>
  <c r="R139" i="7"/>
  <c r="AA139" s="1"/>
  <c r="AD596" i="4" s="1"/>
  <c r="R141" i="7"/>
  <c r="AA141" s="1"/>
  <c r="AB595" i="4"/>
  <c r="H142" i="12" s="1"/>
  <c r="N136" i="7"/>
  <c r="W136" s="1"/>
  <c r="AB577" i="4" s="1"/>
  <c r="AD576" s="1"/>
  <c r="AB576"/>
  <c r="H138" i="12" s="1"/>
  <c r="N137" i="7"/>
  <c r="W137" s="1"/>
  <c r="AB579" i="4" s="1"/>
  <c r="AD578" s="1"/>
  <c r="R136" i="7"/>
  <c r="AA136" s="1"/>
  <c r="AD580" i="4"/>
  <c r="R137" i="7"/>
  <c r="AA137" s="1"/>
  <c r="AD579" i="4" s="1"/>
  <c r="AB580" s="1"/>
  <c r="H140" i="12" s="1"/>
  <c r="N134" i="7"/>
  <c r="W134" s="1"/>
  <c r="AB558" i="4" s="1"/>
  <c r="AD557" s="1"/>
  <c r="R134" i="7"/>
  <c r="AA134" s="1"/>
  <c r="N130"/>
  <c r="W130" s="1"/>
  <c r="AB544" i="4" s="1"/>
  <c r="AD543" s="1"/>
  <c r="N133" i="7"/>
  <c r="W133" s="1"/>
  <c r="AB556" i="4" s="1"/>
  <c r="AD555" s="1"/>
  <c r="K134" i="12" s="1"/>
  <c r="R131" i="7"/>
  <c r="AA131" s="1"/>
  <c r="R133"/>
  <c r="AA133" s="1"/>
  <c r="AD556" i="4" s="1"/>
  <c r="AB557" s="1"/>
  <c r="H135" i="12" s="1"/>
  <c r="N128" i="7"/>
  <c r="W128" s="1"/>
  <c r="AB540" i="4" s="1"/>
  <c r="AD539" s="1"/>
  <c r="AB539"/>
  <c r="H129" i="12" s="1"/>
  <c r="N129" i="7"/>
  <c r="W129" s="1"/>
  <c r="AB542" i="4" s="1"/>
  <c r="AD541" s="1"/>
  <c r="R128" i="7"/>
  <c r="AA128" s="1"/>
  <c r="R129"/>
  <c r="AA129" s="1"/>
  <c r="N125"/>
  <c r="W125" s="1"/>
  <c r="AB516" i="4" s="1"/>
  <c r="AD515" s="1"/>
  <c r="AB515"/>
  <c r="H125" i="12" s="1"/>
  <c r="N126" i="7"/>
  <c r="W126" s="1"/>
  <c r="AB518" i="4" s="1"/>
  <c r="AD517" s="1"/>
  <c r="R125" i="7"/>
  <c r="AA125" s="1"/>
  <c r="AD516" i="4" s="1"/>
  <c r="AB517" s="1"/>
  <c r="H126" i="12" s="1"/>
  <c r="AF514" i="4"/>
  <c r="P37" i="23" s="1"/>
  <c r="I37" s="1"/>
  <c r="AD519" i="4"/>
  <c r="K127" i="12" s="1"/>
  <c r="R126" i="7"/>
  <c r="AA126" s="1"/>
  <c r="N123"/>
  <c r="W123" s="1"/>
  <c r="AB493" i="4" s="1"/>
  <c r="AD492" s="1"/>
  <c r="R123" i="7"/>
  <c r="AA123" s="1"/>
  <c r="AD493" i="4" s="1"/>
  <c r="AB494" s="1"/>
  <c r="H123" i="12" s="1"/>
  <c r="N119" i="7"/>
  <c r="W119" s="1"/>
  <c r="AB473" i="4" s="1"/>
  <c r="AD472" s="1"/>
  <c r="N120" i="7"/>
  <c r="W120" s="1"/>
  <c r="AB475" i="4" s="1"/>
  <c r="AD474" s="1"/>
  <c r="K118" i="12" s="1"/>
  <c r="R119" i="7"/>
  <c r="AA119" s="1"/>
  <c r="N122"/>
  <c r="W122" s="1"/>
  <c r="AB491" i="4" s="1"/>
  <c r="AD490" s="1"/>
  <c r="R120" i="7"/>
  <c r="AA120" s="1"/>
  <c r="R122"/>
  <c r="AA122" s="1"/>
  <c r="AD491" i="4" s="1"/>
  <c r="AB492" s="1"/>
  <c r="H122" i="12" s="1"/>
  <c r="N117" i="7"/>
  <c r="W117" s="1"/>
  <c r="AB469" i="4" s="1"/>
  <c r="AD468" s="1"/>
  <c r="AB468"/>
  <c r="H115" i="12" s="1"/>
  <c r="N118" i="7"/>
  <c r="W118" s="1"/>
  <c r="AB471" i="4" s="1"/>
  <c r="AD470" s="1"/>
  <c r="R117" i="7"/>
  <c r="AA117" s="1"/>
  <c r="R118"/>
  <c r="AA118" s="1"/>
  <c r="N114"/>
  <c r="W114" s="1"/>
  <c r="AB448" i="4" s="1"/>
  <c r="AD447" s="1"/>
  <c r="K111" i="12" s="1"/>
  <c r="N115" i="7"/>
  <c r="W115" s="1"/>
  <c r="AB450" i="4" s="1"/>
  <c r="AD449" s="1"/>
  <c r="K112" i="12" s="1"/>
  <c r="R114" i="7"/>
  <c r="AA114" s="1"/>
  <c r="R115"/>
  <c r="AA115" s="1"/>
  <c r="N111"/>
  <c r="W111" s="1"/>
  <c r="AB432" i="4" s="1"/>
  <c r="AD431" s="1"/>
  <c r="K107" i="12" s="1"/>
  <c r="N113" i="7"/>
  <c r="W113" s="1"/>
  <c r="AB446" i="4" s="1"/>
  <c r="AD445" s="1"/>
  <c r="K110" i="12" s="1"/>
  <c r="R111" i="7"/>
  <c r="AA111" s="1"/>
  <c r="R113"/>
  <c r="AA113" s="1"/>
  <c r="N108"/>
  <c r="W108" s="1"/>
  <c r="AB406" i="4" s="1"/>
  <c r="AD405" s="1"/>
  <c r="N109" i="7"/>
  <c r="W109" s="1"/>
  <c r="AB408" i="4" s="1"/>
  <c r="AD407" s="1"/>
  <c r="K104" i="12" s="1"/>
  <c r="R108" i="7"/>
  <c r="AA108" s="1"/>
  <c r="R109"/>
  <c r="AA109" s="1"/>
  <c r="AD408" i="4" s="1"/>
  <c r="N105" i="7"/>
  <c r="W105" s="1"/>
  <c r="AB381" i="4" s="1"/>
  <c r="AD380" s="1"/>
  <c r="K100" i="12" s="1"/>
  <c r="N106" i="7"/>
  <c r="W106" s="1"/>
  <c r="AB383" i="4" s="1"/>
  <c r="AD382" s="1"/>
  <c r="K101" i="12" s="1"/>
  <c r="R105" i="7"/>
  <c r="AA105" s="1"/>
  <c r="R106"/>
  <c r="N104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09" i="7"/>
  <c r="BZ210" s="1"/>
  <c r="BT209"/>
  <c r="BT210" s="1"/>
  <c r="BH209"/>
  <c r="BH210" s="1"/>
  <c r="AV209"/>
  <c r="AV210" s="1"/>
  <c r="AJ209"/>
  <c r="AJ210" s="1"/>
  <c r="E209"/>
  <c r="BZ206"/>
  <c r="BZ208" s="1"/>
  <c r="BT206"/>
  <c r="BT208" s="1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2" i="4" s="1"/>
  <c r="I195" i="7"/>
  <c r="W194"/>
  <c r="AB567" i="4" s="1"/>
  <c r="W192" i="7"/>
  <c r="AB528" i="4" s="1"/>
  <c r="W191" i="7"/>
  <c r="AB527" i="4" s="1"/>
  <c r="W190" i="7"/>
  <c r="AB526" i="4" s="1"/>
  <c r="W189" i="7"/>
  <c r="AB525" i="4" s="1"/>
  <c r="E189" i="7"/>
  <c r="C189"/>
  <c r="B189"/>
  <c r="I188"/>
  <c r="W187"/>
  <c r="AB456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29" i="4" s="1"/>
  <c r="BN173" i="7"/>
  <c r="BB173"/>
  <c r="AP173"/>
  <c r="AJ173"/>
  <c r="W173"/>
  <c r="BN170"/>
  <c r="BN172"/>
  <c r="BB170"/>
  <c r="BB172"/>
  <c r="BB174" s="1"/>
  <c r="AP170"/>
  <c r="AP172"/>
  <c r="AP174" s="1"/>
  <c r="AJ170"/>
  <c r="AJ172"/>
  <c r="W172"/>
  <c r="AB598" i="4" s="1"/>
  <c r="W170" i="7"/>
  <c r="AB592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7" i="4" s="1"/>
  <c r="W168" i="7"/>
  <c r="AB584" i="4" s="1"/>
  <c r="W167" i="7"/>
  <c r="AB581" i="4" s="1"/>
  <c r="W165" i="7"/>
  <c r="AB573" i="4" s="1"/>
  <c r="E167" i="7"/>
  <c r="BN164"/>
  <c r="BB164"/>
  <c r="AP164"/>
  <c r="AJ164"/>
  <c r="W164"/>
  <c r="AB564" i="4" s="1"/>
  <c r="BN162" i="7"/>
  <c r="BN163" s="1"/>
  <c r="BB162"/>
  <c r="BB163" s="1"/>
  <c r="AP162"/>
  <c r="AP163" s="1"/>
  <c r="AJ162"/>
  <c r="AJ163" s="1"/>
  <c r="I163"/>
  <c r="W162"/>
  <c r="AB552" i="4" s="1"/>
  <c r="BN160" i="7"/>
  <c r="BN161" s="1"/>
  <c r="BB160"/>
  <c r="BB161" s="1"/>
  <c r="AP160"/>
  <c r="AP161" s="1"/>
  <c r="AJ160"/>
  <c r="AJ161" s="1"/>
  <c r="I161"/>
  <c r="W160"/>
  <c r="AB512" i="4" s="1"/>
  <c r="BN158" i="7"/>
  <c r="BN159" s="1"/>
  <c r="BB158"/>
  <c r="BB159" s="1"/>
  <c r="AP158"/>
  <c r="AP159" s="1"/>
  <c r="AJ158"/>
  <c r="AJ159" s="1"/>
  <c r="I159"/>
  <c r="W158"/>
  <c r="AB481" i="4" s="1"/>
  <c r="E158" i="7"/>
  <c r="BN156"/>
  <c r="BN157" s="1"/>
  <c r="BB156"/>
  <c r="BB157" s="1"/>
  <c r="AP156"/>
  <c r="AP157" s="1"/>
  <c r="AJ156"/>
  <c r="AJ157" s="1"/>
  <c r="I157"/>
  <c r="W156"/>
  <c r="AB463" i="4" s="1"/>
  <c r="BN153" i="7"/>
  <c r="BN154"/>
  <c r="BB153"/>
  <c r="BB154"/>
  <c r="AP153"/>
  <c r="AP154"/>
  <c r="AJ153"/>
  <c r="AJ154"/>
  <c r="I155"/>
  <c r="W154"/>
  <c r="AB441" i="4" s="1"/>
  <c r="W153" i="7"/>
  <c r="AB438" i="4" s="1"/>
  <c r="BN151" i="7"/>
  <c r="BN152" s="1"/>
  <c r="BB151"/>
  <c r="BB152" s="1"/>
  <c r="AP151"/>
  <c r="AP152" s="1"/>
  <c r="AJ151"/>
  <c r="AJ152" s="1"/>
  <c r="I152"/>
  <c r="W151"/>
  <c r="AB388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1"/>
  <c r="BZ140" s="1"/>
  <c r="DI29" i="21" s="1"/>
  <c r="BT141" i="7"/>
  <c r="BT140" s="1"/>
  <c r="DI28" i="21" s="1"/>
  <c r="BH141" i="7"/>
  <c r="BH140" s="1"/>
  <c r="DI26" i="21" s="1"/>
  <c r="AV141" i="7"/>
  <c r="AV140" s="1"/>
  <c r="AJ139"/>
  <c r="AJ141"/>
  <c r="AJ144" s="1"/>
  <c r="BH136"/>
  <c r="BH137"/>
  <c r="AV136"/>
  <c r="AV137"/>
  <c r="AJ136"/>
  <c r="AJ137"/>
  <c r="E136"/>
  <c r="AJ134"/>
  <c r="BZ131"/>
  <c r="BZ132" s="1"/>
  <c r="CW29" i="21" s="1"/>
  <c r="BT131" i="7"/>
  <c r="N131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18"/>
  <c r="BZ121" s="1"/>
  <c r="BT118"/>
  <c r="BT121" s="1"/>
  <c r="BH117"/>
  <c r="BH118"/>
  <c r="AV117"/>
  <c r="AV118"/>
  <c r="AJ117"/>
  <c r="AJ118"/>
  <c r="E117"/>
  <c r="BZ114"/>
  <c r="BZ116" s="1"/>
  <c r="CG29" i="21" s="1"/>
  <c r="BT114" i="7"/>
  <c r="BT116" s="1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Z108"/>
  <c r="BZ110" s="1"/>
  <c r="BY29" i="21" s="1"/>
  <c r="BT108" i="7"/>
  <c r="BT110" s="1"/>
  <c r="BY28" i="21" s="1"/>
  <c r="BH108" i="7"/>
  <c r="BH109"/>
  <c r="AV108"/>
  <c r="AV109"/>
  <c r="AJ108"/>
  <c r="AJ109"/>
  <c r="BZ105"/>
  <c r="BZ107" s="1"/>
  <c r="BU29" i="21" s="1"/>
  <c r="BT105" i="7"/>
  <c r="BT107" s="1"/>
  <c r="BU28" i="21" s="1"/>
  <c r="BH105" i="7"/>
  <c r="BH106"/>
  <c r="AV105"/>
  <c r="AV106"/>
  <c r="AJ105"/>
  <c r="AJ106"/>
  <c r="E108"/>
  <c r="BH104"/>
  <c r="AV104"/>
  <c r="AJ104"/>
  <c r="E104"/>
  <c r="BZ102"/>
  <c r="BZ103" s="1"/>
  <c r="BT102"/>
  <c r="BT103" s="1"/>
  <c r="BH102"/>
  <c r="BH103" s="1"/>
  <c r="AV102"/>
  <c r="AV103" s="1"/>
  <c r="AJ100"/>
  <c r="AJ102"/>
  <c r="AJ103" s="1"/>
  <c r="E102"/>
  <c r="BZ93"/>
  <c r="BZ97"/>
  <c r="BZ99"/>
  <c r="BT93"/>
  <c r="BT97"/>
  <c r="BT99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Z92"/>
  <c r="BZ94" s="1"/>
  <c r="BT92"/>
  <c r="BH92"/>
  <c r="AV92"/>
  <c r="AJ89"/>
  <c r="AJ91"/>
  <c r="AJ92"/>
  <c r="E91"/>
  <c r="BZ88"/>
  <c r="BZ90" s="1"/>
  <c r="BT88"/>
  <c r="BT90" s="1"/>
  <c r="BH86"/>
  <c r="BH88"/>
  <c r="AV86"/>
  <c r="AV88"/>
  <c r="AJ84"/>
  <c r="AJ86"/>
  <c r="AJ87"/>
  <c r="E86"/>
  <c r="BZ80"/>
  <c r="BZ83"/>
  <c r="BT80"/>
  <c r="BT83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4" i="4"/>
  <c r="R45" i="23" s="1"/>
  <c r="AH45" s="1"/>
  <c r="AH89" i="4"/>
  <c r="R16" i="23" s="1"/>
  <c r="Z16" s="1"/>
  <c r="AH120" i="4"/>
  <c r="R17" i="23" s="1"/>
  <c r="T17" s="1"/>
  <c r="AH149" i="4"/>
  <c r="R18" i="23" s="1"/>
  <c r="AB18" s="1"/>
  <c r="AH173" i="4"/>
  <c r="R19" i="23" s="1"/>
  <c r="AB19" s="1"/>
  <c r="AH203" i="4"/>
  <c r="R20" i="23" s="1"/>
  <c r="T20" s="1"/>
  <c r="R21"/>
  <c r="V21" s="1"/>
  <c r="R22"/>
  <c r="V22" s="1"/>
  <c r="AH252" i="4"/>
  <c r="R23" i="23" s="1"/>
  <c r="V23" s="1"/>
  <c r="AH279" i="4"/>
  <c r="R24" i="23" s="1"/>
  <c r="V24" s="1"/>
  <c r="AH309" i="4"/>
  <c r="R25" i="23" s="1"/>
  <c r="V25" s="1"/>
  <c r="AH331" i="4"/>
  <c r="R26" i="23" s="1"/>
  <c r="T26" s="1"/>
  <c r="AH355" i="4"/>
  <c r="R27" i="23" s="1"/>
  <c r="T27" s="1"/>
  <c r="R31"/>
  <c r="AF31" s="1"/>
  <c r="AH444" i="4"/>
  <c r="R32" i="23" s="1"/>
  <c r="X32" s="1"/>
  <c r="R33"/>
  <c r="X33" s="1"/>
  <c r="AH467" i="4"/>
  <c r="R34" i="23" s="1"/>
  <c r="X34" s="1"/>
  <c r="AH489" i="4"/>
  <c r="R35" i="23" s="1"/>
  <c r="T35" s="1"/>
  <c r="R36"/>
  <c r="T36" s="1"/>
  <c r="AH538" i="4"/>
  <c r="R38" i="23" s="1"/>
  <c r="T38" s="1"/>
  <c r="AH554" i="4"/>
  <c r="R39" i="23" s="1"/>
  <c r="T39" s="1"/>
  <c r="R40"/>
  <c r="AD40" s="1"/>
  <c r="AH575" i="4"/>
  <c r="R41" i="23" s="1"/>
  <c r="AD41" s="1"/>
  <c r="AH594" i="4"/>
  <c r="R42" i="23" s="1"/>
  <c r="AD42" s="1"/>
  <c r="R44"/>
  <c r="T44" s="1"/>
  <c r="AH673" i="4"/>
  <c r="R46" i="23" s="1"/>
  <c r="AH46" s="1"/>
  <c r="AK701" i="4"/>
  <c r="AB701"/>
  <c r="AB700"/>
  <c r="Y700"/>
  <c r="AB699"/>
  <c r="Z699"/>
  <c r="AB698"/>
  <c r="Z698"/>
  <c r="AB697"/>
  <c r="Z697"/>
  <c r="AB696"/>
  <c r="Z696"/>
  <c r="AB695"/>
  <c r="Z695"/>
  <c r="AB694"/>
  <c r="Z694"/>
  <c r="AB693"/>
  <c r="Y693"/>
  <c r="AB692"/>
  <c r="Y692"/>
  <c r="AB691"/>
  <c r="Z691"/>
  <c r="AB690"/>
  <c r="Z690"/>
  <c r="AB689"/>
  <c r="Y689"/>
  <c r="AB688"/>
  <c r="Z688"/>
  <c r="AB687"/>
  <c r="Z687"/>
  <c r="AB686"/>
  <c r="Z686"/>
  <c r="AB685"/>
  <c r="Y685"/>
  <c r="AB684"/>
  <c r="AB683"/>
  <c r="Y683"/>
  <c r="AB682"/>
  <c r="Y682"/>
  <c r="AB681"/>
  <c r="Y681"/>
  <c r="W675"/>
  <c r="AB680"/>
  <c r="Y680"/>
  <c r="AB679"/>
  <c r="Y679"/>
  <c r="AB678"/>
  <c r="Y678"/>
  <c r="AB677"/>
  <c r="Y677"/>
  <c r="AB672"/>
  <c r="Y672"/>
  <c r="AB671"/>
  <c r="Y671"/>
  <c r="AB670"/>
  <c r="Y670"/>
  <c r="AB669"/>
  <c r="Z669"/>
  <c r="AB668"/>
  <c r="AB667"/>
  <c r="Y667"/>
  <c r="AB666"/>
  <c r="Z666"/>
  <c r="AB665"/>
  <c r="Z665"/>
  <c r="AB664"/>
  <c r="Y664"/>
  <c r="AB663"/>
  <c r="Z663"/>
  <c r="AB662"/>
  <c r="Y662"/>
  <c r="AB661"/>
  <c r="Y661"/>
  <c r="AB660"/>
  <c r="AB659"/>
  <c r="Z659"/>
  <c r="AB658"/>
  <c r="Y658"/>
  <c r="AB657"/>
  <c r="Y657"/>
  <c r="AB656"/>
  <c r="Z656"/>
  <c r="AB655"/>
  <c r="AB654"/>
  <c r="Y654"/>
  <c r="AB653"/>
  <c r="Z653"/>
  <c r="AB652"/>
  <c r="Y652"/>
  <c r="AB651"/>
  <c r="Y651"/>
  <c r="AB650"/>
  <c r="Z650"/>
  <c r="X648"/>
  <c r="W646"/>
  <c r="AB643"/>
  <c r="L643"/>
  <c r="AB642"/>
  <c r="N642"/>
  <c r="AK640"/>
  <c r="AB640"/>
  <c r="S640"/>
  <c r="AK639"/>
  <c r="Q639"/>
  <c r="AB638"/>
  <c r="L638"/>
  <c r="AB637"/>
  <c r="L637"/>
  <c r="AB636"/>
  <c r="N636"/>
  <c r="AB635"/>
  <c r="N635"/>
  <c r="AB634"/>
  <c r="M634"/>
  <c r="AB633"/>
  <c r="N633"/>
  <c r="AK632"/>
  <c r="AB632"/>
  <c r="U632"/>
  <c r="AB631"/>
  <c r="L631"/>
  <c r="AB630"/>
  <c r="N630"/>
  <c r="P629"/>
  <c r="AB628"/>
  <c r="L628"/>
  <c r="AB627"/>
  <c r="L627"/>
  <c r="AB626"/>
  <c r="L626"/>
  <c r="J624"/>
  <c r="J622"/>
  <c r="AB617"/>
  <c r="N617"/>
  <c r="AB616"/>
  <c r="N616"/>
  <c r="AK614"/>
  <c r="AB614"/>
  <c r="T614"/>
  <c r="AK613"/>
  <c r="AB613"/>
  <c r="S613"/>
  <c r="R612"/>
  <c r="AK611"/>
  <c r="Q611"/>
  <c r="AB610"/>
  <c r="N610"/>
  <c r="AB609"/>
  <c r="L609"/>
  <c r="AB608"/>
  <c r="N608"/>
  <c r="AB607"/>
  <c r="L607"/>
  <c r="AB606"/>
  <c r="N606"/>
  <c r="F620"/>
  <c r="J596"/>
  <c r="AB605"/>
  <c r="N605"/>
  <c r="AB604"/>
  <c r="N604"/>
  <c r="AB603"/>
  <c r="N603"/>
  <c r="AB602"/>
  <c r="N602"/>
  <c r="AB601"/>
  <c r="N601"/>
  <c r="AB600"/>
  <c r="N600"/>
  <c r="AB599"/>
  <c r="N599"/>
  <c r="P598"/>
  <c r="AB593"/>
  <c r="N593"/>
  <c r="P592"/>
  <c r="AB591"/>
  <c r="L591"/>
  <c r="AB590"/>
  <c r="N590"/>
  <c r="AB589"/>
  <c r="N589"/>
  <c r="AB588"/>
  <c r="N588"/>
  <c r="P587"/>
  <c r="AB586"/>
  <c r="N586"/>
  <c r="AB585"/>
  <c r="N585"/>
  <c r="P584"/>
  <c r="AB583"/>
  <c r="N583"/>
  <c r="AB582"/>
  <c r="M582"/>
  <c r="P581"/>
  <c r="AB574"/>
  <c r="N574"/>
  <c r="P573"/>
  <c r="I579"/>
  <c r="I577"/>
  <c r="AB572"/>
  <c r="N572"/>
  <c r="AB571"/>
  <c r="N571"/>
  <c r="AK569"/>
  <c r="AB569"/>
  <c r="T569"/>
  <c r="AK568"/>
  <c r="AB568"/>
  <c r="T568"/>
  <c r="R567"/>
  <c r="AK566"/>
  <c r="Q566"/>
  <c r="AB565"/>
  <c r="N565"/>
  <c r="P564"/>
  <c r="AB563"/>
  <c r="L563"/>
  <c r="AB562"/>
  <c r="L562"/>
  <c r="J558"/>
  <c r="AB561"/>
  <c r="L561"/>
  <c r="AB560"/>
  <c r="L560"/>
  <c r="AB553"/>
  <c r="L553"/>
  <c r="P552"/>
  <c r="AB551"/>
  <c r="N551"/>
  <c r="K556"/>
  <c r="F545"/>
  <c r="H544"/>
  <c r="AB550"/>
  <c r="N550"/>
  <c r="AB549"/>
  <c r="N549"/>
  <c r="AB548"/>
  <c r="M548"/>
  <c r="AB547"/>
  <c r="N547"/>
  <c r="AB537"/>
  <c r="N537"/>
  <c r="AB536"/>
  <c r="M536"/>
  <c r="AB535"/>
  <c r="N535"/>
  <c r="K542"/>
  <c r="J540"/>
  <c r="AB534"/>
  <c r="N534"/>
  <c r="AB533"/>
  <c r="N533"/>
  <c r="AB532"/>
  <c r="L532"/>
  <c r="AK530"/>
  <c r="T530"/>
  <c r="AK529"/>
  <c r="T529"/>
  <c r="R528"/>
  <c r="R527"/>
  <c r="R526"/>
  <c r="R525"/>
  <c r="AK524"/>
  <c r="Q524"/>
  <c r="AB523"/>
  <c r="M523"/>
  <c r="AB522"/>
  <c r="N522"/>
  <c r="AB521"/>
  <c r="N521"/>
  <c r="AB520"/>
  <c r="N520"/>
  <c r="AB513"/>
  <c r="N513"/>
  <c r="P512"/>
  <c r="K518"/>
  <c r="I516"/>
  <c r="AB511"/>
  <c r="N511"/>
  <c r="AB510"/>
  <c r="L510"/>
  <c r="AB509"/>
  <c r="M509"/>
  <c r="AK508"/>
  <c r="AB508"/>
  <c r="U508"/>
  <c r="AB507"/>
  <c r="L507"/>
  <c r="AB506"/>
  <c r="L506"/>
  <c r="AB505"/>
  <c r="L505"/>
  <c r="AB504"/>
  <c r="M504"/>
  <c r="AB503"/>
  <c r="L503"/>
  <c r="AB502"/>
  <c r="N502"/>
  <c r="AB501"/>
  <c r="N501"/>
  <c r="I493"/>
  <c r="AB500"/>
  <c r="L500"/>
  <c r="AB499"/>
  <c r="L499"/>
  <c r="AB498"/>
  <c r="L498"/>
  <c r="AB497"/>
  <c r="L497"/>
  <c r="AB496"/>
  <c r="M496"/>
  <c r="AB495"/>
  <c r="N495"/>
  <c r="AB488"/>
  <c r="M488"/>
  <c r="AB487"/>
  <c r="N487"/>
  <c r="AB486"/>
  <c r="N486"/>
  <c r="AB485"/>
  <c r="N485"/>
  <c r="AB484"/>
  <c r="M484"/>
  <c r="AB483"/>
  <c r="L483"/>
  <c r="I491"/>
  <c r="I475"/>
  <c r="I473"/>
  <c r="AB482"/>
  <c r="N482"/>
  <c r="P481"/>
  <c r="AB480"/>
  <c r="N480"/>
  <c r="AB479"/>
  <c r="N479"/>
  <c r="AB478"/>
  <c r="M478"/>
  <c r="AB477"/>
  <c r="N477"/>
  <c r="AB466"/>
  <c r="N466"/>
  <c r="AB465"/>
  <c r="N465"/>
  <c r="AB464"/>
  <c r="N464"/>
  <c r="F471"/>
  <c r="I469"/>
  <c r="P463"/>
  <c r="AB462"/>
  <c r="N462"/>
  <c r="AB461"/>
  <c r="L461"/>
  <c r="AB460"/>
  <c r="L460"/>
  <c r="AK458"/>
  <c r="AB458"/>
  <c r="T458"/>
  <c r="AK457"/>
  <c r="AB457"/>
  <c r="T457"/>
  <c r="R456"/>
  <c r="AK455"/>
  <c r="Q455"/>
  <c r="AB454"/>
  <c r="L454"/>
  <c r="AB453"/>
  <c r="L453"/>
  <c r="AB452"/>
  <c r="L452"/>
  <c r="I450"/>
  <c r="G448"/>
  <c r="AB443"/>
  <c r="L443"/>
  <c r="AB442"/>
  <c r="L442"/>
  <c r="P441"/>
  <c r="AB440"/>
  <c r="N440"/>
  <c r="AB439"/>
  <c r="N439"/>
  <c r="P438"/>
  <c r="AB437"/>
  <c r="N437"/>
  <c r="I446"/>
  <c r="I432"/>
  <c r="AB436"/>
  <c r="N436"/>
  <c r="AB435"/>
  <c r="N435"/>
  <c r="AB434"/>
  <c r="N434"/>
  <c r="AB429"/>
  <c r="N429"/>
  <c r="AB428"/>
  <c r="N428"/>
  <c r="AB427"/>
  <c r="M427"/>
  <c r="AB426"/>
  <c r="M426"/>
  <c r="AB425"/>
  <c r="L425"/>
  <c r="AB424"/>
  <c r="L424"/>
  <c r="I408"/>
  <c r="F406"/>
  <c r="AB423"/>
  <c r="L423"/>
  <c r="AB422"/>
  <c r="M422"/>
  <c r="AB421"/>
  <c r="L421"/>
  <c r="AB420"/>
  <c r="N420"/>
  <c r="AB419"/>
  <c r="N419"/>
  <c r="AB418"/>
  <c r="N418"/>
  <c r="AB417"/>
  <c r="M417"/>
  <c r="AB416"/>
  <c r="N416"/>
  <c r="AB415"/>
  <c r="N415"/>
  <c r="AB414"/>
  <c r="N414"/>
  <c r="AB413"/>
  <c r="M413"/>
  <c r="AK412"/>
  <c r="AB412"/>
  <c r="O412"/>
  <c r="AK411"/>
  <c r="AB411"/>
  <c r="N411"/>
  <c r="AB410"/>
  <c r="N410"/>
  <c r="AK403"/>
  <c r="AB403"/>
  <c r="O403"/>
  <c r="AB402"/>
  <c r="M402"/>
  <c r="AB401"/>
  <c r="M401"/>
  <c r="AB400"/>
  <c r="L400"/>
  <c r="AK399"/>
  <c r="AB399"/>
  <c r="U399"/>
  <c r="AB398"/>
  <c r="N398"/>
  <c r="AB397"/>
  <c r="M397"/>
  <c r="AB396"/>
  <c r="N396"/>
  <c r="AB395"/>
  <c r="M395"/>
  <c r="AB394"/>
  <c r="M394"/>
  <c r="AB393"/>
  <c r="M393"/>
  <c r="I383"/>
  <c r="F381"/>
  <c r="AB392"/>
  <c r="N392"/>
  <c r="AK391"/>
  <c r="AB391"/>
  <c r="O391"/>
  <c r="AK390"/>
  <c r="AB390"/>
  <c r="O390"/>
  <c r="AB389"/>
  <c r="M389"/>
  <c r="P388"/>
  <c r="AK387"/>
  <c r="AB387"/>
  <c r="O387"/>
  <c r="AB386"/>
  <c r="M386"/>
  <c r="AB385"/>
  <c r="N385"/>
  <c r="AB384"/>
  <c r="M384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Q64" i="25" l="1"/>
  <c r="M64" s="1"/>
  <c r="S63"/>
  <c r="S64"/>
  <c r="O64" s="1"/>
  <c r="S238" i="15"/>
  <c r="Q62" i="25"/>
  <c r="M62" s="1"/>
  <c r="S62"/>
  <c r="O62" s="1"/>
  <c r="S60"/>
  <c r="Q60"/>
  <c r="M60" s="1"/>
  <c r="DM22" i="21"/>
  <c r="AZ67" i="7"/>
  <c r="AU24" i="21" s="1"/>
  <c r="BN174" i="7"/>
  <c r="BL67"/>
  <c r="AU26" i="21" s="1"/>
  <c r="AJ174" i="7"/>
  <c r="AS26" i="21"/>
  <c r="K60" i="12"/>
  <c r="AH405" i="4"/>
  <c r="M103" i="12" s="1"/>
  <c r="AS24" i="21"/>
  <c r="DK67"/>
  <c r="O12"/>
  <c r="S10" i="25" s="1"/>
  <c r="O10" s="1"/>
  <c r="DC39" i="21"/>
  <c r="BS67"/>
  <c r="BS47" s="1"/>
  <c r="O10"/>
  <c r="S8" i="25" s="1"/>
  <c r="O8" s="1"/>
  <c r="BS39" i="21"/>
  <c r="M46" i="25"/>
  <c r="CI67" i="21"/>
  <c r="CI47" s="1"/>
  <c r="CI39"/>
  <c r="AY67"/>
  <c r="AY47" s="1"/>
  <c r="O9"/>
  <c r="S7" i="25" s="1"/>
  <c r="O7" s="1"/>
  <c r="M50"/>
  <c r="M63"/>
  <c r="M43"/>
  <c r="AY39" i="21"/>
  <c r="M17" i="25"/>
  <c r="M28"/>
  <c r="M65"/>
  <c r="I30" i="26"/>
  <c r="BU37" i="21" s="1"/>
  <c r="I20" i="26"/>
  <c r="M20" s="1"/>
  <c r="AE37" i="21" s="1"/>
  <c r="BU38"/>
  <c r="O16" i="26"/>
  <c r="Y38" i="21" s="1"/>
  <c r="O20" i="26"/>
  <c r="AC38" i="21" s="1"/>
  <c r="O25" i="26"/>
  <c r="BQ38" i="21" s="1"/>
  <c r="I16" i="26"/>
  <c r="I25"/>
  <c r="BQ37" i="21" s="1"/>
  <c r="L133" i="16"/>
  <c r="P128"/>
  <c r="CE35" i="21" s="1"/>
  <c r="P121" i="16"/>
  <c r="CA35" i="21" s="1"/>
  <c r="CA34" s="1"/>
  <c r="BU35"/>
  <c r="P86" i="16"/>
  <c r="BG35" i="21" s="1"/>
  <c r="BG34" s="1"/>
  <c r="L15" i="16"/>
  <c r="Q35" i="21" s="1"/>
  <c r="L30" i="16"/>
  <c r="Y35" i="21" s="1"/>
  <c r="L48" i="16"/>
  <c r="AO35" i="21" s="1"/>
  <c r="AC35"/>
  <c r="CM35"/>
  <c r="CM34" s="1"/>
  <c r="L94" i="16"/>
  <c r="S191" i="15"/>
  <c r="DI32" i="21" s="1"/>
  <c r="S200" i="15"/>
  <c r="DM32" i="21" s="1"/>
  <c r="S185" i="15"/>
  <c r="DA32" i="21" s="1"/>
  <c r="S188" i="15"/>
  <c r="W180"/>
  <c r="CY32" i="21" s="1"/>
  <c r="S173" i="15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7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7" i="7"/>
  <c r="BU22" i="21" s="1"/>
  <c r="AV107" i="7"/>
  <c r="BU24" i="21" s="1"/>
  <c r="BT94" i="7"/>
  <c r="BX94" s="1"/>
  <c r="BK28" i="21" s="1"/>
  <c r="BH101" i="7"/>
  <c r="BM26" i="21" s="1"/>
  <c r="BZ101" i="7"/>
  <c r="CD107"/>
  <c r="BW29" i="21" s="1"/>
  <c r="BX107" i="7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CD67" i="7"/>
  <c r="AU29" i="21" s="1"/>
  <c r="BX67" i="7"/>
  <c r="AU28" i="21" s="1"/>
  <c r="AS28"/>
  <c r="BT52" i="7"/>
  <c r="BX52" s="1"/>
  <c r="AI28" i="21" s="1"/>
  <c r="BH58" i="7"/>
  <c r="AK26" i="21" s="1"/>
  <c r="AJ64" i="7"/>
  <c r="AO22" i="21" s="1"/>
  <c r="AW28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A46" i="7"/>
  <c r="AD124" i="4" s="1"/>
  <c r="AW29" i="21"/>
  <c r="AJ52" i="7"/>
  <c r="BZ43"/>
  <c r="AC29" i="21" s="1"/>
  <c r="AV52" i="7"/>
  <c r="AG24" i="21" s="1"/>
  <c r="BT36" i="7"/>
  <c r="BX36" s="1"/>
  <c r="AA28" i="21" s="1"/>
  <c r="BZ52" i="7"/>
  <c r="AP155"/>
  <c r="AV36"/>
  <c r="AZ36" s="1"/>
  <c r="AA24" i="21" s="1"/>
  <c r="AV58" i="7"/>
  <c r="AK24" i="21" s="1"/>
  <c r="W96" i="7"/>
  <c r="AB334" i="4" s="1"/>
  <c r="AV110" i="7"/>
  <c r="BY24" i="21" s="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2" i="4"/>
  <c r="AB433" s="1"/>
  <c r="H108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W26"/>
  <c r="AF93" i="7"/>
  <c r="BB93" s="1"/>
  <c r="W131"/>
  <c r="AB545" i="4" s="1"/>
  <c r="AT174" i="7"/>
  <c r="AW24" i="21"/>
  <c r="AF123" i="7"/>
  <c r="AH493" i="4" s="1"/>
  <c r="AF50" i="7"/>
  <c r="AP50" s="1"/>
  <c r="AH431" i="4"/>
  <c r="H145" i="12"/>
  <c r="H41"/>
  <c r="AB597" i="4"/>
  <c r="AH445"/>
  <c r="AB409"/>
  <c r="H89" i="12"/>
  <c r="H103"/>
  <c r="AB316" i="4"/>
  <c r="AD314"/>
  <c r="K86" i="12" s="1"/>
  <c r="AD286" i="4"/>
  <c r="K81" i="12" s="1"/>
  <c r="AH223" i="4"/>
  <c r="M63" i="12" s="1"/>
  <c r="K53"/>
  <c r="R30" i="23"/>
  <c r="AF30" s="1"/>
  <c r="AF47" s="1"/>
  <c r="AB133" i="4"/>
  <c r="H39" i="12" s="1"/>
  <c r="AH90" i="4"/>
  <c r="AD54"/>
  <c r="K21" i="12" s="1"/>
  <c r="AB47" i="23"/>
  <c r="I47"/>
  <c r="X47"/>
  <c r="O30"/>
  <c r="AH515" i="4"/>
  <c r="AH34"/>
  <c r="Z47" i="23"/>
  <c r="AB248" i="4"/>
  <c r="AB641"/>
  <c r="M59" i="25"/>
  <c r="AH47" i="23"/>
  <c r="M16" i="26"/>
  <c r="AA37" i="21" s="1"/>
  <c r="AD47" i="23"/>
  <c r="BR157" i="7"/>
  <c r="H14" i="19"/>
  <c r="AB145" i="4" s="1"/>
  <c r="H22" i="19"/>
  <c r="AB531" i="4" s="1"/>
  <c r="H26" i="19"/>
  <c r="AB615" i="4" s="1"/>
  <c r="M37" i="25"/>
  <c r="AB371" i="4"/>
  <c r="T13" i="19"/>
  <c r="S69" i="21" s="1"/>
  <c r="T27" i="19"/>
  <c r="T33"/>
  <c r="M34" i="25"/>
  <c r="M45"/>
  <c r="Q40" i="12"/>
  <c r="Q59"/>
  <c r="Q114"/>
  <c r="Q34"/>
  <c r="Q124"/>
  <c r="Q95"/>
  <c r="Q137"/>
  <c r="Q120"/>
  <c r="Q27"/>
  <c r="Q141"/>
  <c r="Q144"/>
  <c r="Q106"/>
  <c r="Q109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Q16" i="26"/>
  <c r="Q20"/>
  <c r="X29" i="19"/>
  <c r="Z29" s="1"/>
  <c r="X19"/>
  <c r="X33"/>
  <c r="X25"/>
  <c r="Z25" s="1"/>
  <c r="X23"/>
  <c r="Z23" s="1"/>
  <c r="CU70" i="21" s="1"/>
  <c r="X13" i="19"/>
  <c r="Z13" s="1"/>
  <c r="S70" i="21" s="1"/>
  <c r="Q20" i="12"/>
  <c r="T29" i="19"/>
  <c r="M12" i="25"/>
  <c r="BD166" i="7"/>
  <c r="Q77" i="12"/>
  <c r="BD76" i="7"/>
  <c r="BD140"/>
  <c r="Q102" i="12"/>
  <c r="AA125" i="15"/>
  <c r="AA200"/>
  <c r="Z17" i="19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K41" i="21"/>
  <c r="AL208" i="7"/>
  <c r="AL210"/>
  <c r="AN210" s="1"/>
  <c r="DW53" i="21" s="1"/>
  <c r="K53"/>
  <c r="Q16" i="12"/>
  <c r="M22" i="26"/>
  <c r="BC37" i="21" s="1"/>
  <c r="M13" i="25"/>
  <c r="M19"/>
  <c r="M32"/>
  <c r="K25" i="21"/>
  <c r="BD171" i="7"/>
  <c r="Q55" i="12"/>
  <c r="BD58" i="7"/>
  <c r="Q48" i="12"/>
  <c r="N36" i="16"/>
  <c r="P36" s="1"/>
  <c r="AE35" i="21" s="1"/>
  <c r="AE34" s="1"/>
  <c r="Q69" i="12"/>
  <c r="Q149"/>
  <c r="BD132" i="7"/>
  <c r="Q133" i="12"/>
  <c r="BD107" i="7"/>
  <c r="N15" i="16"/>
  <c r="Q98" i="12"/>
  <c r="N55" i="16"/>
  <c r="P55" s="1"/>
  <c r="AU35" i="21" s="1"/>
  <c r="N94" i="16"/>
  <c r="S32" i="26"/>
  <c r="V47" i="23"/>
  <c r="BR159" i="7"/>
  <c r="Z19" i="19"/>
  <c r="Z36"/>
  <c r="M11" i="26"/>
  <c r="W37" i="21" s="1"/>
  <c r="S24" i="20"/>
  <c r="Z15" i="19"/>
  <c r="AI70" i="21" s="1"/>
  <c r="Z33" i="19"/>
  <c r="T36"/>
  <c r="DW69" i="21" s="1"/>
  <c r="S11" i="26"/>
  <c r="W38" i="21" s="1"/>
  <c r="M32" i="26"/>
  <c r="AU47" i="21"/>
  <c r="CA47"/>
  <c r="CQ47"/>
  <c r="DK47"/>
  <c r="AE47"/>
  <c r="DW14"/>
  <c r="AG68"/>
  <c r="T25" i="19"/>
  <c r="CS70" i="21"/>
  <c r="AG69"/>
  <c r="T15" i="19"/>
  <c r="AI69" i="21" s="1"/>
  <c r="T17" i="19"/>
  <c r="N36"/>
  <c r="DW68" i="21" s="1"/>
  <c r="L13" i="19"/>
  <c r="N13" s="1"/>
  <c r="S68" i="21" s="1"/>
  <c r="L15" i="19"/>
  <c r="N15" s="1"/>
  <c r="AI68" i="21" s="1"/>
  <c r="K68"/>
  <c r="L17" i="19"/>
  <c r="N17" s="1"/>
  <c r="DU68" i="21"/>
  <c r="CS69"/>
  <c r="L19" i="19"/>
  <c r="N19" s="1"/>
  <c r="T19"/>
  <c r="Z27"/>
  <c r="L29"/>
  <c r="N29" s="1"/>
  <c r="L25"/>
  <c r="N25" s="1"/>
  <c r="L27"/>
  <c r="N27" s="1"/>
  <c r="AB459" i="4"/>
  <c r="AB570"/>
  <c r="L21" i="19"/>
  <c r="N21" s="1"/>
  <c r="L23"/>
  <c r="N23" s="1"/>
  <c r="CU68" i="21" s="1"/>
  <c r="L33" i="19"/>
  <c r="N33" s="1"/>
  <c r="BQ35" i="21"/>
  <c r="O114" i="15"/>
  <c r="O188"/>
  <c r="AT166" i="7"/>
  <c r="K26" i="21"/>
  <c r="K38"/>
  <c r="K58"/>
  <c r="AX210" i="7"/>
  <c r="AZ210" s="1"/>
  <c r="DW55" i="21" s="1"/>
  <c r="AL112" i="7"/>
  <c r="BJ124"/>
  <c r="AL124"/>
  <c r="AC18" i="20"/>
  <c r="AE18" s="1"/>
  <c r="AX208" i="7"/>
  <c r="AZ208" s="1"/>
  <c r="DS55" i="21" s="1"/>
  <c r="AA60" i="15"/>
  <c r="AA79"/>
  <c r="BR161" i="7"/>
  <c r="K33" i="21"/>
  <c r="K51"/>
  <c r="AS35"/>
  <c r="AC163" i="12"/>
  <c r="AR138" i="7"/>
  <c r="AC24" i="20"/>
  <c r="BP64" i="7"/>
  <c r="BP36"/>
  <c r="AR150"/>
  <c r="AT150" s="1"/>
  <c r="BP30"/>
  <c r="AL148"/>
  <c r="BJ121"/>
  <c r="AR159"/>
  <c r="AT159" s="1"/>
  <c r="AC20" i="20"/>
  <c r="AE20" s="1"/>
  <c r="AR116" i="7"/>
  <c r="BP112"/>
  <c r="AR155"/>
  <c r="BJ94"/>
  <c r="AL94"/>
  <c r="AR90"/>
  <c r="BP85"/>
  <c r="AI16" i="20"/>
  <c r="AC28"/>
  <c r="AE28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W60"/>
  <c r="AI32" i="21" s="1"/>
  <c r="U79" i="15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DI22" i="21" s="1"/>
  <c r="AP148" i="7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BJ76" i="7"/>
  <c r="AL76"/>
  <c r="BJ135"/>
  <c r="AL132"/>
  <c r="BJ127"/>
  <c r="BL127" s="1"/>
  <c r="CU26" i="21" s="1"/>
  <c r="BJ107" i="7"/>
  <c r="AL67"/>
  <c r="CB208"/>
  <c r="CD208" s="1"/>
  <c r="DS60" i="21" s="1"/>
  <c r="BP208" i="7"/>
  <c r="BD208"/>
  <c r="AR208"/>
  <c r="AJ26"/>
  <c r="AA40"/>
  <c r="AD97" i="4" s="1"/>
  <c r="BA32" i="21"/>
  <c r="DW70"/>
  <c r="AL174" i="7"/>
  <c r="K24" i="20"/>
  <c r="BJ64" i="7"/>
  <c r="BL64" s="1"/>
  <c r="AQ26" i="21" s="1"/>
  <c r="AL64" i="7"/>
  <c r="BJ43"/>
  <c r="AL43"/>
  <c r="AA47" i="21"/>
  <c r="BJ36" i="7"/>
  <c r="K12" i="20"/>
  <c r="M12" s="1"/>
  <c r="S40" i="21" s="1"/>
  <c r="BJ26" i="7"/>
  <c r="AL159"/>
  <c r="AN159" s="1"/>
  <c r="AL116"/>
  <c r="BJ90"/>
  <c r="AL90"/>
  <c r="BC47" i="21"/>
  <c r="AJ110" i="7"/>
  <c r="BY22" i="21" s="1"/>
  <c r="BH110" i="7"/>
  <c r="BY26" i="21" s="1"/>
  <c r="AJ148" i="7"/>
  <c r="BR150"/>
  <c r="BB155"/>
  <c r="BF155" s="1"/>
  <c r="AV26"/>
  <c r="Q24" i="21" s="1"/>
  <c r="BH43" i="7"/>
  <c r="AC26" i="21" s="1"/>
  <c r="K31"/>
  <c r="DU70"/>
  <c r="W163" i="12"/>
  <c r="CE47" i="21"/>
  <c r="BJ138" i="7"/>
  <c r="AL36"/>
  <c r="AL26"/>
  <c r="AL157"/>
  <c r="AN157" s="1"/>
  <c r="BJ112"/>
  <c r="BG47" i="21"/>
  <c r="BJ85" i="7"/>
  <c r="AL85"/>
  <c r="K26" i="20"/>
  <c r="M26" s="1"/>
  <c r="DC47" i="21"/>
  <c r="BJ103" i="7"/>
  <c r="BL103" s="1"/>
  <c r="BS26" i="21" s="1"/>
  <c r="BJ101" i="7"/>
  <c r="AH208" i="4"/>
  <c r="M58" i="12" s="1"/>
  <c r="AA58" s="1"/>
  <c r="AH174" i="4"/>
  <c r="AH595"/>
  <c r="Q70" i="21"/>
  <c r="S22" i="20"/>
  <c r="CU41" i="21" s="1"/>
  <c r="CS41"/>
  <c r="M24" i="20"/>
  <c r="BX110" i="7"/>
  <c r="CA28" i="21" s="1"/>
  <c r="AZ127" i="7"/>
  <c r="CU24" i="21" s="1"/>
  <c r="AT152" i="7"/>
  <c r="BR176"/>
  <c r="AH494" i="4"/>
  <c r="M123" i="12" s="1"/>
  <c r="AA123" s="1"/>
  <c r="AH557" i="4"/>
  <c r="M135" i="12" s="1"/>
  <c r="U135" s="1"/>
  <c r="S20" i="20"/>
  <c r="K22" i="12"/>
  <c r="AH576" i="4"/>
  <c r="K138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8" i="4"/>
  <c r="AB449" s="1"/>
  <c r="H112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S16"/>
  <c r="M18"/>
  <c r="BX121" i="7"/>
  <c r="CM28" i="21" s="1"/>
  <c r="CK28"/>
  <c r="BX140" i="7"/>
  <c r="DK28" i="21" s="1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69"/>
  <c r="AB470" s="1"/>
  <c r="H116" i="12" s="1"/>
  <c r="AF117" i="7"/>
  <c r="K121" i="12"/>
  <c r="K130"/>
  <c r="AD622" i="4"/>
  <c r="AB623" s="1"/>
  <c r="H147" i="12" s="1"/>
  <c r="AF142" i="7"/>
  <c r="AD648" i="4"/>
  <c r="AB649" s="1"/>
  <c r="H159" i="12" s="1"/>
  <c r="AF207" i="7"/>
  <c r="AD675" i="4"/>
  <c r="AB676" s="1"/>
  <c r="H162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O18" i="25" s="1"/>
  <c r="Q68" i="21"/>
  <c r="BX90" i="7"/>
  <c r="BG28" i="21" s="1"/>
  <c r="BE28"/>
  <c r="AZ103" i="7"/>
  <c r="BS24" i="21" s="1"/>
  <c r="BQ24"/>
  <c r="BQ29"/>
  <c r="BX135" i="7"/>
  <c r="DC28" i="21" s="1"/>
  <c r="AZ140" i="7"/>
  <c r="DK24" i="21" s="1"/>
  <c r="BL208" i="7"/>
  <c r="DS57" i="21" s="1"/>
  <c r="DQ57"/>
  <c r="DU53"/>
  <c r="BL210" i="7"/>
  <c r="DW57" i="21" s="1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6" i="4"/>
  <c r="AB407" s="1"/>
  <c r="H104" i="12" s="1"/>
  <c r="AF108" i="7"/>
  <c r="AD450" i="4"/>
  <c r="AB451" s="1"/>
  <c r="H113" i="12" s="1"/>
  <c r="AF115" i="7"/>
  <c r="AD475" i="4"/>
  <c r="AF120" i="7"/>
  <c r="AH514" i="4"/>
  <c r="R37" i="23" s="1"/>
  <c r="T37" s="1"/>
  <c r="T47" s="1"/>
  <c r="AF517" i="4"/>
  <c r="AH517" s="1"/>
  <c r="M126" i="12" s="1"/>
  <c r="AD540" i="4"/>
  <c r="AB541" s="1"/>
  <c r="H130" i="12" s="1"/>
  <c r="AF128" i="7"/>
  <c r="K139" i="12"/>
  <c r="AH674" i="4"/>
  <c r="K161" i="12"/>
  <c r="BA37" i="2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K126" i="12"/>
  <c r="AF106" i="7"/>
  <c r="AF122"/>
  <c r="K49" i="12"/>
  <c r="K135"/>
  <c r="AF109" i="7"/>
  <c r="AF125"/>
  <c r="AF139"/>
  <c r="AF25"/>
  <c r="AF51"/>
  <c r="AF61"/>
  <c r="AW22" i="21"/>
  <c r="K17" i="12"/>
  <c r="K58"/>
  <c r="K79"/>
  <c r="AD471" i="4"/>
  <c r="AB472" s="1"/>
  <c r="H117" i="12" s="1"/>
  <c r="BQ26" i="21"/>
  <c r="CD110" i="7"/>
  <c r="CA29" i="21" s="1"/>
  <c r="CD140" i="7"/>
  <c r="DK29" i="21" s="1"/>
  <c r="BX208" i="7"/>
  <c r="DS59" i="21" s="1"/>
  <c r="DQ59"/>
  <c r="DU55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0" i="4"/>
  <c r="M140" i="12" s="1"/>
  <c r="K140"/>
  <c r="K162"/>
  <c r="AZ30" i="7"/>
  <c r="W24" i="21" s="1"/>
  <c r="U24"/>
  <c r="K30" i="12"/>
  <c r="K45"/>
  <c r="AD205" i="4"/>
  <c r="AB206" s="1"/>
  <c r="H57" i="12" s="1"/>
  <c r="AF65" i="7"/>
  <c r="L15" i="17"/>
  <c r="BE29" i="21"/>
  <c r="BX116" i="7"/>
  <c r="CI28" i="21" s="1"/>
  <c r="DQ55"/>
  <c r="K72" i="12"/>
  <c r="K84"/>
  <c r="K92"/>
  <c r="AD357" i="4"/>
  <c r="AB358" s="1"/>
  <c r="H97" i="12" s="1"/>
  <c r="AF102" i="7"/>
  <c r="AF103" s="1"/>
  <c r="AD446" i="4"/>
  <c r="AB447" s="1"/>
  <c r="H111" i="12" s="1"/>
  <c r="AF113" i="7"/>
  <c r="AH468" i="4"/>
  <c r="K115" i="12"/>
  <c r="AD518" i="4"/>
  <c r="AB519" s="1"/>
  <c r="H127" i="12" s="1"/>
  <c r="AF126" i="7"/>
  <c r="AD542" i="4"/>
  <c r="AB543" s="1"/>
  <c r="H131" i="12" s="1"/>
  <c r="AF129" i="7"/>
  <c r="AH647" i="4"/>
  <c r="M158" i="12" s="1"/>
  <c r="K158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AK20" i="21"/>
  <c r="M18" i="25" s="1"/>
  <c r="U37" i="21"/>
  <c r="AG42"/>
  <c r="BI29"/>
  <c r="CD94" i="7"/>
  <c r="BK29" i="21" s="1"/>
  <c r="BX103" i="7"/>
  <c r="BS28" i="21" s="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3"/>
  <c r="K116"/>
  <c r="AD473" i="4"/>
  <c r="AB474" s="1"/>
  <c r="H118" i="12" s="1"/>
  <c r="AF119" i="7"/>
  <c r="AH539" i="4"/>
  <c r="K129" i="12"/>
  <c r="AD545" i="4"/>
  <c r="AD558"/>
  <c r="AB559" s="1"/>
  <c r="H136" i="12" s="1"/>
  <c r="AF134" i="7"/>
  <c r="AD577" i="4"/>
  <c r="AB578" s="1"/>
  <c r="H139" i="12" s="1"/>
  <c r="AF136" i="7"/>
  <c r="AD620" i="4"/>
  <c r="AB621" s="1"/>
  <c r="H146" i="12" s="1"/>
  <c r="AF141" i="7"/>
  <c r="AH619" i="4"/>
  <c r="K145" i="12"/>
  <c r="AD624" i="4"/>
  <c r="AB625" s="1"/>
  <c r="H148" i="12" s="1"/>
  <c r="AF143" i="7"/>
  <c r="AH645" i="4"/>
  <c r="K157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S12" i="20"/>
  <c r="S41" i="21" s="1"/>
  <c r="Q41"/>
  <c r="CS44"/>
  <c r="CS40"/>
  <c r="AG44"/>
  <c r="K36" i="12"/>
  <c r="AF39" i="7"/>
  <c r="W47"/>
  <c r="AB125" i="4" s="1"/>
  <c r="AF56" i="7"/>
  <c r="AH180" i="4"/>
  <c r="M52" i="12" s="1"/>
  <c r="AF70" i="7"/>
  <c r="BA38" i="21"/>
  <c r="AF133" i="7"/>
  <c r="AF206"/>
  <c r="AJ43"/>
  <c r="K35" i="12"/>
  <c r="K51"/>
  <c r="K80"/>
  <c r="K125"/>
  <c r="U35" i="21"/>
  <c r="AH150" i="4"/>
  <c r="W40" i="12"/>
  <c r="W95"/>
  <c r="W98"/>
  <c r="W124"/>
  <c r="W137"/>
  <c r="W59"/>
  <c r="W149"/>
  <c r="W83"/>
  <c r="W88"/>
  <c r="W114"/>
  <c r="W20"/>
  <c r="W34"/>
  <c r="W144"/>
  <c r="W128"/>
  <c r="W77"/>
  <c r="W55"/>
  <c r="W106"/>
  <c r="W69"/>
  <c r="W27"/>
  <c r="W141"/>
  <c r="W102"/>
  <c r="W133"/>
  <c r="AE24" i="20"/>
  <c r="L11" i="17"/>
  <c r="AQ46" i="21" s="1"/>
  <c r="AO46"/>
  <c r="L7" i="17"/>
  <c r="S46" i="21" s="1"/>
  <c r="Q46"/>
  <c r="S28" i="20"/>
  <c r="CS43" i="21"/>
  <c r="AG41"/>
  <c r="DG47"/>
  <c r="Q69"/>
  <c r="W16" i="12"/>
  <c r="AA82" i="7"/>
  <c r="AH492" i="4"/>
  <c r="M122" i="12" s="1"/>
  <c r="T6" i="14"/>
  <c r="AA44" i="7"/>
  <c r="K33" i="12"/>
  <c r="K93"/>
  <c r="K17" i="21"/>
  <c r="Q40"/>
  <c r="W48" i="12"/>
  <c r="W14" i="20"/>
  <c r="Y14" s="1"/>
  <c r="AI42" i="21" s="1"/>
  <c r="W18" i="20"/>
  <c r="Y18" s="1"/>
  <c r="W22"/>
  <c r="Y22" s="1"/>
  <c r="CU42" i="21" s="1"/>
  <c r="W26" i="20"/>
  <c r="Y26" s="1"/>
  <c r="W28"/>
  <c r="Y28" s="1"/>
  <c r="W20"/>
  <c r="Y20" s="1"/>
  <c r="M20"/>
  <c r="AE26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Q43"/>
  <c r="DU69"/>
  <c r="AH380" i="4"/>
  <c r="AH13"/>
  <c r="M15" i="12" s="1"/>
  <c r="K117"/>
  <c r="K42" i="21"/>
  <c r="W12" i="20"/>
  <c r="Y12" s="1"/>
  <c r="S42" i="21" s="1"/>
  <c r="W16" i="20"/>
  <c r="Y16" s="1"/>
  <c r="K15" i="12"/>
  <c r="K122"/>
  <c r="K131"/>
  <c r="K159"/>
  <c r="AI14" i="20"/>
  <c r="AK14" s="1"/>
  <c r="AI44" i="21" s="1"/>
  <c r="AI22" i="20"/>
  <c r="AK22" s="1"/>
  <c r="CU44" i="21" s="1"/>
  <c r="AI18" i="20"/>
  <c r="AK18" s="1"/>
  <c r="AI28"/>
  <c r="AK28" s="1"/>
  <c r="AI12"/>
  <c r="AK12" s="1"/>
  <c r="S44" i="21" s="1"/>
  <c r="AI26" i="20"/>
  <c r="AK26" s="1"/>
  <c r="AI20"/>
  <c r="AK20" s="1"/>
  <c r="AI24"/>
  <c r="AK24" s="1"/>
  <c r="AQ47" i="21"/>
  <c r="CM47"/>
  <c r="AG70"/>
  <c r="J17" i="17"/>
  <c r="L17" s="1"/>
  <c r="J19"/>
  <c r="L19" s="1"/>
  <c r="J13"/>
  <c r="L13" s="1"/>
  <c r="BO47" i="21"/>
  <c r="K14" i="20"/>
  <c r="M14" s="1"/>
  <c r="AI40" i="21" s="1"/>
  <c r="K22" i="20"/>
  <c r="M22" s="1"/>
  <c r="CU40" i="21" s="1"/>
  <c r="K28" i="20"/>
  <c r="M28" s="1"/>
  <c r="AL161" i="7"/>
  <c r="AN161" s="1"/>
  <c r="AL163"/>
  <c r="AN163" s="1"/>
  <c r="AL103"/>
  <c r="AL152"/>
  <c r="AN152" s="1"/>
  <c r="AL101"/>
  <c r="AL107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Q18" i="20"/>
  <c r="S18" s="1"/>
  <c r="CY47" i="21"/>
  <c r="CU69"/>
  <c r="O13"/>
  <c r="S11" i="25" s="1"/>
  <c r="O11" s="1"/>
  <c r="DS14" i="21"/>
  <c r="P133" i="16" l="1"/>
  <c r="CI35" i="21" s="1"/>
  <c r="CI34" s="1"/>
  <c r="CG35"/>
  <c r="DO32"/>
  <c r="Q200" i="15"/>
  <c r="DO31" i="21" s="1"/>
  <c r="DM31"/>
  <c r="DA22"/>
  <c r="Q53" i="25"/>
  <c r="M53" s="1"/>
  <c r="S55"/>
  <c r="O55" s="1"/>
  <c r="S57"/>
  <c r="O57" s="1"/>
  <c r="S53"/>
  <c r="O53" s="1"/>
  <c r="Q57"/>
  <c r="M57" s="1"/>
  <c r="Q51"/>
  <c r="M51" s="1"/>
  <c r="BX132" i="7"/>
  <c r="CY28" i="21" s="1"/>
  <c r="CW28"/>
  <c r="AZ124" i="7"/>
  <c r="CQ24" i="21" s="1"/>
  <c r="CO24"/>
  <c r="Q55" i="25"/>
  <c r="Q58"/>
  <c r="S58"/>
  <c r="O58" s="1"/>
  <c r="AA63" i="12"/>
  <c r="O8" i="21"/>
  <c r="S6" i="25" s="1"/>
  <c r="O6" s="1"/>
  <c r="M38"/>
  <c r="S67" i="21"/>
  <c r="O63" i="25"/>
  <c r="M39"/>
  <c r="AC37" i="21"/>
  <c r="M30" i="26"/>
  <c r="BW37" i="21" s="1"/>
  <c r="BW36" s="1"/>
  <c r="M25" i="26"/>
  <c r="BS37" i="21" s="1"/>
  <c r="S16" i="26"/>
  <c r="AA38" i="21" s="1"/>
  <c r="AA36" s="1"/>
  <c r="S20" i="26"/>
  <c r="AE38" i="21" s="1"/>
  <c r="AE36" s="1"/>
  <c r="S25" i="26"/>
  <c r="BS38" i="21" s="1"/>
  <c r="CK35"/>
  <c r="P94" i="16"/>
  <c r="BK35" i="21" s="1"/>
  <c r="BI35"/>
  <c r="P48" i="16"/>
  <c r="AQ35" i="21" s="1"/>
  <c r="P30" i="16"/>
  <c r="AA35" i="21" s="1"/>
  <c r="AA34" s="1"/>
  <c r="L188" i="15"/>
  <c r="Q188" s="1"/>
  <c r="DG31" i="21" s="1"/>
  <c r="Y188" i="15"/>
  <c r="DE33" i="21" s="1"/>
  <c r="DE32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Y93" i="15"/>
  <c r="L93"/>
  <c r="BA31" i="21" s="1"/>
  <c r="AW31"/>
  <c r="AC88" i="15"/>
  <c r="AY33" i="21" s="1"/>
  <c r="W70" i="15"/>
  <c r="AM32" i="21" s="1"/>
  <c r="AC32"/>
  <c r="Q30" i="25" s="1"/>
  <c r="Y79" i="15"/>
  <c r="AC79" s="1"/>
  <c r="AQ33" i="21" s="1"/>
  <c r="L79" i="15"/>
  <c r="AO31" i="21" s="1"/>
  <c r="W136" i="15"/>
  <c r="BW32" i="21" s="1"/>
  <c r="W149" i="15"/>
  <c r="L70"/>
  <c r="AK31" i="21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AS3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F138" i="7"/>
  <c r="AZ132"/>
  <c r="CY24" i="21" s="1"/>
  <c r="AF135" i="7"/>
  <c r="BL132"/>
  <c r="CY26" i="21" s="1"/>
  <c r="AF127" i="7"/>
  <c r="AF124"/>
  <c r="BL94"/>
  <c r="BK26" i="21" s="1"/>
  <c r="BL107" i="7"/>
  <c r="BW26" i="21" s="1"/>
  <c r="AF121" i="7"/>
  <c r="AF107"/>
  <c r="BB111"/>
  <c r="BB112" s="1"/>
  <c r="CC25" i="21" s="1"/>
  <c r="AF112" i="7"/>
  <c r="AN107"/>
  <c r="BW22" i="21" s="1"/>
  <c r="AF116" i="7"/>
  <c r="AF36"/>
  <c r="BI28" i="21"/>
  <c r="AZ107" i="7"/>
  <c r="BW24" i="21" s="1"/>
  <c r="AH281" i="4"/>
  <c r="AF90" i="7"/>
  <c r="AF58"/>
  <c r="AF64"/>
  <c r="AF110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4" i="4"/>
  <c r="AN90" i="7"/>
  <c r="BG22" i="21" s="1"/>
  <c r="AN67" i="7"/>
  <c r="AU22" i="21" s="1"/>
  <c r="BF148" i="7"/>
  <c r="AZ58"/>
  <c r="AM24" i="21" s="1"/>
  <c r="AF41" i="7"/>
  <c r="AH98" i="4" s="1"/>
  <c r="CD76" i="7"/>
  <c r="AY29" i="21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BN118" i="7"/>
  <c r="CK24" i="21"/>
  <c r="AP93" i="7"/>
  <c r="AZ43"/>
  <c r="AE24" i="21" s="1"/>
  <c r="BM24"/>
  <c r="AH433" i="4"/>
  <c r="M108" i="12" s="1"/>
  <c r="AA108" s="1"/>
  <c r="AH579" i="4"/>
  <c r="BL138" i="7"/>
  <c r="DG26" i="21" s="1"/>
  <c r="Q22"/>
  <c r="BL58" i="7"/>
  <c r="AM26" i="21" s="1"/>
  <c r="CD26" i="7"/>
  <c r="S29" i="21" s="1"/>
  <c r="AN135" i="7"/>
  <c r="DC22" i="21" s="1"/>
  <c r="AH338" i="4"/>
  <c r="AP81" i="7"/>
  <c r="AF96"/>
  <c r="BN96" s="1"/>
  <c r="BN137"/>
  <c r="AP98"/>
  <c r="BL26"/>
  <c r="S26" i="21" s="1"/>
  <c r="CD101" i="7"/>
  <c r="BO29" i="21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2" i="4"/>
  <c r="BB118" i="7"/>
  <c r="AH471" i="4"/>
  <c r="AN138" i="7"/>
  <c r="AN208"/>
  <c r="DS53" i="21" s="1"/>
  <c r="BN86" i="7"/>
  <c r="AP86"/>
  <c r="AZ26"/>
  <c r="S24" i="21" s="1"/>
  <c r="AC28"/>
  <c r="AF83" i="7"/>
  <c r="AP83" s="1"/>
  <c r="BL101"/>
  <c r="BO26" i="21" s="1"/>
  <c r="BL112" i="7"/>
  <c r="CE26" i="21" s="1"/>
  <c r="U123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M58" i="25"/>
  <c r="U63" i="12"/>
  <c r="O63"/>
  <c r="M129"/>
  <c r="U129" s="1"/>
  <c r="M161"/>
  <c r="AA161" s="1"/>
  <c r="AH316" i="4"/>
  <c r="M87" i="12" s="1"/>
  <c r="H87"/>
  <c r="M110"/>
  <c r="M99"/>
  <c r="AA99" s="1"/>
  <c r="M125"/>
  <c r="AA125" s="1"/>
  <c r="AH409" i="4"/>
  <c r="M105" i="12" s="1"/>
  <c r="H105"/>
  <c r="M157"/>
  <c r="U157" s="1"/>
  <c r="M115"/>
  <c r="U115" s="1"/>
  <c r="M142"/>
  <c r="U142" s="1"/>
  <c r="M138"/>
  <c r="U138" s="1"/>
  <c r="AH597" i="4"/>
  <c r="M143" i="12" s="1"/>
  <c r="H143"/>
  <c r="M55" i="25"/>
  <c r="CD52" i="7"/>
  <c r="AI29" i="21" s="1"/>
  <c r="O123" i="12"/>
  <c r="O58"/>
  <c r="M145"/>
  <c r="M107"/>
  <c r="M41"/>
  <c r="U41" s="1"/>
  <c r="M49"/>
  <c r="M17"/>
  <c r="M89"/>
  <c r="M12"/>
  <c r="AA12" s="1"/>
  <c r="M28"/>
  <c r="U28" s="1"/>
  <c r="AF77" i="7"/>
  <c r="M100" i="12"/>
  <c r="U100" s="1"/>
  <c r="AH555" i="4"/>
  <c r="AB546"/>
  <c r="H121" i="12"/>
  <c r="AB476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R47" i="23"/>
  <c r="X48" s="1"/>
  <c r="M44" i="25"/>
  <c r="AH470" i="4"/>
  <c r="M116" i="12" s="1"/>
  <c r="O116" s="1"/>
  <c r="M41" i="25"/>
  <c r="AH129" i="4"/>
  <c r="M37" i="12" s="1"/>
  <c r="U37" s="1"/>
  <c r="P15" i="16"/>
  <c r="S35" i="21" s="1"/>
  <c r="M40" i="25"/>
  <c r="AH449" i="4"/>
  <c r="M112" i="12" s="1"/>
  <c r="AH676" i="4"/>
  <c r="M162" i="12" s="1"/>
  <c r="O162" s="1"/>
  <c r="AH623" i="4"/>
  <c r="M147" i="12" s="1"/>
  <c r="AH621" i="4"/>
  <c r="M146" i="12" s="1"/>
  <c r="AA146" s="1"/>
  <c r="M42" i="25"/>
  <c r="AU34" i="21"/>
  <c r="CA36"/>
  <c r="CE34"/>
  <c r="S39"/>
  <c r="O40" i="25"/>
  <c r="CD43" i="7"/>
  <c r="AE29" i="21" s="1"/>
  <c r="DO39"/>
  <c r="O41" i="25"/>
  <c r="O39"/>
  <c r="O42"/>
  <c r="DO67" i="21"/>
  <c r="DO47" s="1"/>
  <c r="CE36"/>
  <c r="DS70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BL110" i="7"/>
  <c r="CA26" i="21" s="1"/>
  <c r="AH314" i="4"/>
  <c r="M86" i="12" s="1"/>
  <c r="AA86" s="1"/>
  <c r="AF95" i="7"/>
  <c r="BX85"/>
  <c r="BC28" i="21" s="1"/>
  <c r="BA28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19" i="4"/>
  <c r="M127" i="12" s="1"/>
  <c r="O127" s="1"/>
  <c r="AH474" i="4"/>
  <c r="M118" i="12" s="1"/>
  <c r="AH559" i="4"/>
  <c r="M136" i="12" s="1"/>
  <c r="AH447" i="4"/>
  <c r="M111" i="12" s="1"/>
  <c r="AH162" i="4"/>
  <c r="M47" i="12" s="1"/>
  <c r="AA47" s="1"/>
  <c r="AA135"/>
  <c r="AH229" i="4"/>
  <c r="M66" i="12" s="1"/>
  <c r="AH219" i="4"/>
  <c r="M61" i="12" s="1"/>
  <c r="AH472" i="4"/>
  <c r="M117" i="12" s="1"/>
  <c r="U117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5"/>
  <c r="AH101" i="4"/>
  <c r="M33" i="12" s="1"/>
  <c r="AA33" s="1"/>
  <c r="AH178" i="4"/>
  <c r="M51" i="12" s="1"/>
  <c r="AA51" s="1"/>
  <c r="AH649" i="4"/>
  <c r="M159" i="12" s="1"/>
  <c r="U159" s="1"/>
  <c r="AH625" i="4"/>
  <c r="M148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1" i="4"/>
  <c r="BB71" i="7"/>
  <c r="BN71"/>
  <c r="AP71"/>
  <c r="AH224" i="4"/>
  <c r="BN60" i="7"/>
  <c r="BB60"/>
  <c r="AP60"/>
  <c r="AH177" i="4"/>
  <c r="O38" i="12"/>
  <c r="U38"/>
  <c r="AA38"/>
  <c r="AP142" i="7"/>
  <c r="AH622" i="4"/>
  <c r="BB142" i="7"/>
  <c r="BN142"/>
  <c r="DS68" i="21"/>
  <c r="DQ68"/>
  <c r="AH151" i="4"/>
  <c r="T7" i="14"/>
  <c r="O52" i="12"/>
  <c r="AA52"/>
  <c r="U52"/>
  <c r="BB72" i="7"/>
  <c r="AH226" i="4"/>
  <c r="AP72" i="7"/>
  <c r="BN72"/>
  <c r="AP136"/>
  <c r="AP138" s="1"/>
  <c r="AH577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4" i="4"/>
  <c r="BN143" i="7"/>
  <c r="BB143"/>
  <c r="BN141"/>
  <c r="AP141"/>
  <c r="BB141"/>
  <c r="AH620" i="4"/>
  <c r="BB69" i="7"/>
  <c r="AH220" i="4"/>
  <c r="BN69" i="7"/>
  <c r="AP69"/>
  <c r="BB63"/>
  <c r="AH183" i="4"/>
  <c r="BN63" i="7"/>
  <c r="AP63"/>
  <c r="AP38"/>
  <c r="BN38"/>
  <c r="AH93" i="4"/>
  <c r="BB38" i="7"/>
  <c r="BN129"/>
  <c r="AH542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6" i="4"/>
  <c r="BN125" i="7"/>
  <c r="AP125"/>
  <c r="BB125"/>
  <c r="AN52"/>
  <c r="AI22" i="21" s="1"/>
  <c r="AG22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BN128" i="7"/>
  <c r="AP128"/>
  <c r="AH540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8" i="4"/>
  <c r="BN207" i="7"/>
  <c r="BN117"/>
  <c r="AH469" i="4"/>
  <c r="AP117" i="7"/>
  <c r="BB117"/>
  <c r="BN99"/>
  <c r="AH340" i="4"/>
  <c r="BB99" i="7"/>
  <c r="AP99"/>
  <c r="AH37" i="4"/>
  <c r="M18" i="12" s="1"/>
  <c r="AH407" i="4"/>
  <c r="M104" i="12" s="1"/>
  <c r="AH254" i="4"/>
  <c r="M70" i="12" s="1"/>
  <c r="AH543" i="4"/>
  <c r="M131" i="12" s="1"/>
  <c r="AH123" i="4"/>
  <c r="M35" i="12" s="1"/>
  <c r="AH9" i="4"/>
  <c r="M13" i="12" s="1"/>
  <c r="AH260" i="4"/>
  <c r="M73" i="12" s="1"/>
  <c r="AH337" i="4"/>
  <c r="M91" i="12" s="1"/>
  <c r="AH541" i="4"/>
  <c r="M130" i="12" s="1"/>
  <c r="AH221" i="4"/>
  <c r="M62" i="12" s="1"/>
  <c r="AH62" i="4"/>
  <c r="M25" i="12" s="1"/>
  <c r="AH56" i="4"/>
  <c r="M22" i="12" s="1"/>
  <c r="DS69" i="21"/>
  <c r="DQ69"/>
  <c r="AD127" i="4"/>
  <c r="O122" i="12"/>
  <c r="U122"/>
  <c r="AA122"/>
  <c r="AH8" i="4"/>
  <c r="AP23" i="7"/>
  <c r="BN23"/>
  <c r="BB23"/>
  <c r="AP29"/>
  <c r="AH38" i="4"/>
  <c r="BB29" i="7"/>
  <c r="BN29"/>
  <c r="AP126"/>
  <c r="BB126"/>
  <c r="AH518" i="4"/>
  <c r="BN126" i="7"/>
  <c r="AP113"/>
  <c r="AH446" i="4"/>
  <c r="BN113" i="7"/>
  <c r="BB113"/>
  <c r="BN65"/>
  <c r="BB65"/>
  <c r="AP65"/>
  <c r="AH205" i="4"/>
  <c r="BB84" i="7"/>
  <c r="AP84"/>
  <c r="AH266" i="4"/>
  <c r="BN84" i="7"/>
  <c r="BN74"/>
  <c r="BB74"/>
  <c r="AH230" i="4"/>
  <c r="AP74" i="7"/>
  <c r="O126" i="12"/>
  <c r="U126"/>
  <c r="AA126"/>
  <c r="AP37" i="7"/>
  <c r="BN37"/>
  <c r="BB37"/>
  <c r="AH91" i="4"/>
  <c r="BN24" i="7"/>
  <c r="BB24"/>
  <c r="AH10" i="4"/>
  <c r="AP24" i="7"/>
  <c r="AH675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F208" i="7"/>
  <c r="AF210" s="1"/>
  <c r="AH646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O158" i="12"/>
  <c r="U158"/>
  <c r="AA158"/>
  <c r="BB25" i="7"/>
  <c r="AP25"/>
  <c r="AH12" i="4"/>
  <c r="BN25" i="7"/>
  <c r="BB109"/>
  <c r="BN109"/>
  <c r="AP109"/>
  <c r="AH408" i="4"/>
  <c r="AP115" i="7"/>
  <c r="BB115"/>
  <c r="BN115"/>
  <c r="AH450" i="4"/>
  <c r="BN108" i="7"/>
  <c r="AP108"/>
  <c r="AH406" i="4"/>
  <c r="BB108" i="7"/>
  <c r="BB89"/>
  <c r="AH287" i="4"/>
  <c r="AP89" i="7"/>
  <c r="BN89"/>
  <c r="O15" i="12"/>
  <c r="U15"/>
  <c r="AA15"/>
  <c r="AD263" i="4"/>
  <c r="AH263" s="1"/>
  <c r="AF82" i="7"/>
  <c r="DW61" i="21"/>
  <c r="AQ45"/>
  <c r="AN58" i="7"/>
  <c r="AM22" i="21" s="1"/>
  <c r="BB133" i="7"/>
  <c r="AP133"/>
  <c r="BN133"/>
  <c r="AH556" i="4"/>
  <c r="BB70" i="7"/>
  <c r="BN70"/>
  <c r="AP70"/>
  <c r="AH222" i="4"/>
  <c r="BN134" i="7"/>
  <c r="AP134"/>
  <c r="AH558" i="4"/>
  <c r="BB134" i="7"/>
  <c r="BN119"/>
  <c r="BB119"/>
  <c r="AP119"/>
  <c r="AH473" i="4"/>
  <c r="O103" i="12"/>
  <c r="AA103"/>
  <c r="U103"/>
  <c r="AM19" i="21"/>
  <c r="O17" i="25" s="1"/>
  <c r="AA42" i="12"/>
  <c r="U42"/>
  <c r="O42"/>
  <c r="AH544" i="4"/>
  <c r="AP130" i="7"/>
  <c r="BN130"/>
  <c r="BB130"/>
  <c r="CA45" i="21"/>
  <c r="AA140" i="12"/>
  <c r="U140"/>
  <c r="O140"/>
  <c r="AN76" i="7"/>
  <c r="AY22" i="21" s="1"/>
  <c r="BN139" i="7"/>
  <c r="AF140"/>
  <c r="AH596" i="4"/>
  <c r="AP139" i="7"/>
  <c r="BB139"/>
  <c r="BL85"/>
  <c r="BC26" i="21" s="1"/>
  <c r="BA26"/>
  <c r="AH383" i="4"/>
  <c r="BB106" i="7"/>
  <c r="AP106"/>
  <c r="BN106"/>
  <c r="BN120"/>
  <c r="BB120"/>
  <c r="AP120"/>
  <c r="AH475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8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1" i="4"/>
  <c r="M113" i="12" s="1"/>
  <c r="AH286" i="4"/>
  <c r="M81" i="12" s="1"/>
  <c r="AH60" i="4"/>
  <c r="M24" i="12" s="1"/>
  <c r="AH341" i="4"/>
  <c r="M93" i="12" s="1"/>
  <c r="AH156" i="4"/>
  <c r="M44" i="12" s="1"/>
  <c r="AH578" i="4"/>
  <c r="M139" i="12" s="1"/>
  <c r="AF47" i="7"/>
  <c r="Q33" i="25" l="1"/>
  <c r="M33" s="1"/>
  <c r="S34" i="21"/>
  <c r="S33" i="25"/>
  <c r="O33" s="1"/>
  <c r="S61"/>
  <c r="O61" s="1"/>
  <c r="CI30" i="21"/>
  <c r="CE32"/>
  <c r="Q146" i="15"/>
  <c r="CA31" i="21" s="1"/>
  <c r="BY31"/>
  <c r="DO30"/>
  <c r="DK32"/>
  <c r="DK30" s="1"/>
  <c r="AC146" i="15"/>
  <c r="CA33" i="21" s="1"/>
  <c r="BY33"/>
  <c r="Q61" i="25"/>
  <c r="M61" s="1"/>
  <c r="DK22" i="21"/>
  <c r="Q22" i="25"/>
  <c r="M22" s="1"/>
  <c r="Q24"/>
  <c r="M24" s="1"/>
  <c r="S22"/>
  <c r="Q27"/>
  <c r="M27" s="1"/>
  <c r="S26"/>
  <c r="O26" s="1"/>
  <c r="S51"/>
  <c r="O51" s="1"/>
  <c r="AL233" i="4"/>
  <c r="CE22" i="21"/>
  <c r="Q26" i="25"/>
  <c r="S24"/>
  <c r="Q20"/>
  <c r="M20" s="1"/>
  <c r="AP144" i="7"/>
  <c r="DM23" i="21" s="1"/>
  <c r="M55" i="12"/>
  <c r="S27" i="25"/>
  <c r="M60" i="12"/>
  <c r="AL208" i="4"/>
  <c r="O44" i="25"/>
  <c r="M68"/>
  <c r="O35"/>
  <c r="M36"/>
  <c r="O67"/>
  <c r="BS36" i="21"/>
  <c r="O66" i="25"/>
  <c r="M67"/>
  <c r="O68"/>
  <c r="M35"/>
  <c r="AQ34" i="21"/>
  <c r="BK34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Q18" i="15"/>
  <c r="S31" i="21" s="1"/>
  <c r="AW33"/>
  <c r="BE31"/>
  <c r="Q88" i="15"/>
  <c r="AY31" i="21" s="1"/>
  <c r="AY30" s="1"/>
  <c r="CO33"/>
  <c r="AC109" i="15"/>
  <c r="BK33" i="21" s="1"/>
  <c r="BK30" s="1"/>
  <c r="BE33"/>
  <c r="AK33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7"/>
  <c r="BB110"/>
  <c r="BN94"/>
  <c r="BI27" i="21" s="1"/>
  <c r="BB95" i="7"/>
  <c r="AF101"/>
  <c r="BB90"/>
  <c r="BN107"/>
  <c r="BU27" i="21" s="1"/>
  <c r="BB94" i="7"/>
  <c r="BI25" i="21" s="1"/>
  <c r="AF52" i="7"/>
  <c r="AF85"/>
  <c r="AF43"/>
  <c r="AP107"/>
  <c r="AT107" s="1"/>
  <c r="BW23" i="21" s="1"/>
  <c r="O108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5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3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2" i="12"/>
  <c r="S22" i="21"/>
  <c r="AP36" i="7"/>
  <c r="AP58"/>
  <c r="AK23" i="21" s="1"/>
  <c r="BN36" i="7"/>
  <c r="BB58"/>
  <c r="AK25" i="21" s="1"/>
  <c r="O125" i="12"/>
  <c r="O128" s="1"/>
  <c r="S128" s="1"/>
  <c r="CU16" i="21" s="1"/>
  <c r="BN58" i="7"/>
  <c r="AK27" i="21" s="1"/>
  <c r="U125" i="12"/>
  <c r="BN110" i="7"/>
  <c r="O115" i="12"/>
  <c r="BN95" i="7"/>
  <c r="U108" i="12"/>
  <c r="U68"/>
  <c r="AT112" i="7"/>
  <c r="CE23" i="21" s="1"/>
  <c r="O68" i="12"/>
  <c r="O157"/>
  <c r="U99"/>
  <c r="U161"/>
  <c r="AL597" i="4"/>
  <c r="O161" i="12"/>
  <c r="O163" s="1"/>
  <c r="DU49" i="21" s="1"/>
  <c r="BB103" i="7"/>
  <c r="BF103" s="1"/>
  <c r="BS25" i="21" s="1"/>
  <c r="AA157" i="12"/>
  <c r="BB138" i="7"/>
  <c r="DE25" i="21" s="1"/>
  <c r="BB40" i="7"/>
  <c r="AP40"/>
  <c r="BN83"/>
  <c r="AL519" i="4"/>
  <c r="BB45" i="7"/>
  <c r="BB208"/>
  <c r="DQ56" i="21" s="1"/>
  <c r="AP45" i="7"/>
  <c r="AL625" i="4"/>
  <c r="AL451"/>
  <c r="O142" i="12"/>
  <c r="AL580" i="4"/>
  <c r="AL383"/>
  <c r="AL649"/>
  <c r="AL676"/>
  <c r="AL13"/>
  <c r="AA113" i="12"/>
  <c r="U113"/>
  <c r="O113"/>
  <c r="AA118"/>
  <c r="O118"/>
  <c r="U118"/>
  <c r="AA105"/>
  <c r="U105"/>
  <c r="O105"/>
  <c r="AA87"/>
  <c r="U87"/>
  <c r="O87"/>
  <c r="AA67"/>
  <c r="O67"/>
  <c r="U67"/>
  <c r="AA66"/>
  <c r="O66"/>
  <c r="U66"/>
  <c r="AA136"/>
  <c r="O136"/>
  <c r="U136"/>
  <c r="AA147"/>
  <c r="O147"/>
  <c r="U147"/>
  <c r="AA112"/>
  <c r="U112"/>
  <c r="O112"/>
  <c r="AA21"/>
  <c r="U21"/>
  <c r="O21"/>
  <c r="AH288" i="4"/>
  <c r="M82" i="12" s="1"/>
  <c r="H82"/>
  <c r="AH476" i="4"/>
  <c r="M119" i="12" s="1"/>
  <c r="M120" s="1"/>
  <c r="H119"/>
  <c r="AA104"/>
  <c r="AA106" s="1"/>
  <c r="O104"/>
  <c r="U104"/>
  <c r="AA61"/>
  <c r="U61"/>
  <c r="O61"/>
  <c r="AA111"/>
  <c r="U111"/>
  <c r="O111"/>
  <c r="AA54"/>
  <c r="O54"/>
  <c r="U54"/>
  <c r="M134"/>
  <c r="M137" s="1"/>
  <c r="AL559" i="4"/>
  <c r="AA143" i="12"/>
  <c r="O143"/>
  <c r="U143"/>
  <c r="U144" s="1"/>
  <c r="Y144" s="1"/>
  <c r="DK17" i="21" s="1"/>
  <c r="AA110" i="12"/>
  <c r="M114"/>
  <c r="U110"/>
  <c r="O110"/>
  <c r="O114" s="1"/>
  <c r="AA62"/>
  <c r="O62"/>
  <c r="U62"/>
  <c r="AA101"/>
  <c r="U101"/>
  <c r="O101"/>
  <c r="AA148"/>
  <c r="O148"/>
  <c r="U148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6" i="4"/>
  <c r="M132" i="12" s="1"/>
  <c r="M133" s="1"/>
  <c r="H132"/>
  <c r="AA115"/>
  <c r="O99"/>
  <c r="O138"/>
  <c r="O129"/>
  <c r="AL162" i="4"/>
  <c r="BN77" i="7"/>
  <c r="AL184" i="4"/>
  <c r="M141" i="12"/>
  <c r="AA138"/>
  <c r="AL101" i="4"/>
  <c r="AA129" i="12"/>
  <c r="M106"/>
  <c r="M144"/>
  <c r="AL409" i="4"/>
  <c r="AA145" i="12"/>
  <c r="M149"/>
  <c r="M128"/>
  <c r="O107"/>
  <c r="M109"/>
  <c r="M102"/>
  <c r="U89"/>
  <c r="O49"/>
  <c r="AA89"/>
  <c r="M27"/>
  <c r="M40"/>
  <c r="AA17"/>
  <c r="AA28"/>
  <c r="O89"/>
  <c r="O28"/>
  <c r="O145"/>
  <c r="U49"/>
  <c r="AA49"/>
  <c r="U145"/>
  <c r="U107"/>
  <c r="AA107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4"/>
  <c r="AH490" i="4"/>
  <c r="AH356"/>
  <c r="H84" i="12"/>
  <c r="AH280" i="4"/>
  <c r="H56" i="12"/>
  <c r="AH39" i="4"/>
  <c r="M19" i="12" s="1"/>
  <c r="M20" s="1"/>
  <c r="AA85"/>
  <c r="U33"/>
  <c r="AA32"/>
  <c r="U97"/>
  <c r="AA159"/>
  <c r="O14"/>
  <c r="O97"/>
  <c r="U14"/>
  <c r="O86"/>
  <c r="AA30"/>
  <c r="U57"/>
  <c r="U86"/>
  <c r="AA116"/>
  <c r="O47"/>
  <c r="U50"/>
  <c r="M16"/>
  <c r="M163"/>
  <c r="AA162"/>
  <c r="AA163" s="1"/>
  <c r="AB48" i="23"/>
  <c r="AF48"/>
  <c r="Z48"/>
  <c r="O146" i="12"/>
  <c r="O72"/>
  <c r="V48" i="23"/>
  <c r="U43" i="12"/>
  <c r="U116"/>
  <c r="AA37"/>
  <c r="AA72"/>
  <c r="AH48" i="23"/>
  <c r="AD48"/>
  <c r="T48"/>
  <c r="BB49" i="7"/>
  <c r="U127" i="12"/>
  <c r="U162"/>
  <c r="O37"/>
  <c r="O57"/>
  <c r="U80"/>
  <c r="O117"/>
  <c r="U146"/>
  <c r="M66" i="25"/>
  <c r="M30"/>
  <c r="S47" i="21"/>
  <c r="O37" i="25"/>
  <c r="O43"/>
  <c r="O38"/>
  <c r="O7" i="21"/>
  <c r="CM30"/>
  <c r="AC93" i="15"/>
  <c r="BC33" i="21" s="1"/>
  <c r="BA33"/>
  <c r="Y33"/>
  <c r="BQ33"/>
  <c r="CE30"/>
  <c r="BG30"/>
  <c r="CO31"/>
  <c r="BQ31"/>
  <c r="AA30"/>
  <c r="AP110" i="7"/>
  <c r="O45" i="12"/>
  <c r="U30"/>
  <c r="M160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7"/>
  <c r="AA128" s="1"/>
  <c r="CS18" i="21" s="1"/>
  <c r="AA117" i="12"/>
  <c r="M34"/>
  <c r="O80"/>
  <c r="AA36"/>
  <c r="U51"/>
  <c r="U160"/>
  <c r="DQ50" i="21" s="1"/>
  <c r="O26" i="12"/>
  <c r="O159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0"/>
  <c r="U130"/>
  <c r="AA130"/>
  <c r="BO33" i="21"/>
  <c r="BM33"/>
  <c r="AP44" i="7"/>
  <c r="BB44"/>
  <c r="BN44"/>
  <c r="AH121" i="4"/>
  <c r="U139" i="12"/>
  <c r="U141" s="1"/>
  <c r="O139"/>
  <c r="AA139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BB26" i="7"/>
  <c r="AW23" i="21"/>
  <c r="AP140" i="7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BM31"/>
  <c r="O81" i="12"/>
  <c r="U81"/>
  <c r="AA81"/>
  <c r="BF210" i="7"/>
  <c r="DW56" i="21" s="1"/>
  <c r="DU56"/>
  <c r="BB48" i="7"/>
  <c r="BN48"/>
  <c r="AP48"/>
  <c r="AH127" i="4"/>
  <c r="O73" i="12"/>
  <c r="U73"/>
  <c r="AA73"/>
  <c r="U131"/>
  <c r="O131"/>
  <c r="AA131"/>
  <c r="O70"/>
  <c r="AA70"/>
  <c r="U70"/>
  <c r="U18"/>
  <c r="O18"/>
  <c r="AA18"/>
  <c r="DU58" i="21"/>
  <c r="BR210" i="7"/>
  <c r="DW58" i="21" s="1"/>
  <c r="AU33"/>
  <c r="AS33"/>
  <c r="M48" i="12"/>
  <c r="AW25" i="21"/>
  <c r="BN26" i="7"/>
  <c r="AW27" i="21"/>
  <c r="S32" i="25" l="1"/>
  <c r="O32" s="1"/>
  <c r="Q29"/>
  <c r="S30" i="21"/>
  <c r="S29" i="25"/>
  <c r="Q31"/>
  <c r="S30"/>
  <c r="O30" s="1"/>
  <c r="S59"/>
  <c r="O59" s="1"/>
  <c r="S31"/>
  <c r="S20"/>
  <c r="O20" s="1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CA21" s="1"/>
  <c r="BY25"/>
  <c r="Q54" i="25"/>
  <c r="M54" s="1"/>
  <c r="Q52"/>
  <c r="M52" s="1"/>
  <c r="U114" i="12"/>
  <c r="CG17" i="21" s="1"/>
  <c r="U60" i="12"/>
  <c r="U69" s="1"/>
  <c r="AA60"/>
  <c r="AA69" s="1"/>
  <c r="AW18" i="21" s="1"/>
  <c r="O36" i="25"/>
  <c r="DG30" i="21"/>
  <c r="BC30"/>
  <c r="AM30"/>
  <c r="BW30"/>
  <c r="AU30"/>
  <c r="BR107" i="7"/>
  <c r="BW27" i="21" s="1"/>
  <c r="AP132" i="7"/>
  <c r="CW23" i="21" s="1"/>
  <c r="BB132" i="7"/>
  <c r="CK23" i="21"/>
  <c r="BB101" i="7"/>
  <c r="BM25" i="21" s="1"/>
  <c r="BU25"/>
  <c r="BF107" i="7"/>
  <c r="BW25" i="21" s="1"/>
  <c r="M26" i="25"/>
  <c r="BU23" i="21"/>
  <c r="BN101" i="7"/>
  <c r="BM27" i="21" s="1"/>
  <c r="AP101" i="7"/>
  <c r="BM23" i="21" s="1"/>
  <c r="BQ27"/>
  <c r="BN85" i="7"/>
  <c r="BA27" i="21" s="1"/>
  <c r="BB85" i="7"/>
  <c r="BA25" i="21" s="1"/>
  <c r="AP85" i="7"/>
  <c r="AT85" s="1"/>
  <c r="BC23" i="21" s="1"/>
  <c r="BB30" i="7"/>
  <c r="BF30" s="1"/>
  <c r="W25" i="21" s="1"/>
  <c r="W21" s="1"/>
  <c r="AT208" i="7"/>
  <c r="DS54" i="21" s="1"/>
  <c r="BN43" i="7"/>
  <c r="AC27" i="21" s="1"/>
  <c r="O144" i="12"/>
  <c r="DI16" i="21" s="1"/>
  <c r="BF208" i="7"/>
  <c r="DS56" i="21" s="1"/>
  <c r="BQ25"/>
  <c r="AA160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4" i="12"/>
  <c r="AE144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8" i="12"/>
  <c r="Y128" s="1"/>
  <c r="CU17" i="21" s="1"/>
  <c r="O160" i="12"/>
  <c r="S160" s="1"/>
  <c r="DS49" i="21" s="1"/>
  <c r="O24" i="25"/>
  <c r="Y27" i="21"/>
  <c r="U102" i="12"/>
  <c r="BU17" i="21" s="1"/>
  <c r="Q23"/>
  <c r="U163" i="12"/>
  <c r="DU50" i="21" s="1"/>
  <c r="Q48" i="25" s="1"/>
  <c r="O134" i="12"/>
  <c r="M77"/>
  <c r="AL546" i="4"/>
  <c r="U134" i="12"/>
  <c r="O106"/>
  <c r="S106" s="1"/>
  <c r="CA16" i="21" s="1"/>
  <c r="BR116" i="7"/>
  <c r="CI27" i="21" s="1"/>
  <c r="BF138" i="7"/>
  <c r="DG25" i="21" s="1"/>
  <c r="DG21" s="1"/>
  <c r="BF94" i="7"/>
  <c r="BK25" i="21" s="1"/>
  <c r="AA114" i="12"/>
  <c r="CG18" i="21" s="1"/>
  <c r="BR94" i="7"/>
  <c r="BK27" i="21" s="1"/>
  <c r="Y25"/>
  <c r="AT144" i="7"/>
  <c r="DO23" i="21" s="1"/>
  <c r="DI17"/>
  <c r="AA141" i="12"/>
  <c r="DE18" i="21" s="1"/>
  <c r="AA134" i="12"/>
  <c r="AA102"/>
  <c r="BU18" i="21" s="1"/>
  <c r="AA149" i="12"/>
  <c r="DM18" i="21" s="1"/>
  <c r="U106" i="12"/>
  <c r="BY17" i="21" s="1"/>
  <c r="AL476" i="4"/>
  <c r="O102" i="12"/>
  <c r="BU16" i="21" s="1"/>
  <c r="AA94" i="12"/>
  <c r="O94"/>
  <c r="U94"/>
  <c r="AA119"/>
  <c r="AA120" s="1"/>
  <c r="CK18" i="21" s="1"/>
  <c r="U119" i="12"/>
  <c r="U120" s="1"/>
  <c r="O119"/>
  <c r="O120" s="1"/>
  <c r="S120" s="1"/>
  <c r="CM16" i="21" s="1"/>
  <c r="M121" i="12"/>
  <c r="O121" s="1"/>
  <c r="O124" s="1"/>
  <c r="CO16" i="21" s="1"/>
  <c r="AL494" i="4"/>
  <c r="AA132" i="12"/>
  <c r="AA133" s="1"/>
  <c r="CW18" i="21" s="1"/>
  <c r="O132" i="12"/>
  <c r="O133" s="1"/>
  <c r="S133" s="1"/>
  <c r="CY16" i="21" s="1"/>
  <c r="U132" i="12"/>
  <c r="U133" s="1"/>
  <c r="Y133" s="1"/>
  <c r="CY17" i="21" s="1"/>
  <c r="AA76" i="12"/>
  <c r="U76"/>
  <c r="O76"/>
  <c r="AA82"/>
  <c r="O82"/>
  <c r="U82"/>
  <c r="M95"/>
  <c r="AL343" i="4"/>
  <c r="AL133"/>
  <c r="O141" i="12"/>
  <c r="DE16" i="21" s="1"/>
  <c r="U149" i="12"/>
  <c r="DM17" i="21" s="1"/>
  <c r="O149" i="12"/>
  <c r="DM16" i="21" s="1"/>
  <c r="M88" i="12"/>
  <c r="AA109"/>
  <c r="CC18" i="21" s="1"/>
  <c r="O109" i="12"/>
  <c r="S109" s="1"/>
  <c r="CE16" i="21" s="1"/>
  <c r="U109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R48" i="23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0" i="12"/>
  <c r="DS50" i="21" s="1"/>
  <c r="AE128" i="12"/>
  <c r="CU18" i="21" s="1"/>
  <c r="U48" i="12"/>
  <c r="Y48" s="1"/>
  <c r="AM17" i="21" s="1"/>
  <c r="S163" i="12"/>
  <c r="DW49" i="21" s="1"/>
  <c r="BO30"/>
  <c r="Y141" i="12"/>
  <c r="DG17" i="21" s="1"/>
  <c r="DE17"/>
  <c r="BF124" i="7"/>
  <c r="CQ25" i="21" s="1"/>
  <c r="BF58" i="7"/>
  <c r="AM25" i="21" s="1"/>
  <c r="AT116" i="7"/>
  <c r="CI23" i="21" s="1"/>
  <c r="AE163" i="12"/>
  <c r="DW51" i="21" s="1"/>
  <c r="DU51"/>
  <c r="AT94" i="7"/>
  <c r="BK23" i="21" s="1"/>
  <c r="BI23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BR64" i="7"/>
  <c r="AQ27" i="21" s="1"/>
  <c r="BR127" i="7"/>
  <c r="CU27" i="21" s="1"/>
  <c r="AT90" i="7"/>
  <c r="BG23" i="21" s="1"/>
  <c r="BE23"/>
  <c r="AO23"/>
  <c r="AT64" i="7"/>
  <c r="AQ23" i="21" s="1"/>
  <c r="BF64" i="7"/>
  <c r="AQ25" i="21" s="1"/>
  <c r="AO25"/>
  <c r="BF127" i="7"/>
  <c r="CU25" i="21" s="1"/>
  <c r="AT36" i="7"/>
  <c r="AA23" i="21" s="1"/>
  <c r="Y23"/>
  <c r="AT140" i="7"/>
  <c r="DK23" i="21" s="1"/>
  <c r="AT76" i="7"/>
  <c r="AY23" i="21" s="1"/>
  <c r="CY30"/>
  <c r="DW52"/>
  <c r="BF76" i="7"/>
  <c r="AY25" i="21" s="1"/>
  <c r="AE106" i="12"/>
  <c r="CA18" i="21" s="1"/>
  <c r="BY18"/>
  <c r="CG16"/>
  <c r="S114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DQ58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BR58" i="7"/>
  <c r="AM27" i="21" s="1"/>
  <c r="S28" i="25" l="1"/>
  <c r="Q56"/>
  <c r="M56" s="1"/>
  <c r="CI21" i="21"/>
  <c r="CE27"/>
  <c r="CE21" s="1"/>
  <c r="S52" i="25"/>
  <c r="O52" s="1"/>
  <c r="BF132" i="7"/>
  <c r="CY25" i="21" s="1"/>
  <c r="CW25"/>
  <c r="S56" i="25"/>
  <c r="O56" s="1"/>
  <c r="S54"/>
  <c r="O54" s="1"/>
  <c r="DK21" i="21"/>
  <c r="AY21"/>
  <c r="O95" i="12"/>
  <c r="BM16" i="21" s="1"/>
  <c r="Y114" i="12"/>
  <c r="CI17" i="21" s="1"/>
  <c r="O77" i="12"/>
  <c r="S77" s="1"/>
  <c r="BC16" i="21" s="1"/>
  <c r="S47" i="25"/>
  <c r="O47" s="1"/>
  <c r="Q49"/>
  <c r="M49" s="1"/>
  <c r="S16" i="12"/>
  <c r="S16" i="21" s="1"/>
  <c r="Q16"/>
  <c r="S59" i="12"/>
  <c r="AU16" i="21" s="1"/>
  <c r="AA137" i="12"/>
  <c r="AE137" s="1"/>
  <c r="DC18" i="21" s="1"/>
  <c r="O137" i="12"/>
  <c r="DA16" i="21" s="1"/>
  <c r="AS17"/>
  <c r="U137" i="12"/>
  <c r="Y137" s="1"/>
  <c r="DC17" i="21" s="1"/>
  <c r="M48" i="25"/>
  <c r="O73" i="21"/>
  <c r="O29" i="25"/>
  <c r="M31"/>
  <c r="O31"/>
  <c r="M29"/>
  <c r="BW21" i="21"/>
  <c r="AT132" i="7"/>
  <c r="BR101"/>
  <c r="BO27" i="21" s="1"/>
  <c r="AT101" i="7"/>
  <c r="BO23" i="21" s="1"/>
  <c r="BF101" i="7"/>
  <c r="BO25" i="21" s="1"/>
  <c r="U25"/>
  <c r="AC23"/>
  <c r="DI18"/>
  <c r="BR43" i="7"/>
  <c r="AE27" i="21" s="1"/>
  <c r="AE21" s="1"/>
  <c r="BF85" i="7"/>
  <c r="BC25" i="21" s="1"/>
  <c r="S144" i="12"/>
  <c r="DK16" i="21" s="1"/>
  <c r="DK15" s="1"/>
  <c r="AE160" i="12"/>
  <c r="DS51" i="21" s="1"/>
  <c r="AC25"/>
  <c r="BR85" i="7"/>
  <c r="BC27" i="21" s="1"/>
  <c r="S102" i="12"/>
  <c r="BW16" i="21" s="1"/>
  <c r="CK16"/>
  <c r="Y102" i="12"/>
  <c r="BW17" i="21" s="1"/>
  <c r="Y106" i="12"/>
  <c r="CA17" i="21" s="1"/>
  <c r="CA15" s="1"/>
  <c r="CA14" s="1"/>
  <c r="CS17"/>
  <c r="Y163" i="12"/>
  <c r="DW50" i="21" s="1"/>
  <c r="S48" i="25" s="1"/>
  <c r="CU15" i="21"/>
  <c r="DQ49"/>
  <c r="BR36" i="7"/>
  <c r="AA27" i="21" s="1"/>
  <c r="BY16"/>
  <c r="AA95" i="12"/>
  <c r="AE95" s="1"/>
  <c r="BO18" i="21" s="1"/>
  <c r="AE114" i="12"/>
  <c r="CI18" i="21" s="1"/>
  <c r="AE141" i="12"/>
  <c r="DG18" i="21" s="1"/>
  <c r="BK21"/>
  <c r="AA121" i="12"/>
  <c r="AA124" s="1"/>
  <c r="U121"/>
  <c r="U124" s="1"/>
  <c r="CO17" i="21" s="1"/>
  <c r="M124" i="12"/>
  <c r="U95"/>
  <c r="Y95" s="1"/>
  <c r="BO17" i="21" s="1"/>
  <c r="AE149" i="12"/>
  <c r="DO18" i="21" s="1"/>
  <c r="AE102" i="12"/>
  <c r="BW18" i="21" s="1"/>
  <c r="BA23"/>
  <c r="AA77" i="12"/>
  <c r="BA18" i="21" s="1"/>
  <c r="CK17"/>
  <c r="Y120" i="12"/>
  <c r="CM17" i="21" s="1"/>
  <c r="S141" i="12"/>
  <c r="DG16" i="21" s="1"/>
  <c r="U77" i="12"/>
  <c r="BA17" i="21" s="1"/>
  <c r="S149" i="12"/>
  <c r="DO16" i="21" s="1"/>
  <c r="Y149" i="12"/>
  <c r="DO17" i="21" s="1"/>
  <c r="CC16"/>
  <c r="AE109" i="12"/>
  <c r="CE18" i="21" s="1"/>
  <c r="Y109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4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C17"/>
  <c r="AE48" i="12"/>
  <c r="AM18" i="21" s="1"/>
  <c r="AO16"/>
  <c r="CW16"/>
  <c r="AE120" i="12"/>
  <c r="CM18" i="21" s="1"/>
  <c r="S88" i="12"/>
  <c r="BK16" i="21" s="1"/>
  <c r="BK15" s="1"/>
  <c r="Y16"/>
  <c r="Y40" i="12"/>
  <c r="AI17" i="21" s="1"/>
  <c r="AO18"/>
  <c r="Y55" i="12"/>
  <c r="AQ17" i="21" s="1"/>
  <c r="S48" i="12"/>
  <c r="AM16" i="21" s="1"/>
  <c r="CW17"/>
  <c r="DO21"/>
  <c r="S21"/>
  <c r="Y27" i="12"/>
  <c r="AA17" i="21" s="1"/>
  <c r="AE27" i="12"/>
  <c r="AA18" i="21" s="1"/>
  <c r="AE133" i="12"/>
  <c r="CY18" i="21" s="1"/>
  <c r="CY15" s="1"/>
  <c r="CQ21"/>
  <c r="CU21"/>
  <c r="BG21"/>
  <c r="BF52" i="7"/>
  <c r="AI25" i="21" s="1"/>
  <c r="AG25"/>
  <c r="AM21"/>
  <c r="BR52" i="7"/>
  <c r="AI27" i="21" s="1"/>
  <c r="AG27"/>
  <c r="Q25" i="25" s="1"/>
  <c r="S95" i="12"/>
  <c r="BO16" i="21" s="1"/>
  <c r="AQ21"/>
  <c r="DC21"/>
  <c r="AT52" i="7"/>
  <c r="AI23" i="21" s="1"/>
  <c r="AG23"/>
  <c r="AU21"/>
  <c r="DS52"/>
  <c r="BA16" l="1"/>
  <c r="S23" i="25"/>
  <c r="O23" s="1"/>
  <c r="DK14" i="21"/>
  <c r="DK71" s="1"/>
  <c r="S50" i="25"/>
  <c r="O50" s="1"/>
  <c r="DA17" i="21"/>
  <c r="CY23"/>
  <c r="CY21" s="1"/>
  <c r="CY14" s="1"/>
  <c r="Q23" i="25"/>
  <c r="S15" i="21"/>
  <c r="S14" s="1"/>
  <c r="CI15"/>
  <c r="CI14" s="1"/>
  <c r="DA18"/>
  <c r="S137" i="12"/>
  <c r="DC16" i="21" s="1"/>
  <c r="DC15" s="1"/>
  <c r="DC14" s="1"/>
  <c r="Y59" i="12"/>
  <c r="AU17" i="21" s="1"/>
  <c r="AS16"/>
  <c r="Q47" i="25"/>
  <c r="M47" s="1"/>
  <c r="O83" i="12"/>
  <c r="S83" s="1"/>
  <c r="BG16" i="21" s="1"/>
  <c r="S49" i="25"/>
  <c r="O49" s="1"/>
  <c r="Q21"/>
  <c r="M21" s="1"/>
  <c r="S25"/>
  <c r="O48"/>
  <c r="O28"/>
  <c r="BO21" i="21"/>
  <c r="BC21"/>
  <c r="DS48"/>
  <c r="BW15"/>
  <c r="BW14" s="1"/>
  <c r="BW72" s="1"/>
  <c r="BM18"/>
  <c r="CU14"/>
  <c r="CU72" s="1"/>
  <c r="DW48"/>
  <c r="DW47" s="1"/>
  <c r="DW71" s="1"/>
  <c r="BK14"/>
  <c r="BK71" s="1"/>
  <c r="AA21"/>
  <c r="AE77" i="12"/>
  <c r="BC18" i="21" s="1"/>
  <c r="Y124" i="12"/>
  <c r="CQ17" i="21" s="1"/>
  <c r="AE124" i="12"/>
  <c r="CQ18" i="21" s="1"/>
  <c r="CO18"/>
  <c r="BM17"/>
  <c r="Y77" i="12"/>
  <c r="BC17" i="21" s="1"/>
  <c r="CM15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Y98" i="12"/>
  <c r="BS17" i="21" s="1"/>
  <c r="AA98" i="12"/>
  <c r="AE98" s="1"/>
  <c r="BS18" i="21" s="1"/>
  <c r="BQ17"/>
  <c r="Y83" i="12"/>
  <c r="BG17" i="21" s="1"/>
  <c r="AA83" i="12"/>
  <c r="AE83" s="1"/>
  <c r="BG18" i="21" s="1"/>
  <c r="AE59" i="12"/>
  <c r="AU18" i="21" s="1"/>
  <c r="S20" i="12"/>
  <c r="W16" i="21" s="1"/>
  <c r="U18"/>
  <c r="AE20" i="12"/>
  <c r="W18" i="21" s="1"/>
  <c r="U17"/>
  <c r="Y20" i="12"/>
  <c r="W17" i="21" s="1"/>
  <c r="AE14"/>
  <c r="AE71" s="1"/>
  <c r="AY15"/>
  <c r="AY14" s="1"/>
  <c r="AQ15"/>
  <c r="AQ14" s="1"/>
  <c r="AI15"/>
  <c r="M25" i="25"/>
  <c r="AM15" i="21"/>
  <c r="AA15"/>
  <c r="BO15"/>
  <c r="AI21"/>
  <c r="DK72" l="1"/>
  <c r="DK73" s="1"/>
  <c r="S21" i="25"/>
  <c r="O21" s="1"/>
  <c r="S19"/>
  <c r="O19" s="1"/>
  <c r="BE16" i="21"/>
  <c r="S14" i="25"/>
  <c r="O14" s="1"/>
  <c r="Q15"/>
  <c r="M15" s="1"/>
  <c r="S15"/>
  <c r="O15" s="1"/>
  <c r="DS47" i="21"/>
  <c r="S45" i="25" s="1"/>
  <c r="O45" s="1"/>
  <c r="S46"/>
  <c r="O46" s="1"/>
  <c r="AU15" i="21"/>
  <c r="AU14" s="1"/>
  <c r="S16" i="25"/>
  <c r="O16" s="1"/>
  <c r="M23"/>
  <c r="BO14" i="21"/>
  <c r="BO72" s="1"/>
  <c r="O25" i="25"/>
  <c r="BW71" i="21"/>
  <c r="BW73" s="1"/>
  <c r="DW72"/>
  <c r="DW73" s="1"/>
  <c r="CU71"/>
  <c r="CU73" s="1"/>
  <c r="BK72"/>
  <c r="BK73" s="1"/>
  <c r="DO72"/>
  <c r="DO73" s="1"/>
  <c r="AA14"/>
  <c r="AA72" s="1"/>
  <c r="BC15"/>
  <c r="BC14" s="1"/>
  <c r="CQ15"/>
  <c r="CQ14" s="1"/>
  <c r="CQ71" s="1"/>
  <c r="CM72"/>
  <c r="CM73" s="1"/>
  <c r="DG72"/>
  <c r="DG73" s="1"/>
  <c r="BQ18"/>
  <c r="CE71"/>
  <c r="CE73" s="1"/>
  <c r="BQ16"/>
  <c r="BS15"/>
  <c r="BS14" s="1"/>
  <c r="BS71" s="1"/>
  <c r="BE18"/>
  <c r="Q16" i="25" s="1"/>
  <c r="BG15" i="21"/>
  <c r="BG14" s="1"/>
  <c r="BG72" s="1"/>
  <c r="W15"/>
  <c r="W14" s="1"/>
  <c r="AE72"/>
  <c r="AE73" s="1"/>
  <c r="AM14"/>
  <c r="AM71" s="1"/>
  <c r="CI72"/>
  <c r="CI71"/>
  <c r="DC72"/>
  <c r="DC71"/>
  <c r="AY72"/>
  <c r="AY71"/>
  <c r="CY71"/>
  <c r="CY72"/>
  <c r="S72"/>
  <c r="S71"/>
  <c r="AI14"/>
  <c r="AQ72"/>
  <c r="AQ71"/>
  <c r="CA71"/>
  <c r="CA72"/>
  <c r="Q14" i="25" l="1"/>
  <c r="M14" s="1"/>
  <c r="DS72" i="21"/>
  <c r="DS71"/>
  <c r="S12" i="25"/>
  <c r="S13"/>
  <c r="AU72" i="21"/>
  <c r="AU71"/>
  <c r="BO71"/>
  <c r="BO73" s="1"/>
  <c r="CQ72"/>
  <c r="CQ73" s="1"/>
  <c r="AA71"/>
  <c r="AA73" s="1"/>
  <c r="M16" i="25"/>
  <c r="BS72" i="21"/>
  <c r="BS73" s="1"/>
  <c r="BG71"/>
  <c r="BG73" s="1"/>
  <c r="W71"/>
  <c r="W72"/>
  <c r="AM72"/>
  <c r="CY73"/>
  <c r="DC73"/>
  <c r="AQ73"/>
  <c r="CA73"/>
  <c r="AI72"/>
  <c r="AI71"/>
  <c r="BC72"/>
  <c r="BC71"/>
  <c r="AY73"/>
  <c r="S73"/>
  <c r="CI73"/>
  <c r="DS73" l="1"/>
  <c r="S70" i="25"/>
  <c r="O70" s="1"/>
  <c r="S69"/>
  <c r="O69" s="1"/>
  <c r="AU73" i="21"/>
  <c r="O12" i="25"/>
  <c r="O13"/>
  <c r="W73" i="21"/>
  <c r="AM73"/>
  <c r="AI73"/>
  <c r="BC73"/>
  <c r="O78" l="1"/>
  <c r="O77"/>
  <c r="S71" i="25"/>
  <c r="O71" s="1"/>
  <c r="O74" i="21" l="1"/>
  <c r="O77" i="25"/>
  <c r="O78" s="1"/>
  <c r="O75"/>
  <c r="DK74" i="21"/>
  <c r="CE74"/>
  <c r="BW74"/>
  <c r="DO74"/>
  <c r="AE74"/>
  <c r="DW74"/>
  <c r="CU74"/>
  <c r="CM74"/>
  <c r="DG74"/>
  <c r="W74"/>
  <c r="BK74"/>
  <c r="BS74"/>
  <c r="BG74"/>
  <c r="AU74"/>
  <c r="CQ74"/>
  <c r="AQ74"/>
  <c r="BO74"/>
  <c r="CA74"/>
  <c r="DC74"/>
  <c r="AA74"/>
  <c r="CY74"/>
  <c r="DS74"/>
  <c r="S74"/>
  <c r="AM74"/>
  <c r="CI74"/>
  <c r="AI74"/>
  <c r="AY74"/>
  <c r="BC74"/>
  <c r="S72" i="25" l="1"/>
  <c r="O72" s="1"/>
</calcChain>
</file>

<file path=xl/sharedStrings.xml><?xml version="1.0" encoding="utf-8"?>
<sst xmlns="http://schemas.openxmlformats.org/spreadsheetml/2006/main" count="2655" uniqueCount="1232">
  <si>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</si>
  <si>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</si>
  <si>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</si>
  <si>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</si>
  <si>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</si>
  <si>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</si>
  <si>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</si>
  <si>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</si>
  <si>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</si>
  <si>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</si>
  <si>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</si>
  <si>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</si>
  <si>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</si>
  <si>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</si>
  <si>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</si>
  <si>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</si>
  <si>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</si>
  <si>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</si>
  <si>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</si>
  <si>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</si>
  <si>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</si>
  <si>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</si>
  <si>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</si>
  <si>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</si>
  <si>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</si>
  <si>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</si>
  <si>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</si>
  <si>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</si>
  <si>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</si>
  <si>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</si>
  <si>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</si>
  <si>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</si>
  <si>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</si>
  <si>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</si>
  <si>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</si>
  <si>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</si>
  <si>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</si>
  <si>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</si>
  <si>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</si>
  <si>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</si>
  <si>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</si>
  <si>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</si>
  <si>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</si>
  <si>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</si>
  <si>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</si>
  <si>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</si>
  <si>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</si>
  <si>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</si>
  <si>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</si>
  <si>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</si>
  <si>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</si>
  <si>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</si>
  <si>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</si>
  <si>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</si>
  <si>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</si>
  <si>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</si>
  <si>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</si>
  <si>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</si>
  <si>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</si>
  <si>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</si>
  <si>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</si>
  <si>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</si>
  <si>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</si>
  <si>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</si>
  <si>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</si>
  <si>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</si>
  <si>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</si>
  <si>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</si>
  <si>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</si>
  <si>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</si>
  <si>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</si>
  <si>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</si>
  <si>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</si>
  <si>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</si>
  <si>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</si>
  <si>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</si>
  <si>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</si>
  <si>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</si>
  <si>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</si>
  <si>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</si>
  <si>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</si>
  <si>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</si>
  <si>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</si>
  <si>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</si>
  <si>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</si>
  <si>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</si>
  <si>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</si>
  <si>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</si>
  <si>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</si>
  <si>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</si>
  <si>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</si>
  <si>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</si>
  <si>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</si>
  <si>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</si>
  <si>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</si>
  <si>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</si>
  <si>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</si>
  <si>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</si>
  <si>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</si>
  <si>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</si>
  <si>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</si>
  <si>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</si>
  <si>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</si>
  <si>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</si>
  <si>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</si>
  <si>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</si>
  <si>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</si>
  <si>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</si>
  <si>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</si>
  <si>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</si>
  <si>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</si>
  <si>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</si>
  <si>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</si>
  <si>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</si>
  <si>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</si>
  <si>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</si>
  <si>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</si>
  <si>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</si>
  <si>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</si>
  <si>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</si>
  <si>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</si>
  <si>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</si>
  <si>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</si>
  <si>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</si>
  <si>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</si>
  <si>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</si>
  <si>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</si>
  <si>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</si>
  <si>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</si>
  <si>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</si>
  <si>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</si>
  <si>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</si>
  <si>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</si>
  <si>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</si>
  <si>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</si>
  <si>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</si>
  <si>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</si>
  <si>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</si>
  <si>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</si>
  <si>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</si>
  <si>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</si>
  <si>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</si>
  <si>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</si>
  <si>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</si>
  <si>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</si>
  <si>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</si>
  <si>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</si>
  <si>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</si>
  <si>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</si>
  <si>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</si>
  <si>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</si>
  <si>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</si>
  <si>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</si>
  <si>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</si>
  <si>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</si>
  <si>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</si>
  <si>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</si>
  <si>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</si>
  <si>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</si>
  <si>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</si>
  <si>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</si>
  <si>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</si>
  <si>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</si>
  <si>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</si>
  <si>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</si>
  <si>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</si>
  <si>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</si>
  <si>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</si>
  <si>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</si>
  <si>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</si>
  <si>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</si>
  <si>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</si>
  <si>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</si>
  <si>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</si>
  <si>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</si>
  <si>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</si>
  <si>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</si>
  <si>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</si>
  <si>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</si>
  <si>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</si>
  <si>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</si>
  <si>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</si>
  <si>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</si>
  <si>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</si>
  <si>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</si>
  <si>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</si>
  <si>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</si>
  <si>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</si>
  <si>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</si>
  <si>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</si>
  <si>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</si>
  <si>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</si>
  <si>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</si>
  <si>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</si>
  <si>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</si>
  <si>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</si>
  <si>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</si>
  <si>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</si>
  <si>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</si>
  <si>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</si>
  <si>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</si>
  <si>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</si>
  <si>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</si>
  <si>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</si>
  <si>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</si>
  <si>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</si>
  <si>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</si>
  <si>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</si>
  <si>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</si>
  <si>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</si>
  <si>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</si>
  <si>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</si>
  <si>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</si>
  <si>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</si>
  <si>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</si>
  <si>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</si>
  <si>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</si>
  <si>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</si>
  <si>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</si>
  <si>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</si>
  <si>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</si>
  <si>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</si>
  <si>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</si>
  <si>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</si>
  <si>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</si>
  <si>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</si>
  <si>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</si>
  <si>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</si>
  <si>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</si>
  <si>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</si>
  <si>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</si>
  <si>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</si>
  <si>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</si>
  <si>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</si>
  <si>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</si>
  <si>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</si>
  <si>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</si>
  <si>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</si>
  <si>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</si>
  <si>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</si>
  <si>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</si>
  <si>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</si>
  <si>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</si>
  <si>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</si>
  <si>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</si>
  <si>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</si>
  <si>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</si>
  <si>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</si>
  <si>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</si>
  <si>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</si>
  <si>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</si>
  <si>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</si>
  <si>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</si>
  <si>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</si>
  <si>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</si>
  <si>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</si>
  <si>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</si>
  <si>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</si>
  <si>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</si>
  <si>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</si>
  <si>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</si>
  <si>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</si>
  <si>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</si>
  <si>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</si>
  <si>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</si>
  <si>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</si>
  <si>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</si>
  <si>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</si>
  <si>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</si>
  <si>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</si>
  <si>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</si>
  <si>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</si>
  <si>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</si>
  <si>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</si>
  <si>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</si>
  <si>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</si>
  <si>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</si>
  <si>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</si>
  <si>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</si>
  <si>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</si>
  <si>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</si>
  <si>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</si>
  <si>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</si>
  <si>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</si>
  <si>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</si>
  <si>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</si>
  <si>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</si>
  <si>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</si>
  <si>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</si>
  <si>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</si>
  <si>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</si>
  <si>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</si>
  <si>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</si>
  <si>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</si>
  <si>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</si>
  <si>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</si>
  <si>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</si>
  <si>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</si>
  <si>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</si>
  <si>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</si>
  <si>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</si>
  <si>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</si>
  <si>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</si>
  <si>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</si>
  <si>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</si>
  <si>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</si>
  <si>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</si>
  <si>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</si>
  <si>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</si>
  <si>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</si>
  <si>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</si>
  <si>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</si>
  <si>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</si>
  <si>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</si>
  <si>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</si>
  <si>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</si>
  <si>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</si>
  <si>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</si>
  <si>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</si>
  <si>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</si>
  <si>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</si>
  <si>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</si>
  <si>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</si>
  <si>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</si>
  <si>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</si>
  <si>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</si>
  <si>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</si>
  <si>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</si>
  <si>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</si>
  <si>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</si>
  <si>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</si>
  <si>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</si>
  <si>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</si>
  <si>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</si>
  <si>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</si>
  <si>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</si>
  <si>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</si>
  <si>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</si>
  <si>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</si>
  <si>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</si>
  <si>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</si>
  <si>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</si>
  <si>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</si>
  <si>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</si>
  <si>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</si>
  <si>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</si>
  <si>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</si>
  <si>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</si>
  <si>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</si>
  <si>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</si>
  <si>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</si>
  <si>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</si>
  <si>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</si>
  <si>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</si>
  <si>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</si>
  <si>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</si>
  <si>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</si>
  <si>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</si>
  <si>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</si>
  <si>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</si>
  <si>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</si>
  <si>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</si>
  <si>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</si>
  <si>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</si>
  <si>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</si>
  <si>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</si>
  <si>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</si>
  <si>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</si>
  <si>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</si>
  <si>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</si>
  <si>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</si>
  <si>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</si>
  <si>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</si>
  <si>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</si>
  <si>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</si>
  <si>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</si>
  <si>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</si>
  <si>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</si>
  <si>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</si>
  <si>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</si>
  <si>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</si>
  <si>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</si>
  <si>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</si>
  <si>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</si>
  <si>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</si>
  <si>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</si>
  <si>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</si>
  <si>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</si>
  <si>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</si>
  <si>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</si>
  <si>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</si>
  <si>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</si>
  <si>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</si>
  <si>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</si>
  <si>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</si>
  <si>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</si>
  <si>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</si>
  <si>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</si>
  <si>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</si>
  <si>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</si>
  <si>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</si>
  <si>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</si>
  <si>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</si>
  <si>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</si>
  <si>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</si>
  <si>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</si>
  <si>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</si>
  <si>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</si>
  <si>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</si>
  <si>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</si>
  <si>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</si>
  <si>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</si>
  <si>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</si>
  <si>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Back: KM073+573.2, Ahead: KM073+000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</si>
  <si>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</si>
  <si>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</si>
  <si>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</si>
  <si>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</si>
  <si>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</si>
  <si>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</si>
  <si>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</si>
  <si>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</si>
  <si>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</si>
  <si>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</si>
  <si>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</si>
  <si>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</si>
  <si>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</si>
  <si>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</si>
  <si>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</si>
  <si>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</si>
  <si>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</si>
  <si>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</si>
  <si>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</si>
  <si>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</si>
  <si>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</si>
  <si>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</si>
  <si>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</si>
  <si>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</si>
  <si>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</si>
  <si>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</si>
  <si>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</si>
  <si>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</si>
  <si>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</si>
  <si>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</si>
  <si>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</si>
  <si>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</si>
  <si>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</si>
  <si>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</si>
  <si>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</si>
  <si>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</si>
  <si>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</si>
  <si>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</si>
  <si>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</si>
  <si>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</si>
  <si>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</si>
  <si>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</si>
  <si>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</si>
  <si>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</si>
  <si>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</si>
  <si>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</si>
  <si>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</si>
  <si>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</si>
  <si>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</si>
  <si>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</si>
  <si>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</si>
  <si>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</si>
  <si>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</si>
  <si>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</si>
  <si>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</si>
  <si>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</si>
  <si>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</si>
  <si>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</si>
  <si>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</si>
  <si>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</si>
  <si>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</si>
  <si>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</si>
  <si>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</si>
  <si>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</si>
  <si>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</si>
  <si>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</si>
  <si>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</si>
  <si>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</si>
  <si>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</si>
  <si>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</si>
  <si>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</si>
  <si>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</si>
  <si>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</si>
  <si>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</si>
  <si>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</si>
  <si>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</si>
  <si>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</si>
  <si>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</si>
  <si>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</si>
  <si>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</si>
  <si>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</si>
  <si>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</si>
  <si>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</si>
  <si>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</si>
  <si>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</si>
  <si>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</si>
  <si>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</si>
  <si>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</si>
  <si>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</si>
  <si>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</si>
  <si>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</si>
  <si>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</si>
  <si>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</si>
  <si>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</si>
  <si>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</si>
  <si>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</si>
  <si>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</si>
  <si>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</si>
  <si>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</si>
  <si>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</si>
  <si>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</si>
  <si>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</si>
  <si>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</si>
  <si>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</si>
  <si>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</si>
  <si>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</si>
  <si>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</si>
  <si>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</si>
  <si>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</si>
  <si>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</si>
  <si>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</si>
  <si>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</si>
  <si>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</si>
  <si>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</si>
  <si>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</si>
  <si>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</si>
  <si>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</si>
  <si>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</si>
  <si>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</si>
  <si>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</si>
  <si>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</si>
  <si>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</si>
  <si>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</si>
  <si>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</si>
  <si>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</si>
  <si>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</si>
  <si>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</si>
  <si>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</si>
  <si>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</si>
  <si>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</si>
  <si>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</si>
  <si>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</si>
  <si>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</si>
  <si>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</si>
  <si>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</si>
  <si>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</si>
  <si>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</si>
  <si>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</si>
  <si>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</si>
  <si>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</si>
  <si>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</si>
  <si>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</si>
  <si>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</si>
  <si>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</si>
  <si>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</si>
  <si>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</si>
  <si>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</si>
  <si>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</si>
  <si>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</si>
  <si>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</si>
  <si>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</si>
  <si>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</si>
  <si>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</si>
  <si>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</si>
  <si>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</si>
  <si>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</si>
  <si>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</si>
  <si>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</si>
  <si>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</si>
  <si>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</si>
  <si>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</si>
  <si>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</si>
  <si>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</si>
  <si>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</si>
  <si>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</si>
  <si>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</si>
  <si>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</si>
  <si>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</si>
  <si>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</si>
  <si>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</si>
  <si>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</si>
  <si>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</si>
  <si>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</si>
  <si>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</si>
  <si>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</si>
  <si>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</si>
  <si>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</si>
  <si>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</si>
  <si>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</si>
  <si>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</si>
  <si>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</si>
  <si>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</si>
  <si>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</si>
  <si>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</si>
  <si>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</si>
  <si>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</si>
  <si>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</si>
  <si>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</si>
  <si>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</si>
  <si>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</si>
  <si>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</si>
  <si>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</si>
  <si>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</si>
  <si>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</si>
  <si>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</si>
  <si>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</si>
  <si>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</si>
  <si>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</si>
  <si>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</si>
  <si>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</si>
  <si>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</si>
  <si>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</si>
  <si>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</si>
  <si>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</si>
  <si>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</si>
  <si>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</si>
  <si>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</si>
  <si>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</si>
  <si>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</si>
  <si>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</si>
  <si>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</si>
  <si>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</si>
  <si>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</si>
  <si>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</si>
  <si>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</si>
  <si>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</si>
  <si>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</si>
  <si>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</si>
  <si>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</si>
  <si>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</si>
  <si>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</si>
  <si>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</si>
  <si>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</si>
  <si>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</si>
  <si>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</si>
  <si>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</si>
  <si>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</si>
  <si>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</si>
  <si>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</si>
  <si>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</si>
  <si>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</si>
  <si>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</si>
  <si>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</si>
  <si>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</si>
  <si>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</si>
  <si>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</si>
  <si>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</si>
  <si>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</si>
  <si>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</si>
  <si>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</si>
  <si>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</si>
  <si>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</si>
  <si>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</si>
  <si>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</si>
  <si>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</si>
  <si>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</si>
  <si>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</si>
  <si>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</si>
  <si>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</si>
  <si>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</si>
  <si>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</si>
  <si>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</si>
  <si>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</si>
  <si>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</si>
  <si>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</si>
  <si>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</si>
  <si>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</si>
  <si>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</si>
  <si>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</si>
  <si>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</si>
  <si>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</si>
  <si>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</si>
  <si>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</si>
  <si>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</si>
  <si>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</si>
  <si>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</si>
  <si>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</si>
  <si>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</si>
  <si>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</si>
  <si>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</si>
  <si>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</si>
  <si>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</si>
  <si>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</si>
  <si>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</si>
  <si>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</si>
  <si>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</si>
  <si>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</si>
  <si>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</si>
  <si>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</si>
  <si>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</si>
  <si>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</si>
  <si>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</si>
  <si>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</si>
  <si>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</si>
  <si>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</si>
  <si>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</si>
  <si>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</si>
  <si>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</si>
  <si>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</si>
  <si>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</si>
  <si>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</si>
  <si>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</si>
  <si>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</si>
  <si>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</si>
  <si>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</si>
  <si>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</si>
  <si>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</si>
  <si>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</si>
  <si>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</si>
  <si>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</si>
  <si>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</si>
  <si>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</si>
  <si>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</si>
  <si>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</si>
  <si>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</si>
  <si>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</si>
  <si>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</si>
  <si>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</si>
  <si>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</si>
  <si>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</si>
  <si>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</si>
  <si>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</si>
  <si>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</si>
  <si>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</si>
  <si>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</si>
  <si>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</si>
  <si>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</si>
  <si>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</si>
  <si>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</si>
  <si>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</si>
  <si>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</si>
  <si>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Pitch/Nos.</t>
    <phoneticPr fontId="2"/>
  </si>
  <si>
    <t>Nos.</t>
    <phoneticPr fontId="2"/>
  </si>
  <si>
    <t>LRB</t>
    <phoneticPr fontId="2"/>
  </si>
  <si>
    <t>ORB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</si>
  <si>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</si>
  <si>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</si>
  <si>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</si>
  <si>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</si>
  <si>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</si>
  <si>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</si>
  <si>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</si>
  <si>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</si>
  <si>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</si>
  <si>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</si>
  <si>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</si>
  <si>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</si>
  <si>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</si>
  <si>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</si>
  <si>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</si>
  <si>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</si>
  <si>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</si>
  <si>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</si>
  <si>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</si>
  <si>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</si>
  <si>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</si>
  <si>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</si>
  <si>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</si>
  <si>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</si>
  <si>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</si>
  <si>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</si>
  <si>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</si>
  <si>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</si>
  <si>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</si>
  <si>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</si>
  <si>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</si>
  <si>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</si>
  <si>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</si>
  <si>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</si>
  <si>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</si>
  <si>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</si>
  <si>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</si>
  <si>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</si>
  <si>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</si>
  <si>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</si>
  <si>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</si>
  <si>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</si>
  <si>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</si>
  <si>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</si>
  <si>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</si>
  <si>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</si>
  <si>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</si>
  <si>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</si>
  <si>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</si>
  <si>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</si>
  <si>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</si>
  <si>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</si>
  <si>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</si>
  <si>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</si>
  <si>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</si>
  <si>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</si>
  <si>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</si>
  <si>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</si>
  <si>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</si>
  <si>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</si>
  <si>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</si>
  <si>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</si>
  <si>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</si>
  <si>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</si>
  <si>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</si>
  <si>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</si>
  <si>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</si>
  <si>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</si>
  <si>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</si>
  <si>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</si>
  <si>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</si>
  <si>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</si>
  <si>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</si>
  <si>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</si>
  <si>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</si>
  <si>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</si>
  <si>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</si>
  <si>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</si>
  <si>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</si>
  <si>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</si>
  <si>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</si>
  <si>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</si>
  <si>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</si>
  <si>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</si>
  <si>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</si>
  <si>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</si>
  <si>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</si>
  <si>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</si>
  <si>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</si>
  <si>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</si>
  <si>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</si>
  <si>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</si>
  <si>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</si>
  <si>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</si>
  <si>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</si>
  <si>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</si>
  <si>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</si>
  <si>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</si>
  <si>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</si>
  <si>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</si>
  <si>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</si>
  <si>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</si>
  <si>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</si>
  <si>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</si>
  <si>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</si>
  <si>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</si>
  <si>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</si>
  <si>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</si>
  <si>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</si>
  <si>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</si>
  <si>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</si>
  <si>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</si>
  <si>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</si>
  <si>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</si>
  <si>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</si>
  <si>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</si>
  <si>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</si>
  <si>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</si>
  <si>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</si>
  <si>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</si>
  <si>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</si>
  <si>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</si>
  <si>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</si>
  <si>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</si>
  <si>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</si>
  <si>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</si>
  <si>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</si>
  <si>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</si>
  <si>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</si>
  <si>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</si>
  <si>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</si>
  <si>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</si>
  <si>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</si>
  <si>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</si>
  <si>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</si>
  <si>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</si>
  <si>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</si>
  <si>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</si>
  <si>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</si>
  <si>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</si>
  <si>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</si>
  <si>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</si>
  <si>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</si>
  <si>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</si>
  <si>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</si>
  <si>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</si>
  <si>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</si>
  <si>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</si>
  <si>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</si>
  <si>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</si>
  <si>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</si>
  <si>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</si>
  <si>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</si>
  <si>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</si>
  <si>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</si>
  <si>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</si>
  <si>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</si>
  <si>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</si>
  <si>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</si>
  <si>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</si>
  <si>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</si>
  <si>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</si>
  <si>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</si>
  <si>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</si>
  <si>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</si>
  <si>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</si>
  <si>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</si>
  <si>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</si>
  <si>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</si>
  <si>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</si>
  <si>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</si>
  <si>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</si>
  <si>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</si>
  <si>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</si>
  <si>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</si>
  <si>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</si>
  <si>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</si>
  <si>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</si>
  <si>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</si>
  <si>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</si>
  <si>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</si>
  <si>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</si>
  <si>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</si>
  <si>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</si>
  <si>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</si>
  <si>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</si>
  <si>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</si>
  <si>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</si>
  <si>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</si>
  <si>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</si>
  <si>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</si>
  <si>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</si>
  <si>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</si>
  <si>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</si>
  <si>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</si>
  <si>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</si>
  <si>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</si>
  <si>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</si>
  <si>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</si>
  <si>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</si>
  <si>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</si>
  <si>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</si>
  <si>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</si>
  <si>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</si>
  <si>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</si>
  <si>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</si>
  <si>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</si>
  <si>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</si>
  <si>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</si>
  <si>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</si>
  <si>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</si>
  <si>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</si>
  <si>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</si>
  <si>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</si>
  <si>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</si>
  <si>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</si>
  <si>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</si>
  <si>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</si>
  <si>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</si>
  <si>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</si>
  <si>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</si>
  <si>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</si>
  <si>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</si>
  <si>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</si>
  <si>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</si>
  <si>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</si>
  <si>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</si>
  <si>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</si>
  <si>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</si>
  <si>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</si>
  <si>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Page 2</t>
    <phoneticPr fontId="2"/>
  </si>
  <si>
    <t>Page 3</t>
    <phoneticPr fontId="2"/>
  </si>
  <si>
    <t>Page 4</t>
    <phoneticPr fontId="2"/>
  </si>
  <si>
    <t>Page 5</t>
    <phoneticPr fontId="2"/>
  </si>
  <si>
    <t>Page 8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</si>
  <si>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</si>
  <si>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</si>
  <si>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</si>
  <si>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</si>
  <si>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</si>
  <si>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</si>
  <si>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</si>
  <si>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</si>
  <si>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</si>
  <si>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</si>
  <si>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</si>
  <si>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</si>
  <si>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</si>
  <si>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</si>
  <si>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</si>
  <si>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</si>
  <si>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</si>
  <si>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</si>
  <si>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</si>
  <si>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</si>
  <si>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</si>
  <si>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</si>
  <si>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</si>
  <si>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</si>
  <si>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</si>
  <si>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</si>
  <si>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</si>
  <si>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</si>
  <si>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</si>
  <si>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</si>
  <si>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</si>
  <si>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</si>
  <si>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</si>
  <si>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</si>
  <si>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</si>
  <si>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</si>
  <si>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</si>
  <si>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</si>
  <si>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</si>
  <si>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</si>
  <si>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</si>
  <si>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</si>
  <si>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</si>
  <si>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</si>
  <si>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</si>
  <si>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</si>
  <si>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</si>
  <si>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</si>
  <si>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</si>
  <si>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</si>
  <si>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</si>
  <si>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</si>
  <si>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</si>
  <si>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</si>
  <si>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</si>
  <si>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</si>
  <si>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</si>
  <si>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</si>
  <si>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</si>
  <si>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</si>
  <si>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</si>
  <si>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</si>
  <si>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</si>
  <si>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</si>
  <si>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</si>
  <si>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</si>
  <si>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</si>
  <si>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</si>
  <si>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</si>
  <si>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</si>
  <si>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</si>
  <si>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</si>
  <si>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</si>
  <si>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</si>
  <si>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</si>
  <si>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</si>
  <si>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</si>
  <si>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</si>
  <si>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</si>
  <si>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</si>
  <si>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</si>
  <si>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</si>
  <si>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</si>
  <si>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</si>
  <si>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</si>
  <si>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</si>
  <si>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</si>
  <si>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</si>
  <si>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</si>
  <si>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</si>
  <si>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Page 22</t>
    <phoneticPr fontId="2"/>
  </si>
  <si>
    <t>Page 25</t>
    <phoneticPr fontId="2"/>
  </si>
  <si>
    <t>Page 26</t>
    <phoneticPr fontId="2"/>
  </si>
  <si>
    <t>Page 30</t>
    <phoneticPr fontId="2"/>
  </si>
  <si>
    <t>Page 34</t>
    <phoneticPr fontId="2"/>
  </si>
  <si>
    <t>Page 38</t>
    <phoneticPr fontId="2"/>
  </si>
  <si>
    <t>Page 39</t>
    <phoneticPr fontId="2"/>
  </si>
  <si>
    <t>Page 40</t>
    <phoneticPr fontId="2"/>
  </si>
  <si>
    <t>Page 41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</si>
  <si>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</si>
  <si>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</si>
  <si>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</si>
  <si>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</si>
  <si>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</si>
  <si>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</si>
  <si>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</si>
  <si>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</si>
  <si>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</si>
  <si>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</si>
  <si>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</si>
  <si>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</si>
  <si>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</si>
  <si>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</si>
  <si>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</si>
  <si>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</si>
  <si>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</si>
  <si>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</si>
  <si>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</si>
  <si>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</si>
  <si>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</si>
  <si>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</si>
  <si>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</si>
  <si>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</si>
  <si>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</si>
  <si>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</si>
  <si>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</si>
  <si>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</si>
  <si>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</si>
  <si>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</si>
  <si>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</si>
  <si>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</si>
  <si>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</si>
  <si>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</si>
  <si>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</si>
  <si>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</si>
  <si>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</si>
  <si>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</si>
  <si>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</si>
  <si>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</si>
  <si>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</si>
  <si>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</si>
  <si>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</si>
  <si>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</si>
  <si>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</si>
  <si>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</si>
  <si>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</si>
  <si>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</si>
  <si>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</si>
  <si>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</si>
  <si>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</si>
  <si>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</si>
  <si>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</si>
  <si>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</si>
  <si>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</si>
  <si>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</si>
  <si>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</si>
  <si>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PKG08</t>
    <phoneticPr fontId="2"/>
  </si>
  <si>
    <t>PKG09</t>
    <phoneticPr fontId="2"/>
  </si>
  <si>
    <t>PKG10</t>
    <phoneticPr fontId="2"/>
  </si>
  <si>
    <t>PKG11</t>
    <phoneticPr fontId="2"/>
  </si>
  <si>
    <t>PKG12</t>
    <phoneticPr fontId="2"/>
  </si>
  <si>
    <t>PKG13</t>
    <phoneticPr fontId="2"/>
  </si>
  <si>
    <t>PKG14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</si>
  <si>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</si>
  <si>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</si>
  <si>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</si>
  <si>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</si>
  <si>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</si>
  <si>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</si>
  <si>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</si>
  <si>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</si>
  <si>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</si>
  <si>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</si>
  <si>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</si>
  <si>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</si>
  <si>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</si>
  <si>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</si>
  <si>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</si>
  <si>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</si>
  <si>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</si>
  <si>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</si>
  <si>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</si>
  <si>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</si>
  <si>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</si>
  <si>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</si>
  <si>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</si>
  <si>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</si>
  <si>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</si>
  <si>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</si>
  <si>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</si>
  <si>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ML079</t>
    <phoneticPr fontId="2"/>
  </si>
  <si>
    <t>ML081</t>
    <phoneticPr fontId="2"/>
  </si>
  <si>
    <t>ML082</t>
    <phoneticPr fontId="2"/>
  </si>
  <si>
    <t>ML087</t>
    <phoneticPr fontId="2"/>
  </si>
  <si>
    <t>ML088</t>
    <phoneticPr fontId="2"/>
  </si>
  <si>
    <t>ML090</t>
    <phoneticPr fontId="2"/>
  </si>
  <si>
    <t>ML092</t>
    <phoneticPr fontId="2"/>
  </si>
  <si>
    <t>ML093</t>
    <phoneticPr fontId="2"/>
  </si>
  <si>
    <t>ML098</t>
    <phoneticPr fontId="2"/>
  </si>
  <si>
    <t>ML099</t>
    <phoneticPr fontId="2"/>
  </si>
  <si>
    <t>ML100</t>
    <phoneticPr fontId="2"/>
  </si>
  <si>
    <t>ML108</t>
    <phoneticPr fontId="2"/>
  </si>
  <si>
    <t>ML110</t>
    <phoneticPr fontId="2"/>
  </si>
  <si>
    <t>ML116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</si>
  <si>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</si>
  <si>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</si>
  <si>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</si>
  <si>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</si>
  <si>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</si>
  <si>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</si>
  <si>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</si>
  <si>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</si>
  <si>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</si>
  <si>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</si>
  <si>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</si>
  <si>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</si>
  <si>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</si>
  <si>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</si>
  <si>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</si>
  <si>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</si>
  <si>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</si>
  <si>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</si>
  <si>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</si>
  <si>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</si>
  <si>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</si>
  <si>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</si>
  <si>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</si>
  <si>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ML077</t>
    <phoneticPr fontId="2"/>
  </si>
  <si>
    <t>ML078</t>
    <phoneticPr fontId="2"/>
  </si>
  <si>
    <t>ML080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</si>
  <si>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</si>
  <si>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</si>
  <si>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</si>
  <si>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</si>
  <si>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ML089</t>
    <phoneticPr fontId="2"/>
  </si>
  <si>
    <t>ML091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</si>
  <si>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</si>
  <si>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</si>
  <si>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</si>
  <si>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</si>
  <si>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</si>
  <si>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</si>
  <si>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</si>
  <si>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</si>
  <si>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</si>
  <si>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</si>
  <si>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</si>
  <si>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ML109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</si>
  <si>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</si>
  <si>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</si>
  <si>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</si>
  <si>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</si>
  <si>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</si>
  <si>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ML117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</si>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</sst>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u/>
      <sz val="4.5"/>
      <color rgb="FF0000FF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667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96" xfId="0" applyFont="1" applyBorder="1">
      <alignment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0" fontId="114" fillId="36" borderId="7" xfId="0" applyFont="1" applyFill="1" applyBorder="1" applyAlignment="1">
      <alignment vertical="center"/>
    </xf>
    <xf numFmtId="0" fontId="114" fillId="36" borderId="99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26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center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center" vertical="center"/>
    </xf>
    <xf numFmtId="248" fontId="114" fillId="36" borderId="45" xfId="248" applyNumberFormat="1" applyFont="1" applyFill="1" applyBorder="1" applyAlignment="1">
      <alignment vertical="center"/>
    </xf>
    <xf numFmtId="0" fontId="114" fillId="36" borderId="46" xfId="248" applyFont="1" applyFill="1" applyBorder="1" applyAlignment="1">
      <alignment vertical="center"/>
    </xf>
    <xf numFmtId="252" fontId="114" fillId="36" borderId="73" xfId="248" applyNumberFormat="1" applyFont="1" applyFill="1" applyBorder="1" applyAlignment="1">
      <alignment vertical="center"/>
    </xf>
    <xf numFmtId="248" fontId="114" fillId="36" borderId="88" xfId="248" applyNumberFormat="1" applyFont="1" applyFill="1" applyBorder="1" applyAlignment="1">
      <alignment vertical="center"/>
    </xf>
    <xf numFmtId="248" fontId="114" fillId="36" borderId="85" xfId="248" applyNumberFormat="1" applyFont="1" applyFill="1" applyBorder="1" applyAlignment="1">
      <alignment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252" fontId="114" fillId="36" borderId="90" xfId="248" applyNumberFormat="1" applyFont="1" applyFill="1" applyBorder="1" applyAlignment="1">
      <alignment vertical="center"/>
    </xf>
    <xf numFmtId="252" fontId="114" fillId="36" borderId="96" xfId="248" applyNumberFormat="1" applyFont="1" applyFill="1" applyBorder="1" applyAlignment="1">
      <alignment vertical="center"/>
    </xf>
    <xf numFmtId="252" fontId="114" fillId="36" borderId="94" xfId="248" applyNumberFormat="1" applyFont="1" applyFill="1" applyBorder="1" applyAlignment="1">
      <alignment vertical="center"/>
    </xf>
    <xf numFmtId="0" fontId="114" fillId="36" borderId="9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right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7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0" fontId="118" fillId="0" borderId="26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5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26" fillId="0" borderId="9" xfId="0" applyFont="1" applyBorder="1" applyAlignment="1">
      <alignment horizontal="right" vertical="center"/>
    </xf>
    <xf numFmtId="0" fontId="126" fillId="0" borderId="30" xfId="0" applyFont="1" applyBorder="1" applyAlignment="1">
      <alignment horizontal="center" vertical="center"/>
    </xf>
    <xf numFmtId="0" fontId="126" fillId="0" borderId="31" xfId="0" applyFont="1" applyBorder="1" applyAlignment="1">
      <alignment horizontal="center" vertical="center"/>
    </xf>
    <xf numFmtId="0" fontId="126" fillId="0" borderId="165" xfId="0" applyFont="1" applyBorder="1" applyAlignment="1">
      <alignment horizontal="center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9" fontId="115" fillId="36" borderId="7" xfId="248" applyNumberFormat="1" applyFont="1" applyFill="1" applyBorder="1" applyAlignment="1">
      <alignment horizontal="right" vertical="center"/>
    </xf>
    <xf numFmtId="9" fontId="115" fillId="36" borderId="0" xfId="248" applyNumberFormat="1" applyFont="1" applyFill="1" applyBorder="1" applyAlignment="1">
      <alignment horizontal="right" vertical="center"/>
    </xf>
    <xf numFmtId="9" fontId="115" fillId="36" borderId="99" xfId="248" applyNumberFormat="1" applyFont="1" applyFill="1" applyBorder="1" applyAlignment="1">
      <alignment horizontal="right" vertical="center"/>
    </xf>
    <xf numFmtId="9" fontId="115" fillId="36" borderId="48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9" fontId="119" fillId="0" borderId="9" xfId="0" applyNumberFormat="1" applyFont="1" applyFill="1" applyBorder="1" applyAlignment="1">
      <alignment horizontal="right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244" fontId="134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9" fontId="115" fillId="0" borderId="90" xfId="364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quotePrefix="1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left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6" fillId="0" borderId="9" xfId="0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4" fillId="0" borderId="173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0" fontId="114" fillId="0" borderId="94" xfId="0" applyFont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7" fillId="0" borderId="0" xfId="248" applyFont="1" applyFill="1" applyBorder="1" applyAlignment="1">
      <alignment horizontal="left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0" fontId="130" fillId="0" borderId="0" xfId="248" applyFont="1" applyFill="1" applyBorder="1" applyAlignment="1">
      <alignment horizontal="left" vertical="center"/>
    </xf>
    <xf numFmtId="0" fontId="132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0" fontId="114" fillId="36" borderId="88" xfId="0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34" fillId="0" borderId="87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44" fontId="114" fillId="0" borderId="45" xfId="0" applyNumberFormat="1" applyFont="1" applyFill="1" applyBorder="1" applyAlignment="1">
      <alignment horizontal="right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60" xfId="248" applyNumberFormat="1" applyFont="1" applyFill="1" applyBorder="1" applyAlignment="1">
      <alignment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14" fillId="0" borderId="90" xfId="0" applyNumberFormat="1" applyFont="1" applyFill="1" applyBorder="1" applyAlignment="1">
      <alignment horizontal="right" vertical="center"/>
    </xf>
    <xf numFmtId="244" fontId="131" fillId="0" borderId="45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164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8" fontId="115" fillId="36" borderId="90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26" xfId="0" applyNumberFormat="1" applyFont="1" applyFill="1" applyBorder="1" applyAlignment="1">
      <alignment horizontal="center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center"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0" fontId="114" fillId="36" borderId="73" xfId="0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7" fontId="114" fillId="0" borderId="96" xfId="0" applyNumberFormat="1" applyFont="1" applyFill="1" applyBorder="1" applyAlignment="1">
      <alignment horizontal="center" vertical="center"/>
    </xf>
    <xf numFmtId="244" fontId="115" fillId="0" borderId="40" xfId="248" applyNumberFormat="1" applyFont="1" applyFill="1" applyBorder="1" applyAlignment="1">
      <alignment horizontal="left" vertical="center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244" fontId="115" fillId="0" borderId="164" xfId="248" applyNumberFormat="1" applyFont="1" applyFill="1" applyBorder="1" applyAlignment="1">
      <alignment horizontal="center" vertical="center" wrapText="1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51" fontId="114" fillId="0" borderId="90" xfId="0" applyNumberFormat="1" applyFont="1" applyFill="1" applyBorder="1" applyAlignment="1">
      <alignment horizontal="center" vertical="center"/>
    </xf>
    <xf numFmtId="251" fontId="114" fillId="0" borderId="96" xfId="0" applyNumberFormat="1" applyFont="1" applyFill="1" applyBorder="1" applyAlignment="1">
      <alignment horizontal="center" vertical="center"/>
    </xf>
    <xf numFmtId="251" fontId="114" fillId="0" borderId="39" xfId="0" applyNumberFormat="1" applyFont="1" applyFill="1" applyBorder="1" applyAlignment="1">
      <alignment horizontal="center" vertical="center"/>
    </xf>
    <xf numFmtId="251" fontId="114" fillId="0" borderId="164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9" fillId="0" borderId="96" xfId="248" quotePrefix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4" fontId="114" fillId="0" borderId="48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0" fontId="114" fillId="0" borderId="9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vertical="center"/>
    </xf>
    <xf numFmtId="0" fontId="115" fillId="0" borderId="151" xfId="0" applyFont="1" applyFill="1" applyBorder="1" applyAlignment="1">
      <alignment vertical="center"/>
    </xf>
    <xf numFmtId="0" fontId="114" fillId="36" borderId="162" xfId="248" applyFont="1" applyFill="1" applyBorder="1" applyAlignment="1">
      <alignment horizontal="center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9" fontId="114" fillId="0" borderId="164" xfId="0" applyNumberFormat="1" applyFont="1" applyFill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313764</xdr:colOff>
      <xdr:row>10</xdr:row>
      <xdr:rowOff>67235</xdr:rowOff>
    </xdr:from>
    <xdr:to>
      <xdr:col>25</xdr:col>
      <xdr:colOff>235323</xdr:colOff>
      <xdr:row>42</xdr:row>
      <xdr:rowOff>0</xdr:rowOff>
    </xdr:to>
    <xdr:sp macro="" textlink="">
      <xdr:nvSpPr>
        <xdr:cNvPr id="2" name="正方形/長方形 1"/>
        <xdr:cNvSpPr/>
      </xdr:nvSpPr>
      <xdr:spPr>
        <a:xfrm>
          <a:off x="1680882" y="1299882"/>
          <a:ext cx="6846794" cy="38772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/>
            <a:t>要更新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view="pageBreakPreview" zoomScale="85" zoomScaleNormal="100" zoomScaleSheetLayoutView="85" workbookViewId="0">
      <selection activeCell="CI50" sqref="CI50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867" t="s">
        <v>499</v>
      </c>
      <c r="B1" s="1867"/>
      <c r="C1" s="1867"/>
      <c r="D1" s="1867"/>
      <c r="E1" s="1867"/>
      <c r="F1" s="1867"/>
      <c r="G1" s="1867"/>
      <c r="H1" s="1867"/>
      <c r="I1" s="1867"/>
      <c r="J1" s="1867"/>
      <c r="K1" s="1867"/>
      <c r="L1" s="1867"/>
      <c r="M1" s="1867"/>
      <c r="N1" s="1867"/>
      <c r="O1" s="1867"/>
      <c r="P1" s="1867"/>
      <c r="Q1" s="1867"/>
      <c r="R1" s="1867"/>
      <c r="S1" s="1867"/>
      <c r="T1" s="1867"/>
      <c r="U1" s="1867"/>
      <c r="V1" s="1867"/>
      <c r="W1" s="1867"/>
      <c r="X1" s="1867"/>
      <c r="Y1" s="1867"/>
      <c r="Z1" s="1867"/>
      <c r="AA1" s="1867"/>
      <c r="AB1" s="1867"/>
      <c r="AC1" s="1867"/>
      <c r="AD1" s="1867"/>
      <c r="AE1" s="1867"/>
      <c r="AF1" s="1867"/>
      <c r="AG1" s="1867"/>
      <c r="AH1" s="1867"/>
      <c r="AI1" s="1867"/>
      <c r="AJ1" s="1867"/>
      <c r="AK1" s="1867"/>
      <c r="AL1" s="1867"/>
      <c r="AM1" s="1867"/>
      <c r="AN1" s="1867"/>
      <c r="AO1" s="1867"/>
      <c r="AP1" s="1867"/>
      <c r="AQ1" s="1867"/>
      <c r="AR1" s="1867"/>
      <c r="AS1" s="1867"/>
      <c r="AT1" s="1867"/>
      <c r="AU1" s="1867"/>
      <c r="AV1" s="1867"/>
      <c r="AW1" s="1867"/>
      <c r="AX1" s="1867"/>
      <c r="AY1" s="1867"/>
      <c r="AZ1" s="1867"/>
      <c r="BA1" s="1867"/>
      <c r="BB1" s="1867"/>
      <c r="BC1" s="1867"/>
      <c r="BD1" s="1867"/>
      <c r="BE1" s="1867"/>
      <c r="BF1" s="1867"/>
      <c r="BG1" s="1867"/>
      <c r="BH1" s="1867"/>
      <c r="BI1" s="1867"/>
      <c r="BJ1" s="1867"/>
      <c r="BK1" s="1867"/>
      <c r="BL1" s="1867"/>
      <c r="BM1" s="1867"/>
      <c r="BN1" s="1867"/>
      <c r="BO1" s="1867"/>
      <c r="BP1" s="1867"/>
      <c r="BQ1" s="1867"/>
      <c r="BR1" s="1867"/>
      <c r="BS1" s="1867"/>
      <c r="BT1" s="1867"/>
      <c r="BU1" s="1867"/>
      <c r="BV1" s="1867"/>
      <c r="BW1" s="1867"/>
      <c r="BX1" s="1867"/>
      <c r="BY1" s="1867"/>
      <c r="BZ1" s="1867"/>
    </row>
    <row r="2" spans="1:78" ht="11.1" customHeight="1">
      <c r="A2" s="1867"/>
      <c r="B2" s="1867"/>
      <c r="C2" s="1867"/>
      <c r="D2" s="1867"/>
      <c r="E2" s="1867"/>
      <c r="F2" s="1867"/>
      <c r="G2" s="1867"/>
      <c r="H2" s="1867"/>
      <c r="I2" s="1867"/>
      <c r="J2" s="1867"/>
      <c r="K2" s="1867"/>
      <c r="L2" s="1867"/>
      <c r="M2" s="1867"/>
      <c r="N2" s="1867"/>
      <c r="O2" s="1867"/>
      <c r="P2" s="1867"/>
      <c r="Q2" s="1867"/>
      <c r="R2" s="1867"/>
      <c r="S2" s="1867"/>
      <c r="T2" s="1867"/>
      <c r="U2" s="1867"/>
      <c r="V2" s="1867"/>
      <c r="W2" s="1867"/>
      <c r="X2" s="1867"/>
      <c r="Y2" s="1867"/>
      <c r="Z2" s="1867"/>
      <c r="AA2" s="1867"/>
      <c r="AB2" s="1867"/>
      <c r="AC2" s="1867"/>
      <c r="AD2" s="1867"/>
      <c r="AE2" s="1867"/>
      <c r="AF2" s="1867"/>
      <c r="AG2" s="1867"/>
      <c r="AH2" s="1867"/>
      <c r="AI2" s="1867"/>
      <c r="AJ2" s="1867"/>
      <c r="AK2" s="1867"/>
      <c r="AL2" s="1867"/>
      <c r="AM2" s="1867"/>
      <c r="AN2" s="1867"/>
      <c r="AO2" s="1867"/>
      <c r="AP2" s="1867"/>
      <c r="AQ2" s="1867"/>
      <c r="AR2" s="1867"/>
      <c r="AS2" s="1867"/>
      <c r="AT2" s="1867"/>
      <c r="AU2" s="1867"/>
      <c r="AV2" s="1867"/>
      <c r="AW2" s="1867"/>
      <c r="AX2" s="1867"/>
      <c r="AY2" s="1867"/>
      <c r="AZ2" s="1867"/>
      <c r="BA2" s="1867"/>
      <c r="BB2" s="1867"/>
      <c r="BC2" s="1867"/>
      <c r="BD2" s="1867"/>
      <c r="BE2" s="1867"/>
      <c r="BF2" s="1867"/>
      <c r="BG2" s="1867"/>
      <c r="BH2" s="1867"/>
      <c r="BI2" s="1867"/>
      <c r="BJ2" s="1867"/>
      <c r="BK2" s="1867"/>
      <c r="BL2" s="1867"/>
      <c r="BM2" s="1867"/>
      <c r="BN2" s="1867"/>
      <c r="BO2" s="1867"/>
      <c r="BP2" s="1867"/>
      <c r="BQ2" s="1867"/>
      <c r="BR2" s="1867"/>
      <c r="BS2" s="1867"/>
      <c r="BT2" s="1867"/>
      <c r="BU2" s="1867"/>
      <c r="BV2" s="1867"/>
      <c r="BW2" s="1867"/>
      <c r="BX2" s="1867"/>
      <c r="BY2" s="1867"/>
      <c r="BZ2" s="1867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868">
        <v>1</v>
      </c>
      <c r="O4" s="1868"/>
      <c r="P4" s="1868"/>
      <c r="Q4" s="1865" t="s">
        <v>561</v>
      </c>
      <c r="R4" s="1865"/>
      <c r="S4" s="1865"/>
      <c r="T4" s="1865"/>
      <c r="U4" s="1865"/>
      <c r="V4" s="1865"/>
      <c r="W4" s="1865"/>
      <c r="X4" s="1865"/>
      <c r="Y4" s="1865"/>
      <c r="Z4" s="1865"/>
      <c r="AA4" s="1865"/>
      <c r="AB4" s="1865"/>
      <c r="AC4" s="1865"/>
      <c r="AD4" s="1865"/>
      <c r="AE4" s="1865"/>
      <c r="AF4" s="1865"/>
      <c r="AG4" s="1865"/>
      <c r="AH4" s="1865"/>
      <c r="AI4" s="1865"/>
      <c r="AJ4" s="1865"/>
      <c r="AK4" s="1865"/>
      <c r="AL4" s="1865"/>
      <c r="AM4" s="1865"/>
      <c r="AN4" s="1865"/>
      <c r="AO4" s="1865"/>
      <c r="AP4" s="1865"/>
      <c r="AQ4" s="1865"/>
      <c r="AR4" s="1865"/>
      <c r="AS4" s="1865"/>
      <c r="AT4" s="1865"/>
      <c r="AU4" s="1865"/>
      <c r="AV4" s="1865"/>
      <c r="AW4" s="1865"/>
      <c r="AX4" s="1865"/>
      <c r="AY4" s="1865"/>
      <c r="AZ4" s="1865"/>
      <c r="BA4" s="1865"/>
      <c r="BB4" s="1865"/>
      <c r="BC4" s="1865"/>
      <c r="BD4" s="1865"/>
      <c r="BE4" s="1865"/>
      <c r="BF4" s="1865" t="s">
        <v>969</v>
      </c>
      <c r="BG4" s="1865"/>
      <c r="BH4" s="1865"/>
      <c r="BI4" s="1865"/>
      <c r="BJ4" s="1865"/>
      <c r="BK4" s="1865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868"/>
      <c r="O5" s="1868"/>
      <c r="P5" s="1868"/>
      <c r="Q5" s="1865"/>
      <c r="R5" s="1865"/>
      <c r="S5" s="1865"/>
      <c r="T5" s="1865"/>
      <c r="U5" s="1865"/>
      <c r="V5" s="1865"/>
      <c r="W5" s="1865"/>
      <c r="X5" s="1865"/>
      <c r="Y5" s="1865"/>
      <c r="Z5" s="1865"/>
      <c r="AA5" s="1865"/>
      <c r="AB5" s="1865"/>
      <c r="AC5" s="1865"/>
      <c r="AD5" s="1865"/>
      <c r="AE5" s="1865"/>
      <c r="AF5" s="1865"/>
      <c r="AG5" s="1865"/>
      <c r="AH5" s="1865"/>
      <c r="AI5" s="1865"/>
      <c r="AJ5" s="1865"/>
      <c r="AK5" s="1865"/>
      <c r="AL5" s="1865"/>
      <c r="AM5" s="1865"/>
      <c r="AN5" s="1865"/>
      <c r="AO5" s="1865"/>
      <c r="AP5" s="1865"/>
      <c r="AQ5" s="1865"/>
      <c r="AR5" s="1865"/>
      <c r="AS5" s="1865"/>
      <c r="AT5" s="1865"/>
      <c r="AU5" s="1865"/>
      <c r="AV5" s="1865"/>
      <c r="AW5" s="1865"/>
      <c r="AX5" s="1865"/>
      <c r="AY5" s="1865"/>
      <c r="AZ5" s="1865"/>
      <c r="BA5" s="1865"/>
      <c r="BB5" s="1865"/>
      <c r="BC5" s="1865"/>
      <c r="BD5" s="1865"/>
      <c r="BE5" s="1865"/>
      <c r="BF5" s="1865"/>
      <c r="BG5" s="1865"/>
      <c r="BH5" s="1865"/>
      <c r="BI5" s="1865"/>
      <c r="BJ5" s="1865"/>
      <c r="BK5" s="1865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95"/>
      <c r="O6" s="1295"/>
      <c r="P6" s="1295"/>
      <c r="Q6" s="1296"/>
      <c r="R6" s="1296"/>
      <c r="S6" s="1296"/>
      <c r="T6" s="1296"/>
      <c r="U6" s="1296"/>
      <c r="V6" s="1296"/>
      <c r="W6" s="1296"/>
      <c r="X6" s="1296"/>
      <c r="Y6" s="1296"/>
      <c r="Z6" s="1296"/>
      <c r="AA6" s="1301"/>
      <c r="AB6" s="1301"/>
      <c r="AC6" s="1301"/>
      <c r="AD6" s="1301"/>
      <c r="AE6" s="1301"/>
      <c r="AF6" s="1301"/>
      <c r="AG6" s="1301"/>
      <c r="AH6" s="1301"/>
      <c r="AI6" s="1301"/>
      <c r="AJ6" s="1301"/>
      <c r="AK6" s="1301"/>
      <c r="AL6" s="1301"/>
      <c r="AM6" s="1301"/>
      <c r="AN6" s="1301"/>
      <c r="AO6" s="1301"/>
      <c r="AP6" s="1301"/>
      <c r="AQ6" s="1301"/>
      <c r="AR6" s="1301"/>
      <c r="AS6" s="1301"/>
      <c r="AT6" s="1301"/>
      <c r="AU6" s="1301"/>
      <c r="AV6" s="1301"/>
      <c r="AW6" s="1301"/>
      <c r="AX6" s="1301"/>
      <c r="AY6" s="1301"/>
      <c r="AZ6" s="1301"/>
      <c r="BA6" s="1301"/>
      <c r="BB6" s="1301"/>
      <c r="BC6" s="1301"/>
      <c r="BD6" s="1301"/>
      <c r="BE6" s="1301"/>
      <c r="BF6" s="1296"/>
      <c r="BG6" s="1296"/>
      <c r="BH6" s="1296"/>
      <c r="BI6" s="1296"/>
      <c r="BJ6" s="1296"/>
      <c r="BK6" s="1296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868">
        <v>2</v>
      </c>
      <c r="O7" s="1869"/>
      <c r="P7" s="1869"/>
      <c r="Q7" s="1865" t="s">
        <v>562</v>
      </c>
      <c r="R7" s="1865"/>
      <c r="S7" s="1865"/>
      <c r="T7" s="1865"/>
      <c r="U7" s="1865"/>
      <c r="V7" s="1865"/>
      <c r="W7" s="1865"/>
      <c r="X7" s="1865"/>
      <c r="Y7" s="1865"/>
      <c r="Z7" s="1865"/>
      <c r="AA7" s="1865"/>
      <c r="AB7" s="1865"/>
      <c r="AC7" s="1865"/>
      <c r="AD7" s="1865"/>
      <c r="AE7" s="1865"/>
      <c r="AF7" s="1865"/>
      <c r="AG7" s="1865"/>
      <c r="AH7" s="1865"/>
      <c r="AI7" s="1865"/>
      <c r="AJ7" s="1865"/>
      <c r="AK7" s="1865"/>
      <c r="AL7" s="1865"/>
      <c r="AM7" s="1865"/>
      <c r="AN7" s="1865"/>
      <c r="AO7" s="1865"/>
      <c r="AP7" s="1865"/>
      <c r="AQ7" s="1865"/>
      <c r="AR7" s="1865"/>
      <c r="AS7" s="1865"/>
      <c r="AT7" s="1865"/>
      <c r="AU7" s="1865"/>
      <c r="AV7" s="1865"/>
      <c r="AW7" s="1865"/>
      <c r="AX7" s="1865"/>
      <c r="AY7" s="1865"/>
      <c r="AZ7" s="1865"/>
      <c r="BA7" s="1865"/>
      <c r="BB7" s="1865"/>
      <c r="BC7" s="1865"/>
      <c r="BD7" s="1865"/>
      <c r="BE7" s="1865"/>
      <c r="BF7" s="1865" t="s">
        <v>970</v>
      </c>
      <c r="BG7" s="1865"/>
      <c r="BH7" s="1865"/>
      <c r="BI7" s="1865"/>
      <c r="BJ7" s="1865"/>
      <c r="BK7" s="1865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869"/>
      <c r="O8" s="1869"/>
      <c r="P8" s="1869"/>
      <c r="Q8" s="1865"/>
      <c r="R8" s="1865"/>
      <c r="S8" s="1865"/>
      <c r="T8" s="1865"/>
      <c r="U8" s="1865"/>
      <c r="V8" s="1865"/>
      <c r="W8" s="1865"/>
      <c r="X8" s="1865"/>
      <c r="Y8" s="1865"/>
      <c r="Z8" s="1865"/>
      <c r="AA8" s="1865"/>
      <c r="AB8" s="1865"/>
      <c r="AC8" s="1865"/>
      <c r="AD8" s="1865"/>
      <c r="AE8" s="1865"/>
      <c r="AF8" s="1865"/>
      <c r="AG8" s="1865"/>
      <c r="AH8" s="1865"/>
      <c r="AI8" s="1865"/>
      <c r="AJ8" s="1865"/>
      <c r="AK8" s="1865"/>
      <c r="AL8" s="1865"/>
      <c r="AM8" s="1865"/>
      <c r="AN8" s="1865"/>
      <c r="AO8" s="1865"/>
      <c r="AP8" s="1865"/>
      <c r="AQ8" s="1865"/>
      <c r="AR8" s="1865"/>
      <c r="AS8" s="1865"/>
      <c r="AT8" s="1865"/>
      <c r="AU8" s="1865"/>
      <c r="AV8" s="1865"/>
      <c r="AW8" s="1865"/>
      <c r="AX8" s="1865"/>
      <c r="AY8" s="1865"/>
      <c r="AZ8" s="1865"/>
      <c r="BA8" s="1865"/>
      <c r="BB8" s="1865"/>
      <c r="BC8" s="1865"/>
      <c r="BD8" s="1865"/>
      <c r="BE8" s="1865"/>
      <c r="BF8" s="1865"/>
      <c r="BG8" s="1865"/>
      <c r="BH8" s="1865"/>
      <c r="BI8" s="1865"/>
      <c r="BJ8" s="1865"/>
      <c r="BK8" s="1865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97"/>
      <c r="O9" s="1297"/>
      <c r="P9" s="1297"/>
      <c r="Q9" s="1296"/>
      <c r="R9" s="1296"/>
      <c r="S9" s="1296"/>
      <c r="T9" s="1296"/>
      <c r="U9" s="1296"/>
      <c r="V9" s="1296"/>
      <c r="W9" s="1296"/>
      <c r="X9" s="1296"/>
      <c r="Y9" s="1296"/>
      <c r="Z9" s="1296"/>
      <c r="AA9" s="1296"/>
      <c r="AB9" s="1296"/>
      <c r="AC9" s="1296"/>
      <c r="AD9" s="1296"/>
      <c r="AE9" s="1296"/>
      <c r="AF9" s="1296"/>
      <c r="AG9" s="1296"/>
      <c r="AH9" s="1296"/>
      <c r="AI9" s="1296"/>
      <c r="AJ9" s="1296"/>
      <c r="AK9" s="1296"/>
      <c r="AL9" s="1296"/>
      <c r="AM9" s="1296"/>
      <c r="AN9" s="1296"/>
      <c r="AO9" s="1296"/>
      <c r="AP9" s="1296"/>
      <c r="AQ9" s="1296"/>
      <c r="AR9" s="1296"/>
      <c r="AS9" s="1296"/>
      <c r="AT9" s="1302"/>
      <c r="AU9" s="1301"/>
      <c r="AV9" s="1301"/>
      <c r="AW9" s="1301"/>
      <c r="AX9" s="1301"/>
      <c r="AY9" s="1301"/>
      <c r="AZ9" s="1301"/>
      <c r="BA9" s="1301"/>
      <c r="BB9" s="1301"/>
      <c r="BC9" s="1301"/>
      <c r="BD9" s="1301"/>
      <c r="BE9" s="1301"/>
      <c r="BF9" s="1296"/>
      <c r="BG9" s="1296"/>
      <c r="BH9" s="1296"/>
      <c r="BI9" s="1296"/>
      <c r="BJ9" s="1296"/>
      <c r="BK9" s="1296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868">
        <v>3</v>
      </c>
      <c r="O10" s="1869"/>
      <c r="P10" s="1869"/>
      <c r="Q10" s="1865" t="s">
        <v>563</v>
      </c>
      <c r="R10" s="1865"/>
      <c r="S10" s="1865"/>
      <c r="T10" s="1865"/>
      <c r="U10" s="1865"/>
      <c r="V10" s="1865"/>
      <c r="W10" s="1865"/>
      <c r="X10" s="1865"/>
      <c r="Y10" s="1865"/>
      <c r="Z10" s="1865"/>
      <c r="AA10" s="1865"/>
      <c r="AB10" s="1865"/>
      <c r="AC10" s="1865"/>
      <c r="AD10" s="1865"/>
      <c r="AE10" s="1865"/>
      <c r="AF10" s="1865"/>
      <c r="AG10" s="1865"/>
      <c r="AH10" s="1865"/>
      <c r="AI10" s="1865"/>
      <c r="AJ10" s="1865"/>
      <c r="AK10" s="1865"/>
      <c r="AL10" s="1865"/>
      <c r="AM10" s="1865"/>
      <c r="AN10" s="1865"/>
      <c r="AO10" s="1865"/>
      <c r="AP10" s="1865"/>
      <c r="AQ10" s="1865"/>
      <c r="AR10" s="1865"/>
      <c r="AS10" s="1865"/>
      <c r="AT10" s="1865"/>
      <c r="AU10" s="1865"/>
      <c r="AV10" s="1865"/>
      <c r="AW10" s="1865"/>
      <c r="AX10" s="1865"/>
      <c r="AY10" s="1865"/>
      <c r="AZ10" s="1865"/>
      <c r="BA10" s="1865"/>
      <c r="BB10" s="1865"/>
      <c r="BC10" s="1865"/>
      <c r="BD10" s="1865"/>
      <c r="BE10" s="1865"/>
      <c r="BF10" s="1296"/>
      <c r="BG10" s="1296"/>
      <c r="BH10" s="1296"/>
      <c r="BI10" s="1296"/>
      <c r="BJ10" s="1296"/>
      <c r="BK10" s="1296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869"/>
      <c r="O11" s="1869"/>
      <c r="P11" s="1869"/>
      <c r="Q11" s="1865"/>
      <c r="R11" s="1865"/>
      <c r="S11" s="1865"/>
      <c r="T11" s="1865"/>
      <c r="U11" s="1865"/>
      <c r="V11" s="1865"/>
      <c r="W11" s="1865"/>
      <c r="X11" s="1865"/>
      <c r="Y11" s="1865"/>
      <c r="Z11" s="1865"/>
      <c r="AA11" s="1865"/>
      <c r="AB11" s="1865"/>
      <c r="AC11" s="1865"/>
      <c r="AD11" s="1865"/>
      <c r="AE11" s="1865"/>
      <c r="AF11" s="1865"/>
      <c r="AG11" s="1865"/>
      <c r="AH11" s="1865"/>
      <c r="AI11" s="1865"/>
      <c r="AJ11" s="1865"/>
      <c r="AK11" s="1865"/>
      <c r="AL11" s="1865"/>
      <c r="AM11" s="1865"/>
      <c r="AN11" s="1865"/>
      <c r="AO11" s="1865"/>
      <c r="AP11" s="1865"/>
      <c r="AQ11" s="1865"/>
      <c r="AR11" s="1865"/>
      <c r="AS11" s="1865"/>
      <c r="AT11" s="1865"/>
      <c r="AU11" s="1865"/>
      <c r="AV11" s="1865"/>
      <c r="AW11" s="1865"/>
      <c r="AX11" s="1865"/>
      <c r="AY11" s="1865"/>
      <c r="AZ11" s="1865"/>
      <c r="BA11" s="1865"/>
      <c r="BB11" s="1865"/>
      <c r="BC11" s="1865"/>
      <c r="BD11" s="1865"/>
      <c r="BE11" s="1865"/>
      <c r="BF11" s="1296"/>
      <c r="BG11" s="1296"/>
      <c r="BH11" s="1296"/>
      <c r="BI11" s="1296"/>
      <c r="BJ11" s="1296"/>
      <c r="BK11" s="1296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97"/>
      <c r="O12" s="1297"/>
      <c r="P12" s="1297"/>
      <c r="Q12" s="1296"/>
      <c r="R12" s="1296"/>
      <c r="S12" s="1296"/>
      <c r="T12" s="1296"/>
      <c r="U12" s="1296"/>
      <c r="V12" s="1296"/>
      <c r="W12" s="1296"/>
      <c r="X12" s="1296"/>
      <c r="Y12" s="1296"/>
      <c r="Z12" s="1296"/>
      <c r="AA12" s="1296"/>
      <c r="AB12" s="1296"/>
      <c r="AC12" s="1296"/>
      <c r="AD12" s="1296"/>
      <c r="AE12" s="1296"/>
      <c r="AF12" s="1296"/>
      <c r="AG12" s="1296"/>
      <c r="AH12" s="1296"/>
      <c r="AI12" s="1296"/>
      <c r="AJ12" s="1296"/>
      <c r="AK12" s="1296"/>
      <c r="AL12" s="1296"/>
      <c r="AM12" s="1296"/>
      <c r="AN12" s="1296"/>
      <c r="AO12" s="1296"/>
      <c r="AP12" s="1296"/>
      <c r="AQ12" s="1296"/>
      <c r="AR12" s="1296"/>
      <c r="AS12" s="1296"/>
      <c r="AT12" s="1296"/>
      <c r="AU12" s="1296"/>
      <c r="AV12" s="1296"/>
      <c r="AW12" s="1296"/>
      <c r="AX12" s="1296"/>
      <c r="AY12" s="1296"/>
      <c r="AZ12" s="1296"/>
      <c r="BA12" s="1296"/>
      <c r="BB12" s="1296"/>
      <c r="BC12" s="1296"/>
      <c r="BD12" s="1296"/>
      <c r="BE12" s="1296"/>
      <c r="BF12" s="1296"/>
      <c r="BG12" s="1296"/>
      <c r="BH12" s="1296"/>
      <c r="BI12" s="1296"/>
      <c r="BJ12" s="1296"/>
      <c r="BK12" s="1296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97"/>
      <c r="O13" s="1297"/>
      <c r="P13" s="1297"/>
      <c r="Q13" s="1865">
        <v>3.1</v>
      </c>
      <c r="R13" s="1865"/>
      <c r="S13" s="1865"/>
      <c r="T13" s="1865" t="s">
        <v>564</v>
      </c>
      <c r="U13" s="1865"/>
      <c r="V13" s="1865"/>
      <c r="W13" s="1865"/>
      <c r="X13" s="1865"/>
      <c r="Y13" s="1865"/>
      <c r="Z13" s="1865"/>
      <c r="AA13" s="1865"/>
      <c r="AB13" s="1865"/>
      <c r="AC13" s="1865"/>
      <c r="AD13" s="1865"/>
      <c r="AE13" s="1865"/>
      <c r="AF13" s="1865"/>
      <c r="AG13" s="1865"/>
      <c r="AH13" s="1865"/>
      <c r="AI13" s="1865"/>
      <c r="AJ13" s="1865"/>
      <c r="AK13" s="1865"/>
      <c r="AL13" s="1865"/>
      <c r="AM13" s="1865"/>
      <c r="AN13" s="1865"/>
      <c r="AO13" s="1865"/>
      <c r="AP13" s="1865"/>
      <c r="AQ13" s="1865"/>
      <c r="AR13" s="1865"/>
      <c r="AS13" s="1865"/>
      <c r="AT13" s="1865"/>
      <c r="AU13" s="1865"/>
      <c r="AV13" s="1865"/>
      <c r="AW13" s="1865"/>
      <c r="AX13" s="1865"/>
      <c r="AY13" s="1865"/>
      <c r="AZ13" s="1865"/>
      <c r="BA13" s="1865"/>
      <c r="BB13" s="1865"/>
      <c r="BC13" s="1865"/>
      <c r="BD13" s="1865"/>
      <c r="BE13" s="1865"/>
      <c r="BF13" s="1865" t="s">
        <v>971</v>
      </c>
      <c r="BG13" s="1865"/>
      <c r="BH13" s="1865"/>
      <c r="BI13" s="1865"/>
      <c r="BJ13" s="1865"/>
      <c r="BK13" s="1865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97"/>
      <c r="O14" s="1297"/>
      <c r="P14" s="1297"/>
      <c r="Q14" s="1865"/>
      <c r="R14" s="1865"/>
      <c r="S14" s="1865"/>
      <c r="T14" s="1865"/>
      <c r="U14" s="1865"/>
      <c r="V14" s="1865"/>
      <c r="W14" s="1865"/>
      <c r="X14" s="1865"/>
      <c r="Y14" s="1865"/>
      <c r="Z14" s="1865"/>
      <c r="AA14" s="1865"/>
      <c r="AB14" s="1865"/>
      <c r="AC14" s="1865"/>
      <c r="AD14" s="1865"/>
      <c r="AE14" s="1865"/>
      <c r="AF14" s="1865"/>
      <c r="AG14" s="1865"/>
      <c r="AH14" s="1865"/>
      <c r="AI14" s="1865"/>
      <c r="AJ14" s="1865"/>
      <c r="AK14" s="1865"/>
      <c r="AL14" s="1865"/>
      <c r="AM14" s="1865"/>
      <c r="AN14" s="1865"/>
      <c r="AO14" s="1865"/>
      <c r="AP14" s="1865"/>
      <c r="AQ14" s="1865"/>
      <c r="AR14" s="1865"/>
      <c r="AS14" s="1865"/>
      <c r="AT14" s="1865"/>
      <c r="AU14" s="1865"/>
      <c r="AV14" s="1865"/>
      <c r="AW14" s="1865"/>
      <c r="AX14" s="1865"/>
      <c r="AY14" s="1865"/>
      <c r="AZ14" s="1865"/>
      <c r="BA14" s="1865"/>
      <c r="BB14" s="1865"/>
      <c r="BC14" s="1865"/>
      <c r="BD14" s="1865"/>
      <c r="BE14" s="1865"/>
      <c r="BF14" s="1865"/>
      <c r="BG14" s="1865"/>
      <c r="BH14" s="1865"/>
      <c r="BI14" s="1865"/>
      <c r="BJ14" s="1865"/>
      <c r="BK14" s="1865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97"/>
      <c r="O15" s="1297"/>
      <c r="P15" s="1297"/>
      <c r="Q15" s="1296"/>
      <c r="R15" s="1296"/>
      <c r="S15" s="1296"/>
      <c r="T15" s="1296"/>
      <c r="U15" s="1296"/>
      <c r="V15" s="1296"/>
      <c r="W15" s="1296"/>
      <c r="X15" s="1296"/>
      <c r="Y15" s="1296"/>
      <c r="Z15" s="1296"/>
      <c r="AA15" s="1296"/>
      <c r="AB15" s="1296"/>
      <c r="AC15" s="1296"/>
      <c r="AD15" s="1296"/>
      <c r="AE15" s="1296"/>
      <c r="AF15" s="1296"/>
      <c r="AG15" s="1296"/>
      <c r="AH15" s="1296"/>
      <c r="AI15" s="1296"/>
      <c r="AJ15" s="1301"/>
      <c r="AK15" s="1301"/>
      <c r="AL15" s="1301"/>
      <c r="AM15" s="1301"/>
      <c r="AN15" s="1301"/>
      <c r="AO15" s="1301"/>
      <c r="AP15" s="1301"/>
      <c r="AQ15" s="1301"/>
      <c r="AR15" s="1301"/>
      <c r="AS15" s="1301"/>
      <c r="AT15" s="1301"/>
      <c r="AU15" s="1301"/>
      <c r="AV15" s="1301"/>
      <c r="AW15" s="1301"/>
      <c r="AX15" s="1301"/>
      <c r="AY15" s="1301"/>
      <c r="AZ15" s="1301"/>
      <c r="BA15" s="1301"/>
      <c r="BB15" s="1301"/>
      <c r="BC15" s="1301"/>
      <c r="BD15" s="1301"/>
      <c r="BE15" s="1301"/>
      <c r="BF15" s="1296"/>
      <c r="BG15" s="1296"/>
      <c r="BH15" s="1296"/>
      <c r="BI15" s="1296"/>
      <c r="BJ15" s="1296"/>
      <c r="BK15" s="1296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97"/>
      <c r="O16" s="1297"/>
      <c r="P16" s="1297"/>
      <c r="Q16" s="1865">
        <v>3.2</v>
      </c>
      <c r="R16" s="1865"/>
      <c r="S16" s="1865"/>
      <c r="T16" s="1865" t="s">
        <v>565</v>
      </c>
      <c r="U16" s="1865"/>
      <c r="V16" s="1865"/>
      <c r="W16" s="1865"/>
      <c r="X16" s="1865"/>
      <c r="Y16" s="1865"/>
      <c r="Z16" s="1865"/>
      <c r="AA16" s="1865"/>
      <c r="AB16" s="1865"/>
      <c r="AC16" s="1865"/>
      <c r="AD16" s="1865"/>
      <c r="AE16" s="1865"/>
      <c r="AF16" s="1865"/>
      <c r="AG16" s="1865"/>
      <c r="AH16" s="1865"/>
      <c r="AI16" s="1865"/>
      <c r="AJ16" s="1865"/>
      <c r="AK16" s="1865"/>
      <c r="AL16" s="1865"/>
      <c r="AM16" s="1865"/>
      <c r="AN16" s="1865"/>
      <c r="AO16" s="1865"/>
      <c r="AP16" s="1865"/>
      <c r="AQ16" s="1865"/>
      <c r="AR16" s="1865"/>
      <c r="AS16" s="1865"/>
      <c r="AT16" s="1865"/>
      <c r="AU16" s="1865"/>
      <c r="AV16" s="1865"/>
      <c r="AW16" s="1865"/>
      <c r="AX16" s="1865"/>
      <c r="AY16" s="1865"/>
      <c r="AZ16" s="1865"/>
      <c r="BA16" s="1865"/>
      <c r="BB16" s="1865"/>
      <c r="BC16" s="1865"/>
      <c r="BD16" s="1865"/>
      <c r="BE16" s="1865"/>
      <c r="BF16" s="1865" t="s">
        <v>972</v>
      </c>
      <c r="BG16" s="1865"/>
      <c r="BH16" s="1865"/>
      <c r="BI16" s="1865"/>
      <c r="BJ16" s="1865"/>
      <c r="BK16" s="1865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97"/>
      <c r="O17" s="1297"/>
      <c r="P17" s="1297"/>
      <c r="Q17" s="1865"/>
      <c r="R17" s="1865"/>
      <c r="S17" s="1865"/>
      <c r="T17" s="1865"/>
      <c r="U17" s="1865"/>
      <c r="V17" s="1865"/>
      <c r="W17" s="1865"/>
      <c r="X17" s="1865"/>
      <c r="Y17" s="1865"/>
      <c r="Z17" s="1865"/>
      <c r="AA17" s="1865"/>
      <c r="AB17" s="1865"/>
      <c r="AC17" s="1865"/>
      <c r="AD17" s="1865"/>
      <c r="AE17" s="1865"/>
      <c r="AF17" s="1865"/>
      <c r="AG17" s="1865"/>
      <c r="AH17" s="1865"/>
      <c r="AI17" s="1865"/>
      <c r="AJ17" s="1865"/>
      <c r="AK17" s="1865"/>
      <c r="AL17" s="1865"/>
      <c r="AM17" s="1865"/>
      <c r="AN17" s="1865"/>
      <c r="AO17" s="1865"/>
      <c r="AP17" s="1865"/>
      <c r="AQ17" s="1865"/>
      <c r="AR17" s="1865"/>
      <c r="AS17" s="1865"/>
      <c r="AT17" s="1865"/>
      <c r="AU17" s="1865"/>
      <c r="AV17" s="1865"/>
      <c r="AW17" s="1865"/>
      <c r="AX17" s="1865"/>
      <c r="AY17" s="1865"/>
      <c r="AZ17" s="1865"/>
      <c r="BA17" s="1865"/>
      <c r="BB17" s="1865"/>
      <c r="BC17" s="1865"/>
      <c r="BD17" s="1865"/>
      <c r="BE17" s="1865"/>
      <c r="BF17" s="1865"/>
      <c r="BG17" s="1865"/>
      <c r="BH17" s="1865"/>
      <c r="BI17" s="1865"/>
      <c r="BJ17" s="1865"/>
      <c r="BK17" s="1865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97"/>
      <c r="O18" s="1297"/>
      <c r="P18" s="1297"/>
      <c r="Q18" s="1296"/>
      <c r="R18" s="1296"/>
      <c r="S18" s="1296"/>
      <c r="T18" s="1296"/>
      <c r="U18" s="1296"/>
      <c r="V18" s="1296"/>
      <c r="W18" s="1296"/>
      <c r="X18" s="1296"/>
      <c r="Y18" s="1296"/>
      <c r="Z18" s="1296"/>
      <c r="AA18" s="1296"/>
      <c r="AB18" s="1296"/>
      <c r="AC18" s="1296"/>
      <c r="AD18" s="1296"/>
      <c r="AE18" s="1296"/>
      <c r="AF18" s="1296"/>
      <c r="AG18" s="1296"/>
      <c r="AH18" s="1296"/>
      <c r="AI18" s="1296"/>
      <c r="AJ18" s="1302"/>
      <c r="AK18" s="1301"/>
      <c r="AL18" s="1301"/>
      <c r="AM18" s="1301"/>
      <c r="AN18" s="1301"/>
      <c r="AO18" s="1301"/>
      <c r="AP18" s="1301"/>
      <c r="AQ18" s="1301"/>
      <c r="AR18" s="1301"/>
      <c r="AS18" s="1301"/>
      <c r="AT18" s="1301"/>
      <c r="AU18" s="1301"/>
      <c r="AV18" s="1301"/>
      <c r="AW18" s="1301"/>
      <c r="AX18" s="1301"/>
      <c r="AY18" s="1301"/>
      <c r="AZ18" s="1301"/>
      <c r="BA18" s="1301"/>
      <c r="BB18" s="1301"/>
      <c r="BC18" s="1301"/>
      <c r="BD18" s="1301"/>
      <c r="BE18" s="1301"/>
      <c r="BF18" s="1296"/>
      <c r="BG18" s="1296"/>
      <c r="BH18" s="1296"/>
      <c r="BI18" s="1296"/>
      <c r="BJ18" s="1296"/>
      <c r="BK18" s="1296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868">
        <v>4</v>
      </c>
      <c r="O19" s="1869"/>
      <c r="P19" s="1869"/>
      <c r="Q19" s="1865" t="s">
        <v>501</v>
      </c>
      <c r="R19" s="1865"/>
      <c r="S19" s="1865"/>
      <c r="T19" s="1865"/>
      <c r="U19" s="1865"/>
      <c r="V19" s="1865"/>
      <c r="W19" s="1865"/>
      <c r="X19" s="1865"/>
      <c r="Y19" s="1865"/>
      <c r="Z19" s="1865"/>
      <c r="AA19" s="1865"/>
      <c r="AB19" s="1865"/>
      <c r="AC19" s="1865"/>
      <c r="AD19" s="1865"/>
      <c r="AE19" s="1865"/>
      <c r="AF19" s="1865"/>
      <c r="AG19" s="1865"/>
      <c r="AH19" s="1865"/>
      <c r="AI19" s="1865"/>
      <c r="AJ19" s="1865"/>
      <c r="AK19" s="1865"/>
      <c r="AL19" s="1865"/>
      <c r="AM19" s="1865"/>
      <c r="AN19" s="1865"/>
      <c r="AO19" s="1865"/>
      <c r="AP19" s="1865"/>
      <c r="AQ19" s="1865"/>
      <c r="AR19" s="1865"/>
      <c r="AS19" s="1865"/>
      <c r="AT19" s="1865"/>
      <c r="AU19" s="1865"/>
      <c r="AV19" s="1865"/>
      <c r="AW19" s="1865"/>
      <c r="AX19" s="1865"/>
      <c r="AY19" s="1865"/>
      <c r="AZ19" s="1865"/>
      <c r="BA19" s="1865"/>
      <c r="BB19" s="1865"/>
      <c r="BC19" s="1865"/>
      <c r="BD19" s="1865"/>
      <c r="BE19" s="1865"/>
      <c r="BF19" s="1296"/>
      <c r="BG19" s="1296"/>
      <c r="BH19" s="1296"/>
      <c r="BI19" s="1296"/>
      <c r="BJ19" s="1296"/>
      <c r="BK19" s="1296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869"/>
      <c r="O20" s="1869"/>
      <c r="P20" s="1869"/>
      <c r="Q20" s="1865"/>
      <c r="R20" s="1865"/>
      <c r="S20" s="1865"/>
      <c r="T20" s="1865"/>
      <c r="U20" s="1865"/>
      <c r="V20" s="1865"/>
      <c r="W20" s="1865"/>
      <c r="X20" s="1865"/>
      <c r="Y20" s="1865"/>
      <c r="Z20" s="1865"/>
      <c r="AA20" s="1865"/>
      <c r="AB20" s="1865"/>
      <c r="AC20" s="1865"/>
      <c r="AD20" s="1865"/>
      <c r="AE20" s="1865"/>
      <c r="AF20" s="1865"/>
      <c r="AG20" s="1865"/>
      <c r="AH20" s="1865"/>
      <c r="AI20" s="1865"/>
      <c r="AJ20" s="1865"/>
      <c r="AK20" s="1865"/>
      <c r="AL20" s="1865"/>
      <c r="AM20" s="1865"/>
      <c r="AN20" s="1865"/>
      <c r="AO20" s="1865"/>
      <c r="AP20" s="1865"/>
      <c r="AQ20" s="1865"/>
      <c r="AR20" s="1865"/>
      <c r="AS20" s="1865"/>
      <c r="AT20" s="1865"/>
      <c r="AU20" s="1865"/>
      <c r="AV20" s="1865"/>
      <c r="AW20" s="1865"/>
      <c r="AX20" s="1865"/>
      <c r="AY20" s="1865"/>
      <c r="AZ20" s="1865"/>
      <c r="BA20" s="1865"/>
      <c r="BB20" s="1865"/>
      <c r="BC20" s="1865"/>
      <c r="BD20" s="1865"/>
      <c r="BE20" s="1865"/>
      <c r="BF20" s="1296"/>
      <c r="BG20" s="1296"/>
      <c r="BH20" s="1296"/>
      <c r="BI20" s="1296"/>
      <c r="BJ20" s="1296"/>
      <c r="BK20" s="1296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97"/>
      <c r="O21" s="1297"/>
      <c r="P21" s="1297"/>
      <c r="Q21" s="1296"/>
      <c r="R21" s="1296"/>
      <c r="S21" s="1296"/>
      <c r="T21" s="1296"/>
      <c r="U21" s="1296"/>
      <c r="V21" s="1296"/>
      <c r="W21" s="1296"/>
      <c r="X21" s="1296"/>
      <c r="Y21" s="1296"/>
      <c r="Z21" s="1296"/>
      <c r="AA21" s="1296"/>
      <c r="AB21" s="1296"/>
      <c r="AC21" s="1296"/>
      <c r="AD21" s="1296"/>
      <c r="AE21" s="1296"/>
      <c r="AF21" s="1296"/>
      <c r="AG21" s="1296"/>
      <c r="AH21" s="1296"/>
      <c r="AI21" s="1296"/>
      <c r="AJ21" s="1296"/>
      <c r="AK21" s="1296"/>
      <c r="AL21" s="1296"/>
      <c r="AM21" s="1296"/>
      <c r="AN21" s="1296"/>
      <c r="AO21" s="1296"/>
      <c r="AP21" s="1296"/>
      <c r="AQ21" s="1296"/>
      <c r="AR21" s="1296"/>
      <c r="AS21" s="1296"/>
      <c r="AT21" s="1296"/>
      <c r="AU21" s="1296"/>
      <c r="AV21" s="1296"/>
      <c r="AW21" s="1296"/>
      <c r="AX21" s="1296"/>
      <c r="AY21" s="1296"/>
      <c r="AZ21" s="1296"/>
      <c r="BA21" s="1296"/>
      <c r="BB21" s="1296"/>
      <c r="BC21" s="1296"/>
      <c r="BD21" s="1296"/>
      <c r="BE21" s="1296"/>
      <c r="BF21" s="1296"/>
      <c r="BG21" s="1296"/>
      <c r="BH21" s="1296"/>
      <c r="BI21" s="1296"/>
      <c r="BJ21" s="1296"/>
      <c r="BK21" s="1296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98"/>
      <c r="O22" s="1298"/>
      <c r="P22" s="1298"/>
      <c r="Q22" s="1866">
        <v>4.0999999999999996</v>
      </c>
      <c r="R22" s="1866"/>
      <c r="S22" s="1866"/>
      <c r="T22" s="1865" t="s">
        <v>501</v>
      </c>
      <c r="U22" s="1865"/>
      <c r="V22" s="1865"/>
      <c r="W22" s="1865"/>
      <c r="X22" s="1865"/>
      <c r="Y22" s="1865"/>
      <c r="Z22" s="1865"/>
      <c r="AA22" s="1865"/>
      <c r="AB22" s="1865"/>
      <c r="AC22" s="1865"/>
      <c r="AD22" s="1865"/>
      <c r="AE22" s="1865"/>
      <c r="AF22" s="1865"/>
      <c r="AG22" s="1865"/>
      <c r="AH22" s="1865"/>
      <c r="AI22" s="1865"/>
      <c r="AJ22" s="1865"/>
      <c r="AK22" s="1865"/>
      <c r="AL22" s="1865"/>
      <c r="AM22" s="1865"/>
      <c r="AN22" s="1865"/>
      <c r="AO22" s="1865"/>
      <c r="AP22" s="1865"/>
      <c r="AQ22" s="1865"/>
      <c r="AR22" s="1865"/>
      <c r="AS22" s="1865"/>
      <c r="AT22" s="1865"/>
      <c r="AU22" s="1865"/>
      <c r="AV22" s="1865"/>
      <c r="AW22" s="1865"/>
      <c r="AX22" s="1865"/>
      <c r="AY22" s="1865"/>
      <c r="AZ22" s="1865"/>
      <c r="BA22" s="1865"/>
      <c r="BB22" s="1865"/>
      <c r="BC22" s="1865"/>
      <c r="BD22" s="1865"/>
      <c r="BE22" s="1865"/>
      <c r="BF22" s="1865" t="s">
        <v>973</v>
      </c>
      <c r="BG22" s="1865"/>
      <c r="BH22" s="1865"/>
      <c r="BI22" s="1865"/>
      <c r="BJ22" s="1865"/>
      <c r="BK22" s="1865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98"/>
      <c r="O23" s="1298"/>
      <c r="P23" s="1298"/>
      <c r="Q23" s="1866"/>
      <c r="R23" s="1866"/>
      <c r="S23" s="1866"/>
      <c r="T23" s="1865"/>
      <c r="U23" s="1865"/>
      <c r="V23" s="1865"/>
      <c r="W23" s="1865"/>
      <c r="X23" s="1865"/>
      <c r="Y23" s="1865"/>
      <c r="Z23" s="1865"/>
      <c r="AA23" s="1865"/>
      <c r="AB23" s="1865"/>
      <c r="AC23" s="1865"/>
      <c r="AD23" s="1865"/>
      <c r="AE23" s="1865"/>
      <c r="AF23" s="1865"/>
      <c r="AG23" s="1865"/>
      <c r="AH23" s="1865"/>
      <c r="AI23" s="1865"/>
      <c r="AJ23" s="1865"/>
      <c r="AK23" s="1865"/>
      <c r="AL23" s="1865"/>
      <c r="AM23" s="1865"/>
      <c r="AN23" s="1865"/>
      <c r="AO23" s="1865"/>
      <c r="AP23" s="1865"/>
      <c r="AQ23" s="1865"/>
      <c r="AR23" s="1865"/>
      <c r="AS23" s="1865"/>
      <c r="AT23" s="1865"/>
      <c r="AU23" s="1865"/>
      <c r="AV23" s="1865"/>
      <c r="AW23" s="1865"/>
      <c r="AX23" s="1865"/>
      <c r="AY23" s="1865"/>
      <c r="AZ23" s="1865"/>
      <c r="BA23" s="1865"/>
      <c r="BB23" s="1865"/>
      <c r="BC23" s="1865"/>
      <c r="BD23" s="1865"/>
      <c r="BE23" s="1865"/>
      <c r="BF23" s="1865"/>
      <c r="BG23" s="1865"/>
      <c r="BH23" s="1865"/>
      <c r="BI23" s="1865"/>
      <c r="BJ23" s="1865"/>
      <c r="BK23" s="1865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98"/>
      <c r="O24" s="1298"/>
      <c r="P24" s="1298"/>
      <c r="Q24" s="1299"/>
      <c r="R24" s="1299"/>
      <c r="S24" s="1299"/>
      <c r="T24" s="1296"/>
      <c r="U24" s="1296"/>
      <c r="V24" s="1296"/>
      <c r="W24" s="1296"/>
      <c r="X24" s="1296"/>
      <c r="Y24" s="1296"/>
      <c r="Z24" s="1296"/>
      <c r="AA24" s="1301"/>
      <c r="AB24" s="1301"/>
      <c r="AC24" s="1301"/>
      <c r="AD24" s="1301"/>
      <c r="AE24" s="1301"/>
      <c r="AF24" s="1301"/>
      <c r="AG24" s="1301"/>
      <c r="AH24" s="1301"/>
      <c r="AI24" s="1301"/>
      <c r="AJ24" s="1301"/>
      <c r="AK24" s="1301"/>
      <c r="AL24" s="1301"/>
      <c r="AM24" s="1301"/>
      <c r="AN24" s="1301"/>
      <c r="AO24" s="1301"/>
      <c r="AP24" s="1301"/>
      <c r="AQ24" s="1301"/>
      <c r="AR24" s="1301"/>
      <c r="AS24" s="1301"/>
      <c r="AT24" s="1301"/>
      <c r="AU24" s="1301"/>
      <c r="AV24" s="1301"/>
      <c r="AW24" s="1301"/>
      <c r="AX24" s="1301"/>
      <c r="AY24" s="1301"/>
      <c r="AZ24" s="1301"/>
      <c r="BA24" s="1301"/>
      <c r="BB24" s="1301"/>
      <c r="BC24" s="1301"/>
      <c r="BD24" s="1301"/>
      <c r="BE24" s="1301"/>
      <c r="BF24" s="1296"/>
      <c r="BG24" s="1296"/>
      <c r="BH24" s="1296"/>
      <c r="BI24" s="1296"/>
      <c r="BJ24" s="1296"/>
      <c r="BK24" s="1296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98"/>
      <c r="O25" s="1298"/>
      <c r="P25" s="1298"/>
      <c r="Q25" s="1866">
        <v>4.2</v>
      </c>
      <c r="R25" s="1865"/>
      <c r="S25" s="1865"/>
      <c r="T25" s="1865" t="s">
        <v>500</v>
      </c>
      <c r="U25" s="1865"/>
      <c r="V25" s="1865"/>
      <c r="W25" s="1865"/>
      <c r="X25" s="1865"/>
      <c r="Y25" s="1865"/>
      <c r="Z25" s="1865"/>
      <c r="AA25" s="1865"/>
      <c r="AB25" s="1865"/>
      <c r="AC25" s="1865"/>
      <c r="AD25" s="1865"/>
      <c r="AE25" s="1865"/>
      <c r="AF25" s="1865"/>
      <c r="AG25" s="1865"/>
      <c r="AH25" s="1865"/>
      <c r="AI25" s="1865"/>
      <c r="AJ25" s="1865"/>
      <c r="AK25" s="1865"/>
      <c r="AL25" s="1865"/>
      <c r="AM25" s="1865"/>
      <c r="AN25" s="1865"/>
      <c r="AO25" s="1865"/>
      <c r="AP25" s="1865"/>
      <c r="AQ25" s="1865"/>
      <c r="AR25" s="1865"/>
      <c r="AS25" s="1865"/>
      <c r="AT25" s="1865"/>
      <c r="AU25" s="1865"/>
      <c r="AV25" s="1865"/>
      <c r="AW25" s="1865"/>
      <c r="AX25" s="1865"/>
      <c r="AY25" s="1865"/>
      <c r="AZ25" s="1865"/>
      <c r="BA25" s="1865"/>
      <c r="BB25" s="1865"/>
      <c r="BC25" s="1865"/>
      <c r="BD25" s="1865"/>
      <c r="BE25" s="1865"/>
      <c r="BF25" s="1296"/>
      <c r="BG25" s="1296"/>
      <c r="BH25" s="1296"/>
      <c r="BI25" s="1296"/>
      <c r="BJ25" s="1296"/>
      <c r="BK25" s="1296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98"/>
      <c r="O26" s="1298"/>
      <c r="P26" s="1298"/>
      <c r="Q26" s="1865"/>
      <c r="R26" s="1865"/>
      <c r="S26" s="1865"/>
      <c r="T26" s="1865"/>
      <c r="U26" s="1865"/>
      <c r="V26" s="1865"/>
      <c r="W26" s="1865"/>
      <c r="X26" s="1865"/>
      <c r="Y26" s="1865"/>
      <c r="Z26" s="1865"/>
      <c r="AA26" s="1865"/>
      <c r="AB26" s="1865"/>
      <c r="AC26" s="1865"/>
      <c r="AD26" s="1865"/>
      <c r="AE26" s="1865"/>
      <c r="AF26" s="1865"/>
      <c r="AG26" s="1865"/>
      <c r="AH26" s="1865"/>
      <c r="AI26" s="1865"/>
      <c r="AJ26" s="1865"/>
      <c r="AK26" s="1865"/>
      <c r="AL26" s="1865"/>
      <c r="AM26" s="1865"/>
      <c r="AN26" s="1865"/>
      <c r="AO26" s="1865"/>
      <c r="AP26" s="1865"/>
      <c r="AQ26" s="1865"/>
      <c r="AR26" s="1865"/>
      <c r="AS26" s="1865"/>
      <c r="AT26" s="1865"/>
      <c r="AU26" s="1865"/>
      <c r="AV26" s="1865"/>
      <c r="AW26" s="1865"/>
      <c r="AX26" s="1865"/>
      <c r="AY26" s="1865"/>
      <c r="AZ26" s="1865"/>
      <c r="BA26" s="1865"/>
      <c r="BB26" s="1865"/>
      <c r="BC26" s="1865"/>
      <c r="BD26" s="1865"/>
      <c r="BE26" s="1865"/>
      <c r="BF26" s="1296"/>
      <c r="BG26" s="1296"/>
      <c r="BH26" s="1296"/>
      <c r="BI26" s="1296"/>
      <c r="BJ26" s="1296"/>
      <c r="BK26" s="1296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98"/>
      <c r="O27" s="1298"/>
      <c r="P27" s="1298"/>
      <c r="Q27" s="1296"/>
      <c r="R27" s="1296"/>
      <c r="S27" s="1296"/>
      <c r="T27" s="1296"/>
      <c r="U27" s="1296"/>
      <c r="V27" s="1296"/>
      <c r="W27" s="1296"/>
      <c r="X27" s="1296"/>
      <c r="Y27" s="1296"/>
      <c r="Z27" s="1296"/>
      <c r="AA27" s="1296"/>
      <c r="AB27" s="1296"/>
      <c r="AC27" s="1296"/>
      <c r="AD27" s="1296"/>
      <c r="AE27" s="1296"/>
      <c r="AF27" s="1296"/>
      <c r="AG27" s="1296"/>
      <c r="AH27" s="1296"/>
      <c r="AI27" s="1296"/>
      <c r="AJ27" s="1296"/>
      <c r="AK27" s="1296"/>
      <c r="AL27" s="1296"/>
      <c r="AM27" s="1296"/>
      <c r="AN27" s="1296"/>
      <c r="AO27" s="1296"/>
      <c r="AP27" s="1296"/>
      <c r="AQ27" s="1296"/>
      <c r="AR27" s="1296"/>
      <c r="AS27" s="1296"/>
      <c r="AT27" s="1296"/>
      <c r="AU27" s="1296"/>
      <c r="AV27" s="1296"/>
      <c r="AW27" s="1296"/>
      <c r="AX27" s="1296"/>
      <c r="AY27" s="1296"/>
      <c r="AZ27" s="1296"/>
      <c r="BA27" s="1296"/>
      <c r="BB27" s="1296"/>
      <c r="BC27" s="1296"/>
      <c r="BD27" s="1296"/>
      <c r="BE27" s="1296"/>
      <c r="BF27" s="1296"/>
      <c r="BG27" s="1296"/>
      <c r="BH27" s="1296"/>
      <c r="BI27" s="1296"/>
      <c r="BJ27" s="1296"/>
      <c r="BK27" s="1296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98"/>
      <c r="O28" s="1298"/>
      <c r="P28" s="1298"/>
      <c r="Q28" s="1298"/>
      <c r="R28" s="1298"/>
      <c r="S28" s="1298"/>
      <c r="T28" s="1865" t="s">
        <v>597</v>
      </c>
      <c r="U28" s="1865"/>
      <c r="V28" s="1865"/>
      <c r="W28" s="1865"/>
      <c r="X28" s="1865" t="s">
        <v>502</v>
      </c>
      <c r="Y28" s="1865"/>
      <c r="Z28" s="1865"/>
      <c r="AA28" s="1865"/>
      <c r="AB28" s="1865"/>
      <c r="AC28" s="1865"/>
      <c r="AD28" s="1865"/>
      <c r="AE28" s="1865"/>
      <c r="AF28" s="1865"/>
      <c r="AG28" s="1865"/>
      <c r="AH28" s="1865"/>
      <c r="AI28" s="1865"/>
      <c r="AJ28" s="1865"/>
      <c r="AK28" s="1865"/>
      <c r="AL28" s="1865"/>
      <c r="AM28" s="1865"/>
      <c r="AN28" s="1865"/>
      <c r="AO28" s="1865"/>
      <c r="AP28" s="1865"/>
      <c r="AQ28" s="1865"/>
      <c r="AR28" s="1865"/>
      <c r="AS28" s="1865"/>
      <c r="AT28" s="1865"/>
      <c r="AU28" s="1865"/>
      <c r="AV28" s="1865"/>
      <c r="AW28" s="1865"/>
      <c r="AX28" s="1865"/>
      <c r="AY28" s="1865"/>
      <c r="AZ28" s="1865"/>
      <c r="BA28" s="1865"/>
      <c r="BB28" s="1865"/>
      <c r="BC28" s="1865"/>
      <c r="BD28" s="1865"/>
      <c r="BE28" s="1865"/>
      <c r="BF28" s="1865" t="s">
        <v>1064</v>
      </c>
      <c r="BG28" s="1865"/>
      <c r="BH28" s="1865"/>
      <c r="BI28" s="1865"/>
      <c r="BJ28" s="1865"/>
      <c r="BK28" s="1865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98"/>
      <c r="O29" s="1298"/>
      <c r="P29" s="1298"/>
      <c r="Q29" s="1298"/>
      <c r="R29" s="1298"/>
      <c r="S29" s="1298"/>
      <c r="T29" s="1865"/>
      <c r="U29" s="1865"/>
      <c r="V29" s="1865"/>
      <c r="W29" s="1865"/>
      <c r="X29" s="1865"/>
      <c r="Y29" s="1865"/>
      <c r="Z29" s="1865"/>
      <c r="AA29" s="1865"/>
      <c r="AB29" s="1865"/>
      <c r="AC29" s="1865"/>
      <c r="AD29" s="1865"/>
      <c r="AE29" s="1865"/>
      <c r="AF29" s="1865"/>
      <c r="AG29" s="1865"/>
      <c r="AH29" s="1865"/>
      <c r="AI29" s="1865"/>
      <c r="AJ29" s="1865"/>
      <c r="AK29" s="1865"/>
      <c r="AL29" s="1865"/>
      <c r="AM29" s="1865"/>
      <c r="AN29" s="1865"/>
      <c r="AO29" s="1865"/>
      <c r="AP29" s="1865"/>
      <c r="AQ29" s="1865"/>
      <c r="AR29" s="1865"/>
      <c r="AS29" s="1865"/>
      <c r="AT29" s="1865"/>
      <c r="AU29" s="1865"/>
      <c r="AV29" s="1865"/>
      <c r="AW29" s="1865"/>
      <c r="AX29" s="1865"/>
      <c r="AY29" s="1865"/>
      <c r="AZ29" s="1865"/>
      <c r="BA29" s="1865"/>
      <c r="BB29" s="1865"/>
      <c r="BC29" s="1865"/>
      <c r="BD29" s="1865"/>
      <c r="BE29" s="1865"/>
      <c r="BF29" s="1865"/>
      <c r="BG29" s="1865"/>
      <c r="BH29" s="1865"/>
      <c r="BI29" s="1865"/>
      <c r="BJ29" s="1865"/>
      <c r="BK29" s="1865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98"/>
      <c r="O30" s="1298"/>
      <c r="P30" s="1298"/>
      <c r="Q30" s="1298"/>
      <c r="R30" s="1298"/>
      <c r="S30" s="1298"/>
      <c r="T30" s="1296"/>
      <c r="U30" s="1296"/>
      <c r="V30" s="1296"/>
      <c r="W30" s="1296"/>
      <c r="X30" s="1296"/>
      <c r="Y30" s="1296"/>
      <c r="Z30" s="1296"/>
      <c r="AA30" s="1296"/>
      <c r="AB30" s="1296"/>
      <c r="AC30" s="1296"/>
      <c r="AD30" s="1296"/>
      <c r="AE30" s="1296"/>
      <c r="AF30" s="1296"/>
      <c r="AG30" s="1296"/>
      <c r="AH30" s="1296"/>
      <c r="AI30" s="1296"/>
      <c r="AJ30" s="1296"/>
      <c r="AK30" s="1296"/>
      <c r="AL30" s="1296"/>
      <c r="AM30" s="1296"/>
      <c r="AN30" s="1296"/>
      <c r="AO30" s="1296"/>
      <c r="AP30" s="1296"/>
      <c r="AQ30" s="1296"/>
      <c r="AR30" s="1296"/>
      <c r="AS30" s="1296"/>
      <c r="AT30" s="1296"/>
      <c r="AU30" s="1302"/>
      <c r="AV30" s="1301"/>
      <c r="AW30" s="1301"/>
      <c r="AX30" s="1301"/>
      <c r="AY30" s="1301"/>
      <c r="AZ30" s="1301"/>
      <c r="BA30" s="1301"/>
      <c r="BB30" s="1301"/>
      <c r="BC30" s="1301"/>
      <c r="BD30" s="1301"/>
      <c r="BE30" s="1301"/>
      <c r="BF30" s="1296"/>
      <c r="BG30" s="1296"/>
      <c r="BH30" s="1296"/>
      <c r="BI30" s="1296"/>
      <c r="BJ30" s="1296"/>
      <c r="BK30" s="1296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98"/>
      <c r="O31" s="1298"/>
      <c r="P31" s="1298"/>
      <c r="Q31" s="1298"/>
      <c r="R31" s="1298"/>
      <c r="S31" s="1298"/>
      <c r="T31" s="1865" t="s">
        <v>598</v>
      </c>
      <c r="U31" s="1865"/>
      <c r="V31" s="1865"/>
      <c r="W31" s="1865"/>
      <c r="X31" s="1865" t="s">
        <v>503</v>
      </c>
      <c r="Y31" s="1865"/>
      <c r="Z31" s="1865"/>
      <c r="AA31" s="1865"/>
      <c r="AB31" s="1865"/>
      <c r="AC31" s="1865"/>
      <c r="AD31" s="1865"/>
      <c r="AE31" s="1865"/>
      <c r="AF31" s="1865"/>
      <c r="AG31" s="1865"/>
      <c r="AH31" s="1865"/>
      <c r="AI31" s="1865"/>
      <c r="AJ31" s="1865"/>
      <c r="AK31" s="1865"/>
      <c r="AL31" s="1865"/>
      <c r="AM31" s="1865"/>
      <c r="AN31" s="1865"/>
      <c r="AO31" s="1865"/>
      <c r="AP31" s="1865"/>
      <c r="AQ31" s="1865"/>
      <c r="AR31" s="1865"/>
      <c r="AS31" s="1865"/>
      <c r="AT31" s="1865"/>
      <c r="AU31" s="1865"/>
      <c r="AV31" s="1865"/>
      <c r="AW31" s="1865"/>
      <c r="AX31" s="1865"/>
      <c r="AY31" s="1865"/>
      <c r="AZ31" s="1865"/>
      <c r="BA31" s="1865"/>
      <c r="BB31" s="1865"/>
      <c r="BC31" s="1865"/>
      <c r="BD31" s="1865"/>
      <c r="BE31" s="1865"/>
      <c r="BF31" s="1865" t="s">
        <v>1065</v>
      </c>
      <c r="BG31" s="1865"/>
      <c r="BH31" s="1865"/>
      <c r="BI31" s="1865"/>
      <c r="BJ31" s="1865"/>
      <c r="BK31" s="1865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98"/>
      <c r="O32" s="1298"/>
      <c r="P32" s="1298"/>
      <c r="Q32" s="1298"/>
      <c r="R32" s="1298"/>
      <c r="S32" s="1298"/>
      <c r="T32" s="1865"/>
      <c r="U32" s="1865"/>
      <c r="V32" s="1865"/>
      <c r="W32" s="1865"/>
      <c r="X32" s="1865"/>
      <c r="Y32" s="1865"/>
      <c r="Z32" s="1865"/>
      <c r="AA32" s="1865"/>
      <c r="AB32" s="1865"/>
      <c r="AC32" s="1865"/>
      <c r="AD32" s="1865"/>
      <c r="AE32" s="1865"/>
      <c r="AF32" s="1865"/>
      <c r="AG32" s="1865"/>
      <c r="AH32" s="1865"/>
      <c r="AI32" s="1865"/>
      <c r="AJ32" s="1865"/>
      <c r="AK32" s="1865"/>
      <c r="AL32" s="1865"/>
      <c r="AM32" s="1865"/>
      <c r="AN32" s="1865"/>
      <c r="AO32" s="1865"/>
      <c r="AP32" s="1865"/>
      <c r="AQ32" s="1865"/>
      <c r="AR32" s="1865"/>
      <c r="AS32" s="1865"/>
      <c r="AT32" s="1865"/>
      <c r="AU32" s="1865"/>
      <c r="AV32" s="1865"/>
      <c r="AW32" s="1865"/>
      <c r="AX32" s="1865"/>
      <c r="AY32" s="1865"/>
      <c r="AZ32" s="1865"/>
      <c r="BA32" s="1865"/>
      <c r="BB32" s="1865"/>
      <c r="BC32" s="1865"/>
      <c r="BD32" s="1865"/>
      <c r="BE32" s="1865"/>
      <c r="BF32" s="1865"/>
      <c r="BG32" s="1865"/>
      <c r="BH32" s="1865"/>
      <c r="BI32" s="1865"/>
      <c r="BJ32" s="1865"/>
      <c r="BK32" s="1865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98"/>
      <c r="O33" s="1298"/>
      <c r="P33" s="1298"/>
      <c r="Q33" s="1298"/>
      <c r="R33" s="1298"/>
      <c r="S33" s="1298"/>
      <c r="T33" s="1296"/>
      <c r="U33" s="1296"/>
      <c r="V33" s="1296"/>
      <c r="W33" s="1296"/>
      <c r="X33" s="1512"/>
      <c r="Y33" s="1512"/>
      <c r="Z33" s="1512"/>
      <c r="AA33" s="1512"/>
      <c r="AB33" s="1512"/>
      <c r="AC33" s="1512"/>
      <c r="AD33" s="1512"/>
      <c r="AE33" s="1512"/>
      <c r="AF33" s="1512"/>
      <c r="AG33" s="1512"/>
      <c r="AH33" s="1512"/>
      <c r="AI33" s="1512"/>
      <c r="AJ33" s="1512"/>
      <c r="AK33" s="1512"/>
      <c r="AL33" s="1512"/>
      <c r="AM33" s="1301"/>
      <c r="AN33" s="1301"/>
      <c r="AO33" s="1301"/>
      <c r="AP33" s="1301"/>
      <c r="AQ33" s="1301"/>
      <c r="AR33" s="1301"/>
      <c r="AS33" s="1301"/>
      <c r="AT33" s="1301"/>
      <c r="AU33" s="1301"/>
      <c r="AV33" s="1301"/>
      <c r="AW33" s="1301"/>
      <c r="AX33" s="1301"/>
      <c r="AY33" s="1301"/>
      <c r="AZ33" s="1301"/>
      <c r="BA33" s="1301"/>
      <c r="BB33" s="1301"/>
      <c r="BC33" s="1301"/>
      <c r="BD33" s="1301"/>
      <c r="BE33" s="1301"/>
      <c r="BF33" s="1296"/>
      <c r="BG33" s="1296"/>
      <c r="BH33" s="1296"/>
      <c r="BI33" s="1296"/>
      <c r="BJ33" s="1296"/>
      <c r="BK33" s="1296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98"/>
      <c r="O34" s="1298"/>
      <c r="P34" s="1298"/>
      <c r="Q34" s="1298"/>
      <c r="R34" s="1298"/>
      <c r="S34" s="1298"/>
      <c r="T34" s="1865" t="s">
        <v>599</v>
      </c>
      <c r="U34" s="1865"/>
      <c r="V34" s="1865"/>
      <c r="W34" s="1865"/>
      <c r="X34" s="1865" t="s">
        <v>504</v>
      </c>
      <c r="Y34" s="1865"/>
      <c r="Z34" s="1865"/>
      <c r="AA34" s="1865"/>
      <c r="AB34" s="1865"/>
      <c r="AC34" s="1865"/>
      <c r="AD34" s="1865"/>
      <c r="AE34" s="1865"/>
      <c r="AF34" s="1865"/>
      <c r="AG34" s="1865"/>
      <c r="AH34" s="1865"/>
      <c r="AI34" s="1865"/>
      <c r="AJ34" s="1865"/>
      <c r="AK34" s="1865"/>
      <c r="AL34" s="1865"/>
      <c r="AM34" s="1865"/>
      <c r="AN34" s="1865"/>
      <c r="AO34" s="1865"/>
      <c r="AP34" s="1865"/>
      <c r="AQ34" s="1865"/>
      <c r="AR34" s="1865"/>
      <c r="AS34" s="1865"/>
      <c r="AT34" s="1865"/>
      <c r="AU34" s="1865"/>
      <c r="AV34" s="1865"/>
      <c r="AW34" s="1865"/>
      <c r="AX34" s="1865"/>
      <c r="AY34" s="1865"/>
      <c r="AZ34" s="1865"/>
      <c r="BA34" s="1865"/>
      <c r="BB34" s="1865"/>
      <c r="BC34" s="1865"/>
      <c r="BD34" s="1865"/>
      <c r="BE34" s="1865"/>
      <c r="BF34" s="1865" t="s">
        <v>1066</v>
      </c>
      <c r="BG34" s="1865"/>
      <c r="BH34" s="1865"/>
      <c r="BI34" s="1865"/>
      <c r="BJ34" s="1865"/>
      <c r="BK34" s="1865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98"/>
      <c r="O35" s="1298"/>
      <c r="P35" s="1298"/>
      <c r="Q35" s="1298"/>
      <c r="R35" s="1298"/>
      <c r="S35" s="1298"/>
      <c r="T35" s="1865"/>
      <c r="U35" s="1865"/>
      <c r="V35" s="1865"/>
      <c r="W35" s="1865"/>
      <c r="X35" s="1865"/>
      <c r="Y35" s="1865"/>
      <c r="Z35" s="1865"/>
      <c r="AA35" s="1865"/>
      <c r="AB35" s="1865"/>
      <c r="AC35" s="1865"/>
      <c r="AD35" s="1865"/>
      <c r="AE35" s="1865"/>
      <c r="AF35" s="1865"/>
      <c r="AG35" s="1865"/>
      <c r="AH35" s="1865"/>
      <c r="AI35" s="1865"/>
      <c r="AJ35" s="1865"/>
      <c r="AK35" s="1865"/>
      <c r="AL35" s="1865"/>
      <c r="AM35" s="1865"/>
      <c r="AN35" s="1865"/>
      <c r="AO35" s="1865"/>
      <c r="AP35" s="1865"/>
      <c r="AQ35" s="1865"/>
      <c r="AR35" s="1865"/>
      <c r="AS35" s="1865"/>
      <c r="AT35" s="1865"/>
      <c r="AU35" s="1865"/>
      <c r="AV35" s="1865"/>
      <c r="AW35" s="1865"/>
      <c r="AX35" s="1865"/>
      <c r="AY35" s="1865"/>
      <c r="AZ35" s="1865"/>
      <c r="BA35" s="1865"/>
      <c r="BB35" s="1865"/>
      <c r="BC35" s="1865"/>
      <c r="BD35" s="1865"/>
      <c r="BE35" s="1865"/>
      <c r="BF35" s="1865"/>
      <c r="BG35" s="1865"/>
      <c r="BH35" s="1865"/>
      <c r="BI35" s="1865"/>
      <c r="BJ35" s="1865"/>
      <c r="BK35" s="1865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98"/>
      <c r="O36" s="1298"/>
      <c r="P36" s="1298"/>
      <c r="Q36" s="1298"/>
      <c r="R36" s="1298"/>
      <c r="S36" s="1298"/>
      <c r="T36" s="1296"/>
      <c r="U36" s="1296"/>
      <c r="V36" s="1296"/>
      <c r="W36" s="1296"/>
      <c r="X36" s="1512"/>
      <c r="Y36" s="1512"/>
      <c r="Z36" s="1512"/>
      <c r="AA36" s="1512"/>
      <c r="AB36" s="1512"/>
      <c r="AC36" s="1512"/>
      <c r="AD36" s="1512"/>
      <c r="AE36" s="1512"/>
      <c r="AF36" s="1512"/>
      <c r="AG36" s="1512"/>
      <c r="AH36" s="1512"/>
      <c r="AI36" s="1512"/>
      <c r="AJ36" s="1512"/>
      <c r="AK36" s="1512"/>
      <c r="AL36" s="1512"/>
      <c r="AM36" s="1301"/>
      <c r="AN36" s="1301"/>
      <c r="AO36" s="1301"/>
      <c r="AP36" s="1301"/>
      <c r="AQ36" s="1301"/>
      <c r="AR36" s="1301"/>
      <c r="AS36" s="1301"/>
      <c r="AT36" s="1301"/>
      <c r="AU36" s="1301"/>
      <c r="AV36" s="1301"/>
      <c r="AW36" s="1301"/>
      <c r="AX36" s="1301"/>
      <c r="AY36" s="1301"/>
      <c r="AZ36" s="1301"/>
      <c r="BA36" s="1301"/>
      <c r="BB36" s="1301"/>
      <c r="BC36" s="1301"/>
      <c r="BD36" s="1301"/>
      <c r="BE36" s="1301"/>
      <c r="BF36" s="1296"/>
      <c r="BG36" s="1296"/>
      <c r="BH36" s="1296"/>
      <c r="BI36" s="1296"/>
      <c r="BJ36" s="1296"/>
      <c r="BK36" s="1296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98"/>
      <c r="O37" s="1298"/>
      <c r="P37" s="1298"/>
      <c r="Q37" s="1298"/>
      <c r="R37" s="1298"/>
      <c r="S37" s="1298"/>
      <c r="T37" s="1865" t="s">
        <v>600</v>
      </c>
      <c r="U37" s="1865"/>
      <c r="V37" s="1865"/>
      <c r="W37" s="1865"/>
      <c r="X37" s="1865" t="s">
        <v>505</v>
      </c>
      <c r="Y37" s="1865"/>
      <c r="Z37" s="1865"/>
      <c r="AA37" s="1865"/>
      <c r="AB37" s="1865"/>
      <c r="AC37" s="1865"/>
      <c r="AD37" s="1865"/>
      <c r="AE37" s="1865"/>
      <c r="AF37" s="1865"/>
      <c r="AG37" s="1865"/>
      <c r="AH37" s="1865"/>
      <c r="AI37" s="1865"/>
      <c r="AJ37" s="1865"/>
      <c r="AK37" s="1865"/>
      <c r="AL37" s="1865"/>
      <c r="AM37" s="1865"/>
      <c r="AN37" s="1865"/>
      <c r="AO37" s="1865"/>
      <c r="AP37" s="1865"/>
      <c r="AQ37" s="1865"/>
      <c r="AR37" s="1865"/>
      <c r="AS37" s="1865"/>
      <c r="AT37" s="1865"/>
      <c r="AU37" s="1865"/>
      <c r="AV37" s="1865"/>
      <c r="AW37" s="1865"/>
      <c r="AX37" s="1865"/>
      <c r="AY37" s="1865"/>
      <c r="AZ37" s="1865"/>
      <c r="BA37" s="1865"/>
      <c r="BB37" s="1865"/>
      <c r="BC37" s="1865"/>
      <c r="BD37" s="1865"/>
      <c r="BE37" s="1865"/>
      <c r="BF37" s="1865" t="s">
        <v>1067</v>
      </c>
      <c r="BG37" s="1865"/>
      <c r="BH37" s="1865"/>
      <c r="BI37" s="1865"/>
      <c r="BJ37" s="1865"/>
      <c r="BK37" s="1865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98"/>
      <c r="O38" s="1298"/>
      <c r="P38" s="1298"/>
      <c r="Q38" s="1298"/>
      <c r="R38" s="1298"/>
      <c r="S38" s="1298"/>
      <c r="T38" s="1865"/>
      <c r="U38" s="1865"/>
      <c r="V38" s="1865"/>
      <c r="W38" s="1865"/>
      <c r="X38" s="1865"/>
      <c r="Y38" s="1865"/>
      <c r="Z38" s="1865"/>
      <c r="AA38" s="1865"/>
      <c r="AB38" s="1865"/>
      <c r="AC38" s="1865"/>
      <c r="AD38" s="1865"/>
      <c r="AE38" s="1865"/>
      <c r="AF38" s="1865"/>
      <c r="AG38" s="1865"/>
      <c r="AH38" s="1865"/>
      <c r="AI38" s="1865"/>
      <c r="AJ38" s="1865"/>
      <c r="AK38" s="1865"/>
      <c r="AL38" s="1865"/>
      <c r="AM38" s="1865"/>
      <c r="AN38" s="1865"/>
      <c r="AO38" s="1865"/>
      <c r="AP38" s="1865"/>
      <c r="AQ38" s="1865"/>
      <c r="AR38" s="1865"/>
      <c r="AS38" s="1865"/>
      <c r="AT38" s="1865"/>
      <c r="AU38" s="1865"/>
      <c r="AV38" s="1865"/>
      <c r="AW38" s="1865"/>
      <c r="AX38" s="1865"/>
      <c r="AY38" s="1865"/>
      <c r="AZ38" s="1865"/>
      <c r="BA38" s="1865"/>
      <c r="BB38" s="1865"/>
      <c r="BC38" s="1865"/>
      <c r="BD38" s="1865"/>
      <c r="BE38" s="1865"/>
      <c r="BF38" s="1865"/>
      <c r="BG38" s="1865"/>
      <c r="BH38" s="1865"/>
      <c r="BI38" s="1865"/>
      <c r="BJ38" s="1865"/>
      <c r="BK38" s="1865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98"/>
      <c r="O39" s="1298"/>
      <c r="P39" s="1298"/>
      <c r="Q39" s="1298"/>
      <c r="R39" s="1298"/>
      <c r="S39" s="1298"/>
      <c r="T39" s="1296"/>
      <c r="U39" s="1296"/>
      <c r="V39" s="1296"/>
      <c r="W39" s="1296"/>
      <c r="X39" s="1512"/>
      <c r="Y39" s="1512"/>
      <c r="Z39" s="1512"/>
      <c r="AA39" s="1512"/>
      <c r="AB39" s="1512"/>
      <c r="AC39" s="1512"/>
      <c r="AD39" s="1512"/>
      <c r="AE39" s="1512"/>
      <c r="AF39" s="1512"/>
      <c r="AG39" s="1512"/>
      <c r="AH39" s="1512"/>
      <c r="AI39" s="1512"/>
      <c r="AJ39" s="1512"/>
      <c r="AK39" s="1512"/>
      <c r="AL39" s="1512"/>
      <c r="AM39" s="1512"/>
      <c r="AN39" s="1512"/>
      <c r="AO39" s="1302"/>
      <c r="AP39" s="1301"/>
      <c r="AQ39" s="1301"/>
      <c r="AR39" s="1301"/>
      <c r="AS39" s="1301"/>
      <c r="AT39" s="1301"/>
      <c r="AU39" s="1301"/>
      <c r="AV39" s="1301"/>
      <c r="AW39" s="1301"/>
      <c r="AX39" s="1301"/>
      <c r="AY39" s="1301"/>
      <c r="AZ39" s="1301"/>
      <c r="BA39" s="1301"/>
      <c r="BB39" s="1301"/>
      <c r="BC39" s="1301"/>
      <c r="BD39" s="1301"/>
      <c r="BE39" s="1301"/>
      <c r="BF39" s="1296"/>
      <c r="BG39" s="1296"/>
      <c r="BH39" s="1296"/>
      <c r="BI39" s="1296"/>
      <c r="BJ39" s="1296"/>
      <c r="BK39" s="1296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98"/>
      <c r="O40" s="1298"/>
      <c r="P40" s="1298"/>
      <c r="Q40" s="1298"/>
      <c r="R40" s="1298"/>
      <c r="S40" s="1298"/>
      <c r="T40" s="1865" t="s">
        <v>601</v>
      </c>
      <c r="U40" s="1865"/>
      <c r="V40" s="1865"/>
      <c r="W40" s="1865"/>
      <c r="X40" s="1865" t="s">
        <v>506</v>
      </c>
      <c r="Y40" s="1865"/>
      <c r="Z40" s="1865"/>
      <c r="AA40" s="1865"/>
      <c r="AB40" s="1865"/>
      <c r="AC40" s="1865"/>
      <c r="AD40" s="1865"/>
      <c r="AE40" s="1865"/>
      <c r="AF40" s="1865"/>
      <c r="AG40" s="1865"/>
      <c r="AH40" s="1865"/>
      <c r="AI40" s="1865"/>
      <c r="AJ40" s="1865"/>
      <c r="AK40" s="1865"/>
      <c r="AL40" s="1865"/>
      <c r="AM40" s="1865"/>
      <c r="AN40" s="1865"/>
      <c r="AO40" s="1865"/>
      <c r="AP40" s="1865"/>
      <c r="AQ40" s="1865"/>
      <c r="AR40" s="1865"/>
      <c r="AS40" s="1865"/>
      <c r="AT40" s="1865"/>
      <c r="AU40" s="1865"/>
      <c r="AV40" s="1865"/>
      <c r="AW40" s="1865"/>
      <c r="AX40" s="1865"/>
      <c r="AY40" s="1865"/>
      <c r="AZ40" s="1865"/>
      <c r="BA40" s="1865"/>
      <c r="BB40" s="1865"/>
      <c r="BC40" s="1865"/>
      <c r="BD40" s="1865"/>
      <c r="BE40" s="1865"/>
      <c r="BF40" s="1865" t="s">
        <v>1068</v>
      </c>
      <c r="BG40" s="1865"/>
      <c r="BH40" s="1865"/>
      <c r="BI40" s="1865"/>
      <c r="BJ40" s="1865"/>
      <c r="BK40" s="1865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98"/>
      <c r="O41" s="1298"/>
      <c r="P41" s="1298"/>
      <c r="Q41" s="1298"/>
      <c r="R41" s="1298"/>
      <c r="S41" s="1298"/>
      <c r="T41" s="1865"/>
      <c r="U41" s="1865"/>
      <c r="V41" s="1865"/>
      <c r="W41" s="1865"/>
      <c r="X41" s="1865"/>
      <c r="Y41" s="1865"/>
      <c r="Z41" s="1865"/>
      <c r="AA41" s="1865"/>
      <c r="AB41" s="1865"/>
      <c r="AC41" s="1865"/>
      <c r="AD41" s="1865"/>
      <c r="AE41" s="1865"/>
      <c r="AF41" s="1865"/>
      <c r="AG41" s="1865"/>
      <c r="AH41" s="1865"/>
      <c r="AI41" s="1865"/>
      <c r="AJ41" s="1865"/>
      <c r="AK41" s="1865"/>
      <c r="AL41" s="1865"/>
      <c r="AM41" s="1865"/>
      <c r="AN41" s="1865"/>
      <c r="AO41" s="1865"/>
      <c r="AP41" s="1865"/>
      <c r="AQ41" s="1865"/>
      <c r="AR41" s="1865"/>
      <c r="AS41" s="1865"/>
      <c r="AT41" s="1865"/>
      <c r="AU41" s="1865"/>
      <c r="AV41" s="1865"/>
      <c r="AW41" s="1865"/>
      <c r="AX41" s="1865"/>
      <c r="AY41" s="1865"/>
      <c r="AZ41" s="1865"/>
      <c r="BA41" s="1865"/>
      <c r="BB41" s="1865"/>
      <c r="BC41" s="1865"/>
      <c r="BD41" s="1865"/>
      <c r="BE41" s="1865"/>
      <c r="BF41" s="1865"/>
      <c r="BG41" s="1865"/>
      <c r="BH41" s="1865"/>
      <c r="BI41" s="1865"/>
      <c r="BJ41" s="1865"/>
      <c r="BK41" s="1865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98"/>
      <c r="O42" s="1298"/>
      <c r="P42" s="1298"/>
      <c r="Q42" s="1298"/>
      <c r="R42" s="1298"/>
      <c r="S42" s="1298"/>
      <c r="T42" s="1296"/>
      <c r="U42" s="1296"/>
      <c r="V42" s="1296"/>
      <c r="W42" s="1296"/>
      <c r="X42" s="1512"/>
      <c r="Y42" s="1512"/>
      <c r="Z42" s="1512"/>
      <c r="AA42" s="1512"/>
      <c r="AB42" s="1512"/>
      <c r="AC42" s="1512"/>
      <c r="AD42" s="1512"/>
      <c r="AE42" s="1512"/>
      <c r="AF42" s="1512"/>
      <c r="AG42" s="1512"/>
      <c r="AH42" s="1512"/>
      <c r="AI42" s="1512"/>
      <c r="AJ42" s="1512"/>
      <c r="AK42" s="1512"/>
      <c r="AL42" s="1512"/>
      <c r="AM42" s="1512"/>
      <c r="AN42" s="1512"/>
      <c r="AO42" s="1512"/>
      <c r="AP42" s="1301"/>
      <c r="AQ42" s="1301"/>
      <c r="AR42" s="1301"/>
      <c r="AS42" s="1301"/>
      <c r="AT42" s="1301"/>
      <c r="AU42" s="1301"/>
      <c r="AV42" s="1301"/>
      <c r="AW42" s="1301"/>
      <c r="AX42" s="1301"/>
      <c r="AY42" s="1301"/>
      <c r="AZ42" s="1301"/>
      <c r="BA42" s="1301"/>
      <c r="BB42" s="1301"/>
      <c r="BC42" s="1301"/>
      <c r="BD42" s="1301"/>
      <c r="BE42" s="1301"/>
      <c r="BF42" s="1296"/>
      <c r="BG42" s="1296"/>
      <c r="BH42" s="1296"/>
      <c r="BI42" s="1296"/>
      <c r="BJ42" s="1296"/>
      <c r="BK42" s="1296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98"/>
      <c r="O43" s="1298"/>
      <c r="P43" s="1298"/>
      <c r="Q43" s="1298"/>
      <c r="R43" s="1298"/>
      <c r="S43" s="1298"/>
      <c r="T43" s="1865" t="s">
        <v>602</v>
      </c>
      <c r="U43" s="1865"/>
      <c r="V43" s="1865"/>
      <c r="W43" s="1865"/>
      <c r="X43" s="1865" t="s">
        <v>507</v>
      </c>
      <c r="Y43" s="1865"/>
      <c r="Z43" s="1865"/>
      <c r="AA43" s="1865"/>
      <c r="AB43" s="1865"/>
      <c r="AC43" s="1865"/>
      <c r="AD43" s="1865"/>
      <c r="AE43" s="1865"/>
      <c r="AF43" s="1865"/>
      <c r="AG43" s="1865"/>
      <c r="AH43" s="1865"/>
      <c r="AI43" s="1865"/>
      <c r="AJ43" s="1865"/>
      <c r="AK43" s="1865"/>
      <c r="AL43" s="1865"/>
      <c r="AM43" s="1865"/>
      <c r="AN43" s="1865"/>
      <c r="AO43" s="1865"/>
      <c r="AP43" s="1865"/>
      <c r="AQ43" s="1865"/>
      <c r="AR43" s="1865"/>
      <c r="AS43" s="1865"/>
      <c r="AT43" s="1865"/>
      <c r="AU43" s="1865"/>
      <c r="AV43" s="1865"/>
      <c r="AW43" s="1865"/>
      <c r="AX43" s="1865"/>
      <c r="AY43" s="1865"/>
      <c r="AZ43" s="1865"/>
      <c r="BA43" s="1865"/>
      <c r="BB43" s="1865"/>
      <c r="BC43" s="1865"/>
      <c r="BD43" s="1865"/>
      <c r="BE43" s="1865"/>
      <c r="BF43" s="1865" t="s">
        <v>1069</v>
      </c>
      <c r="BG43" s="1865"/>
      <c r="BH43" s="1865"/>
      <c r="BI43" s="1865"/>
      <c r="BJ43" s="1865"/>
      <c r="BK43" s="1865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98"/>
      <c r="O44" s="1298"/>
      <c r="P44" s="1298"/>
      <c r="Q44" s="1298"/>
      <c r="R44" s="1298"/>
      <c r="S44" s="1298"/>
      <c r="T44" s="1865"/>
      <c r="U44" s="1865"/>
      <c r="V44" s="1865"/>
      <c r="W44" s="1865"/>
      <c r="X44" s="1865"/>
      <c r="Y44" s="1865"/>
      <c r="Z44" s="1865"/>
      <c r="AA44" s="1865"/>
      <c r="AB44" s="1865"/>
      <c r="AC44" s="1865"/>
      <c r="AD44" s="1865"/>
      <c r="AE44" s="1865"/>
      <c r="AF44" s="1865"/>
      <c r="AG44" s="1865"/>
      <c r="AH44" s="1865"/>
      <c r="AI44" s="1865"/>
      <c r="AJ44" s="1865"/>
      <c r="AK44" s="1865"/>
      <c r="AL44" s="1865"/>
      <c r="AM44" s="1865"/>
      <c r="AN44" s="1865"/>
      <c r="AO44" s="1865"/>
      <c r="AP44" s="1865"/>
      <c r="AQ44" s="1865"/>
      <c r="AR44" s="1865"/>
      <c r="AS44" s="1865"/>
      <c r="AT44" s="1865"/>
      <c r="AU44" s="1865"/>
      <c r="AV44" s="1865"/>
      <c r="AW44" s="1865"/>
      <c r="AX44" s="1865"/>
      <c r="AY44" s="1865"/>
      <c r="AZ44" s="1865"/>
      <c r="BA44" s="1865"/>
      <c r="BB44" s="1865"/>
      <c r="BC44" s="1865"/>
      <c r="BD44" s="1865"/>
      <c r="BE44" s="1865"/>
      <c r="BF44" s="1865"/>
      <c r="BG44" s="1865"/>
      <c r="BH44" s="1865"/>
      <c r="BI44" s="1865"/>
      <c r="BJ44" s="1865"/>
      <c r="BK44" s="1865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98"/>
      <c r="O45" s="1298"/>
      <c r="P45" s="1298"/>
      <c r="Q45" s="1298"/>
      <c r="R45" s="1298"/>
      <c r="S45" s="1298"/>
      <c r="T45" s="1296"/>
      <c r="U45" s="1296"/>
      <c r="V45" s="1296"/>
      <c r="W45" s="1296"/>
      <c r="X45" s="1512"/>
      <c r="Y45" s="1512"/>
      <c r="Z45" s="1512"/>
      <c r="AA45" s="1512"/>
      <c r="AB45" s="1512"/>
      <c r="AC45" s="1512"/>
      <c r="AD45" s="1512"/>
      <c r="AE45" s="1512"/>
      <c r="AF45" s="1512"/>
      <c r="AG45" s="1512"/>
      <c r="AH45" s="1512"/>
      <c r="AI45" s="1512"/>
      <c r="AJ45" s="1512"/>
      <c r="AK45" s="1512"/>
      <c r="AL45" s="1512"/>
      <c r="AM45" s="1512"/>
      <c r="AN45" s="1512"/>
      <c r="AO45" s="1512"/>
      <c r="AP45" s="1301"/>
      <c r="AQ45" s="1301"/>
      <c r="AR45" s="1301"/>
      <c r="AS45" s="1301"/>
      <c r="AT45" s="1301"/>
      <c r="AU45" s="1301"/>
      <c r="AV45" s="1301"/>
      <c r="AW45" s="1301"/>
      <c r="AX45" s="1301"/>
      <c r="AY45" s="1301"/>
      <c r="AZ45" s="1301"/>
      <c r="BA45" s="1301"/>
      <c r="BB45" s="1301"/>
      <c r="BC45" s="1301"/>
      <c r="BD45" s="1301"/>
      <c r="BE45" s="1301"/>
      <c r="BF45" s="1296"/>
      <c r="BG45" s="1296"/>
      <c r="BH45" s="1296"/>
      <c r="BI45" s="1296"/>
      <c r="BJ45" s="1296"/>
      <c r="BK45" s="1296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98"/>
      <c r="O46" s="1298"/>
      <c r="P46" s="1298"/>
      <c r="Q46" s="1298"/>
      <c r="R46" s="1298"/>
      <c r="S46" s="1298"/>
      <c r="T46" s="1865" t="s">
        <v>603</v>
      </c>
      <c r="U46" s="1865"/>
      <c r="V46" s="1865"/>
      <c r="W46" s="1865"/>
      <c r="X46" s="1865" t="s">
        <v>508</v>
      </c>
      <c r="Y46" s="1865"/>
      <c r="Z46" s="1865"/>
      <c r="AA46" s="1865"/>
      <c r="AB46" s="1865"/>
      <c r="AC46" s="1865"/>
      <c r="AD46" s="1865"/>
      <c r="AE46" s="1865"/>
      <c r="AF46" s="1865"/>
      <c r="AG46" s="1865"/>
      <c r="AH46" s="1865"/>
      <c r="AI46" s="1865"/>
      <c r="AJ46" s="1865"/>
      <c r="AK46" s="1865"/>
      <c r="AL46" s="1865"/>
      <c r="AM46" s="1865"/>
      <c r="AN46" s="1865"/>
      <c r="AO46" s="1865"/>
      <c r="AP46" s="1865"/>
      <c r="AQ46" s="1865"/>
      <c r="AR46" s="1865"/>
      <c r="AS46" s="1865"/>
      <c r="AT46" s="1865"/>
      <c r="AU46" s="1865"/>
      <c r="AV46" s="1865"/>
      <c r="AW46" s="1865"/>
      <c r="AX46" s="1865"/>
      <c r="AY46" s="1865"/>
      <c r="AZ46" s="1865"/>
      <c r="BA46" s="1865"/>
      <c r="BB46" s="1865"/>
      <c r="BC46" s="1865"/>
      <c r="BD46" s="1865"/>
      <c r="BE46" s="1865"/>
      <c r="BF46" s="1865" t="s">
        <v>1070</v>
      </c>
      <c r="BG46" s="1865"/>
      <c r="BH46" s="1865"/>
      <c r="BI46" s="1865"/>
      <c r="BJ46" s="1865"/>
      <c r="BK46" s="1865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98"/>
      <c r="O47" s="1298"/>
      <c r="P47" s="1298"/>
      <c r="Q47" s="1298"/>
      <c r="R47" s="1298"/>
      <c r="S47" s="1298"/>
      <c r="T47" s="1865"/>
      <c r="U47" s="1865"/>
      <c r="V47" s="1865"/>
      <c r="W47" s="1865"/>
      <c r="X47" s="1865"/>
      <c r="Y47" s="1865"/>
      <c r="Z47" s="1865"/>
      <c r="AA47" s="1865"/>
      <c r="AB47" s="1865"/>
      <c r="AC47" s="1865"/>
      <c r="AD47" s="1865"/>
      <c r="AE47" s="1865"/>
      <c r="AF47" s="1865"/>
      <c r="AG47" s="1865"/>
      <c r="AH47" s="1865"/>
      <c r="AI47" s="1865"/>
      <c r="AJ47" s="1865"/>
      <c r="AK47" s="1865"/>
      <c r="AL47" s="1865"/>
      <c r="AM47" s="1865"/>
      <c r="AN47" s="1865"/>
      <c r="AO47" s="1865"/>
      <c r="AP47" s="1865"/>
      <c r="AQ47" s="1865"/>
      <c r="AR47" s="1865"/>
      <c r="AS47" s="1865"/>
      <c r="AT47" s="1865"/>
      <c r="AU47" s="1865"/>
      <c r="AV47" s="1865"/>
      <c r="AW47" s="1865"/>
      <c r="AX47" s="1865"/>
      <c r="AY47" s="1865"/>
      <c r="AZ47" s="1865"/>
      <c r="BA47" s="1865"/>
      <c r="BB47" s="1865"/>
      <c r="BC47" s="1865"/>
      <c r="BD47" s="1865"/>
      <c r="BE47" s="1865"/>
      <c r="BF47" s="1865"/>
      <c r="BG47" s="1865"/>
      <c r="BH47" s="1865"/>
      <c r="BI47" s="1865"/>
      <c r="BJ47" s="1865"/>
      <c r="BK47" s="1865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98"/>
      <c r="O48" s="1298"/>
      <c r="P48" s="1298"/>
      <c r="Q48" s="1298"/>
      <c r="R48" s="1298"/>
      <c r="S48" s="1298"/>
      <c r="T48" s="1296"/>
      <c r="U48" s="1296"/>
      <c r="V48" s="1296"/>
      <c r="W48" s="1296"/>
      <c r="X48" s="1512"/>
      <c r="Y48" s="1512"/>
      <c r="Z48" s="1512"/>
      <c r="AA48" s="1512"/>
      <c r="AB48" s="1512"/>
      <c r="AC48" s="1512"/>
      <c r="AD48" s="1512"/>
      <c r="AE48" s="1512"/>
      <c r="AF48" s="1512"/>
      <c r="AG48" s="1512"/>
      <c r="AH48" s="1512"/>
      <c r="AI48" s="1512"/>
      <c r="AJ48" s="1512"/>
      <c r="AK48" s="1512"/>
      <c r="AL48" s="1512"/>
      <c r="AM48" s="1512"/>
      <c r="AN48" s="1301"/>
      <c r="AO48" s="1301"/>
      <c r="AP48" s="1301"/>
      <c r="AQ48" s="1301"/>
      <c r="AR48" s="1301"/>
      <c r="AS48" s="1301"/>
      <c r="AT48" s="1301"/>
      <c r="AU48" s="1301"/>
      <c r="AV48" s="1301"/>
      <c r="AW48" s="1301"/>
      <c r="AX48" s="1301"/>
      <c r="AY48" s="1301"/>
      <c r="AZ48" s="1301"/>
      <c r="BA48" s="1301"/>
      <c r="BB48" s="1301"/>
      <c r="BC48" s="1301"/>
      <c r="BD48" s="1301"/>
      <c r="BE48" s="1301"/>
      <c r="BF48" s="1296"/>
      <c r="BG48" s="1296"/>
      <c r="BH48" s="1296"/>
      <c r="BI48" s="1296"/>
      <c r="BJ48" s="1296"/>
      <c r="BK48" s="1296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98"/>
      <c r="O49" s="1298"/>
      <c r="P49" s="1298"/>
      <c r="Q49" s="1298"/>
      <c r="R49" s="1298"/>
      <c r="S49" s="1298"/>
      <c r="T49" s="1865" t="s">
        <v>604</v>
      </c>
      <c r="U49" s="1865"/>
      <c r="V49" s="1865"/>
      <c r="W49" s="1865"/>
      <c r="X49" s="1865" t="s">
        <v>509</v>
      </c>
      <c r="Y49" s="1865"/>
      <c r="Z49" s="1865"/>
      <c r="AA49" s="1865"/>
      <c r="AB49" s="1865"/>
      <c r="AC49" s="1865"/>
      <c r="AD49" s="1865"/>
      <c r="AE49" s="1865"/>
      <c r="AF49" s="1865"/>
      <c r="AG49" s="1865"/>
      <c r="AH49" s="1865"/>
      <c r="AI49" s="1865"/>
      <c r="AJ49" s="1865"/>
      <c r="AK49" s="1865"/>
      <c r="AL49" s="1865"/>
      <c r="AM49" s="1865"/>
      <c r="AN49" s="1865"/>
      <c r="AO49" s="1865"/>
      <c r="AP49" s="1865"/>
      <c r="AQ49" s="1865"/>
      <c r="AR49" s="1865"/>
      <c r="AS49" s="1865"/>
      <c r="AT49" s="1865"/>
      <c r="AU49" s="1865"/>
      <c r="AV49" s="1865"/>
      <c r="AW49" s="1865"/>
      <c r="AX49" s="1865"/>
      <c r="AY49" s="1865"/>
      <c r="AZ49" s="1865"/>
      <c r="BA49" s="1865"/>
      <c r="BB49" s="1865"/>
      <c r="BC49" s="1865"/>
      <c r="BD49" s="1865"/>
      <c r="BE49" s="1865"/>
      <c r="BF49" s="1865" t="s">
        <v>1071</v>
      </c>
      <c r="BG49" s="1865"/>
      <c r="BH49" s="1865"/>
      <c r="BI49" s="1865"/>
      <c r="BJ49" s="1865"/>
      <c r="BK49" s="1865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98"/>
      <c r="O50" s="1298"/>
      <c r="P50" s="1298"/>
      <c r="Q50" s="1298"/>
      <c r="R50" s="1298"/>
      <c r="S50" s="1298"/>
      <c r="T50" s="1865"/>
      <c r="U50" s="1865"/>
      <c r="V50" s="1865"/>
      <c r="W50" s="1865"/>
      <c r="X50" s="1865"/>
      <c r="Y50" s="1865"/>
      <c r="Z50" s="1865"/>
      <c r="AA50" s="1865"/>
      <c r="AB50" s="1865"/>
      <c r="AC50" s="1865"/>
      <c r="AD50" s="1865"/>
      <c r="AE50" s="1865"/>
      <c r="AF50" s="1865"/>
      <c r="AG50" s="1865"/>
      <c r="AH50" s="1865"/>
      <c r="AI50" s="1865"/>
      <c r="AJ50" s="1865"/>
      <c r="AK50" s="1865"/>
      <c r="AL50" s="1865"/>
      <c r="AM50" s="1865"/>
      <c r="AN50" s="1865"/>
      <c r="AO50" s="1865"/>
      <c r="AP50" s="1865"/>
      <c r="AQ50" s="1865"/>
      <c r="AR50" s="1865"/>
      <c r="AS50" s="1865"/>
      <c r="AT50" s="1865"/>
      <c r="AU50" s="1865"/>
      <c r="AV50" s="1865"/>
      <c r="AW50" s="1865"/>
      <c r="AX50" s="1865"/>
      <c r="AY50" s="1865"/>
      <c r="AZ50" s="1865"/>
      <c r="BA50" s="1865"/>
      <c r="BB50" s="1865"/>
      <c r="BC50" s="1865"/>
      <c r="BD50" s="1865"/>
      <c r="BE50" s="1865"/>
      <c r="BF50" s="1865"/>
      <c r="BG50" s="1865"/>
      <c r="BH50" s="1865"/>
      <c r="BI50" s="1865"/>
      <c r="BJ50" s="1865"/>
      <c r="BK50" s="1865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98"/>
      <c r="O51" s="1298"/>
      <c r="P51" s="1298"/>
      <c r="Q51" s="1298"/>
      <c r="R51" s="1298"/>
      <c r="S51" s="1298"/>
      <c r="T51" s="1296"/>
      <c r="U51" s="1296"/>
      <c r="V51" s="1296"/>
      <c r="W51" s="1296"/>
      <c r="X51" s="1296"/>
      <c r="Y51" s="1296"/>
      <c r="Z51" s="1296"/>
      <c r="AA51" s="1296"/>
      <c r="AB51" s="1296"/>
      <c r="AC51" s="1296"/>
      <c r="AD51" s="1296"/>
      <c r="AE51" s="1296"/>
      <c r="AF51" s="1296"/>
      <c r="AG51" s="1296"/>
      <c r="AH51" s="1296"/>
      <c r="AI51" s="1296"/>
      <c r="AJ51" s="1296"/>
      <c r="AK51" s="1296"/>
      <c r="AL51" s="1296"/>
      <c r="AM51" s="1296"/>
      <c r="AN51" s="1296"/>
      <c r="AO51" s="1296"/>
      <c r="AP51" s="1301"/>
      <c r="AQ51" s="1301"/>
      <c r="AR51" s="1301"/>
      <c r="AS51" s="1301"/>
      <c r="AT51" s="1301"/>
      <c r="AU51" s="1301"/>
      <c r="AV51" s="1301"/>
      <c r="AW51" s="1301"/>
      <c r="AX51" s="1301"/>
      <c r="AY51" s="1301"/>
      <c r="AZ51" s="1301"/>
      <c r="BA51" s="1301"/>
      <c r="BB51" s="1301"/>
      <c r="BC51" s="1301"/>
      <c r="BD51" s="1301"/>
      <c r="BE51" s="1301"/>
      <c r="BF51" s="1296"/>
      <c r="BG51" s="1296"/>
      <c r="BH51" s="1296"/>
      <c r="BI51" s="1296"/>
      <c r="BJ51" s="1296"/>
      <c r="BK51" s="1296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300"/>
      <c r="O52" s="1300"/>
      <c r="P52" s="1300"/>
      <c r="Q52" s="1300"/>
      <c r="R52" s="1300"/>
      <c r="S52" s="1300"/>
      <c r="T52" s="1865" t="s">
        <v>605</v>
      </c>
      <c r="U52" s="1865"/>
      <c r="V52" s="1865"/>
      <c r="W52" s="1865"/>
      <c r="X52" s="1870" t="s">
        <v>560</v>
      </c>
      <c r="Y52" s="1870"/>
      <c r="Z52" s="1870"/>
      <c r="AA52" s="1870"/>
      <c r="AB52" s="1870"/>
      <c r="AC52" s="1870"/>
      <c r="AD52" s="1870"/>
      <c r="AE52" s="1870"/>
      <c r="AF52" s="1870"/>
      <c r="AG52" s="1870"/>
      <c r="AH52" s="1870"/>
      <c r="AI52" s="1870"/>
      <c r="AJ52" s="1870"/>
      <c r="AK52" s="1870"/>
      <c r="AL52" s="1870"/>
      <c r="AM52" s="1870"/>
      <c r="AN52" s="1870"/>
      <c r="AO52" s="1870"/>
      <c r="AP52" s="1870"/>
      <c r="AQ52" s="1870"/>
      <c r="AR52" s="1870"/>
      <c r="AS52" s="1870"/>
      <c r="AT52" s="1870"/>
      <c r="AU52" s="1870"/>
      <c r="AV52" s="1870"/>
      <c r="AW52" s="1870"/>
      <c r="AX52" s="1870"/>
      <c r="AY52" s="1870"/>
      <c r="AZ52" s="1870"/>
      <c r="BA52" s="1870"/>
      <c r="BB52" s="1870"/>
      <c r="BC52" s="1870"/>
      <c r="BD52" s="1870"/>
      <c r="BE52" s="1870"/>
      <c r="BF52" s="1865" t="s">
        <v>1072</v>
      </c>
      <c r="BG52" s="1865"/>
      <c r="BH52" s="1865"/>
      <c r="BI52" s="1865"/>
      <c r="BJ52" s="1865"/>
      <c r="BK52" s="1865"/>
      <c r="BL52" s="1270"/>
      <c r="BM52" s="1270"/>
      <c r="BN52" s="1270"/>
      <c r="BO52" s="1270"/>
      <c r="BP52" s="1270"/>
      <c r="BQ52" s="1270"/>
      <c r="BR52" s="1270"/>
      <c r="BS52" s="1270"/>
    </row>
    <row r="53" spans="14:71" s="667" customFormat="1" ht="11.1" customHeight="1">
      <c r="N53" s="1300"/>
      <c r="O53" s="1300"/>
      <c r="P53" s="1300"/>
      <c r="Q53" s="1300"/>
      <c r="R53" s="1300"/>
      <c r="S53" s="1300"/>
      <c r="T53" s="1865"/>
      <c r="U53" s="1865"/>
      <c r="V53" s="1865"/>
      <c r="W53" s="1865"/>
      <c r="X53" s="1870"/>
      <c r="Y53" s="1870"/>
      <c r="Z53" s="1870"/>
      <c r="AA53" s="1870"/>
      <c r="AB53" s="1870"/>
      <c r="AC53" s="1870"/>
      <c r="AD53" s="1870"/>
      <c r="AE53" s="1870"/>
      <c r="AF53" s="1870"/>
      <c r="AG53" s="1870"/>
      <c r="AH53" s="1870"/>
      <c r="AI53" s="1870"/>
      <c r="AJ53" s="1870"/>
      <c r="AK53" s="1870"/>
      <c r="AL53" s="1870"/>
      <c r="AM53" s="1870"/>
      <c r="AN53" s="1870"/>
      <c r="AO53" s="1870"/>
      <c r="AP53" s="1870"/>
      <c r="AQ53" s="1870"/>
      <c r="AR53" s="1870"/>
      <c r="AS53" s="1870"/>
      <c r="AT53" s="1870"/>
      <c r="AU53" s="1870"/>
      <c r="AV53" s="1870"/>
      <c r="AW53" s="1870"/>
      <c r="AX53" s="1870"/>
      <c r="AY53" s="1870"/>
      <c r="AZ53" s="1870"/>
      <c r="BA53" s="1870"/>
      <c r="BB53" s="1870"/>
      <c r="BC53" s="1870"/>
      <c r="BD53" s="1870"/>
      <c r="BE53" s="1870"/>
      <c r="BF53" s="1865"/>
      <c r="BG53" s="1865"/>
      <c r="BH53" s="1865"/>
      <c r="BI53" s="1865"/>
      <c r="BJ53" s="1865"/>
      <c r="BK53" s="1865"/>
      <c r="BL53" s="1270"/>
      <c r="BM53" s="1270"/>
      <c r="BN53" s="1270"/>
      <c r="BO53" s="1270"/>
      <c r="BP53" s="1270"/>
      <c r="BQ53" s="1270"/>
      <c r="BR53" s="1270"/>
      <c r="BS53" s="1270"/>
    </row>
    <row r="54" spans="14:71" ht="0.95" customHeight="1">
      <c r="AT54" s="1303"/>
      <c r="AU54" s="1303"/>
      <c r="AV54" s="1303"/>
      <c r="AW54" s="1303"/>
      <c r="AX54" s="1303"/>
      <c r="AY54" s="1303"/>
      <c r="AZ54" s="1303"/>
      <c r="BA54" s="1303"/>
      <c r="BB54" s="1303"/>
      <c r="BC54" s="1303"/>
      <c r="BD54" s="1303"/>
      <c r="BE54" s="1303"/>
    </row>
    <row r="236" spans="14:14">
      <c r="N236" s="547"/>
    </row>
  </sheetData>
  <mergeCells count="49"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  <mergeCell ref="X31:BE32"/>
    <mergeCell ref="X34:BE35"/>
    <mergeCell ref="T31:W32"/>
    <mergeCell ref="BF37:BK38"/>
    <mergeCell ref="BF40:BK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CI50" sqref="CI50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8"/>
  <sheetViews>
    <sheetView view="pageBreakPreview" zoomScale="85" zoomScaleNormal="150" zoomScaleSheetLayoutView="85" workbookViewId="0">
      <selection activeCell="AL31" sqref="AL31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1" customWidth="1"/>
    <col min="10" max="10" width="0.375" style="669" customWidth="1"/>
    <col min="11" max="11" width="4.625" style="755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890" t="s">
        <v>542</v>
      </c>
      <c r="C1" s="1890"/>
      <c r="D1" s="1890"/>
      <c r="E1" s="1890"/>
      <c r="F1" s="1890"/>
      <c r="G1" s="1890"/>
      <c r="H1" s="1890"/>
      <c r="I1" s="1890"/>
      <c r="J1" s="1890"/>
      <c r="K1" s="1890"/>
      <c r="L1" s="1890"/>
      <c r="M1" s="1890"/>
      <c r="N1" s="1890"/>
      <c r="O1" s="1890"/>
      <c r="P1" s="1890"/>
      <c r="Q1" s="1890"/>
      <c r="R1" s="1890"/>
      <c r="S1" s="1890"/>
      <c r="T1" s="1890"/>
      <c r="U1" s="1890"/>
      <c r="V1" s="1890"/>
      <c r="W1" s="1890"/>
      <c r="X1" s="1890"/>
      <c r="Y1" s="1890"/>
      <c r="Z1" s="1890"/>
      <c r="AA1" s="1890"/>
      <c r="AB1" s="1890"/>
      <c r="AC1" s="1890"/>
      <c r="AD1" s="1890"/>
      <c r="AE1" s="1890"/>
      <c r="AF1" s="1890"/>
      <c r="AG1" s="1890"/>
      <c r="AH1" s="1890"/>
      <c r="AI1" s="1891"/>
    </row>
    <row r="2" spans="1:35" ht="9.9499999999999993" customHeight="1">
      <c r="A2" s="1894" t="s">
        <v>530</v>
      </c>
      <c r="B2" s="1895"/>
      <c r="C2" s="1894" t="s">
        <v>595</v>
      </c>
      <c r="D2" s="1895"/>
      <c r="E2" s="1871" t="s">
        <v>592</v>
      </c>
      <c r="F2" s="1876"/>
      <c r="G2" s="1876"/>
      <c r="H2" s="1876"/>
      <c r="I2" s="1876"/>
      <c r="J2" s="1872"/>
      <c r="K2" s="1871" t="s">
        <v>531</v>
      </c>
      <c r="L2" s="1876"/>
      <c r="M2" s="1876"/>
      <c r="N2" s="1876"/>
      <c r="O2" s="1876"/>
      <c r="P2" s="1876"/>
      <c r="Q2" s="1876"/>
      <c r="R2" s="1876"/>
      <c r="S2" s="1872"/>
      <c r="T2" s="1871" t="s">
        <v>532</v>
      </c>
      <c r="U2" s="1876"/>
      <c r="V2" s="1876"/>
      <c r="W2" s="1876"/>
      <c r="X2" s="1876"/>
      <c r="Y2" s="1876"/>
      <c r="Z2" s="1876"/>
      <c r="AA2" s="1876"/>
      <c r="AB2" s="1876"/>
      <c r="AC2" s="1876"/>
      <c r="AD2" s="1876"/>
      <c r="AE2" s="1876"/>
      <c r="AF2" s="1876"/>
      <c r="AG2" s="1876"/>
      <c r="AH2" s="1876"/>
      <c r="AI2" s="1872"/>
    </row>
    <row r="3" spans="1:35" ht="9.9499999999999993" customHeight="1">
      <c r="A3" s="1886"/>
      <c r="B3" s="1887"/>
      <c r="C3" s="1886" t="s">
        <v>593</v>
      </c>
      <c r="D3" s="1888"/>
      <c r="E3" s="670" t="s">
        <v>440</v>
      </c>
      <c r="F3" s="1896" t="s">
        <v>533</v>
      </c>
      <c r="G3" s="1897"/>
      <c r="H3" s="1898"/>
      <c r="I3" s="1911" t="s">
        <v>28</v>
      </c>
      <c r="J3" s="1898"/>
      <c r="K3" s="1871" t="s">
        <v>440</v>
      </c>
      <c r="L3" s="1872"/>
      <c r="M3" s="1871" t="s">
        <v>594</v>
      </c>
      <c r="N3" s="1876"/>
      <c r="O3" s="1872"/>
      <c r="P3" s="1871" t="s">
        <v>534</v>
      </c>
      <c r="Q3" s="1872"/>
      <c r="R3" s="1889" t="s">
        <v>535</v>
      </c>
      <c r="S3" s="1889"/>
      <c r="T3" s="1871" t="s">
        <v>536</v>
      </c>
      <c r="U3" s="1872"/>
      <c r="V3" s="1876" t="s">
        <v>537</v>
      </c>
      <c r="W3" s="1876"/>
      <c r="X3" s="1871" t="s">
        <v>538</v>
      </c>
      <c r="Y3" s="1872"/>
      <c r="Z3" s="1876" t="s">
        <v>539</v>
      </c>
      <c r="AA3" s="1876"/>
      <c r="AB3" s="1871" t="s">
        <v>540</v>
      </c>
      <c r="AC3" s="1872"/>
      <c r="AD3" s="1876" t="s">
        <v>541</v>
      </c>
      <c r="AE3" s="1876"/>
      <c r="AF3" s="1871" t="s">
        <v>979</v>
      </c>
      <c r="AG3" s="1872"/>
      <c r="AH3" s="1871" t="s">
        <v>980</v>
      </c>
      <c r="AI3" s="1872"/>
    </row>
    <row r="4" spans="1:35" ht="9.9499999999999993" customHeight="1">
      <c r="A4" s="673"/>
      <c r="B4" s="635" t="s">
        <v>570</v>
      </c>
      <c r="C4" s="674"/>
      <c r="D4" s="675" t="s">
        <v>571</v>
      </c>
      <c r="E4" s="1899"/>
      <c r="F4" s="1900"/>
      <c r="G4" s="1900"/>
      <c r="H4" s="1900"/>
      <c r="I4" s="1900"/>
      <c r="J4" s="1901"/>
      <c r="K4" s="748">
        <v>1</v>
      </c>
      <c r="L4" s="677" t="s">
        <v>573</v>
      </c>
      <c r="M4" s="739">
        <v>16000</v>
      </c>
      <c r="N4" s="740" t="s">
        <v>572</v>
      </c>
      <c r="O4" s="741">
        <v>60000</v>
      </c>
      <c r="P4" s="1899"/>
      <c r="Q4" s="1900"/>
      <c r="R4" s="1900"/>
      <c r="S4" s="1901"/>
      <c r="T4" s="1908">
        <v>1</v>
      </c>
      <c r="U4" s="678"/>
      <c r="V4" s="1912"/>
      <c r="W4" s="1913"/>
      <c r="X4" s="1913"/>
      <c r="Y4" s="1913"/>
      <c r="Z4" s="1913"/>
      <c r="AA4" s="1913"/>
      <c r="AB4" s="1913"/>
      <c r="AC4" s="1913"/>
      <c r="AD4" s="1913"/>
      <c r="AE4" s="1913"/>
      <c r="AF4" s="1913"/>
      <c r="AG4" s="1913"/>
      <c r="AH4" s="1913"/>
      <c r="AI4" s="1914"/>
    </row>
    <row r="5" spans="1:35" ht="9.9499999999999993" customHeight="1">
      <c r="A5" s="673"/>
      <c r="B5" s="635" t="s">
        <v>574</v>
      </c>
      <c r="C5" s="679"/>
      <c r="D5" s="680"/>
      <c r="E5" s="1902"/>
      <c r="F5" s="1903"/>
      <c r="G5" s="1903"/>
      <c r="H5" s="1903"/>
      <c r="I5" s="1903"/>
      <c r="J5" s="1904"/>
      <c r="K5" s="749"/>
      <c r="L5" s="681"/>
      <c r="M5" s="742">
        <v>73000</v>
      </c>
      <c r="N5" s="743" t="s">
        <v>572</v>
      </c>
      <c r="O5" s="744">
        <v>109000</v>
      </c>
      <c r="P5" s="1902"/>
      <c r="Q5" s="1903"/>
      <c r="R5" s="1903"/>
      <c r="S5" s="1904"/>
      <c r="T5" s="1909"/>
      <c r="U5" s="682"/>
      <c r="V5" s="1915"/>
      <c r="W5" s="1916"/>
      <c r="X5" s="1916"/>
      <c r="Y5" s="1916"/>
      <c r="Z5" s="1916"/>
      <c r="AA5" s="1916"/>
      <c r="AB5" s="1916"/>
      <c r="AC5" s="1916"/>
      <c r="AD5" s="1916"/>
      <c r="AE5" s="1916"/>
      <c r="AF5" s="1916"/>
      <c r="AG5" s="1916"/>
      <c r="AH5" s="1916"/>
      <c r="AI5" s="1917"/>
    </row>
    <row r="6" spans="1:35" ht="9.9499999999999993" customHeight="1">
      <c r="A6" s="673"/>
      <c r="B6" s="635"/>
      <c r="C6" s="683"/>
      <c r="D6" s="684"/>
      <c r="E6" s="1902"/>
      <c r="F6" s="1903"/>
      <c r="G6" s="1903"/>
      <c r="H6" s="1903"/>
      <c r="I6" s="1903"/>
      <c r="J6" s="1904"/>
      <c r="K6" s="749"/>
      <c r="L6" s="681"/>
      <c r="M6" s="742">
        <v>109000</v>
      </c>
      <c r="N6" s="743" t="s">
        <v>572</v>
      </c>
      <c r="O6" s="744">
        <v>131500</v>
      </c>
      <c r="P6" s="1902"/>
      <c r="Q6" s="1903"/>
      <c r="R6" s="1903"/>
      <c r="S6" s="1904"/>
      <c r="T6" s="1909"/>
      <c r="U6" s="682"/>
      <c r="V6" s="1915"/>
      <c r="W6" s="1916"/>
      <c r="X6" s="1916"/>
      <c r="Y6" s="1916"/>
      <c r="Z6" s="1916"/>
      <c r="AA6" s="1916"/>
      <c r="AB6" s="1916"/>
      <c r="AC6" s="1916"/>
      <c r="AD6" s="1916"/>
      <c r="AE6" s="1916"/>
      <c r="AF6" s="1916"/>
      <c r="AG6" s="1916"/>
      <c r="AH6" s="1916"/>
      <c r="AI6" s="1917"/>
    </row>
    <row r="7" spans="1:35" ht="9.9499999999999993" customHeight="1">
      <c r="A7" s="672"/>
      <c r="B7" s="685"/>
      <c r="C7" s="683"/>
      <c r="D7" s="684" t="s">
        <v>575</v>
      </c>
      <c r="E7" s="1905"/>
      <c r="F7" s="1906"/>
      <c r="G7" s="1906"/>
      <c r="H7" s="1906"/>
      <c r="I7" s="1906"/>
      <c r="J7" s="1907"/>
      <c r="K7" s="750"/>
      <c r="L7" s="686"/>
      <c r="M7" s="745">
        <v>131500</v>
      </c>
      <c r="N7" s="746" t="s">
        <v>425</v>
      </c>
      <c r="O7" s="747">
        <v>139500</v>
      </c>
      <c r="P7" s="1905"/>
      <c r="Q7" s="1906"/>
      <c r="R7" s="1906"/>
      <c r="S7" s="1907"/>
      <c r="T7" s="1910"/>
      <c r="U7" s="687"/>
      <c r="V7" s="1918"/>
      <c r="W7" s="1919"/>
      <c r="X7" s="1919"/>
      <c r="Y7" s="1919"/>
      <c r="Z7" s="1919"/>
      <c r="AA7" s="1919"/>
      <c r="AB7" s="1919"/>
      <c r="AC7" s="1919"/>
      <c r="AD7" s="1919"/>
      <c r="AE7" s="1919"/>
      <c r="AF7" s="1919"/>
      <c r="AG7" s="1919"/>
      <c r="AH7" s="1919"/>
      <c r="AI7" s="1920"/>
    </row>
    <row r="8" spans="1:35" s="719" customFormat="1" ht="9.9499999999999993" customHeight="1">
      <c r="A8" s="1883" t="s">
        <v>569</v>
      </c>
      <c r="B8" s="1884"/>
      <c r="C8" s="1884"/>
      <c r="D8" s="1885"/>
      <c r="E8" s="712"/>
      <c r="F8" s="1921"/>
      <c r="G8" s="1922"/>
      <c r="H8" s="1923"/>
      <c r="I8" s="730"/>
      <c r="J8" s="713"/>
      <c r="K8" s="752"/>
      <c r="L8" s="729"/>
      <c r="M8" s="712"/>
      <c r="N8" s="713"/>
      <c r="O8" s="714"/>
      <c r="P8" s="713"/>
      <c r="Q8" s="713"/>
      <c r="R8" s="712"/>
      <c r="S8" s="714"/>
      <c r="T8" s="715">
        <f>SUM(T4:T7)</f>
        <v>1</v>
      </c>
      <c r="U8" s="716"/>
      <c r="V8" s="717"/>
      <c r="W8" s="716"/>
      <c r="X8" s="717"/>
      <c r="Y8" s="716"/>
      <c r="Z8" s="717"/>
      <c r="AA8" s="716"/>
      <c r="AB8" s="717"/>
      <c r="AC8" s="716"/>
      <c r="AD8" s="717"/>
      <c r="AE8" s="716"/>
      <c r="AF8" s="717"/>
      <c r="AG8" s="716"/>
      <c r="AH8" s="717"/>
      <c r="AI8" s="716"/>
    </row>
    <row r="9" spans="1:35" ht="9.9499999999999993" customHeight="1"/>
    <row r="10" spans="1:35" ht="9.9499999999999993" customHeight="1">
      <c r="A10" s="668"/>
      <c r="B10" s="1890" t="s">
        <v>576</v>
      </c>
      <c r="C10" s="1890"/>
      <c r="D10" s="1890"/>
      <c r="E10" s="1890"/>
      <c r="F10" s="1890"/>
      <c r="G10" s="1890"/>
      <c r="H10" s="1890"/>
      <c r="I10" s="1890"/>
      <c r="J10" s="1890"/>
      <c r="K10" s="1890"/>
      <c r="L10" s="1890"/>
      <c r="M10" s="1890"/>
      <c r="N10" s="1890"/>
      <c r="O10" s="1890"/>
      <c r="P10" s="1890"/>
      <c r="Q10" s="1890"/>
      <c r="R10" s="1890"/>
      <c r="S10" s="1890"/>
      <c r="T10" s="1890"/>
      <c r="U10" s="1890"/>
      <c r="V10" s="1890"/>
      <c r="W10" s="1890"/>
      <c r="X10" s="1890"/>
      <c r="Y10" s="1890"/>
      <c r="Z10" s="1890"/>
      <c r="AA10" s="1890"/>
      <c r="AB10" s="1890"/>
      <c r="AC10" s="1890"/>
      <c r="AD10" s="1890"/>
      <c r="AE10" s="1890"/>
      <c r="AF10" s="1890"/>
      <c r="AG10" s="1890"/>
      <c r="AH10" s="1890"/>
      <c r="AI10" s="1891"/>
    </row>
    <row r="11" spans="1:35" ht="9.9499999999999993" customHeight="1">
      <c r="A11" s="1892" t="s">
        <v>577</v>
      </c>
      <c r="B11" s="1893"/>
      <c r="C11" s="1892" t="s">
        <v>595</v>
      </c>
      <c r="D11" s="1893"/>
      <c r="E11" s="1886" t="s">
        <v>592</v>
      </c>
      <c r="F11" s="1887"/>
      <c r="G11" s="1887"/>
      <c r="H11" s="1887"/>
      <c r="I11" s="1887"/>
      <c r="J11" s="1888"/>
      <c r="K11" s="1886" t="s">
        <v>578</v>
      </c>
      <c r="L11" s="1887"/>
      <c r="M11" s="1887"/>
      <c r="N11" s="1887"/>
      <c r="O11" s="1887"/>
      <c r="P11" s="1887"/>
      <c r="Q11" s="1887"/>
      <c r="R11" s="1887"/>
      <c r="S11" s="1888"/>
      <c r="T11" s="1871" t="s">
        <v>579</v>
      </c>
      <c r="U11" s="1876"/>
      <c r="V11" s="1876"/>
      <c r="W11" s="1876"/>
      <c r="X11" s="1876"/>
      <c r="Y11" s="1876"/>
      <c r="Z11" s="1876"/>
      <c r="AA11" s="1876"/>
      <c r="AB11" s="1876"/>
      <c r="AC11" s="1876"/>
      <c r="AD11" s="1876"/>
      <c r="AE11" s="1876"/>
      <c r="AF11" s="1876"/>
      <c r="AG11" s="1876"/>
      <c r="AH11" s="1876"/>
      <c r="AI11" s="1872"/>
    </row>
    <row r="12" spans="1:35" ht="9.9499999999999993" customHeight="1">
      <c r="A12" s="1886"/>
      <c r="B12" s="1887"/>
      <c r="C12" s="1886" t="s">
        <v>593</v>
      </c>
      <c r="D12" s="1888"/>
      <c r="E12" s="672" t="s">
        <v>440</v>
      </c>
      <c r="F12" s="1871" t="s">
        <v>533</v>
      </c>
      <c r="G12" s="1876"/>
      <c r="H12" s="1872"/>
      <c r="I12" s="1876" t="s">
        <v>28</v>
      </c>
      <c r="J12" s="1872"/>
      <c r="K12" s="1871" t="s">
        <v>580</v>
      </c>
      <c r="L12" s="1872"/>
      <c r="M12" s="1871" t="s">
        <v>371</v>
      </c>
      <c r="N12" s="1876"/>
      <c r="O12" s="1872"/>
      <c r="P12" s="1871" t="s">
        <v>581</v>
      </c>
      <c r="Q12" s="1872"/>
      <c r="R12" s="1889" t="s">
        <v>582</v>
      </c>
      <c r="S12" s="1889"/>
      <c r="T12" s="1871" t="s">
        <v>583</v>
      </c>
      <c r="U12" s="1876"/>
      <c r="V12" s="1871" t="s">
        <v>584</v>
      </c>
      <c r="W12" s="1872"/>
      <c r="X12" s="1876" t="s">
        <v>585</v>
      </c>
      <c r="Y12" s="1876"/>
      <c r="Z12" s="1871" t="s">
        <v>586</v>
      </c>
      <c r="AA12" s="1872"/>
      <c r="AB12" s="1876" t="s">
        <v>587</v>
      </c>
      <c r="AC12" s="1876"/>
      <c r="AD12" s="1871" t="s">
        <v>588</v>
      </c>
      <c r="AE12" s="1872"/>
      <c r="AF12" s="1876" t="s">
        <v>979</v>
      </c>
      <c r="AG12" s="1872"/>
      <c r="AH12" s="1876" t="s">
        <v>980</v>
      </c>
      <c r="AI12" s="1872"/>
    </row>
    <row r="13" spans="1:35" ht="9.9499999999999993" customHeight="1">
      <c r="A13" s="650"/>
      <c r="B13" s="690" t="s">
        <v>589</v>
      </c>
      <c r="C13" s="674"/>
      <c r="D13" s="675" t="s">
        <v>590</v>
      </c>
      <c r="E13" s="650" t="s">
        <v>591</v>
      </c>
      <c r="F13" s="691">
        <v>0</v>
      </c>
      <c r="G13" s="692" t="s">
        <v>425</v>
      </c>
      <c r="H13" s="693">
        <v>7800</v>
      </c>
      <c r="I13" s="735">
        <f>(H13-F13)-P13-P14</f>
        <v>7800</v>
      </c>
      <c r="J13" s="693"/>
      <c r="K13" s="738">
        <v>1</v>
      </c>
      <c r="L13" s="694" t="str">
        <f>'4.1Plan'!D6</f>
        <v>ML01-1</v>
      </c>
      <c r="M13" s="695">
        <f>'4.1Plan'!AB6</f>
        <v>-800</v>
      </c>
      <c r="N13" s="671" t="s">
        <v>425</v>
      </c>
      <c r="O13" s="676">
        <f>'4.1Plan'!AD6</f>
        <v>4050</v>
      </c>
      <c r="P13" s="696"/>
      <c r="Q13" s="696"/>
      <c r="R13" s="697">
        <f>'4.1Plan'!AH6</f>
        <v>4850</v>
      </c>
      <c r="S13" s="688"/>
      <c r="T13" s="706"/>
      <c r="U13" s="698"/>
      <c r="V13" s="706"/>
      <c r="W13" s="698"/>
      <c r="X13" s="706"/>
      <c r="Y13" s="698"/>
      <c r="Z13" s="706">
        <f>R13</f>
        <v>4850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6"/>
      <c r="J14" s="702"/>
      <c r="K14" s="738">
        <v>2</v>
      </c>
      <c r="L14" s="694" t="str">
        <f>'4.1Plan'!D33</f>
        <v>ML01-2</v>
      </c>
      <c r="M14" s="695">
        <f>'4.1Plan'!AB33</f>
        <v>3950</v>
      </c>
      <c r="N14" s="671" t="s">
        <v>425</v>
      </c>
      <c r="O14" s="676">
        <f>'4.1Plan'!AD33</f>
        <v>8050</v>
      </c>
      <c r="P14" s="703"/>
      <c r="Q14" s="703"/>
      <c r="R14" s="704">
        <f>'4.1Plan'!AH33</f>
        <v>4100</v>
      </c>
      <c r="S14" s="684"/>
      <c r="T14" s="706"/>
      <c r="U14" s="698"/>
      <c r="V14" s="706"/>
      <c r="W14" s="698"/>
      <c r="X14" s="706"/>
      <c r="Y14" s="698"/>
      <c r="Z14" s="706">
        <f>R14</f>
        <v>4100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566</v>
      </c>
      <c r="C15" s="679"/>
      <c r="D15" s="680"/>
      <c r="E15" s="1652" t="s">
        <v>1124</v>
      </c>
      <c r="F15" s="691">
        <v>7800</v>
      </c>
      <c r="G15" s="692" t="s">
        <v>424</v>
      </c>
      <c r="H15" s="693">
        <v>17000</v>
      </c>
      <c r="I15" s="735">
        <f>(H15-F15)-P15-P16</f>
        <v>9200</v>
      </c>
      <c r="J15" s="693"/>
      <c r="K15" s="738">
        <v>3</v>
      </c>
      <c r="L15" s="694" t="str">
        <f>'4.1Plan'!D53</f>
        <v>ML02-1</v>
      </c>
      <c r="M15" s="695">
        <f>'4.1Plan'!AB53</f>
        <v>7950</v>
      </c>
      <c r="N15" s="671" t="s">
        <v>424</v>
      </c>
      <c r="O15" s="676">
        <f>'4.1Plan'!AD53</f>
        <v>13050</v>
      </c>
      <c r="P15" s="696"/>
      <c r="Q15" s="696"/>
      <c r="R15" s="697">
        <f>'4.1Plan'!AH53</f>
        <v>5100</v>
      </c>
      <c r="S15" s="688"/>
      <c r="T15" s="706"/>
      <c r="U15" s="698"/>
      <c r="V15" s="706"/>
      <c r="W15" s="698"/>
      <c r="X15" s="706"/>
      <c r="Y15" s="698"/>
      <c r="Z15" s="706">
        <f>R15</f>
        <v>5100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6"/>
      <c r="J16" s="702"/>
      <c r="K16" s="738">
        <v>4</v>
      </c>
      <c r="L16" s="694" t="str">
        <f>'4.1Plan'!D89</f>
        <v>ML02-2</v>
      </c>
      <c r="M16" s="695">
        <f>'4.1Plan'!AB89</f>
        <v>12950</v>
      </c>
      <c r="N16" s="671" t="s">
        <v>424</v>
      </c>
      <c r="O16" s="676">
        <f>'4.1Plan'!AD89</f>
        <v>17050</v>
      </c>
      <c r="P16" s="696"/>
      <c r="Q16" s="696"/>
      <c r="R16" s="697">
        <f>'4.1Plan'!AH89</f>
        <v>4100</v>
      </c>
      <c r="S16" s="688"/>
      <c r="T16" s="706"/>
      <c r="U16" s="698"/>
      <c r="V16" s="706"/>
      <c r="W16" s="698"/>
      <c r="X16" s="706"/>
      <c r="Y16" s="698"/>
      <c r="Z16" s="706">
        <f>R16</f>
        <v>4100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50" t="s">
        <v>1125</v>
      </c>
      <c r="F17" s="705">
        <v>17000</v>
      </c>
      <c r="G17" s="671" t="s">
        <v>424</v>
      </c>
      <c r="H17" s="676">
        <v>21700</v>
      </c>
      <c r="I17" s="699">
        <f>(H17-F17)-P17</f>
        <v>4759.78</v>
      </c>
      <c r="J17" s="676"/>
      <c r="K17" s="738">
        <v>5</v>
      </c>
      <c r="L17" s="694" t="str">
        <f>'4.1Plan'!D120</f>
        <v>ML03-1</v>
      </c>
      <c r="M17" s="695">
        <f>'4.1Plan'!AB120</f>
        <v>16950</v>
      </c>
      <c r="N17" s="671" t="s">
        <v>424</v>
      </c>
      <c r="O17" s="676">
        <f>'4.1Plan'!AD120</f>
        <v>22050</v>
      </c>
      <c r="P17" s="699">
        <f>'4.1Plan'!AF120</f>
        <v>-59.78</v>
      </c>
      <c r="Q17" s="699"/>
      <c r="R17" s="697">
        <f>'4.1Plan'!AH120</f>
        <v>5159.78</v>
      </c>
      <c r="S17" s="688"/>
      <c r="T17" s="706">
        <f>R17</f>
        <v>5159.78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52" t="s">
        <v>1126</v>
      </c>
      <c r="F18" s="691">
        <v>21700</v>
      </c>
      <c r="G18" s="692" t="s">
        <v>424</v>
      </c>
      <c r="H18" s="693">
        <v>30000</v>
      </c>
      <c r="I18" s="735">
        <f>(H18-F18)-P18-P19</f>
        <v>8300</v>
      </c>
      <c r="J18" s="693"/>
      <c r="K18" s="738">
        <v>6</v>
      </c>
      <c r="L18" s="694" t="str">
        <f>'4.1Plan'!D149</f>
        <v>ML04-1</v>
      </c>
      <c r="M18" s="695">
        <f>'4.1Plan'!AB149</f>
        <v>21950</v>
      </c>
      <c r="N18" s="671" t="s">
        <v>424</v>
      </c>
      <c r="O18" s="676">
        <f>'4.1Plan'!AD149</f>
        <v>26850</v>
      </c>
      <c r="P18" s="696"/>
      <c r="Q18" s="696"/>
      <c r="R18" s="697">
        <f>'4.1Plan'!AH149</f>
        <v>4900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4900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6"/>
      <c r="J19" s="702"/>
      <c r="K19" s="738">
        <v>7</v>
      </c>
      <c r="L19" s="694" t="str">
        <f>'4.1Plan'!D173</f>
        <v>ML04-2</v>
      </c>
      <c r="M19" s="695">
        <f>'4.1Plan'!AB173</f>
        <v>26750</v>
      </c>
      <c r="N19" s="671" t="s">
        <v>424</v>
      </c>
      <c r="O19" s="676">
        <f>'4.1Plan'!AD173</f>
        <v>32050</v>
      </c>
      <c r="P19" s="696"/>
      <c r="Q19" s="696"/>
      <c r="R19" s="697">
        <f>'4.1Plan'!AH173</f>
        <v>5300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5300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52" t="s">
        <v>1127</v>
      </c>
      <c r="F20" s="691">
        <v>30000</v>
      </c>
      <c r="G20" s="692" t="s">
        <v>424</v>
      </c>
      <c r="H20" s="693">
        <v>42000</v>
      </c>
      <c r="I20" s="735">
        <f>(H20-F20)-P20-P21-P22</f>
        <v>12000</v>
      </c>
      <c r="J20" s="693"/>
      <c r="K20" s="738">
        <v>8</v>
      </c>
      <c r="L20" s="694" t="str">
        <f>'4.1Plan'!D203</f>
        <v>ML05-1</v>
      </c>
      <c r="M20" s="695">
        <f>'4.1Plan'!AB203</f>
        <v>31950</v>
      </c>
      <c r="N20" s="671" t="s">
        <v>424</v>
      </c>
      <c r="O20" s="676">
        <f>'4.1Plan'!AD203</f>
        <v>35050</v>
      </c>
      <c r="P20" s="696"/>
      <c r="Q20" s="696"/>
      <c r="R20" s="697">
        <f>'4.1Plan'!AH203</f>
        <v>3100</v>
      </c>
      <c r="S20" s="688"/>
      <c r="T20" s="706">
        <f>R20</f>
        <v>3100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7"/>
      <c r="J21" s="709"/>
      <c r="K21" s="738">
        <v>9</v>
      </c>
      <c r="L21" s="694" t="str">
        <f>'4.1Plan'!D216</f>
        <v>ML05-2</v>
      </c>
      <c r="M21" s="695">
        <f>'4.1Plan'!AB216</f>
        <v>34950</v>
      </c>
      <c r="N21" s="671" t="s">
        <v>424</v>
      </c>
      <c r="O21" s="676">
        <f>'4.1Plan'!AD216</f>
        <v>42050</v>
      </c>
      <c r="P21" s="696"/>
      <c r="Q21" s="696"/>
      <c r="R21" s="697">
        <f>'4.1Plan'!AH216</f>
        <v>7100</v>
      </c>
      <c r="S21" s="688"/>
      <c r="T21" s="706"/>
      <c r="U21" s="698"/>
      <c r="V21" s="706">
        <f>R21</f>
        <v>7100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672"/>
      <c r="F22" s="701"/>
      <c r="G22" s="634"/>
      <c r="H22" s="702"/>
      <c r="I22" s="736"/>
      <c r="J22" s="702"/>
      <c r="K22" s="738">
        <v>10</v>
      </c>
      <c r="L22" s="694" t="e">
        <f>'4.1Plan'!#REF!</f>
        <v>#REF!</v>
      </c>
      <c r="M22" s="695" t="e">
        <f>'4.1Plan'!#REF!</f>
        <v>#REF!</v>
      </c>
      <c r="N22" s="671" t="s">
        <v>424</v>
      </c>
      <c r="O22" s="676" t="e">
        <f>'4.1Plan'!#REF!</f>
        <v>#REF!</v>
      </c>
      <c r="P22" s="696"/>
      <c r="Q22" s="696"/>
      <c r="R22" s="697" t="e">
        <f>'4.1Plan'!#REF!</f>
        <v>#REF!</v>
      </c>
      <c r="S22" s="688"/>
      <c r="T22" s="706"/>
      <c r="U22" s="698"/>
      <c r="V22" s="706" t="e">
        <f>R22</f>
        <v>#REF!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1652" t="s">
        <v>1128</v>
      </c>
      <c r="F23" s="691">
        <v>42000</v>
      </c>
      <c r="G23" s="692" t="s">
        <v>424</v>
      </c>
      <c r="H23" s="693">
        <v>55000</v>
      </c>
      <c r="I23" s="735">
        <f>(H23-F23)-P23-P24-P25</f>
        <v>13000</v>
      </c>
      <c r="J23" s="693"/>
      <c r="K23" s="738">
        <v>11</v>
      </c>
      <c r="L23" s="694" t="str">
        <f>'4.1Plan'!D252</f>
        <v>ML06-1</v>
      </c>
      <c r="M23" s="695">
        <f>'4.1Plan'!AB252</f>
        <v>41950</v>
      </c>
      <c r="N23" s="671" t="s">
        <v>424</v>
      </c>
      <c r="O23" s="676">
        <f>'4.1Plan'!AD252</f>
        <v>46650</v>
      </c>
      <c r="P23" s="696"/>
      <c r="Q23" s="696"/>
      <c r="R23" s="697">
        <f>'4.1Plan'!AH252</f>
        <v>4700</v>
      </c>
      <c r="S23" s="688"/>
      <c r="T23" s="706"/>
      <c r="U23" s="698"/>
      <c r="V23" s="706">
        <f>R23</f>
        <v>4700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673"/>
      <c r="F24" s="707"/>
      <c r="G24" s="708"/>
      <c r="H24" s="709"/>
      <c r="I24" s="737"/>
      <c r="J24" s="709"/>
      <c r="K24" s="738">
        <v>12</v>
      </c>
      <c r="L24" s="694" t="str">
        <f>'4.1Plan'!D279</f>
        <v>ML06-2</v>
      </c>
      <c r="M24" s="695">
        <f>'4.1Plan'!AB279</f>
        <v>46550</v>
      </c>
      <c r="N24" s="671" t="s">
        <v>424</v>
      </c>
      <c r="O24" s="676">
        <f>'4.1Plan'!AD279</f>
        <v>52050</v>
      </c>
      <c r="P24" s="696"/>
      <c r="Q24" s="696"/>
      <c r="R24" s="697">
        <f>'4.1Plan'!AH279</f>
        <v>5500</v>
      </c>
      <c r="S24" s="688"/>
      <c r="T24" s="706"/>
      <c r="U24" s="698"/>
      <c r="V24" s="706">
        <f>R24</f>
        <v>5500</v>
      </c>
      <c r="W24" s="698"/>
      <c r="X24" s="706"/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2"/>
      <c r="F25" s="701"/>
      <c r="G25" s="634"/>
      <c r="H25" s="702"/>
      <c r="I25" s="736"/>
      <c r="J25" s="702"/>
      <c r="K25" s="738">
        <v>13</v>
      </c>
      <c r="L25" s="694" t="str">
        <f>'4.1Plan'!D309</f>
        <v>ML07-1</v>
      </c>
      <c r="M25" s="695">
        <f>'4.1Plan'!AB309</f>
        <v>51950</v>
      </c>
      <c r="N25" s="671" t="s">
        <v>424</v>
      </c>
      <c r="O25" s="676">
        <f>'4.1Plan'!AD309</f>
        <v>56050</v>
      </c>
      <c r="P25" s="696"/>
      <c r="Q25" s="696"/>
      <c r="R25" s="697">
        <f>'4.1Plan'!AH309</f>
        <v>4100</v>
      </c>
      <c r="S25" s="688"/>
      <c r="T25" s="706"/>
      <c r="U25" s="698"/>
      <c r="V25" s="706">
        <f>R25</f>
        <v>4100</v>
      </c>
      <c r="W25" s="698"/>
      <c r="X25" s="706"/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1652" t="s">
        <v>1129</v>
      </c>
      <c r="F26" s="691">
        <v>55000</v>
      </c>
      <c r="G26" s="692" t="s">
        <v>424</v>
      </c>
      <c r="H26" s="693">
        <v>67400</v>
      </c>
      <c r="I26" s="735">
        <f>(H26-F26)-P26-P27-P28</f>
        <v>12400</v>
      </c>
      <c r="J26" s="693"/>
      <c r="K26" s="738">
        <v>14</v>
      </c>
      <c r="L26" s="694" t="str">
        <f>'4.1Plan'!D331</f>
        <v>ML07-2</v>
      </c>
      <c r="M26" s="695">
        <f>'4.1Plan'!AB331</f>
        <v>55950</v>
      </c>
      <c r="N26" s="671" t="s">
        <v>424</v>
      </c>
      <c r="O26" s="676">
        <f>'4.1Plan'!AD331</f>
        <v>60050</v>
      </c>
      <c r="P26" s="696"/>
      <c r="Q26" s="696"/>
      <c r="R26" s="697">
        <f>'4.1Plan'!AH331</f>
        <v>4100</v>
      </c>
      <c r="S26" s="688"/>
      <c r="T26" s="706">
        <f>R26</f>
        <v>4100</v>
      </c>
      <c r="U26" s="698"/>
      <c r="V26" s="706"/>
      <c r="W26" s="698"/>
      <c r="X26" s="706"/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673"/>
      <c r="F27" s="707"/>
      <c r="G27" s="708"/>
      <c r="H27" s="709"/>
      <c r="I27" s="737"/>
      <c r="J27" s="709"/>
      <c r="K27" s="738">
        <v>15</v>
      </c>
      <c r="L27" s="694" t="str">
        <f>'4.1Plan'!D355</f>
        <v>ML07-3</v>
      </c>
      <c r="M27" s="695">
        <f>'4.1Plan'!AB355</f>
        <v>59950</v>
      </c>
      <c r="N27" s="671" t="s">
        <v>424</v>
      </c>
      <c r="O27" s="676">
        <f>'4.1Plan'!AD355</f>
        <v>65050</v>
      </c>
      <c r="P27" s="696"/>
      <c r="Q27" s="696"/>
      <c r="R27" s="697">
        <f>'4.1Plan'!AH355</f>
        <v>5100</v>
      </c>
      <c r="S27" s="688"/>
      <c r="T27" s="706">
        <f>R27</f>
        <v>5100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2"/>
      <c r="F28" s="701"/>
      <c r="G28" s="634"/>
      <c r="H28" s="702"/>
      <c r="I28" s="736"/>
      <c r="J28" s="702"/>
      <c r="K28" s="738">
        <v>16</v>
      </c>
      <c r="L28" s="694" t="str">
        <f>'4.1Plan'!D377</f>
        <v>MLA1-1</v>
      </c>
      <c r="M28" s="695">
        <f>'4.1Plan'!AB377</f>
        <v>64950</v>
      </c>
      <c r="N28" s="671" t="s">
        <v>424</v>
      </c>
      <c r="O28" s="676">
        <f>'4.1Plan'!AD377</f>
        <v>71050</v>
      </c>
      <c r="P28" s="696"/>
      <c r="Q28" s="696"/>
      <c r="R28" s="697">
        <f>'4.1Plan'!AH377</f>
        <v>6100</v>
      </c>
      <c r="S28" s="688"/>
      <c r="T28" s="706">
        <f>R28</f>
        <v>6100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1652" t="s">
        <v>1130</v>
      </c>
      <c r="F29" s="691">
        <v>67400</v>
      </c>
      <c r="G29" s="692" t="s">
        <v>424</v>
      </c>
      <c r="H29" s="693">
        <v>78000</v>
      </c>
      <c r="I29" s="735">
        <f>(H29-F29)-P29-P30-P31</f>
        <v>10600</v>
      </c>
      <c r="J29" s="693"/>
      <c r="K29" s="738">
        <v>17</v>
      </c>
      <c r="L29" s="694" t="str">
        <f>'4.1Plan'!D404</f>
        <v>MLA1-2</v>
      </c>
      <c r="M29" s="695">
        <f>'4.1Plan'!AB404</f>
        <v>70950</v>
      </c>
      <c r="N29" s="671" t="s">
        <v>424</v>
      </c>
      <c r="O29" s="676">
        <f>'4.1Plan'!AD404</f>
        <v>76050</v>
      </c>
      <c r="P29" s="696"/>
      <c r="Q29" s="696"/>
      <c r="R29" s="697">
        <f>'4.1Plan'!AH404</f>
        <v>5673.2</v>
      </c>
      <c r="S29" s="688"/>
      <c r="T29" s="706"/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>
        <f>R29</f>
        <v>5673.2</v>
      </c>
      <c r="AG29" s="698"/>
      <c r="AH29" s="706"/>
      <c r="AI29" s="698"/>
    </row>
    <row r="30" spans="1:57" ht="9.9499999999999993" customHeight="1">
      <c r="A30" s="679"/>
      <c r="B30" s="700"/>
      <c r="C30" s="679"/>
      <c r="D30" s="680"/>
      <c r="E30" s="673"/>
      <c r="F30" s="707"/>
      <c r="G30" s="708"/>
      <c r="H30" s="709"/>
      <c r="I30" s="737"/>
      <c r="J30" s="709"/>
      <c r="K30" s="738">
        <v>18</v>
      </c>
      <c r="L30" s="694" t="str">
        <f>'4.1Plan'!D430</f>
        <v>MLA1-3</v>
      </c>
      <c r="M30" s="695">
        <f>'4.1Plan'!AB430</f>
        <v>75950</v>
      </c>
      <c r="N30" s="671" t="s">
        <v>424</v>
      </c>
      <c r="O30" s="676">
        <f>'4.1Plan'!AD430</f>
        <v>81550</v>
      </c>
      <c r="P30" s="699">
        <f>'4.1Plan'!AF430</f>
        <v>0</v>
      </c>
      <c r="Q30" s="696"/>
      <c r="R30" s="697">
        <f>'4.1Plan'!AH430</f>
        <v>5600</v>
      </c>
      <c r="S30" s="688"/>
      <c r="T30" s="706"/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>
        <f>R30</f>
        <v>5600</v>
      </c>
      <c r="AG30" s="698"/>
      <c r="AH30" s="706"/>
      <c r="AI30" s="698"/>
    </row>
    <row r="31" spans="1:57" ht="9.9499999999999993" customHeight="1">
      <c r="A31" s="679"/>
      <c r="B31" s="700"/>
      <c r="C31" s="679"/>
      <c r="D31" s="680"/>
      <c r="E31" s="672"/>
      <c r="F31" s="701"/>
      <c r="G31" s="634"/>
      <c r="H31" s="702"/>
      <c r="I31" s="736"/>
      <c r="J31" s="702"/>
      <c r="K31" s="738">
        <v>19</v>
      </c>
      <c r="L31" s="694" t="e">
        <f>'4.1Plan'!#REF!</f>
        <v>#REF!</v>
      </c>
      <c r="M31" s="695" t="e">
        <f>'4.1Plan'!#REF!</f>
        <v>#REF!</v>
      </c>
      <c r="N31" s="671" t="s">
        <v>424</v>
      </c>
      <c r="O31" s="676" t="e">
        <f>'4.1Plan'!#REF!</f>
        <v>#REF!</v>
      </c>
      <c r="P31" s="696"/>
      <c r="Q31" s="696"/>
      <c r="R31" s="697" t="e">
        <f>'4.1Plan'!#REF!</f>
        <v>#REF!</v>
      </c>
      <c r="S31" s="688"/>
      <c r="T31" s="706"/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 t="e">
        <f>R31</f>
        <v>#REF!</v>
      </c>
      <c r="AG31" s="698"/>
      <c r="AH31" s="706"/>
      <c r="AI31" s="698"/>
      <c r="AJ31" s="711"/>
      <c r="AK31" s="711"/>
      <c r="AL31" s="711"/>
      <c r="AM31" s="711"/>
      <c r="AN31" s="711"/>
      <c r="AO31" s="711"/>
      <c r="AP31" s="711"/>
      <c r="AQ31" s="711"/>
      <c r="AR31" s="711"/>
      <c r="AS31" s="711"/>
      <c r="AT31" s="711"/>
      <c r="AU31" s="711"/>
      <c r="AV31" s="711"/>
      <c r="AW31" s="711"/>
      <c r="AX31" s="711"/>
      <c r="AY31" s="711"/>
      <c r="AZ31" s="711"/>
      <c r="BA31" s="711"/>
      <c r="BB31" s="711"/>
      <c r="BC31" s="711"/>
      <c r="BD31" s="711"/>
      <c r="BE31" s="711"/>
    </row>
    <row r="32" spans="1:57" ht="9.9499999999999993" customHeight="1">
      <c r="A32" s="679"/>
      <c r="B32" s="700"/>
      <c r="C32" s="679"/>
      <c r="D32" s="680"/>
      <c r="E32" s="1652" t="s">
        <v>1131</v>
      </c>
      <c r="F32" s="691">
        <v>78000</v>
      </c>
      <c r="G32" s="692" t="s">
        <v>424</v>
      </c>
      <c r="H32" s="693">
        <v>90000</v>
      </c>
      <c r="I32" s="735">
        <f>(H32-F32)-P32-P33-P34</f>
        <v>12000</v>
      </c>
      <c r="J32" s="693"/>
      <c r="K32" s="738">
        <v>20</v>
      </c>
      <c r="L32" s="694" t="str">
        <f>'4.1Plan'!D444</f>
        <v>MLA2-1</v>
      </c>
      <c r="M32" s="695">
        <f>'4.1Plan'!AB444</f>
        <v>81450</v>
      </c>
      <c r="N32" s="671" t="s">
        <v>424</v>
      </c>
      <c r="O32" s="676">
        <f>'4.1Plan'!AD444</f>
        <v>87050</v>
      </c>
      <c r="P32" s="696"/>
      <c r="Q32" s="696"/>
      <c r="R32" s="697">
        <f>'4.1Plan'!AH444</f>
        <v>5600</v>
      </c>
      <c r="S32" s="688"/>
      <c r="T32" s="706"/>
      <c r="U32" s="698"/>
      <c r="V32" s="706"/>
      <c r="W32" s="698"/>
      <c r="X32" s="706">
        <f>R32</f>
        <v>5600</v>
      </c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1"/>
      <c r="AK32" s="711"/>
      <c r="AL32" s="711"/>
      <c r="AM32" s="711"/>
      <c r="AN32" s="711"/>
      <c r="AO32" s="711"/>
      <c r="AP32" s="711"/>
      <c r="AQ32" s="711"/>
      <c r="AR32" s="711"/>
      <c r="AS32" s="711"/>
      <c r="AT32" s="711"/>
      <c r="AU32" s="711"/>
      <c r="AV32" s="711"/>
      <c r="AW32" s="711"/>
      <c r="AX32" s="711"/>
      <c r="AY32" s="711"/>
      <c r="AZ32" s="711"/>
      <c r="BA32" s="711"/>
      <c r="BB32" s="711"/>
      <c r="BC32" s="711"/>
      <c r="BD32" s="711"/>
      <c r="BE32" s="711"/>
    </row>
    <row r="33" spans="1:57" ht="9.9499999999999993" customHeight="1">
      <c r="A33" s="679"/>
      <c r="B33" s="700"/>
      <c r="C33" s="679"/>
      <c r="D33" s="680"/>
      <c r="E33" s="673"/>
      <c r="F33" s="707"/>
      <c r="G33" s="708"/>
      <c r="H33" s="709"/>
      <c r="I33" s="737"/>
      <c r="J33" s="709"/>
      <c r="K33" s="738">
        <v>21</v>
      </c>
      <c r="L33" s="694" t="e">
        <f>'4.1Plan'!#REF!</f>
        <v>#REF!</v>
      </c>
      <c r="M33" s="695" t="e">
        <f>'4.1Plan'!#REF!</f>
        <v>#REF!</v>
      </c>
      <c r="N33" s="671" t="s">
        <v>424</v>
      </c>
      <c r="O33" s="676" t="e">
        <f>'4.1Plan'!#REF!</f>
        <v>#REF!</v>
      </c>
      <c r="P33" s="696"/>
      <c r="Q33" s="696"/>
      <c r="R33" s="697" t="e">
        <f>'4.1Plan'!#REF!</f>
        <v>#REF!</v>
      </c>
      <c r="S33" s="688"/>
      <c r="T33" s="706"/>
      <c r="U33" s="698"/>
      <c r="V33" s="706"/>
      <c r="W33" s="698"/>
      <c r="X33" s="706" t="e">
        <f>R33</f>
        <v>#REF!</v>
      </c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1"/>
      <c r="AK33" s="711"/>
      <c r="AL33" s="711"/>
      <c r="AM33" s="711"/>
      <c r="AN33" s="711"/>
      <c r="AO33" s="711"/>
      <c r="AP33" s="711"/>
      <c r="AQ33" s="711"/>
      <c r="AR33" s="711"/>
      <c r="AS33" s="711"/>
      <c r="AT33" s="711"/>
      <c r="AU33" s="711"/>
      <c r="AV33" s="711"/>
      <c r="AW33" s="711"/>
      <c r="AX33" s="711"/>
      <c r="AY33" s="711"/>
      <c r="AZ33" s="711"/>
      <c r="BA33" s="711"/>
      <c r="BB33" s="711"/>
      <c r="BC33" s="711"/>
      <c r="BD33" s="711"/>
      <c r="BE33" s="711"/>
    </row>
    <row r="34" spans="1:57" ht="9.9499999999999993" customHeight="1">
      <c r="A34" s="679"/>
      <c r="B34" s="700"/>
      <c r="C34" s="679"/>
      <c r="D34" s="680"/>
      <c r="E34" s="672"/>
      <c r="F34" s="701"/>
      <c r="G34" s="634"/>
      <c r="H34" s="702"/>
      <c r="I34" s="736"/>
      <c r="J34" s="702"/>
      <c r="K34" s="738">
        <v>22</v>
      </c>
      <c r="L34" s="694" t="str">
        <f>'4.1Plan'!D467</f>
        <v>MLA2-2</v>
      </c>
      <c r="M34" s="695">
        <f>'4.1Plan'!AB467</f>
        <v>86950</v>
      </c>
      <c r="N34" s="671" t="s">
        <v>424</v>
      </c>
      <c r="O34" s="676">
        <f>'4.1Plan'!AD467</f>
        <v>93050</v>
      </c>
      <c r="P34" s="696"/>
      <c r="Q34" s="696"/>
      <c r="R34" s="697">
        <f>'4.1Plan'!AH467</f>
        <v>6100</v>
      </c>
      <c r="S34" s="688"/>
      <c r="T34" s="706"/>
      <c r="U34" s="698"/>
      <c r="V34" s="706"/>
      <c r="W34" s="698"/>
      <c r="X34" s="706">
        <f>R34</f>
        <v>6100</v>
      </c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1"/>
      <c r="AK34" s="711"/>
      <c r="AL34" s="711"/>
      <c r="AM34" s="711"/>
      <c r="AN34" s="711"/>
      <c r="AO34" s="711"/>
      <c r="AP34" s="711"/>
      <c r="AQ34" s="711"/>
      <c r="AR34" s="711"/>
      <c r="AS34" s="711"/>
      <c r="AT34" s="711"/>
      <c r="AU34" s="711"/>
      <c r="AV34" s="711"/>
      <c r="AW34" s="711"/>
      <c r="AX34" s="711"/>
      <c r="AY34" s="711"/>
      <c r="AZ34" s="711"/>
      <c r="BA34" s="711"/>
      <c r="BB34" s="711"/>
      <c r="BC34" s="711"/>
      <c r="BD34" s="711"/>
      <c r="BE34" s="711"/>
    </row>
    <row r="35" spans="1:57" ht="9.9499999999999993" customHeight="1">
      <c r="A35" s="679"/>
      <c r="B35" s="680"/>
      <c r="C35" s="679"/>
      <c r="D35" s="680"/>
      <c r="E35" s="1652" t="s">
        <v>1132</v>
      </c>
      <c r="F35" s="691">
        <v>90000</v>
      </c>
      <c r="G35" s="692" t="s">
        <v>424</v>
      </c>
      <c r="H35" s="693">
        <v>99500</v>
      </c>
      <c r="I35" s="735" t="e">
        <f>(H35-F35)-P35-P36</f>
        <v>#REF!</v>
      </c>
      <c r="J35" s="693"/>
      <c r="K35" s="738">
        <v>23</v>
      </c>
      <c r="L35" s="694" t="str">
        <f>'4.1Plan'!D489</f>
        <v>MLA2-3</v>
      </c>
      <c r="M35" s="695">
        <f>'4.1Plan'!AB489</f>
        <v>92950</v>
      </c>
      <c r="N35" s="671" t="s">
        <v>424</v>
      </c>
      <c r="O35" s="676">
        <f>'4.1Plan'!AD489</f>
        <v>100050</v>
      </c>
      <c r="P35" s="696"/>
      <c r="Q35" s="696"/>
      <c r="R35" s="697">
        <f>'4.1Plan'!AH489</f>
        <v>6800</v>
      </c>
      <c r="S35" s="688"/>
      <c r="T35" s="706">
        <f>R35</f>
        <v>6800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1"/>
      <c r="AK35" s="711"/>
      <c r="AL35" s="711"/>
      <c r="AM35" s="711"/>
      <c r="AN35" s="711"/>
      <c r="AO35" s="711"/>
      <c r="AP35" s="711"/>
      <c r="AQ35" s="711"/>
      <c r="AR35" s="711"/>
      <c r="AS35" s="711"/>
      <c r="AT35" s="711"/>
      <c r="AU35" s="711"/>
      <c r="AV35" s="711"/>
      <c r="AW35" s="711"/>
      <c r="AX35" s="711"/>
      <c r="AY35" s="711"/>
      <c r="AZ35" s="711"/>
      <c r="BA35" s="711"/>
      <c r="BB35" s="711"/>
      <c r="BC35" s="711"/>
      <c r="BD35" s="711"/>
      <c r="BE35" s="711"/>
    </row>
    <row r="36" spans="1:57" ht="9.9499999999999993" customHeight="1">
      <c r="A36" s="683"/>
      <c r="B36" s="684"/>
      <c r="C36" s="679"/>
      <c r="D36" s="680"/>
      <c r="E36" s="672"/>
      <c r="F36" s="701"/>
      <c r="G36" s="634"/>
      <c r="H36" s="702"/>
      <c r="I36" s="736"/>
      <c r="J36" s="702"/>
      <c r="K36" s="738">
        <v>24</v>
      </c>
      <c r="L36" s="694" t="e">
        <f>'4.1Plan'!#REF!</f>
        <v>#REF!</v>
      </c>
      <c r="M36" s="695" t="e">
        <f>'4.1Plan'!#REF!</f>
        <v>#REF!</v>
      </c>
      <c r="N36" s="671" t="s">
        <v>424</v>
      </c>
      <c r="O36" s="676" t="e">
        <f>'4.1Plan'!#REF!</f>
        <v>#REF!</v>
      </c>
      <c r="P36" s="699" t="e">
        <f>'4.1Plan'!#REF!</f>
        <v>#REF!</v>
      </c>
      <c r="Q36" s="696"/>
      <c r="R36" s="697" t="e">
        <f>'4.1Plan'!#REF!</f>
        <v>#REF!</v>
      </c>
      <c r="S36" s="688"/>
      <c r="T36" s="706" t="e">
        <f>R36</f>
        <v>#REF!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1"/>
      <c r="AK36" s="711"/>
      <c r="AL36" s="711"/>
      <c r="AM36" s="711"/>
      <c r="AN36" s="711"/>
      <c r="AO36" s="711"/>
      <c r="AP36" s="711"/>
      <c r="AQ36" s="711"/>
      <c r="AR36" s="711"/>
      <c r="AS36" s="711"/>
      <c r="AT36" s="711"/>
      <c r="AU36" s="711"/>
      <c r="AV36" s="711"/>
      <c r="AW36" s="711"/>
      <c r="AX36" s="711"/>
      <c r="AY36" s="711"/>
      <c r="AZ36" s="711"/>
      <c r="BA36" s="711"/>
      <c r="BB36" s="711"/>
      <c r="BC36" s="711"/>
      <c r="BD36" s="711"/>
      <c r="BE36" s="711"/>
    </row>
    <row r="37" spans="1:57" ht="9.9499999999999993" customHeight="1">
      <c r="A37" s="674"/>
      <c r="B37" s="675" t="s">
        <v>567</v>
      </c>
      <c r="C37" s="700"/>
      <c r="D37" s="680"/>
      <c r="E37" s="1652" t="s">
        <v>1133</v>
      </c>
      <c r="F37" s="691">
        <v>99500</v>
      </c>
      <c r="G37" s="692" t="s">
        <v>424</v>
      </c>
      <c r="H37" s="693">
        <v>110500</v>
      </c>
      <c r="I37" s="735">
        <f>(H37-F37)-P37-P38-P39</f>
        <v>11173.220000000001</v>
      </c>
      <c r="J37" s="693"/>
      <c r="K37" s="738">
        <v>25</v>
      </c>
      <c r="L37" s="694" t="str">
        <f>'4.1Plan'!D514</f>
        <v>MLA3-1</v>
      </c>
      <c r="M37" s="695">
        <f>'4.1Plan'!AB514</f>
        <v>99950</v>
      </c>
      <c r="N37" s="671" t="s">
        <v>424</v>
      </c>
      <c r="O37" s="676">
        <f>'4.1Plan'!AD514</f>
        <v>105050</v>
      </c>
      <c r="P37" s="699">
        <f>'4.1Plan'!AF514</f>
        <v>-173.22000000000116</v>
      </c>
      <c r="Q37" s="696"/>
      <c r="R37" s="697">
        <f>'4.1Plan'!AH514</f>
        <v>5273.2200000000012</v>
      </c>
      <c r="S37" s="688"/>
      <c r="T37" s="706">
        <f>R37</f>
        <v>5273.2200000000012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1"/>
      <c r="AK37" s="711"/>
      <c r="AL37" s="711"/>
      <c r="AM37" s="711"/>
      <c r="AN37" s="711"/>
      <c r="AO37" s="711"/>
      <c r="AP37" s="711"/>
      <c r="AQ37" s="711"/>
      <c r="AR37" s="711"/>
      <c r="AS37" s="711"/>
      <c r="AT37" s="711"/>
      <c r="AU37" s="711"/>
      <c r="AV37" s="711"/>
      <c r="AW37" s="711"/>
      <c r="AX37" s="711"/>
      <c r="AY37" s="711"/>
      <c r="AZ37" s="711"/>
      <c r="BA37" s="711"/>
      <c r="BB37" s="711"/>
      <c r="BC37" s="711"/>
      <c r="BD37" s="711"/>
      <c r="BE37" s="711"/>
    </row>
    <row r="38" spans="1:57" ht="9.9499999999999993" customHeight="1">
      <c r="A38" s="679"/>
      <c r="B38" s="680"/>
      <c r="C38" s="700"/>
      <c r="D38" s="680"/>
      <c r="E38" s="673"/>
      <c r="F38" s="707"/>
      <c r="G38" s="708"/>
      <c r="H38" s="709"/>
      <c r="I38" s="737"/>
      <c r="J38" s="709"/>
      <c r="K38" s="738">
        <v>26</v>
      </c>
      <c r="L38" s="694" t="str">
        <f>'4.1Plan'!D538</f>
        <v>MLA3-2</v>
      </c>
      <c r="M38" s="695">
        <f>'4.1Plan'!AB538</f>
        <v>104950</v>
      </c>
      <c r="N38" s="671" t="s">
        <v>424</v>
      </c>
      <c r="O38" s="676">
        <f>'4.1Plan'!AD538</f>
        <v>110050</v>
      </c>
      <c r="P38" s="696"/>
      <c r="Q38" s="696"/>
      <c r="R38" s="697">
        <f>'4.1Plan'!AH538</f>
        <v>5100</v>
      </c>
      <c r="S38" s="688"/>
      <c r="T38" s="706">
        <f>R38</f>
        <v>5100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1"/>
      <c r="AK38" s="711"/>
      <c r="AL38" s="711"/>
      <c r="AM38" s="711"/>
      <c r="AN38" s="711"/>
      <c r="AO38" s="711"/>
      <c r="AP38" s="711"/>
      <c r="AQ38" s="711"/>
      <c r="AR38" s="711"/>
      <c r="AS38" s="711"/>
      <c r="AT38" s="711"/>
      <c r="AU38" s="711"/>
      <c r="AV38" s="711"/>
      <c r="AW38" s="711"/>
      <c r="AX38" s="711"/>
      <c r="AY38" s="711"/>
      <c r="AZ38" s="711"/>
      <c r="BA38" s="711"/>
      <c r="BB38" s="711"/>
      <c r="BC38" s="711"/>
      <c r="BD38" s="711"/>
      <c r="BE38" s="711"/>
    </row>
    <row r="39" spans="1:57" ht="9.9499999999999993" customHeight="1">
      <c r="A39" s="679"/>
      <c r="B39" s="680"/>
      <c r="C39" s="700"/>
      <c r="D39" s="680"/>
      <c r="E39" s="672"/>
      <c r="F39" s="701"/>
      <c r="G39" s="634"/>
      <c r="H39" s="702"/>
      <c r="I39" s="736"/>
      <c r="J39" s="702"/>
      <c r="K39" s="738">
        <v>27</v>
      </c>
      <c r="L39" s="694" t="str">
        <f>'4.1Plan'!D554</f>
        <v>MLA4-1</v>
      </c>
      <c r="M39" s="695">
        <f>'4.1Plan'!AB554</f>
        <v>109950</v>
      </c>
      <c r="N39" s="671" t="s">
        <v>424</v>
      </c>
      <c r="O39" s="676">
        <f>'4.1Plan'!AD554</f>
        <v>115050</v>
      </c>
      <c r="P39" s="696"/>
      <c r="Q39" s="696"/>
      <c r="R39" s="697">
        <f>'4.1Plan'!AH554</f>
        <v>5100</v>
      </c>
      <c r="S39" s="688"/>
      <c r="T39" s="706">
        <f>R39</f>
        <v>5100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1"/>
      <c r="AK39" s="711"/>
      <c r="AL39" s="711"/>
      <c r="AM39" s="711"/>
      <c r="AN39" s="711"/>
      <c r="AO39" s="711"/>
      <c r="AP39" s="711"/>
      <c r="AQ39" s="711"/>
      <c r="AR39" s="711"/>
      <c r="AS39" s="711"/>
      <c r="AT39" s="711"/>
      <c r="AU39" s="711"/>
      <c r="AV39" s="711"/>
      <c r="AW39" s="711"/>
      <c r="AX39" s="711"/>
      <c r="AY39" s="711"/>
      <c r="AZ39" s="711"/>
      <c r="BA39" s="711"/>
      <c r="BB39" s="711"/>
      <c r="BC39" s="711"/>
      <c r="BD39" s="711"/>
      <c r="BE39" s="711"/>
    </row>
    <row r="40" spans="1:57" ht="9.9499999999999993" customHeight="1">
      <c r="A40" s="679"/>
      <c r="B40" s="680"/>
      <c r="C40" s="700"/>
      <c r="D40" s="680"/>
      <c r="E40" s="1652" t="s">
        <v>1134</v>
      </c>
      <c r="F40" s="691">
        <v>110500</v>
      </c>
      <c r="G40" s="692" t="s">
        <v>424</v>
      </c>
      <c r="H40" s="693">
        <v>121400</v>
      </c>
      <c r="I40" s="735">
        <f>(H40-F40)-P40-P41-P42</f>
        <v>10900</v>
      </c>
      <c r="J40" s="693"/>
      <c r="K40" s="738">
        <v>28</v>
      </c>
      <c r="L40" s="694" t="e">
        <f>'4.1Plan'!#REF!</f>
        <v>#REF!</v>
      </c>
      <c r="M40" s="695" t="e">
        <f>'4.1Plan'!#REF!</f>
        <v>#REF!</v>
      </c>
      <c r="N40" s="671" t="s">
        <v>424</v>
      </c>
      <c r="O40" s="676" t="e">
        <f>'4.1Plan'!#REF!</f>
        <v>#REF!</v>
      </c>
      <c r="P40" s="696"/>
      <c r="Q40" s="696"/>
      <c r="R40" s="697" t="e">
        <f>'4.1Plan'!#REF!</f>
        <v>#REF!</v>
      </c>
      <c r="S40" s="688"/>
      <c r="T40" s="706"/>
      <c r="U40" s="698"/>
      <c r="V40" s="706"/>
      <c r="W40" s="698"/>
      <c r="X40" s="706"/>
      <c r="Y40" s="698"/>
      <c r="Z40" s="706"/>
      <c r="AA40" s="698"/>
      <c r="AB40" s="706"/>
      <c r="AC40" s="698"/>
      <c r="AD40" s="706" t="e">
        <f>R40</f>
        <v>#REF!</v>
      </c>
      <c r="AE40" s="698"/>
      <c r="AF40" s="706"/>
      <c r="AG40" s="698"/>
      <c r="AH40" s="706"/>
      <c r="AI40" s="698"/>
      <c r="AJ40" s="711"/>
      <c r="AK40" s="711"/>
      <c r="AL40" s="711"/>
      <c r="AM40" s="711"/>
      <c r="AN40" s="711"/>
      <c r="AO40" s="711"/>
      <c r="AP40" s="711"/>
      <c r="AQ40" s="711"/>
      <c r="AR40" s="711"/>
      <c r="AS40" s="711"/>
      <c r="AT40" s="711"/>
      <c r="AU40" s="711"/>
      <c r="AV40" s="711"/>
      <c r="AW40" s="711"/>
      <c r="AX40" s="711"/>
      <c r="AY40" s="711"/>
      <c r="AZ40" s="711"/>
      <c r="BA40" s="711"/>
      <c r="BB40" s="711"/>
      <c r="BC40" s="711"/>
      <c r="BD40" s="711"/>
      <c r="BE40" s="711"/>
    </row>
    <row r="41" spans="1:57" ht="9.9499999999999993" customHeight="1">
      <c r="A41" s="679"/>
      <c r="B41" s="680"/>
      <c r="C41" s="700"/>
      <c r="D41" s="680"/>
      <c r="E41" s="673"/>
      <c r="F41" s="707"/>
      <c r="G41" s="708"/>
      <c r="H41" s="709"/>
      <c r="I41" s="737"/>
      <c r="J41" s="709"/>
      <c r="K41" s="738">
        <v>29</v>
      </c>
      <c r="L41" s="694" t="str">
        <f>'4.1Plan'!D575</f>
        <v>MLA4-2</v>
      </c>
      <c r="M41" s="695">
        <f>'4.1Plan'!AB575</f>
        <v>114950</v>
      </c>
      <c r="N41" s="671" t="s">
        <v>424</v>
      </c>
      <c r="O41" s="676">
        <f>'4.1Plan'!AD575</f>
        <v>120050</v>
      </c>
      <c r="P41" s="696"/>
      <c r="Q41" s="696"/>
      <c r="R41" s="697">
        <f>'4.1Plan'!AH575</f>
        <v>5100</v>
      </c>
      <c r="S41" s="688"/>
      <c r="T41" s="706"/>
      <c r="U41" s="698"/>
      <c r="V41" s="706"/>
      <c r="W41" s="698"/>
      <c r="X41" s="706"/>
      <c r="Y41" s="698"/>
      <c r="Z41" s="706"/>
      <c r="AA41" s="698"/>
      <c r="AB41" s="706"/>
      <c r="AC41" s="698"/>
      <c r="AD41" s="706">
        <f>R41</f>
        <v>5100</v>
      </c>
      <c r="AE41" s="698"/>
      <c r="AF41" s="706"/>
      <c r="AG41" s="698"/>
      <c r="AH41" s="706"/>
      <c r="AI41" s="698"/>
      <c r="AJ41" s="711"/>
      <c r="AK41" s="711"/>
      <c r="AL41" s="711"/>
      <c r="AM41" s="711"/>
      <c r="AN41" s="711"/>
      <c r="AO41" s="711"/>
      <c r="AP41" s="711"/>
      <c r="AQ41" s="711"/>
      <c r="AR41" s="711"/>
      <c r="AS41" s="711"/>
      <c r="AT41" s="711"/>
      <c r="AU41" s="711"/>
      <c r="AV41" s="711"/>
      <c r="AW41" s="711"/>
      <c r="AX41" s="711"/>
      <c r="AY41" s="711"/>
      <c r="AZ41" s="711"/>
      <c r="BA41" s="711"/>
      <c r="BB41" s="711"/>
      <c r="BC41" s="711"/>
      <c r="BD41" s="711"/>
      <c r="BE41" s="711"/>
    </row>
    <row r="42" spans="1:57" ht="9.9499999999999993" customHeight="1">
      <c r="A42" s="679"/>
      <c r="B42" s="680"/>
      <c r="C42" s="700"/>
      <c r="D42" s="680"/>
      <c r="E42" s="672"/>
      <c r="F42" s="701"/>
      <c r="G42" s="634"/>
      <c r="H42" s="702"/>
      <c r="I42" s="736"/>
      <c r="J42" s="702"/>
      <c r="K42" s="738">
        <v>30</v>
      </c>
      <c r="L42" s="694" t="str">
        <f>'4.1Plan'!D594</f>
        <v>MLA4-3</v>
      </c>
      <c r="M42" s="695">
        <f>'4.1Plan'!AB594</f>
        <v>119950</v>
      </c>
      <c r="N42" s="671" t="s">
        <v>424</v>
      </c>
      <c r="O42" s="676">
        <f>'4.1Plan'!AD594</f>
        <v>125050</v>
      </c>
      <c r="P42" s="696"/>
      <c r="Q42" s="696"/>
      <c r="R42" s="697">
        <f>'4.1Plan'!AH594</f>
        <v>5100</v>
      </c>
      <c r="S42" s="688"/>
      <c r="T42" s="706"/>
      <c r="U42" s="698"/>
      <c r="V42" s="706"/>
      <c r="W42" s="698"/>
      <c r="X42" s="706"/>
      <c r="Y42" s="698"/>
      <c r="Z42" s="706"/>
      <c r="AA42" s="698"/>
      <c r="AB42" s="706"/>
      <c r="AC42" s="698"/>
      <c r="AD42" s="706">
        <f>R42</f>
        <v>5100</v>
      </c>
      <c r="AE42" s="698"/>
      <c r="AF42" s="706"/>
      <c r="AG42" s="698"/>
      <c r="AH42" s="706"/>
      <c r="AI42" s="698"/>
      <c r="AJ42" s="711"/>
      <c r="AK42" s="711"/>
      <c r="AL42" s="711"/>
      <c r="AM42" s="711"/>
      <c r="AN42" s="711"/>
      <c r="AO42" s="711"/>
      <c r="AP42" s="711"/>
      <c r="AQ42" s="711"/>
      <c r="AR42" s="711"/>
      <c r="AS42" s="711"/>
      <c r="AT42" s="711"/>
      <c r="AU42" s="711"/>
      <c r="AV42" s="711"/>
      <c r="AW42" s="711"/>
      <c r="AX42" s="711"/>
      <c r="AY42" s="711"/>
      <c r="AZ42" s="711"/>
      <c r="BA42" s="711"/>
      <c r="BB42" s="711"/>
      <c r="BC42" s="711"/>
      <c r="BD42" s="711"/>
      <c r="BE42" s="711"/>
    </row>
    <row r="43" spans="1:57" ht="9.9499999999999993" customHeight="1">
      <c r="A43" s="679"/>
      <c r="B43" s="680"/>
      <c r="E43" s="1650" t="s">
        <v>1135</v>
      </c>
      <c r="F43" s="705">
        <v>121400</v>
      </c>
      <c r="G43" s="671" t="s">
        <v>424</v>
      </c>
      <c r="H43" s="676">
        <v>126500</v>
      </c>
      <c r="I43" s="699">
        <f>(H43-F43)-P43</f>
        <v>5100</v>
      </c>
      <c r="J43" s="676"/>
      <c r="K43" s="738">
        <v>31</v>
      </c>
      <c r="L43" s="694" t="str">
        <f>'4.1Plan'!D618</f>
        <v>MLA5-1</v>
      </c>
      <c r="M43" s="695">
        <f>'4.1Plan'!AB618</f>
        <v>124950</v>
      </c>
      <c r="N43" s="671" t="s">
        <v>424</v>
      </c>
      <c r="O43" s="676">
        <f>'4.1Plan'!AD618</f>
        <v>131550</v>
      </c>
      <c r="P43" s="696"/>
      <c r="Q43" s="696"/>
      <c r="R43" s="697">
        <f>'4.1Plan'!AH618</f>
        <v>6600</v>
      </c>
      <c r="S43" s="688"/>
      <c r="T43" s="706">
        <f>R43</f>
        <v>6600</v>
      </c>
      <c r="U43" s="698"/>
      <c r="V43" s="706"/>
      <c r="W43" s="698"/>
      <c r="X43" s="706"/>
      <c r="Y43" s="698"/>
      <c r="Z43" s="706"/>
      <c r="AA43" s="698"/>
      <c r="AB43" s="706"/>
      <c r="AC43" s="698"/>
      <c r="AD43" s="706"/>
      <c r="AE43" s="698"/>
      <c r="AF43" s="706"/>
      <c r="AG43" s="698"/>
      <c r="AH43" s="706"/>
      <c r="AI43" s="698"/>
      <c r="AJ43" s="711"/>
      <c r="AK43" s="711"/>
      <c r="AL43" s="711"/>
      <c r="AM43" s="711"/>
      <c r="AN43" s="711"/>
      <c r="AO43" s="711"/>
      <c r="AP43" s="711"/>
      <c r="AQ43" s="711"/>
      <c r="AR43" s="711"/>
      <c r="AS43" s="711"/>
      <c r="AT43" s="711"/>
      <c r="AU43" s="711"/>
      <c r="AV43" s="711"/>
      <c r="AW43" s="711"/>
      <c r="AX43" s="711"/>
      <c r="AY43" s="711"/>
      <c r="AZ43" s="711"/>
      <c r="BA43" s="711"/>
      <c r="BB43" s="711"/>
      <c r="BC43" s="711"/>
      <c r="BD43" s="711"/>
      <c r="BE43" s="711"/>
    </row>
    <row r="44" spans="1:57" ht="9.9499999999999993" customHeight="1">
      <c r="A44" s="679"/>
      <c r="B44" s="680"/>
      <c r="C44" s="710"/>
      <c r="D44" s="684"/>
      <c r="E44" s="1351" t="s">
        <v>1136</v>
      </c>
      <c r="F44" s="705">
        <v>126500</v>
      </c>
      <c r="G44" s="671" t="s">
        <v>424</v>
      </c>
      <c r="H44" s="676">
        <v>131500</v>
      </c>
      <c r="I44" s="699">
        <f>(H44-F44)-P44</f>
        <v>5000</v>
      </c>
      <c r="J44" s="676"/>
      <c r="K44" s="738">
        <v>32</v>
      </c>
      <c r="L44" s="694" t="e">
        <f>'4.1Plan'!#REF!</f>
        <v>#REF!</v>
      </c>
      <c r="M44" s="695" t="e">
        <f>'4.1Plan'!#REF!</f>
        <v>#REF!</v>
      </c>
      <c r="N44" s="671" t="s">
        <v>424</v>
      </c>
      <c r="O44" s="676" t="e">
        <f>'4.1Plan'!#REF!</f>
        <v>#REF!</v>
      </c>
      <c r="P44" s="696"/>
      <c r="Q44" s="696"/>
      <c r="R44" s="697" t="e">
        <f>'4.1Plan'!#REF!</f>
        <v>#REF!</v>
      </c>
      <c r="S44" s="688"/>
      <c r="T44" s="706" t="e">
        <f>R44</f>
        <v>#REF!</v>
      </c>
      <c r="U44" s="698"/>
      <c r="V44" s="706"/>
      <c r="W44" s="698"/>
      <c r="X44" s="706"/>
      <c r="Y44" s="698"/>
      <c r="Z44" s="706"/>
      <c r="AA44" s="698"/>
      <c r="AB44" s="706"/>
      <c r="AC44" s="698"/>
      <c r="AD44" s="706"/>
      <c r="AE44" s="698"/>
      <c r="AF44" s="706"/>
      <c r="AG44" s="698"/>
      <c r="AH44" s="706"/>
      <c r="AI44" s="698"/>
      <c r="AJ44" s="711"/>
      <c r="AK44" s="711"/>
      <c r="AL44" s="711"/>
      <c r="AM44" s="711"/>
      <c r="AN44" s="711"/>
      <c r="AO44" s="711"/>
      <c r="AP44" s="711"/>
      <c r="AQ44" s="711"/>
      <c r="AR44" s="711"/>
      <c r="AS44" s="711"/>
      <c r="AT44" s="711"/>
      <c r="AU44" s="711"/>
      <c r="AV44" s="711"/>
      <c r="AW44" s="711"/>
      <c r="AX44" s="711"/>
      <c r="AY44" s="711"/>
      <c r="AZ44" s="711"/>
      <c r="BA44" s="711"/>
      <c r="BB44" s="711"/>
      <c r="BC44" s="711"/>
      <c r="BD44" s="711"/>
      <c r="BE44" s="711"/>
    </row>
    <row r="45" spans="1:57" ht="9.9499999999999993" customHeight="1">
      <c r="A45" s="679"/>
      <c r="B45" s="680"/>
      <c r="C45" s="674"/>
      <c r="D45" s="675" t="s">
        <v>568</v>
      </c>
      <c r="E45" s="1352"/>
      <c r="F45" s="691">
        <v>131500</v>
      </c>
      <c r="G45" s="692" t="s">
        <v>424</v>
      </c>
      <c r="H45" s="693">
        <v>139522</v>
      </c>
      <c r="I45" s="735">
        <f>(H45-F45)-P45</f>
        <v>8022</v>
      </c>
      <c r="J45" s="693"/>
      <c r="K45" s="738">
        <v>33</v>
      </c>
      <c r="L45" s="694" t="str">
        <f>'4.1Plan'!V644</f>
        <v>MLA5-2</v>
      </c>
      <c r="M45" s="695">
        <f>'4.1Plan'!AB644</f>
        <v>131450</v>
      </c>
      <c r="N45" s="671" t="s">
        <v>424</v>
      </c>
      <c r="O45" s="676">
        <f>'4.1Plan'!AD644</f>
        <v>136050</v>
      </c>
      <c r="P45" s="696"/>
      <c r="Q45" s="696"/>
      <c r="R45" s="697">
        <f>'4.1Plan'!AH644</f>
        <v>4600</v>
      </c>
      <c r="S45" s="688"/>
      <c r="T45" s="706"/>
      <c r="U45" s="698"/>
      <c r="V45" s="706"/>
      <c r="W45" s="698"/>
      <c r="X45" s="706"/>
      <c r="Y45" s="698"/>
      <c r="Z45" s="706"/>
      <c r="AA45" s="698"/>
      <c r="AB45" s="706"/>
      <c r="AC45" s="698"/>
      <c r="AD45" s="706"/>
      <c r="AE45" s="698"/>
      <c r="AF45" s="706"/>
      <c r="AG45" s="698"/>
      <c r="AH45" s="706">
        <f>R45</f>
        <v>4600</v>
      </c>
      <c r="AI45" s="698"/>
      <c r="AJ45" s="711"/>
      <c r="AK45" s="711"/>
      <c r="AL45" s="711"/>
      <c r="AM45" s="711"/>
      <c r="AN45" s="711"/>
      <c r="AO45" s="711"/>
      <c r="AP45" s="711"/>
      <c r="AQ45" s="711"/>
      <c r="AR45" s="711"/>
      <c r="AS45" s="711"/>
      <c r="AT45" s="711"/>
      <c r="AU45" s="711"/>
      <c r="AV45" s="711"/>
      <c r="AW45" s="711"/>
      <c r="AX45" s="711"/>
      <c r="AY45" s="711"/>
      <c r="AZ45" s="711"/>
      <c r="BA45" s="711"/>
      <c r="BB45" s="711"/>
      <c r="BC45" s="711"/>
      <c r="BD45" s="711"/>
      <c r="BE45" s="711"/>
    </row>
    <row r="46" spans="1:57" ht="9.9499999999999993" customHeight="1">
      <c r="A46" s="683"/>
      <c r="B46" s="684"/>
      <c r="C46" s="683"/>
      <c r="D46" s="684"/>
      <c r="E46" s="1353"/>
      <c r="F46" s="701"/>
      <c r="G46" s="1651"/>
      <c r="H46" s="702"/>
      <c r="I46" s="736"/>
      <c r="J46" s="702"/>
      <c r="K46" s="738">
        <v>34</v>
      </c>
      <c r="L46" s="694" t="str">
        <f>'4.1Plan'!V673</f>
        <v>MLA5-3</v>
      </c>
      <c r="M46" s="695">
        <f>'4.1Plan'!AB673</f>
        <v>135950</v>
      </c>
      <c r="N46" s="671" t="s">
        <v>25</v>
      </c>
      <c r="O46" s="676">
        <f>'4.1Plan'!AD673</f>
        <v>139572</v>
      </c>
      <c r="P46" s="696"/>
      <c r="Q46" s="696"/>
      <c r="R46" s="697">
        <f>'4.1Plan'!AH673</f>
        <v>3622</v>
      </c>
      <c r="S46" s="688"/>
      <c r="T46" s="706"/>
      <c r="U46" s="1350"/>
      <c r="V46" s="706"/>
      <c r="W46" s="698"/>
      <c r="X46" s="699"/>
      <c r="Y46" s="1350"/>
      <c r="Z46" s="706"/>
      <c r="AA46" s="698"/>
      <c r="AB46" s="699"/>
      <c r="AC46" s="1350"/>
      <c r="AD46" s="706"/>
      <c r="AE46" s="698"/>
      <c r="AF46" s="699"/>
      <c r="AG46" s="698"/>
      <c r="AH46" s="699">
        <f>R46</f>
        <v>3622</v>
      </c>
      <c r="AI46" s="698"/>
      <c r="AJ46" s="711"/>
      <c r="AK46" s="711"/>
      <c r="AL46" s="711"/>
      <c r="AM46" s="711"/>
      <c r="AN46" s="711"/>
      <c r="AO46" s="711"/>
      <c r="AP46" s="711"/>
      <c r="AQ46" s="711"/>
      <c r="AR46" s="711"/>
      <c r="AS46" s="711"/>
      <c r="AT46" s="711"/>
      <c r="AU46" s="711"/>
      <c r="AV46" s="711"/>
      <c r="AW46" s="711"/>
      <c r="AX46" s="711"/>
      <c r="AY46" s="711"/>
      <c r="AZ46" s="711"/>
      <c r="BA46" s="711"/>
      <c r="BB46" s="711"/>
      <c r="BC46" s="711"/>
      <c r="BD46" s="711"/>
      <c r="BE46" s="711"/>
    </row>
    <row r="47" spans="1:57" s="719" customFormat="1" ht="9.9499999999999993" customHeight="1">
      <c r="A47" s="1877" t="s">
        <v>569</v>
      </c>
      <c r="B47" s="1878"/>
      <c r="C47" s="1878"/>
      <c r="D47" s="1879"/>
      <c r="E47" s="712"/>
      <c r="F47" s="1883"/>
      <c r="G47" s="1884"/>
      <c r="H47" s="1885"/>
      <c r="I47" s="723" t="e">
        <f>SUM(I13:I46)</f>
        <v>#REF!</v>
      </c>
      <c r="J47" s="714"/>
      <c r="K47" s="753"/>
      <c r="L47" s="729"/>
      <c r="M47" s="712"/>
      <c r="N47" s="713"/>
      <c r="O47" s="714"/>
      <c r="P47" s="712"/>
      <c r="Q47" s="714"/>
      <c r="R47" s="720" t="e">
        <f>SUM(R13:R46)</f>
        <v>#REF!</v>
      </c>
      <c r="S47" s="721"/>
      <c r="T47" s="720" t="e">
        <f>SUM(T13:T46)</f>
        <v>#REF!</v>
      </c>
      <c r="U47" s="723"/>
      <c r="V47" s="720" t="e">
        <f>SUM(V13:V46)</f>
        <v>#REF!</v>
      </c>
      <c r="W47" s="722"/>
      <c r="X47" s="723" t="e">
        <f>SUM(X13:X46)</f>
        <v>#REF!</v>
      </c>
      <c r="Y47" s="723"/>
      <c r="Z47" s="720">
        <f>SUM(Z13:Z46)</f>
        <v>18150</v>
      </c>
      <c r="AA47" s="722"/>
      <c r="AB47" s="723">
        <f>SUM(AB13:AB46)</f>
        <v>10200</v>
      </c>
      <c r="AC47" s="723"/>
      <c r="AD47" s="720" t="e">
        <f>SUM(AD13:AD46)</f>
        <v>#REF!</v>
      </c>
      <c r="AE47" s="722"/>
      <c r="AF47" s="723" t="e">
        <f>SUM(AF13:AF46)</f>
        <v>#REF!</v>
      </c>
      <c r="AG47" s="1643"/>
      <c r="AH47" s="723">
        <f>SUM(AH13:AH46)</f>
        <v>8222</v>
      </c>
      <c r="AI47" s="1643"/>
      <c r="AJ47" s="1644"/>
      <c r="AK47" s="1644"/>
      <c r="AL47" s="1644"/>
      <c r="AM47" s="1644"/>
      <c r="AN47" s="1644"/>
      <c r="AO47" s="1644"/>
      <c r="AP47" s="1644"/>
      <c r="AQ47" s="1644"/>
      <c r="AR47" s="1644"/>
      <c r="AS47" s="1644"/>
      <c r="AT47" s="1644"/>
      <c r="AU47" s="1644"/>
      <c r="AV47" s="1644"/>
      <c r="AW47" s="1644"/>
      <c r="AX47" s="1644"/>
      <c r="AY47" s="1644"/>
      <c r="AZ47" s="1644"/>
      <c r="BA47" s="1644"/>
      <c r="BB47" s="1644"/>
      <c r="BC47" s="1644"/>
      <c r="BD47" s="1644"/>
      <c r="BE47" s="1644"/>
    </row>
    <row r="48" spans="1:57" s="719" customFormat="1" ht="9.9499999999999993" customHeight="1">
      <c r="A48" s="1880"/>
      <c r="B48" s="1881"/>
      <c r="C48" s="1881"/>
      <c r="D48" s="1882"/>
      <c r="E48" s="733"/>
      <c r="F48" s="1880"/>
      <c r="G48" s="1881"/>
      <c r="H48" s="1882"/>
      <c r="I48" s="727"/>
      <c r="J48" s="718"/>
      <c r="K48" s="754"/>
      <c r="L48" s="751"/>
      <c r="M48" s="733"/>
      <c r="N48" s="734"/>
      <c r="O48" s="718"/>
      <c r="P48" s="733"/>
      <c r="Q48" s="718"/>
      <c r="R48" s="724" t="e">
        <f>T48+V48+X48+Z48+AB48+AD48+AF48+AH48</f>
        <v>#REF!</v>
      </c>
      <c r="S48" s="725"/>
      <c r="T48" s="724" t="e">
        <f>T47/$R$47</f>
        <v>#REF!</v>
      </c>
      <c r="U48" s="727"/>
      <c r="V48" s="724" t="e">
        <f>V47/$R$47</f>
        <v>#REF!</v>
      </c>
      <c r="W48" s="726"/>
      <c r="X48" s="727" t="e">
        <f>X47/$R$47</f>
        <v>#REF!</v>
      </c>
      <c r="Y48" s="727"/>
      <c r="Z48" s="724" t="e">
        <f>Z47/$R$47</f>
        <v>#REF!</v>
      </c>
      <c r="AA48" s="726"/>
      <c r="AB48" s="727" t="e">
        <f>AB47/$R$47</f>
        <v>#REF!</v>
      </c>
      <c r="AC48" s="727"/>
      <c r="AD48" s="724" t="e">
        <f>AD47/$R$47</f>
        <v>#REF!</v>
      </c>
      <c r="AE48" s="726"/>
      <c r="AF48" s="727" t="e">
        <f>AF47/$R$47</f>
        <v>#REF!</v>
      </c>
      <c r="AG48" s="728"/>
      <c r="AH48" s="727" t="e">
        <f>AH47/$R$47</f>
        <v>#REF!</v>
      </c>
      <c r="AI48" s="728"/>
    </row>
    <row r="49" spans="1:22" ht="9.9499999999999993" customHeight="1">
      <c r="A49" s="1873" t="s">
        <v>1137</v>
      </c>
      <c r="B49" s="1873"/>
      <c r="C49" s="1873"/>
      <c r="D49" s="1873"/>
      <c r="E49" s="1873"/>
      <c r="F49" s="1873"/>
      <c r="G49" s="1873"/>
      <c r="H49" s="1873"/>
      <c r="I49" s="1873"/>
      <c r="J49" s="1873"/>
      <c r="K49" s="1873"/>
      <c r="L49" s="1873"/>
      <c r="M49" s="1873"/>
      <c r="N49" s="1873"/>
      <c r="O49" s="1873"/>
      <c r="P49" s="1873"/>
      <c r="Q49" s="1873"/>
      <c r="R49" s="1874"/>
      <c r="S49" s="1874"/>
      <c r="T49" s="1874"/>
      <c r="V49" s="731"/>
    </row>
    <row r="50" spans="1:22" ht="9.9499999999999993" customHeight="1">
      <c r="A50" s="1875" t="s">
        <v>596</v>
      </c>
      <c r="B50" s="1875"/>
      <c r="C50" s="1875"/>
      <c r="D50" s="1875"/>
      <c r="E50" s="1875"/>
      <c r="F50" s="1875"/>
      <c r="G50" s="1875"/>
      <c r="H50" s="1875"/>
      <c r="I50" s="1875"/>
      <c r="J50" s="1875"/>
      <c r="K50" s="1875"/>
      <c r="L50" s="1875"/>
      <c r="M50" s="1875"/>
      <c r="N50" s="1875"/>
      <c r="O50" s="1875"/>
      <c r="P50" s="1875"/>
      <c r="Q50" s="1875"/>
      <c r="R50" s="1875"/>
      <c r="S50" s="1875"/>
      <c r="T50" s="1875"/>
    </row>
    <row r="218" spans="8:10">
      <c r="H218" s="711"/>
      <c r="I218" s="732"/>
      <c r="J218" s="711"/>
    </row>
  </sheetData>
  <mergeCells count="55">
    <mergeCell ref="AH3:AI3"/>
    <mergeCell ref="T3:U3"/>
    <mergeCell ref="AF3:AG3"/>
    <mergeCell ref="X3:Y3"/>
    <mergeCell ref="Z3:AA3"/>
    <mergeCell ref="AB3:AC3"/>
    <mergeCell ref="AD3:AE3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P3:Q3"/>
    <mergeCell ref="A49:T49"/>
    <mergeCell ref="A50:T50"/>
    <mergeCell ref="T12:U12"/>
    <mergeCell ref="V12:W12"/>
    <mergeCell ref="A47:D48"/>
    <mergeCell ref="F47:H47"/>
    <mergeCell ref="F48:H48"/>
    <mergeCell ref="I12:J12"/>
    <mergeCell ref="F12:H12"/>
    <mergeCell ref="A12:B12"/>
    <mergeCell ref="C12:D12"/>
    <mergeCell ref="K12:L12"/>
    <mergeCell ref="V3:W3"/>
    <mergeCell ref="C3:D3"/>
    <mergeCell ref="R3:S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tabSelected="1" view="pageBreakPreview" zoomScale="175" zoomScaleNormal="150" zoomScaleSheetLayoutView="175" workbookViewId="0">
      <selection activeCell="U66" sqref="U66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70" customWidth="1"/>
    <col min="16" max="16" width="0.375" style="2" customWidth="1"/>
    <col min="17" max="17" width="4.625" style="2" customWidth="1"/>
    <col min="18" max="18" width="0.375" style="2" customWidth="1"/>
    <col min="19" max="19" width="6.625" style="770" customWidth="1"/>
    <col min="20" max="20" width="0.375" style="2" customWidth="1"/>
    <col min="21" max="21" width="4.625" style="2" customWidth="1"/>
    <col min="22" max="22" width="0.375" style="2" customWidth="1"/>
    <col min="23" max="23" width="6.625" style="770" customWidth="1"/>
    <col min="24" max="24" width="0.375" style="2" customWidth="1"/>
    <col min="25" max="25" width="4.625" style="2" customWidth="1"/>
    <col min="26" max="26" width="0.375" style="2" customWidth="1"/>
    <col min="27" max="27" width="6.625" style="770" customWidth="1"/>
    <col min="28" max="28" width="0.375" style="2" customWidth="1"/>
    <col min="29" max="29" width="4.625" style="2" customWidth="1"/>
    <col min="30" max="30" width="0.375" style="2" customWidth="1"/>
    <col min="31" max="31" width="6.625" style="770" customWidth="1"/>
    <col min="32" max="32" width="0.375" style="2" customWidth="1"/>
    <col min="33" max="33" width="4.625" style="2" customWidth="1"/>
    <col min="34" max="34" width="0.375" style="2" customWidth="1"/>
    <col min="35" max="35" width="6.625" style="770" customWidth="1"/>
    <col min="36" max="36" width="0.375" style="2" customWidth="1"/>
    <col min="37" max="37" width="4.625" style="2" customWidth="1"/>
    <col min="38" max="38" width="0.375" style="2" customWidth="1"/>
    <col min="39" max="39" width="6.625" style="770" customWidth="1"/>
    <col min="40" max="40" width="0.375" style="2" customWidth="1"/>
    <col min="41" max="41" width="4.625" style="2" customWidth="1"/>
    <col min="42" max="42" width="0.375" style="2" customWidth="1"/>
    <col min="43" max="43" width="6.625" style="770" customWidth="1"/>
    <col min="44" max="44" width="0.375" style="2" customWidth="1"/>
    <col min="45" max="45" width="4.625" style="2" customWidth="1"/>
    <col min="46" max="46" width="0.375" style="2" customWidth="1"/>
    <col min="47" max="47" width="6.625" style="770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516</v>
      </c>
      <c r="B1" s="1998" t="s">
        <v>517</v>
      </c>
      <c r="C1" s="1999"/>
      <c r="D1" s="1999"/>
      <c r="E1" s="1999"/>
      <c r="F1" s="1999"/>
      <c r="G1" s="2000"/>
      <c r="H1" s="1947" t="s">
        <v>527</v>
      </c>
      <c r="I1" s="1949"/>
      <c r="J1" s="417" t="s">
        <v>518</v>
      </c>
      <c r="K1" s="1948" t="s">
        <v>519</v>
      </c>
      <c r="L1" s="1948"/>
      <c r="M1" s="1948"/>
      <c r="N1" s="1948"/>
      <c r="O1" s="1948"/>
      <c r="P1" s="1949"/>
      <c r="Q1" s="2001" t="s">
        <v>528</v>
      </c>
      <c r="R1" s="2002"/>
      <c r="S1" s="2002"/>
      <c r="T1" s="2002"/>
      <c r="U1" s="2002"/>
      <c r="V1" s="2002"/>
      <c r="W1" s="2002"/>
      <c r="X1" s="2002"/>
      <c r="Y1" s="2002"/>
      <c r="Z1" s="2002"/>
      <c r="AA1" s="2002"/>
      <c r="AB1" s="2002"/>
      <c r="AC1" s="2002"/>
      <c r="AD1" s="2002"/>
      <c r="AE1" s="2002"/>
      <c r="AF1" s="2002"/>
      <c r="AG1" s="2002"/>
      <c r="AH1" s="2003"/>
      <c r="AI1" s="2003"/>
      <c r="AJ1" s="2003"/>
      <c r="AK1" s="2003"/>
      <c r="AL1" s="2003"/>
      <c r="AM1" s="2003"/>
      <c r="AN1" s="2003"/>
      <c r="AO1" s="2003"/>
      <c r="AP1" s="2003"/>
      <c r="AQ1" s="2003"/>
      <c r="AR1" s="2003"/>
      <c r="AS1" s="2003"/>
      <c r="AT1" s="2003"/>
      <c r="AU1" s="2003"/>
      <c r="AV1" s="2004"/>
    </row>
    <row r="2" spans="1:48" s="300" customFormat="1" ht="6.95" customHeight="1">
      <c r="A2" s="1130"/>
      <c r="B2" s="1993"/>
      <c r="C2" s="1994"/>
      <c r="D2" s="1994"/>
      <c r="E2" s="1994"/>
      <c r="F2" s="1994"/>
      <c r="G2" s="1995"/>
      <c r="H2" s="1944"/>
      <c r="I2" s="1946"/>
      <c r="J2" s="418"/>
      <c r="K2" s="1945"/>
      <c r="L2" s="1945"/>
      <c r="M2" s="1945"/>
      <c r="N2" s="1945"/>
      <c r="O2" s="1945"/>
      <c r="P2" s="1946"/>
      <c r="Q2" s="1947" t="s">
        <v>510</v>
      </c>
      <c r="R2" s="1948"/>
      <c r="S2" s="1948"/>
      <c r="T2" s="1949"/>
      <c r="U2" s="1944" t="s">
        <v>511</v>
      </c>
      <c r="V2" s="1945"/>
      <c r="W2" s="1945"/>
      <c r="X2" s="1946"/>
      <c r="Y2" s="1945" t="s">
        <v>512</v>
      </c>
      <c r="Z2" s="1945"/>
      <c r="AA2" s="1945"/>
      <c r="AB2" s="1945"/>
      <c r="AC2" s="1944" t="s">
        <v>513</v>
      </c>
      <c r="AD2" s="1945"/>
      <c r="AE2" s="1945"/>
      <c r="AF2" s="1946"/>
      <c r="AG2" s="1945" t="s">
        <v>514</v>
      </c>
      <c r="AH2" s="1945"/>
      <c r="AI2" s="1945"/>
      <c r="AJ2" s="1945"/>
      <c r="AK2" s="1944" t="s">
        <v>515</v>
      </c>
      <c r="AL2" s="1945"/>
      <c r="AM2" s="1945"/>
      <c r="AN2" s="1946"/>
      <c r="AO2" s="1944" t="s">
        <v>979</v>
      </c>
      <c r="AP2" s="1945"/>
      <c r="AQ2" s="1945"/>
      <c r="AR2" s="1946"/>
      <c r="AS2" s="1944" t="s">
        <v>980</v>
      </c>
      <c r="AT2" s="1945"/>
      <c r="AU2" s="1945"/>
      <c r="AV2" s="1946"/>
    </row>
    <row r="3" spans="1:48" s="300" customFormat="1" ht="6.95" customHeight="1">
      <c r="A3" s="1130"/>
      <c r="B3" s="1993"/>
      <c r="C3" s="1994"/>
      <c r="D3" s="1994"/>
      <c r="E3" s="1994"/>
      <c r="F3" s="1994"/>
      <c r="G3" s="1995"/>
      <c r="H3" s="1944"/>
      <c r="I3" s="1946"/>
      <c r="J3" s="418"/>
      <c r="K3" s="1996" t="s">
        <v>520</v>
      </c>
      <c r="L3" s="1997"/>
      <c r="M3" s="1955" t="s">
        <v>521</v>
      </c>
      <c r="N3" s="1950"/>
      <c r="O3" s="1948" t="s">
        <v>522</v>
      </c>
      <c r="P3" s="1949"/>
      <c r="Q3" s="1947" t="s">
        <v>521</v>
      </c>
      <c r="R3" s="1948"/>
      <c r="S3" s="1955" t="s">
        <v>522</v>
      </c>
      <c r="T3" s="1949"/>
      <c r="U3" s="1947" t="s">
        <v>521</v>
      </c>
      <c r="V3" s="1948"/>
      <c r="W3" s="1955" t="s">
        <v>522</v>
      </c>
      <c r="X3" s="1949"/>
      <c r="Y3" s="1947" t="s">
        <v>521</v>
      </c>
      <c r="Z3" s="1950"/>
      <c r="AA3" s="1948" t="s">
        <v>522</v>
      </c>
      <c r="AB3" s="1949"/>
      <c r="AC3" s="1947" t="s">
        <v>521</v>
      </c>
      <c r="AD3" s="1948"/>
      <c r="AE3" s="1955" t="s">
        <v>522</v>
      </c>
      <c r="AF3" s="1949"/>
      <c r="AG3" s="1947" t="s">
        <v>521</v>
      </c>
      <c r="AH3" s="1950"/>
      <c r="AI3" s="1948" t="s">
        <v>522</v>
      </c>
      <c r="AJ3" s="1949"/>
      <c r="AK3" s="1947" t="s">
        <v>521</v>
      </c>
      <c r="AL3" s="1948"/>
      <c r="AM3" s="1955" t="s">
        <v>522</v>
      </c>
      <c r="AN3" s="1949"/>
      <c r="AO3" s="1947" t="s">
        <v>521</v>
      </c>
      <c r="AP3" s="1950"/>
      <c r="AQ3" s="1948" t="s">
        <v>522</v>
      </c>
      <c r="AR3" s="1949"/>
      <c r="AS3" s="1947" t="s">
        <v>521</v>
      </c>
      <c r="AT3" s="1950"/>
      <c r="AU3" s="1948" t="s">
        <v>522</v>
      </c>
      <c r="AV3" s="1949"/>
    </row>
    <row r="4" spans="1:48" s="1238" customFormat="1" ht="6.95" customHeight="1">
      <c r="A4" s="1131"/>
      <c r="B4" s="2007"/>
      <c r="C4" s="2008"/>
      <c r="D4" s="2008"/>
      <c r="E4" s="2008"/>
      <c r="F4" s="2008"/>
      <c r="G4" s="2009"/>
      <c r="H4" s="1951"/>
      <c r="I4" s="1954"/>
      <c r="J4" s="419"/>
      <c r="K4" s="2005" t="s">
        <v>523</v>
      </c>
      <c r="L4" s="2006"/>
      <c r="M4" s="1958"/>
      <c r="N4" s="1952"/>
      <c r="O4" s="1953" t="s">
        <v>523</v>
      </c>
      <c r="P4" s="1954"/>
      <c r="Q4" s="1951"/>
      <c r="R4" s="1953"/>
      <c r="S4" s="1958" t="s">
        <v>523</v>
      </c>
      <c r="T4" s="1954"/>
      <c r="U4" s="1951"/>
      <c r="V4" s="1953"/>
      <c r="W4" s="1958" t="s">
        <v>523</v>
      </c>
      <c r="X4" s="1954"/>
      <c r="Y4" s="1951"/>
      <c r="Z4" s="1952"/>
      <c r="AA4" s="1953" t="s">
        <v>523</v>
      </c>
      <c r="AB4" s="1954"/>
      <c r="AC4" s="1951"/>
      <c r="AD4" s="1953"/>
      <c r="AE4" s="1958" t="s">
        <v>523</v>
      </c>
      <c r="AF4" s="1954"/>
      <c r="AG4" s="1951"/>
      <c r="AH4" s="1952"/>
      <c r="AI4" s="1953" t="s">
        <v>523</v>
      </c>
      <c r="AJ4" s="1954"/>
      <c r="AK4" s="1951"/>
      <c r="AL4" s="1953"/>
      <c r="AM4" s="1958" t="s">
        <v>523</v>
      </c>
      <c r="AN4" s="1954"/>
      <c r="AO4" s="1951"/>
      <c r="AP4" s="1952"/>
      <c r="AQ4" s="1953" t="s">
        <v>523</v>
      </c>
      <c r="AR4" s="1954"/>
      <c r="AS4" s="1951"/>
      <c r="AT4" s="1952"/>
      <c r="AU4" s="1953" t="s">
        <v>523</v>
      </c>
      <c r="AV4" s="1954"/>
    </row>
    <row r="5" spans="1:48" s="1238" customFormat="1" ht="6.95" customHeight="1">
      <c r="A5" s="761" t="s">
        <v>1084</v>
      </c>
      <c r="B5" s="1658"/>
      <c r="C5" s="1977" t="s">
        <v>1085</v>
      </c>
      <c r="D5" s="1977"/>
      <c r="E5" s="1977"/>
      <c r="F5" s="1977"/>
      <c r="G5" s="1978"/>
      <c r="H5" s="1940"/>
      <c r="I5" s="1941"/>
      <c r="J5" s="761"/>
      <c r="K5" s="519"/>
      <c r="L5" s="520"/>
      <c r="M5" s="757"/>
      <c r="N5" s="758"/>
      <c r="O5" s="520">
        <f t="shared" ref="O5:O11" si="0">S5</f>
        <v>159149.91</v>
      </c>
      <c r="P5" s="523"/>
      <c r="Q5" s="526"/>
      <c r="R5" s="831"/>
      <c r="S5" s="822">
        <f>'3.2Cost by Packages'!O7</f>
        <v>159149.91</v>
      </c>
      <c r="T5" s="516"/>
      <c r="U5" s="1961"/>
      <c r="V5" s="1962"/>
      <c r="W5" s="1962"/>
      <c r="X5" s="1962"/>
      <c r="Y5" s="1962"/>
      <c r="Z5" s="1962"/>
      <c r="AA5" s="1962"/>
      <c r="AB5" s="1962"/>
      <c r="AC5" s="1962"/>
      <c r="AD5" s="1962"/>
      <c r="AE5" s="1962"/>
      <c r="AF5" s="1962"/>
      <c r="AG5" s="1962"/>
      <c r="AH5" s="1962"/>
      <c r="AI5" s="1962"/>
      <c r="AJ5" s="1962"/>
      <c r="AK5" s="1962"/>
      <c r="AL5" s="1962"/>
      <c r="AM5" s="1962"/>
      <c r="AN5" s="1962"/>
      <c r="AO5" s="1962"/>
      <c r="AP5" s="1962"/>
      <c r="AQ5" s="1962"/>
      <c r="AR5" s="1962"/>
      <c r="AS5" s="1962"/>
      <c r="AT5" s="1962"/>
      <c r="AU5" s="1962"/>
      <c r="AV5" s="1963"/>
    </row>
    <row r="6" spans="1:48" s="1238" customFormat="1" ht="6.95" customHeight="1">
      <c r="A6" s="1261">
        <v>1</v>
      </c>
      <c r="B6" s="1654"/>
      <c r="C6" s="1936" t="s">
        <v>1086</v>
      </c>
      <c r="D6" s="1936"/>
      <c r="E6" s="1936"/>
      <c r="F6" s="1936"/>
      <c r="G6" s="1937"/>
      <c r="H6" s="1932"/>
      <c r="I6" s="1933"/>
      <c r="J6" s="499"/>
      <c r="K6" s="521"/>
      <c r="L6" s="510"/>
      <c r="M6" s="759"/>
      <c r="N6" s="760"/>
      <c r="O6" s="510">
        <f t="shared" si="0"/>
        <v>72395.61</v>
      </c>
      <c r="P6" s="511"/>
      <c r="Q6" s="528"/>
      <c r="R6" s="832"/>
      <c r="S6" s="823">
        <f>'3.2Cost by Packages'!O8</f>
        <v>72395.61</v>
      </c>
      <c r="T6" s="518"/>
      <c r="U6" s="1964"/>
      <c r="V6" s="1965"/>
      <c r="W6" s="1965"/>
      <c r="X6" s="1965"/>
      <c r="Y6" s="1965"/>
      <c r="Z6" s="1965"/>
      <c r="AA6" s="1965"/>
      <c r="AB6" s="1965"/>
      <c r="AC6" s="1965"/>
      <c r="AD6" s="1965"/>
      <c r="AE6" s="1965"/>
      <c r="AF6" s="1965"/>
      <c r="AG6" s="1965"/>
      <c r="AH6" s="1965"/>
      <c r="AI6" s="1965"/>
      <c r="AJ6" s="1965"/>
      <c r="AK6" s="1965"/>
      <c r="AL6" s="1965"/>
      <c r="AM6" s="1965"/>
      <c r="AN6" s="1965"/>
      <c r="AO6" s="1965"/>
      <c r="AP6" s="1965"/>
      <c r="AQ6" s="1965"/>
      <c r="AR6" s="1965"/>
      <c r="AS6" s="1965"/>
      <c r="AT6" s="1965"/>
      <c r="AU6" s="1965"/>
      <c r="AV6" s="1966"/>
    </row>
    <row r="7" spans="1:48" s="554" customFormat="1" ht="6.95" customHeight="1">
      <c r="A7" s="1474">
        <v>1.1000000000000001</v>
      </c>
      <c r="B7" s="1657"/>
      <c r="C7" s="2010" t="s">
        <v>1086</v>
      </c>
      <c r="D7" s="2010"/>
      <c r="E7" s="2010"/>
      <c r="F7" s="2010"/>
      <c r="G7" s="2011"/>
      <c r="H7" s="1956" t="s">
        <v>1087</v>
      </c>
      <c r="I7" s="1957"/>
      <c r="J7" s="498" t="s">
        <v>1088</v>
      </c>
      <c r="K7" s="506">
        <f>ROUND(21218126/F73*(1-D74),2)</f>
        <v>918.09</v>
      </c>
      <c r="L7" s="508"/>
      <c r="M7" s="1384">
        <f>Q7</f>
        <v>49</v>
      </c>
      <c r="N7" s="1385"/>
      <c r="O7" s="512">
        <f t="shared" si="0"/>
        <v>44986.41</v>
      </c>
      <c r="P7" s="513"/>
      <c r="Q7" s="1386">
        <f>'3.2Cost by Packages'!M9</f>
        <v>49</v>
      </c>
      <c r="R7" s="1271"/>
      <c r="S7" s="775">
        <f>'3.2Cost by Packages'!O9</f>
        <v>44986.41</v>
      </c>
      <c r="T7" s="517"/>
      <c r="U7" s="1964"/>
      <c r="V7" s="1965"/>
      <c r="W7" s="1965"/>
      <c r="X7" s="1965"/>
      <c r="Y7" s="1965"/>
      <c r="Z7" s="1965"/>
      <c r="AA7" s="1965"/>
      <c r="AB7" s="1965"/>
      <c r="AC7" s="1965"/>
      <c r="AD7" s="1965"/>
      <c r="AE7" s="1965"/>
      <c r="AF7" s="1965"/>
      <c r="AG7" s="1965"/>
      <c r="AH7" s="1965"/>
      <c r="AI7" s="1965"/>
      <c r="AJ7" s="1965"/>
      <c r="AK7" s="1965"/>
      <c r="AL7" s="1965"/>
      <c r="AM7" s="1965"/>
      <c r="AN7" s="1965"/>
      <c r="AO7" s="1965"/>
      <c r="AP7" s="1965"/>
      <c r="AQ7" s="1965"/>
      <c r="AR7" s="1965"/>
      <c r="AS7" s="1965"/>
      <c r="AT7" s="1965"/>
      <c r="AU7" s="1965"/>
      <c r="AV7" s="1966"/>
    </row>
    <row r="8" spans="1:48" s="554" customFormat="1" ht="6.95" customHeight="1">
      <c r="A8" s="1474">
        <v>1.2</v>
      </c>
      <c r="B8" s="1657"/>
      <c r="C8" s="2010" t="s">
        <v>1089</v>
      </c>
      <c r="D8" s="2010"/>
      <c r="E8" s="2010"/>
      <c r="F8" s="2010"/>
      <c r="G8" s="2011"/>
      <c r="H8" s="1956"/>
      <c r="I8" s="1957"/>
      <c r="J8" s="498" t="s">
        <v>1090</v>
      </c>
      <c r="K8" s="506">
        <f>ROUND(3016456/F73*(1-D74),2)</f>
        <v>130.52000000000001</v>
      </c>
      <c r="L8" s="508"/>
      <c r="M8" s="1387">
        <f>Q8</f>
        <v>210</v>
      </c>
      <c r="N8" s="1385"/>
      <c r="O8" s="512">
        <f t="shared" si="0"/>
        <v>27409.200000000001</v>
      </c>
      <c r="P8" s="513"/>
      <c r="Q8" s="1388">
        <f>'3.2Cost by Packages'!M10</f>
        <v>210</v>
      </c>
      <c r="R8" s="1271"/>
      <c r="S8" s="775">
        <f>'3.2Cost by Packages'!O10</f>
        <v>27409.200000000001</v>
      </c>
      <c r="T8" s="517"/>
      <c r="U8" s="1964"/>
      <c r="V8" s="1965"/>
      <c r="W8" s="1965"/>
      <c r="X8" s="1965"/>
      <c r="Y8" s="1965"/>
      <c r="Z8" s="1965"/>
      <c r="AA8" s="1965"/>
      <c r="AB8" s="1965"/>
      <c r="AC8" s="1965"/>
      <c r="AD8" s="1965"/>
      <c r="AE8" s="1965"/>
      <c r="AF8" s="1965"/>
      <c r="AG8" s="1965"/>
      <c r="AH8" s="1965"/>
      <c r="AI8" s="1965"/>
      <c r="AJ8" s="1965"/>
      <c r="AK8" s="1965"/>
      <c r="AL8" s="1965"/>
      <c r="AM8" s="1965"/>
      <c r="AN8" s="1965"/>
      <c r="AO8" s="1965"/>
      <c r="AP8" s="1965"/>
      <c r="AQ8" s="1965"/>
      <c r="AR8" s="1965"/>
      <c r="AS8" s="1965"/>
      <c r="AT8" s="1965"/>
      <c r="AU8" s="1965"/>
      <c r="AV8" s="1966"/>
    </row>
    <row r="9" spans="1:48" s="1238" customFormat="1" ht="6.95" customHeight="1">
      <c r="A9" s="1261">
        <v>2</v>
      </c>
      <c r="B9" s="1654"/>
      <c r="C9" s="1936" t="s">
        <v>1091</v>
      </c>
      <c r="D9" s="1936"/>
      <c r="E9" s="1936"/>
      <c r="F9" s="1936"/>
      <c r="G9" s="1937"/>
      <c r="H9" s="1932"/>
      <c r="I9" s="1933"/>
      <c r="J9" s="499"/>
      <c r="K9" s="521"/>
      <c r="L9" s="510"/>
      <c r="M9" s="759"/>
      <c r="N9" s="760"/>
      <c r="O9" s="510">
        <f t="shared" si="0"/>
        <v>86754.3</v>
      </c>
      <c r="P9" s="511"/>
      <c r="Q9" s="528"/>
      <c r="R9" s="832"/>
      <c r="S9" s="823">
        <f>'3.2Cost by Packages'!O11</f>
        <v>86754.3</v>
      </c>
      <c r="T9" s="518"/>
      <c r="U9" s="1964"/>
      <c r="V9" s="1965"/>
      <c r="W9" s="1965"/>
      <c r="X9" s="1965"/>
      <c r="Y9" s="1965"/>
      <c r="Z9" s="1965"/>
      <c r="AA9" s="1965"/>
      <c r="AB9" s="1965"/>
      <c r="AC9" s="1965"/>
      <c r="AD9" s="1965"/>
      <c r="AE9" s="1965"/>
      <c r="AF9" s="1965"/>
      <c r="AG9" s="1965"/>
      <c r="AH9" s="1965"/>
      <c r="AI9" s="1965"/>
      <c r="AJ9" s="1965"/>
      <c r="AK9" s="1965"/>
      <c r="AL9" s="1965"/>
      <c r="AM9" s="1965"/>
      <c r="AN9" s="1965"/>
      <c r="AO9" s="1965"/>
      <c r="AP9" s="1965"/>
      <c r="AQ9" s="1965"/>
      <c r="AR9" s="1965"/>
      <c r="AS9" s="1965"/>
      <c r="AT9" s="1965"/>
      <c r="AU9" s="1965"/>
      <c r="AV9" s="1966"/>
    </row>
    <row r="10" spans="1:48" s="554" customFormat="1" ht="6.95" customHeight="1">
      <c r="A10" s="1474">
        <v>2.1</v>
      </c>
      <c r="B10" s="1657"/>
      <c r="C10" s="2010" t="s">
        <v>1091</v>
      </c>
      <c r="D10" s="2010"/>
      <c r="E10" s="2010"/>
      <c r="F10" s="2010"/>
      <c r="G10" s="2011"/>
      <c r="H10" s="1956" t="s">
        <v>1092</v>
      </c>
      <c r="I10" s="1957"/>
      <c r="J10" s="498" t="s">
        <v>1088</v>
      </c>
      <c r="K10" s="506">
        <f>ROUND(3481284/F73*(1-D74),2)</f>
        <v>150.63</v>
      </c>
      <c r="L10" s="508"/>
      <c r="M10" s="1384">
        <f>Q10</f>
        <v>500</v>
      </c>
      <c r="N10" s="1385"/>
      <c r="O10" s="512">
        <f t="shared" si="0"/>
        <v>75315</v>
      </c>
      <c r="P10" s="513"/>
      <c r="Q10" s="1386">
        <f>'3.2Cost by Packages'!M12</f>
        <v>500</v>
      </c>
      <c r="R10" s="1271"/>
      <c r="S10" s="775">
        <f>'3.2Cost by Packages'!O12</f>
        <v>75315</v>
      </c>
      <c r="T10" s="517"/>
      <c r="U10" s="1964"/>
      <c r="V10" s="1965"/>
      <c r="W10" s="1965"/>
      <c r="X10" s="1965"/>
      <c r="Y10" s="1965"/>
      <c r="Z10" s="1965"/>
      <c r="AA10" s="1965"/>
      <c r="AB10" s="1965"/>
      <c r="AC10" s="1965"/>
      <c r="AD10" s="1965"/>
      <c r="AE10" s="1965"/>
      <c r="AF10" s="1965"/>
      <c r="AG10" s="1965"/>
      <c r="AH10" s="1965"/>
      <c r="AI10" s="1965"/>
      <c r="AJ10" s="1965"/>
      <c r="AK10" s="1965"/>
      <c r="AL10" s="1965"/>
      <c r="AM10" s="1965"/>
      <c r="AN10" s="1965"/>
      <c r="AO10" s="1965"/>
      <c r="AP10" s="1965"/>
      <c r="AQ10" s="1965"/>
      <c r="AR10" s="1965"/>
      <c r="AS10" s="1965"/>
      <c r="AT10" s="1965"/>
      <c r="AU10" s="1965"/>
      <c r="AV10" s="1966"/>
    </row>
    <row r="11" spans="1:48" s="554" customFormat="1" ht="6.95" customHeight="1">
      <c r="A11" s="1475">
        <v>2.2000000000000002</v>
      </c>
      <c r="B11" s="1659"/>
      <c r="C11" s="2012" t="s">
        <v>1093</v>
      </c>
      <c r="D11" s="2012"/>
      <c r="E11" s="2012"/>
      <c r="F11" s="2012"/>
      <c r="G11" s="2013"/>
      <c r="H11" s="1959"/>
      <c r="I11" s="1960"/>
      <c r="J11" s="500" t="s">
        <v>1090</v>
      </c>
      <c r="K11" s="507">
        <f>ROUND(1555171/F73*(1-D74),2)</f>
        <v>67.290000000000006</v>
      </c>
      <c r="L11" s="509"/>
      <c r="M11" s="1389">
        <f>Q11</f>
        <v>170</v>
      </c>
      <c r="N11" s="1390"/>
      <c r="O11" s="514">
        <f t="shared" si="0"/>
        <v>11439.300000000001</v>
      </c>
      <c r="P11" s="515"/>
      <c r="Q11" s="1391">
        <f>'3.2Cost by Packages'!M13</f>
        <v>170</v>
      </c>
      <c r="R11" s="1392"/>
      <c r="S11" s="779">
        <f>'3.2Cost by Packages'!O13</f>
        <v>11439.300000000001</v>
      </c>
      <c r="T11" s="1322"/>
      <c r="U11" s="1967"/>
      <c r="V11" s="1968"/>
      <c r="W11" s="1968"/>
      <c r="X11" s="1968"/>
      <c r="Y11" s="1968"/>
      <c r="Z11" s="1968"/>
      <c r="AA11" s="1968"/>
      <c r="AB11" s="1968"/>
      <c r="AC11" s="1968"/>
      <c r="AD11" s="1968"/>
      <c r="AE11" s="1968"/>
      <c r="AF11" s="1968"/>
      <c r="AG11" s="1968"/>
      <c r="AH11" s="1968"/>
      <c r="AI11" s="1968"/>
      <c r="AJ11" s="1968"/>
      <c r="AK11" s="1968"/>
      <c r="AL11" s="1968"/>
      <c r="AM11" s="1968"/>
      <c r="AN11" s="1968"/>
      <c r="AO11" s="1968"/>
      <c r="AP11" s="1968"/>
      <c r="AQ11" s="1968"/>
      <c r="AR11" s="1968"/>
      <c r="AS11" s="1968"/>
      <c r="AT11" s="1968"/>
      <c r="AU11" s="1968"/>
      <c r="AV11" s="1969"/>
    </row>
    <row r="12" spans="1:48" s="1238" customFormat="1" ht="6.95" customHeight="1">
      <c r="A12" s="761" t="s">
        <v>1094</v>
      </c>
      <c r="B12" s="1658"/>
      <c r="C12" s="1977" t="s">
        <v>1095</v>
      </c>
      <c r="D12" s="1977"/>
      <c r="E12" s="1977"/>
      <c r="F12" s="1977"/>
      <c r="G12" s="1978"/>
      <c r="H12" s="1940"/>
      <c r="I12" s="1941"/>
      <c r="J12" s="761"/>
      <c r="K12" s="519"/>
      <c r="L12" s="520"/>
      <c r="M12" s="1311">
        <f t="shared" ref="M12:M43" si="1">Q12+U12+Y12+AC12+AG12+AK12+AO12+AS12</f>
        <v>0</v>
      </c>
      <c r="N12" s="1312"/>
      <c r="O12" s="822">
        <f>S12+W12+AA12+AE12+AI12+AM12+AQ12+AU12</f>
        <v>1082972.1673969</v>
      </c>
      <c r="P12" s="1313">
        <f>T12+X12+AB12+AF12+AJ12+AN12+AR12+AV12</f>
        <v>0</v>
      </c>
      <c r="Q12" s="519">
        <f>'3.2Cost by Packages'!Q14+'3.2Cost by Packages'!U14+'3.2Cost by Packages'!Y14+'3.2Cost by Packages'!AC14+'3.2Cost by Packages'!AG14+'3.2Cost by Packages'!AK14+'3.2Cost by Packages'!AO14+'3.2Cost by Packages'!AS14+'3.2Cost by Packages'!AW14+'3.2Cost by Packages'!BA14+'3.2Cost by Packages'!BE14+'3.2Cost by Packages'!BI14+'3.2Cost by Packages'!BM14+'3.2Cost by Packages'!BQ14+'3.2Cost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315"/>
      <c r="S12" s="822">
        <f>'3.2Cost by Packages'!S14+'3.2Cost by Packages'!W14+'3.2Cost by Packages'!AA14+'3.2Cost by Packages'!AE14+'3.2Cost by Packages'!AI14+'3.2Cost by Packages'!AM14+'3.2Cost by Packages'!AQ14+'3.2Cost by Packages'!AU14+'3.2Cost by Packages'!AY14+'3.2Cost by Packages'!BC14+'3.2Cost by Packages'!BG14+'3.2Cost by Packages'!BK14+'3.2Cost by Packages'!BO14+'3.2Cost by Packages'!BS14+'3.2Cost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1082972.1673969</v>
      </c>
      <c r="T12" s="1313"/>
      <c r="U12" s="1314"/>
      <c r="V12" s="1312"/>
      <c r="W12" s="520"/>
      <c r="X12" s="1317"/>
      <c r="Y12" s="1318"/>
      <c r="Z12" s="1319"/>
      <c r="AA12" s="769"/>
      <c r="AB12" s="1317"/>
      <c r="AC12" s="1318"/>
      <c r="AD12" s="1316"/>
      <c r="AE12" s="769"/>
      <c r="AF12" s="1317"/>
      <c r="AG12" s="1318"/>
      <c r="AH12" s="1319"/>
      <c r="AI12" s="819"/>
      <c r="AJ12" s="1317"/>
      <c r="AK12" s="1318"/>
      <c r="AL12" s="1316"/>
      <c r="AM12" s="769"/>
      <c r="AN12" s="1317"/>
      <c r="AO12" s="1318"/>
      <c r="AP12" s="1319"/>
      <c r="AQ12" s="769"/>
      <c r="AR12" s="1317"/>
      <c r="AS12" s="1318"/>
      <c r="AT12" s="1319"/>
      <c r="AU12" s="819"/>
      <c r="AV12" s="1317"/>
    </row>
    <row r="13" spans="1:48" s="1238" customFormat="1" ht="6.95" customHeight="1">
      <c r="A13" s="1261">
        <v>3</v>
      </c>
      <c r="B13" s="1654"/>
      <c r="C13" s="1936" t="s">
        <v>1096</v>
      </c>
      <c r="D13" s="1936"/>
      <c r="E13" s="1936"/>
      <c r="F13" s="1936"/>
      <c r="G13" s="1937"/>
      <c r="H13" s="1932"/>
      <c r="I13" s="1933"/>
      <c r="J13" s="499"/>
      <c r="K13" s="521"/>
      <c r="L13" s="510"/>
      <c r="M13" s="1305">
        <f t="shared" si="1"/>
        <v>0</v>
      </c>
      <c r="N13" s="1306"/>
      <c r="O13" s="823">
        <f t="shared" ref="O13:O44" si="2">S13+W13+AA13+AE13+AI13+AM13+AQ13+AU13</f>
        <v>610289.33055515005</v>
      </c>
      <c r="P13" s="791"/>
      <c r="Q13" s="521">
        <f>'3.2Cost by Packages'!Q15+'3.2Cost by Packages'!U15+'3.2Cost by Packages'!Y15+'3.2Cost by Packages'!AC15+'3.2Cost by Packages'!AG15+'3.2Cost by Packages'!AK15+'3.2Cost by Packages'!AO15+'3.2Cost by Packages'!AS15+'3.2Cost by Packages'!AW15+'3.2Cost by Packages'!BA15+'3.2Cost by Packages'!BE15+'3.2Cost by Packages'!BI15+'3.2Cost by Packages'!BM15+'3.2Cost by Packages'!BQ15+'3.2Cost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81"/>
      <c r="S13" s="823">
        <f>'3.2Cost by Packages'!S15+'3.2Cost by Packages'!W15+'3.2Cost by Packages'!AA15+'3.2Cost by Packages'!AE15+'3.2Cost by Packages'!AI15+'3.2Cost by Packages'!AM15+'3.2Cost by Packages'!AQ15+'3.2Cost by Packages'!AU15+'3.2Cost by Packages'!AY15+'3.2Cost by Packages'!BC15+'3.2Cost by Packages'!BG15+'3.2Cost by Packages'!BK15+'3.2Cost by Packages'!BO15+'3.2Cost by Packages'!BS15+'3.2Cost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610289.33055515005</v>
      </c>
      <c r="T13" s="791"/>
      <c r="U13" s="1274"/>
      <c r="V13" s="1306"/>
      <c r="W13" s="510"/>
      <c r="X13" s="788"/>
      <c r="Y13" s="1307"/>
      <c r="Z13" s="790"/>
      <c r="AA13" s="767"/>
      <c r="AB13" s="788"/>
      <c r="AC13" s="1307"/>
      <c r="AD13" s="789"/>
      <c r="AE13" s="767"/>
      <c r="AF13" s="788"/>
      <c r="AG13" s="1307"/>
      <c r="AH13" s="790"/>
      <c r="AI13" s="776"/>
      <c r="AJ13" s="788"/>
      <c r="AK13" s="1307"/>
      <c r="AL13" s="789"/>
      <c r="AM13" s="767"/>
      <c r="AN13" s="788"/>
      <c r="AO13" s="1307"/>
      <c r="AP13" s="790"/>
      <c r="AQ13" s="767"/>
      <c r="AR13" s="788"/>
      <c r="AS13" s="1307"/>
      <c r="AT13" s="790"/>
      <c r="AU13" s="776"/>
      <c r="AV13" s="788"/>
    </row>
    <row r="14" spans="1:48" s="1148" customFormat="1" ht="6.95" customHeight="1">
      <c r="A14" s="1348">
        <v>3.1</v>
      </c>
      <c r="B14" s="1655"/>
      <c r="C14" s="1926" t="s">
        <v>1097</v>
      </c>
      <c r="D14" s="1926"/>
      <c r="E14" s="1926"/>
      <c r="F14" s="1926"/>
      <c r="G14" s="1927"/>
      <c r="H14" s="1928" t="s">
        <v>1098</v>
      </c>
      <c r="I14" s="1929"/>
      <c r="J14" s="774" t="s">
        <v>1099</v>
      </c>
      <c r="K14" s="506">
        <f>ROUND(1416438/F73*(1-D74),2)</f>
        <v>61.29</v>
      </c>
      <c r="L14" s="508"/>
      <c r="M14" s="775">
        <f t="shared" si="1"/>
        <v>1563.7033300000003</v>
      </c>
      <c r="N14" s="1672"/>
      <c r="O14" s="775">
        <f>S14+W14+AA14+AE14+AI14+AM14+AQ14+AU14</f>
        <v>95839.377095700009</v>
      </c>
      <c r="P14" s="513"/>
      <c r="Q14" s="506">
        <f>'3.2Cost by Packages'!Q16+'3.2Cost by Packages'!U16+'3.2Cost by Packages'!Y16+'3.2Cost by Packages'!AC16+'3.2Cost by Packages'!AG16+'3.2Cost by Packages'!AK16+'3.2Cost by Packages'!AO16+'3.2Cost by Packages'!AS16+'3.2Cost by Packages'!AW16+'3.2Cost by Packages'!BA16+'3.2Cost by Packages'!BE16+'3.2Cost by Packages'!BI16+'3.2Cost by Packages'!BM16+'3.2Cost by Packages'!BQ16+'3.2Cost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1563.7033300000003</v>
      </c>
      <c r="R14" s="512"/>
      <c r="S14" s="775">
        <f>'3.2Cost by Packages'!S16+'3.2Cost by Packages'!W16+'3.2Cost by Packages'!AA16+'3.2Cost by Packages'!AE16+'3.2Cost by Packages'!AI16+'3.2Cost by Packages'!AM16+'3.2Cost by Packages'!AQ16+'3.2Cost by Packages'!AU16+'3.2Cost by Packages'!AY16+'3.2Cost by Packages'!BC16+'3.2Cost by Packages'!BG16+'3.2Cost by Packages'!BK16+'3.2Cost by Packages'!BO16+'3.2Cost by Packages'!BS16+'3.2Cost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95839.377095700009</v>
      </c>
      <c r="T14" s="513"/>
      <c r="U14" s="537"/>
      <c r="V14" s="1672"/>
      <c r="W14" s="512"/>
      <c r="X14" s="1329"/>
      <c r="Y14" s="777"/>
      <c r="Z14" s="1330"/>
      <c r="AA14" s="768"/>
      <c r="AB14" s="1329"/>
      <c r="AC14" s="777"/>
      <c r="AD14" s="778"/>
      <c r="AE14" s="768"/>
      <c r="AF14" s="1329"/>
      <c r="AG14" s="777"/>
      <c r="AH14" s="1330"/>
      <c r="AI14" s="778"/>
      <c r="AJ14" s="1329"/>
      <c r="AK14" s="777"/>
      <c r="AL14" s="778"/>
      <c r="AM14" s="768"/>
      <c r="AN14" s="1329"/>
      <c r="AO14" s="777"/>
      <c r="AP14" s="1330"/>
      <c r="AQ14" s="768"/>
      <c r="AR14" s="1329"/>
      <c r="AS14" s="777"/>
      <c r="AT14" s="1330"/>
      <c r="AU14" s="778"/>
      <c r="AV14" s="1329"/>
    </row>
    <row r="15" spans="1:48" s="1150" customFormat="1" ht="6.95" customHeight="1">
      <c r="A15" s="1348">
        <v>3.2</v>
      </c>
      <c r="B15" s="1653"/>
      <c r="C15" s="1924" t="s">
        <v>1100</v>
      </c>
      <c r="D15" s="1924"/>
      <c r="E15" s="1924"/>
      <c r="F15" s="1924"/>
      <c r="G15" s="1925"/>
      <c r="H15" s="1934" t="s">
        <v>1101</v>
      </c>
      <c r="I15" s="1935"/>
      <c r="J15" s="781" t="s">
        <v>1090</v>
      </c>
      <c r="K15" s="506">
        <f>ROUND(10129834/F73*(1-D74),2)</f>
        <v>438.31</v>
      </c>
      <c r="L15" s="782"/>
      <c r="M15" s="783">
        <f t="shared" si="1"/>
        <v>111.69309500000004</v>
      </c>
      <c r="N15" s="784"/>
      <c r="O15" s="775">
        <f t="shared" si="2"/>
        <v>48956.200469450006</v>
      </c>
      <c r="P15" s="785"/>
      <c r="Q15" s="506">
        <f>'3.2Cost by Packages'!Q17+'3.2Cost by Packages'!U17+'3.2Cost by Packages'!Y17+'3.2Cost by Packages'!AC17+'3.2Cost by Packages'!AG17+'3.2Cost by Packages'!AK17+'3.2Cost by Packages'!AO17+'3.2Cost by Packages'!AS17+'3.2Cost by Packages'!AW17+'3.2Cost by Packages'!BA17+'3.2Cost by Packages'!BE17+'3.2Cost by Packages'!BI17+'3.2Cost by Packages'!BM17+'3.2Cost by Packages'!BQ17+'3.2Cost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111.69309500000004</v>
      </c>
      <c r="R15" s="1264"/>
      <c r="S15" s="775">
        <f>'3.2Cost by Packages'!S17+'3.2Cost by Packages'!W17+'3.2Cost by Packages'!AA17+'3.2Cost by Packages'!AE17+'3.2Cost by Packages'!AI17+'3.2Cost by Packages'!AM17+'3.2Cost by Packages'!AQ17+'3.2Cost by Packages'!AU17+'3.2Cost by Packages'!AY17+'3.2Cost by Packages'!BC17+'3.2Cost by Packages'!BG17+'3.2Cost by Packages'!BK17+'3.2Cost by Packages'!BO17+'3.2Cost by Packages'!BS17+'3.2Cost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48956.200469450006</v>
      </c>
      <c r="T15" s="785"/>
      <c r="U15" s="1263"/>
      <c r="V15" s="784"/>
      <c r="W15" s="512"/>
      <c r="X15" s="792"/>
      <c r="Y15" s="786"/>
      <c r="Z15" s="793"/>
      <c r="AA15" s="768"/>
      <c r="AB15" s="792"/>
      <c r="AC15" s="786"/>
      <c r="AD15" s="787"/>
      <c r="AE15" s="768"/>
      <c r="AF15" s="792"/>
      <c r="AG15" s="786"/>
      <c r="AH15" s="793"/>
      <c r="AI15" s="778"/>
      <c r="AJ15" s="792"/>
      <c r="AK15" s="786"/>
      <c r="AL15" s="787"/>
      <c r="AM15" s="768"/>
      <c r="AN15" s="792"/>
      <c r="AO15" s="786"/>
      <c r="AP15" s="793"/>
      <c r="AQ15" s="768"/>
      <c r="AR15" s="792"/>
      <c r="AS15" s="786"/>
      <c r="AT15" s="793"/>
      <c r="AU15" s="778"/>
      <c r="AV15" s="792"/>
    </row>
    <row r="16" spans="1:48" s="1150" customFormat="1" ht="6.95" customHeight="1">
      <c r="A16" s="1348">
        <v>3.3</v>
      </c>
      <c r="B16" s="1653"/>
      <c r="C16" s="1924" t="s">
        <v>1102</v>
      </c>
      <c r="D16" s="1924"/>
      <c r="E16" s="1924"/>
      <c r="F16" s="1924"/>
      <c r="G16" s="1925"/>
      <c r="H16" s="1934" t="s">
        <v>1103</v>
      </c>
      <c r="I16" s="1935"/>
      <c r="J16" s="781" t="s">
        <v>1090</v>
      </c>
      <c r="K16" s="506">
        <f>ROUND(13236433/F73*(1-D74),2)</f>
        <v>572.73</v>
      </c>
      <c r="L16" s="782"/>
      <c r="M16" s="783">
        <f t="shared" si="1"/>
        <v>812.76300000000015</v>
      </c>
      <c r="N16" s="784"/>
      <c r="O16" s="775">
        <f t="shared" si="2"/>
        <v>465493.75299000001</v>
      </c>
      <c r="P16" s="785"/>
      <c r="Q16" s="506">
        <f>'3.2Cost by Packages'!Q18+'3.2Cost by Packages'!U18+'3.2Cost by Packages'!Y18+'3.2Cost by Packages'!AC18+'3.2Cost by Packages'!AG18+'3.2Cost by Packages'!AK18+'3.2Cost by Packages'!AO18+'3.2Cost by Packages'!AS18+'3.2Cost by Packages'!AW18+'3.2Cost by Packages'!BA18+'3.2Cost by Packages'!BE18+'3.2Cost by Packages'!BI18+'3.2Cost by Packages'!BM18+'3.2Cost by Packages'!BQ18+'3.2Cost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812.76300000000015</v>
      </c>
      <c r="R16" s="1264"/>
      <c r="S16" s="775">
        <f>'3.2Cost by Packages'!S18+'3.2Cost by Packages'!W18+'3.2Cost by Packages'!AA18+'3.2Cost by Packages'!AE18+'3.2Cost by Packages'!AI18+'3.2Cost by Packages'!AM18+'3.2Cost by Packages'!AQ18+'3.2Cost by Packages'!AU18+'3.2Cost by Packages'!AY18+'3.2Cost by Packages'!BC18+'3.2Cost by Packages'!BG18+'3.2Cost by Packages'!BK18+'3.2Cost by Packages'!BO18+'3.2Cost by Packages'!BS18+'3.2Cost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465493.75299000001</v>
      </c>
      <c r="T16" s="785"/>
      <c r="U16" s="1263"/>
      <c r="V16" s="784"/>
      <c r="W16" s="512"/>
      <c r="X16" s="792"/>
      <c r="Y16" s="786"/>
      <c r="Z16" s="793"/>
      <c r="AA16" s="768"/>
      <c r="AB16" s="792"/>
      <c r="AC16" s="786"/>
      <c r="AD16" s="787"/>
      <c r="AE16" s="768"/>
      <c r="AF16" s="792"/>
      <c r="AG16" s="786"/>
      <c r="AH16" s="793"/>
      <c r="AI16" s="778"/>
      <c r="AJ16" s="792"/>
      <c r="AK16" s="786"/>
      <c r="AL16" s="787"/>
      <c r="AM16" s="768"/>
      <c r="AN16" s="792"/>
      <c r="AO16" s="786"/>
      <c r="AP16" s="793"/>
      <c r="AQ16" s="768"/>
      <c r="AR16" s="792"/>
      <c r="AS16" s="786"/>
      <c r="AT16" s="793"/>
      <c r="AU16" s="778"/>
      <c r="AV16" s="792"/>
    </row>
    <row r="17" spans="1:48" s="1238" customFormat="1" ht="6.95" customHeight="1">
      <c r="A17" s="1261">
        <v>4</v>
      </c>
      <c r="B17" s="1654"/>
      <c r="C17" s="1936" t="s">
        <v>1104</v>
      </c>
      <c r="D17" s="1936"/>
      <c r="E17" s="1936"/>
      <c r="F17" s="1936"/>
      <c r="G17" s="1937"/>
      <c r="H17" s="1932"/>
      <c r="I17" s="1933"/>
      <c r="J17" s="499"/>
      <c r="K17" s="521"/>
      <c r="L17" s="510"/>
      <c r="M17" s="1305">
        <f t="shared" si="1"/>
        <v>0</v>
      </c>
      <c r="N17" s="1306"/>
      <c r="O17" s="823">
        <f t="shared" si="2"/>
        <v>178.86720000000003</v>
      </c>
      <c r="P17" s="791"/>
      <c r="Q17" s="521">
        <f>'3.2Cost by Packages'!Q19+'3.2Cost by Packages'!U19+'3.2Cost by Packages'!Y19+'3.2Cost by Packages'!AC19+'3.2Cost by Packages'!AG19+'3.2Cost by Packages'!AK19+'3.2Cost by Packages'!AO19+'3.2Cost by Packages'!AS19+'3.2Cost by Packages'!AW19+'3.2Cost by Packages'!BA19+'3.2Cost by Packages'!BE19+'3.2Cost by Packages'!BI19+'3.2Cost by Packages'!BM19+'3.2Cost by Packages'!BQ19+'3.2Cost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81"/>
      <c r="S17" s="823">
        <f>'3.2Cost by Packages'!S19+'3.2Cost by Packages'!W19+'3.2Cost by Packages'!AA19+'3.2Cost by Packages'!AE19+'3.2Cost by Packages'!AI19+'3.2Cost by Packages'!AM19+'3.2Cost by Packages'!AQ19+'3.2Cost by Packages'!AU19+'3.2Cost by Packages'!AY19+'3.2Cost by Packages'!BC19+'3.2Cost by Packages'!BG19+'3.2Cost by Packages'!BK19+'3.2Cost by Packages'!BO19+'3.2Cost by Packages'!BS19+'3.2Cost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178.86720000000003</v>
      </c>
      <c r="T17" s="791"/>
      <c r="U17" s="1274"/>
      <c r="V17" s="1306"/>
      <c r="W17" s="510"/>
      <c r="X17" s="788"/>
      <c r="Y17" s="1307"/>
      <c r="Z17" s="790"/>
      <c r="AA17" s="767"/>
      <c r="AB17" s="788"/>
      <c r="AC17" s="1307"/>
      <c r="AD17" s="789"/>
      <c r="AE17" s="767"/>
      <c r="AF17" s="788"/>
      <c r="AG17" s="1307"/>
      <c r="AH17" s="790"/>
      <c r="AI17" s="776"/>
      <c r="AJ17" s="788"/>
      <c r="AK17" s="1307"/>
      <c r="AL17" s="789"/>
      <c r="AM17" s="767"/>
      <c r="AN17" s="788"/>
      <c r="AO17" s="1307"/>
      <c r="AP17" s="790"/>
      <c r="AQ17" s="767"/>
      <c r="AR17" s="788"/>
      <c r="AS17" s="1307"/>
      <c r="AT17" s="790"/>
      <c r="AU17" s="776"/>
      <c r="AV17" s="788"/>
    </row>
    <row r="18" spans="1:48" s="1148" customFormat="1" ht="6.95" customHeight="1">
      <c r="A18" s="1348">
        <v>4.0999999999999996</v>
      </c>
      <c r="B18" s="1655"/>
      <c r="C18" s="1926" t="s">
        <v>1097</v>
      </c>
      <c r="D18" s="1926"/>
      <c r="E18" s="1926"/>
      <c r="F18" s="1926"/>
      <c r="G18" s="1927"/>
      <c r="H18" s="1928" t="s">
        <v>1105</v>
      </c>
      <c r="I18" s="1929"/>
      <c r="J18" s="774" t="s">
        <v>1099</v>
      </c>
      <c r="K18" s="506">
        <f>ROUND(4052850/F73*(1-D74),2)</f>
        <v>175.36</v>
      </c>
      <c r="L18" s="508"/>
      <c r="M18" s="775">
        <f t="shared" si="1"/>
        <v>1.02</v>
      </c>
      <c r="N18" s="1672"/>
      <c r="O18" s="775">
        <f t="shared" si="2"/>
        <v>178.86720000000003</v>
      </c>
      <c r="P18" s="513"/>
      <c r="Q18" s="506">
        <f>'3.2Cost by Packages'!Q20+'3.2Cost by Packages'!U20+'3.2Cost by Packages'!Y20+'3.2Cost by Packages'!AC20+'3.2Cost by Packages'!AG20+'3.2Cost by Packages'!AK20+'3.2Cost by Packages'!AO20+'3.2Cost by Packages'!AS20+'3.2Cost by Packages'!AW20+'3.2Cost by Packages'!BA20+'3.2Cost by Packages'!BE20+'3.2Cost by Packages'!BI20+'3.2Cost by Packages'!BM20+'3.2Cost by Packages'!BQ20+'3.2Cost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1.02</v>
      </c>
      <c r="R18" s="512"/>
      <c r="S18" s="775">
        <f>'3.2Cost by Packages'!S20+'3.2Cost by Packages'!W20+'3.2Cost by Packages'!AA20+'3.2Cost by Packages'!AE20+'3.2Cost by Packages'!AI20+'3.2Cost by Packages'!AM20+'3.2Cost by Packages'!AQ20+'3.2Cost by Packages'!AU20+'3.2Cost by Packages'!AY20+'3.2Cost by Packages'!BC20+'3.2Cost by Packages'!BG20+'3.2Cost by Packages'!BK20+'3.2Cost by Packages'!BO20+'3.2Cost by Packages'!BS20+'3.2Cost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178.86720000000003</v>
      </c>
      <c r="T18" s="513"/>
      <c r="U18" s="537"/>
      <c r="V18" s="1672"/>
      <c r="W18" s="512"/>
      <c r="X18" s="1329"/>
      <c r="Y18" s="777"/>
      <c r="Z18" s="1330"/>
      <c r="AA18" s="768"/>
      <c r="AB18" s="1329"/>
      <c r="AC18" s="777"/>
      <c r="AD18" s="778"/>
      <c r="AE18" s="768"/>
      <c r="AF18" s="1329"/>
      <c r="AG18" s="777"/>
      <c r="AH18" s="1330"/>
      <c r="AI18" s="778"/>
      <c r="AJ18" s="1329"/>
      <c r="AK18" s="777"/>
      <c r="AL18" s="778"/>
      <c r="AM18" s="768"/>
      <c r="AN18" s="1329"/>
      <c r="AO18" s="777"/>
      <c r="AP18" s="1330"/>
      <c r="AQ18" s="768"/>
      <c r="AR18" s="1329"/>
      <c r="AS18" s="777"/>
      <c r="AT18" s="1330"/>
      <c r="AU18" s="778"/>
      <c r="AV18" s="1329"/>
    </row>
    <row r="19" spans="1:48" s="1238" customFormat="1" ht="7.5" customHeight="1">
      <c r="A19" s="1261">
        <v>5</v>
      </c>
      <c r="B19" s="1654"/>
      <c r="C19" s="1936" t="s">
        <v>1106</v>
      </c>
      <c r="D19" s="1936"/>
      <c r="E19" s="1936"/>
      <c r="F19" s="1936"/>
      <c r="G19" s="1937"/>
      <c r="H19" s="1932"/>
      <c r="I19" s="1933"/>
      <c r="J19" s="499"/>
      <c r="K19" s="521"/>
      <c r="L19" s="510"/>
      <c r="M19" s="1305">
        <f t="shared" si="1"/>
        <v>0</v>
      </c>
      <c r="N19" s="1306"/>
      <c r="O19" s="823">
        <f t="shared" si="2"/>
        <v>239908.86545174997</v>
      </c>
      <c r="P19" s="791"/>
      <c r="Q19" s="521">
        <f>'3.2Cost by Packages'!Q21+'3.2Cost by Packages'!U21+'3.2Cost by Packages'!Y21+'3.2Cost by Packages'!AC21+'3.2Cost by Packages'!AG21+'3.2Cost by Packages'!AK21+'3.2Cost by Packages'!AO21+'3.2Cost by Packages'!AS21+'3.2Cost by Packages'!AW21+'3.2Cost by Packages'!BA21+'3.2Cost by Packages'!BE21+'3.2Cost by Packages'!BI21+'3.2Cost by Packages'!BM21+'3.2Cost by Packages'!BQ21+'3.2Cost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81"/>
      <c r="S19" s="823">
        <f>'3.2Cost by Packages'!S21+'3.2Cost by Packages'!W21+'3.2Cost by Packages'!AA21+'3.2Cost by Packages'!AE21+'3.2Cost by Packages'!AI21+'3.2Cost by Packages'!AM21+'3.2Cost by Packages'!AQ21+'3.2Cost by Packages'!AU21+'3.2Cost by Packages'!AY21+'3.2Cost by Packages'!BC21+'3.2Cost by Packages'!BG21+'3.2Cost by Packages'!BK21+'3.2Cost by Packages'!BO21+'3.2Cost by Packages'!BS21+'3.2Cost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239908.86545174997</v>
      </c>
      <c r="T19" s="791"/>
      <c r="U19" s="1274"/>
      <c r="V19" s="1306"/>
      <c r="W19" s="510"/>
      <c r="X19" s="788"/>
      <c r="Y19" s="1307"/>
      <c r="Z19" s="790"/>
      <c r="AA19" s="767"/>
      <c r="AB19" s="788"/>
      <c r="AC19" s="1307"/>
      <c r="AD19" s="789"/>
      <c r="AE19" s="767"/>
      <c r="AF19" s="788"/>
      <c r="AG19" s="1307"/>
      <c r="AH19" s="790"/>
      <c r="AI19" s="776"/>
      <c r="AJ19" s="788"/>
      <c r="AK19" s="1307"/>
      <c r="AL19" s="789"/>
      <c r="AM19" s="767"/>
      <c r="AN19" s="788"/>
      <c r="AO19" s="1307"/>
      <c r="AP19" s="790"/>
      <c r="AQ19" s="767"/>
      <c r="AR19" s="788"/>
      <c r="AS19" s="1307"/>
      <c r="AT19" s="790"/>
      <c r="AU19" s="776"/>
      <c r="AV19" s="788"/>
    </row>
    <row r="20" spans="1:48" s="1149" customFormat="1" ht="6.95" customHeight="1">
      <c r="A20" s="874">
        <v>5.0999999999999996</v>
      </c>
      <c r="B20" s="1660"/>
      <c r="C20" s="1987" t="s">
        <v>1091</v>
      </c>
      <c r="D20" s="1987"/>
      <c r="E20" s="1987"/>
      <c r="F20" s="1987"/>
      <c r="G20" s="1988"/>
      <c r="H20" s="1938" t="s">
        <v>1092</v>
      </c>
      <c r="I20" s="1939"/>
      <c r="J20" s="802" t="s">
        <v>1088</v>
      </c>
      <c r="K20" s="506">
        <f>ROUND(3481284/F73*(1-D74),2)</f>
        <v>150.63</v>
      </c>
      <c r="L20" s="803"/>
      <c r="M20" s="1324">
        <f t="shared" si="1"/>
        <v>314</v>
      </c>
      <c r="N20" s="1676"/>
      <c r="O20" s="775">
        <f t="shared" si="2"/>
        <v>47297.819999999985</v>
      </c>
      <c r="P20" s="804"/>
      <c r="Q20" s="506">
        <f>'3.2Cost by Packages'!Q22+'3.2Cost by Packages'!U22+'3.2Cost by Packages'!Y22+'3.2Cost by Packages'!AC22+'3.2Cost by Packages'!AG22+'3.2Cost by Packages'!AK22+'3.2Cost by Packages'!AO22+'3.2Cost by Packages'!AS22+'3.2Cost by Packages'!AW22+'3.2Cost by Packages'!BA22+'3.2Cost by Packages'!BE22+'3.2Cost by Packages'!BI22+'3.2Cost by Packages'!BM22+'3.2Cost by Packages'!BQ22+'3.2Cost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314</v>
      </c>
      <c r="R20" s="1266"/>
      <c r="S20" s="775">
        <f>'3.2Cost by Packages'!S22+'3.2Cost by Packages'!W22+'3.2Cost by Packages'!AA22+'3.2Cost by Packages'!AE22+'3.2Cost by Packages'!AI22+'3.2Cost by Packages'!AM22+'3.2Cost by Packages'!AQ22+'3.2Cost by Packages'!AU22+'3.2Cost by Packages'!AY22+'3.2Cost by Packages'!BC22+'3.2Cost by Packages'!BG22+'3.2Cost by Packages'!BK22+'3.2Cost by Packages'!BO22+'3.2Cost by Packages'!BS22+'3.2Cost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47297.819999999985</v>
      </c>
      <c r="T20" s="804"/>
      <c r="U20" s="1265"/>
      <c r="V20" s="1676"/>
      <c r="W20" s="512"/>
      <c r="X20" s="1327"/>
      <c r="Y20" s="1325"/>
      <c r="Z20" s="1328"/>
      <c r="AA20" s="768"/>
      <c r="AB20" s="1327"/>
      <c r="AC20" s="1325"/>
      <c r="AD20" s="1326"/>
      <c r="AE20" s="768"/>
      <c r="AF20" s="1327"/>
      <c r="AG20" s="1325"/>
      <c r="AH20" s="1328"/>
      <c r="AI20" s="778"/>
      <c r="AJ20" s="1327"/>
      <c r="AK20" s="1325"/>
      <c r="AL20" s="1326"/>
      <c r="AM20" s="768"/>
      <c r="AN20" s="1327"/>
      <c r="AO20" s="1325"/>
      <c r="AP20" s="1328"/>
      <c r="AQ20" s="768"/>
      <c r="AR20" s="1327"/>
      <c r="AS20" s="1325"/>
      <c r="AT20" s="1328"/>
      <c r="AU20" s="778"/>
      <c r="AV20" s="1327"/>
    </row>
    <row r="21" spans="1:48" s="1148" customFormat="1" ht="6.95" customHeight="1">
      <c r="A21" s="874">
        <v>5.2</v>
      </c>
      <c r="B21" s="1655"/>
      <c r="C21" s="1926" t="s">
        <v>1107</v>
      </c>
      <c r="D21" s="1926"/>
      <c r="E21" s="1926"/>
      <c r="F21" s="1926"/>
      <c r="G21" s="1927"/>
      <c r="H21" s="1928" t="s">
        <v>1105</v>
      </c>
      <c r="I21" s="1929"/>
      <c r="J21" s="774" t="s">
        <v>1099</v>
      </c>
      <c r="K21" s="506">
        <f>ROUND(4052850/F73*(1-D74),2)</f>
        <v>175.36</v>
      </c>
      <c r="L21" s="508"/>
      <c r="M21" s="775">
        <f t="shared" si="1"/>
        <v>320.08434999999963</v>
      </c>
      <c r="N21" s="1672"/>
      <c r="O21" s="775">
        <f t="shared" si="2"/>
        <v>56129.991615999956</v>
      </c>
      <c r="P21" s="513"/>
      <c r="Q21" s="506">
        <f>'3.2Cost by Packages'!Q23+'3.2Cost by Packages'!U23+'3.2Cost by Packages'!Y23+'3.2Cost by Packages'!AC23+'3.2Cost by Packages'!AG23+'3.2Cost by Packages'!AK23+'3.2Cost by Packages'!AO23+'3.2Cost by Packages'!AS23+'3.2Cost by Packages'!AW23+'3.2Cost by Packages'!BA23+'3.2Cost by Packages'!BE23+'3.2Cost by Packages'!BI23+'3.2Cost by Packages'!BM23+'3.2Cost by Packages'!BQ23+'3.2Cost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320.08434999999963</v>
      </c>
      <c r="R21" s="512"/>
      <c r="S21" s="775">
        <f>'3.2Cost by Packages'!S23+'3.2Cost by Packages'!W23+'3.2Cost by Packages'!AA23+'3.2Cost by Packages'!AE23+'3.2Cost by Packages'!AI23+'3.2Cost by Packages'!AM23+'3.2Cost by Packages'!AQ23+'3.2Cost by Packages'!AU23+'3.2Cost by Packages'!AY23+'3.2Cost by Packages'!BC23+'3.2Cost by Packages'!BG23+'3.2Cost by Packages'!BK23+'3.2Cost by Packages'!BO23+'3.2Cost by Packages'!BS23+'3.2Cost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56129.991615999956</v>
      </c>
      <c r="T21" s="513"/>
      <c r="U21" s="537"/>
      <c r="V21" s="1672"/>
      <c r="W21" s="512"/>
      <c r="X21" s="1329"/>
      <c r="Y21" s="777"/>
      <c r="Z21" s="1330"/>
      <c r="AA21" s="768"/>
      <c r="AB21" s="1329"/>
      <c r="AC21" s="777"/>
      <c r="AD21" s="778"/>
      <c r="AE21" s="768"/>
      <c r="AF21" s="1329"/>
      <c r="AG21" s="777"/>
      <c r="AH21" s="1330"/>
      <c r="AI21" s="778"/>
      <c r="AJ21" s="1329"/>
      <c r="AK21" s="777"/>
      <c r="AL21" s="778"/>
      <c r="AM21" s="768"/>
      <c r="AN21" s="1329"/>
      <c r="AO21" s="777"/>
      <c r="AP21" s="1330"/>
      <c r="AQ21" s="768"/>
      <c r="AR21" s="1329"/>
      <c r="AS21" s="777"/>
      <c r="AT21" s="1330"/>
      <c r="AU21" s="778"/>
      <c r="AV21" s="1329"/>
    </row>
    <row r="22" spans="1:48" s="1148" customFormat="1" ht="6.95" customHeight="1">
      <c r="A22" s="874">
        <v>5.3</v>
      </c>
      <c r="B22" s="1655"/>
      <c r="C22" s="1926" t="s">
        <v>1108</v>
      </c>
      <c r="D22" s="1926"/>
      <c r="E22" s="1926"/>
      <c r="F22" s="1926"/>
      <c r="G22" s="1927"/>
      <c r="H22" s="1928" t="s">
        <v>1105</v>
      </c>
      <c r="I22" s="1929"/>
      <c r="J22" s="774" t="s">
        <v>1099</v>
      </c>
      <c r="K22" s="506">
        <f>ROUND(5227161/F73*(1-D74),2)</f>
        <v>226.18</v>
      </c>
      <c r="L22" s="508"/>
      <c r="M22" s="775">
        <f t="shared" si="1"/>
        <v>101.32220000000001</v>
      </c>
      <c r="N22" s="1672"/>
      <c r="O22" s="775">
        <f t="shared" si="2"/>
        <v>22917.055195999998</v>
      </c>
      <c r="P22" s="513"/>
      <c r="Q22" s="506">
        <f>'3.2Cost by Packages'!Q24+'3.2Cost by Packages'!U24+'3.2Cost by Packages'!Y24+'3.2Cost by Packages'!AC24+'3.2Cost by Packages'!AG24+'3.2Cost by Packages'!AK24+'3.2Cost by Packages'!AO24+'3.2Cost by Packages'!AS24+'3.2Cost by Packages'!AW24+'3.2Cost by Packages'!BA24+'3.2Cost by Packages'!BE24+'3.2Cost by Packages'!BI24+'3.2Cost by Packages'!BM24+'3.2Cost by Packages'!BQ24+'3.2Cost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101.32220000000001</v>
      </c>
      <c r="R22" s="512"/>
      <c r="S22" s="775">
        <f>'3.2Cost by Packages'!S24+'3.2Cost by Packages'!W24+'3.2Cost by Packages'!AA24+'3.2Cost by Packages'!AE24+'3.2Cost by Packages'!AI24+'3.2Cost by Packages'!AM24+'3.2Cost by Packages'!AQ24+'3.2Cost by Packages'!AU24+'3.2Cost by Packages'!AY24+'3.2Cost by Packages'!BC24+'3.2Cost by Packages'!BG24+'3.2Cost by Packages'!BK24+'3.2Cost by Packages'!BO24+'3.2Cost by Packages'!BS24+'3.2Cost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22917.055195999998</v>
      </c>
      <c r="T22" s="513"/>
      <c r="U22" s="537"/>
      <c r="V22" s="1672"/>
      <c r="W22" s="512"/>
      <c r="X22" s="1329"/>
      <c r="Y22" s="777"/>
      <c r="Z22" s="1330"/>
      <c r="AA22" s="768"/>
      <c r="AB22" s="1329"/>
      <c r="AC22" s="777"/>
      <c r="AD22" s="778"/>
      <c r="AE22" s="768"/>
      <c r="AF22" s="1329"/>
      <c r="AG22" s="777"/>
      <c r="AH22" s="1330"/>
      <c r="AI22" s="778"/>
      <c r="AJ22" s="1329"/>
      <c r="AK22" s="777"/>
      <c r="AL22" s="778"/>
      <c r="AM22" s="768"/>
      <c r="AN22" s="1329"/>
      <c r="AO22" s="777"/>
      <c r="AP22" s="1330"/>
      <c r="AQ22" s="768"/>
      <c r="AR22" s="1329"/>
      <c r="AS22" s="777"/>
      <c r="AT22" s="1330"/>
      <c r="AU22" s="778"/>
      <c r="AV22" s="1329"/>
    </row>
    <row r="23" spans="1:48" s="1150" customFormat="1" ht="6.95" customHeight="1">
      <c r="A23" s="874">
        <v>5.4</v>
      </c>
      <c r="B23" s="1653"/>
      <c r="C23" s="1924" t="s">
        <v>1109</v>
      </c>
      <c r="D23" s="1924"/>
      <c r="E23" s="1924"/>
      <c r="F23" s="1924"/>
      <c r="G23" s="1925"/>
      <c r="H23" s="1934" t="s">
        <v>1105</v>
      </c>
      <c r="I23" s="1935"/>
      <c r="J23" s="781" t="s">
        <v>1090</v>
      </c>
      <c r="K23" s="506">
        <f>ROUND(10129834/F73*(1-D74),2)</f>
        <v>438.31</v>
      </c>
      <c r="L23" s="782"/>
      <c r="M23" s="783">
        <f t="shared" si="1"/>
        <v>25.678024999999977</v>
      </c>
      <c r="N23" s="784"/>
      <c r="O23" s="775">
        <f t="shared" si="2"/>
        <v>11254.935137749992</v>
      </c>
      <c r="P23" s="785"/>
      <c r="Q23" s="506">
        <f>'3.2Cost by Packages'!Q25+'3.2Cost by Packages'!U25+'3.2Cost by Packages'!Y25+'3.2Cost by Packages'!AC25+'3.2Cost by Packages'!AG25+'3.2Cost by Packages'!AK25+'3.2Cost by Packages'!AO25+'3.2Cost by Packages'!AS25+'3.2Cost by Packages'!AW25+'3.2Cost by Packages'!BA25+'3.2Cost by Packages'!BE25+'3.2Cost by Packages'!BI25+'3.2Cost by Packages'!BM25+'3.2Cost by Packages'!BQ25+'3.2Cost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25.678024999999977</v>
      </c>
      <c r="R23" s="1264"/>
      <c r="S23" s="775">
        <f>'3.2Cost by Packages'!S25+'3.2Cost by Packages'!W25+'3.2Cost by Packages'!AA25+'3.2Cost by Packages'!AE25+'3.2Cost by Packages'!AI25+'3.2Cost by Packages'!AM25+'3.2Cost by Packages'!AQ25+'3.2Cost by Packages'!AU25+'3.2Cost by Packages'!AY25+'3.2Cost by Packages'!BC25+'3.2Cost by Packages'!BG25+'3.2Cost by Packages'!BK25+'3.2Cost by Packages'!BO25+'3.2Cost by Packages'!BS25+'3.2Cost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11254.935137749992</v>
      </c>
      <c r="T23" s="785"/>
      <c r="U23" s="1263"/>
      <c r="V23" s="784"/>
      <c r="W23" s="512"/>
      <c r="X23" s="792"/>
      <c r="Y23" s="786"/>
      <c r="Z23" s="793"/>
      <c r="AA23" s="768"/>
      <c r="AB23" s="792"/>
      <c r="AC23" s="786"/>
      <c r="AD23" s="787"/>
      <c r="AE23" s="768"/>
      <c r="AF23" s="792"/>
      <c r="AG23" s="786"/>
      <c r="AH23" s="793"/>
      <c r="AI23" s="778"/>
      <c r="AJ23" s="792"/>
      <c r="AK23" s="786"/>
      <c r="AL23" s="787"/>
      <c r="AM23" s="768"/>
      <c r="AN23" s="792"/>
      <c r="AO23" s="786"/>
      <c r="AP23" s="793"/>
      <c r="AQ23" s="768"/>
      <c r="AR23" s="792"/>
      <c r="AS23" s="786"/>
      <c r="AT23" s="793"/>
      <c r="AU23" s="778"/>
      <c r="AV23" s="792"/>
    </row>
    <row r="24" spans="1:48" s="1150" customFormat="1" ht="6.95" customHeight="1">
      <c r="A24" s="874">
        <v>5.5</v>
      </c>
      <c r="B24" s="1653"/>
      <c r="C24" s="1924" t="s">
        <v>1110</v>
      </c>
      <c r="D24" s="1924"/>
      <c r="E24" s="1924"/>
      <c r="F24" s="1924"/>
      <c r="G24" s="1925"/>
      <c r="H24" s="1934" t="s">
        <v>1105</v>
      </c>
      <c r="I24" s="1935"/>
      <c r="J24" s="781" t="s">
        <v>1090</v>
      </c>
      <c r="K24" s="506">
        <f>ROUND(10977122/F73*(1-D74),2)</f>
        <v>474.97</v>
      </c>
      <c r="L24" s="782"/>
      <c r="M24" s="783">
        <f t="shared" si="1"/>
        <v>7.2372999999999994</v>
      </c>
      <c r="N24" s="784"/>
      <c r="O24" s="775">
        <f t="shared" si="2"/>
        <v>3437.5003810000003</v>
      </c>
      <c r="P24" s="785"/>
      <c r="Q24" s="506">
        <f>'3.2Cost by Packages'!Q26+'3.2Cost by Packages'!U26+'3.2Cost by Packages'!Y26+'3.2Cost by Packages'!AC26+'3.2Cost by Packages'!AG26+'3.2Cost by Packages'!AK26+'3.2Cost by Packages'!AO26+'3.2Cost by Packages'!AS26+'3.2Cost by Packages'!AW26+'3.2Cost by Packages'!BA26+'3.2Cost by Packages'!BE26+'3.2Cost by Packages'!BI26+'3.2Cost by Packages'!BM26+'3.2Cost by Packages'!BQ26+'3.2Cost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7.2372999999999994</v>
      </c>
      <c r="R24" s="1264"/>
      <c r="S24" s="775">
        <f>'3.2Cost by Packages'!S26+'3.2Cost by Packages'!W26+'3.2Cost by Packages'!AA26+'3.2Cost by Packages'!AE26+'3.2Cost by Packages'!AI26+'3.2Cost by Packages'!AM26+'3.2Cost by Packages'!AQ26+'3.2Cost by Packages'!AU26+'3.2Cost by Packages'!AY26+'3.2Cost by Packages'!BC26+'3.2Cost by Packages'!BG26+'3.2Cost by Packages'!BK26+'3.2Cost by Packages'!BO26+'3.2Cost by Packages'!BS26+'3.2Cost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3437.5003810000003</v>
      </c>
      <c r="T24" s="785"/>
      <c r="U24" s="1263"/>
      <c r="V24" s="784"/>
      <c r="W24" s="512"/>
      <c r="X24" s="792"/>
      <c r="Y24" s="786"/>
      <c r="Z24" s="793"/>
      <c r="AA24" s="768"/>
      <c r="AB24" s="792"/>
      <c r="AC24" s="786"/>
      <c r="AD24" s="787"/>
      <c r="AE24" s="768"/>
      <c r="AF24" s="792"/>
      <c r="AG24" s="786"/>
      <c r="AH24" s="793"/>
      <c r="AI24" s="778"/>
      <c r="AJ24" s="792"/>
      <c r="AK24" s="786"/>
      <c r="AL24" s="787"/>
      <c r="AM24" s="768"/>
      <c r="AN24" s="792"/>
      <c r="AO24" s="786"/>
      <c r="AP24" s="793"/>
      <c r="AQ24" s="768"/>
      <c r="AR24" s="792"/>
      <c r="AS24" s="786"/>
      <c r="AT24" s="793"/>
      <c r="AU24" s="778"/>
      <c r="AV24" s="792"/>
    </row>
    <row r="25" spans="1:48" s="1150" customFormat="1" ht="6.95" customHeight="1">
      <c r="A25" s="874">
        <v>5.6</v>
      </c>
      <c r="B25" s="1653"/>
      <c r="C25" s="1924" t="s">
        <v>1111</v>
      </c>
      <c r="D25" s="1924"/>
      <c r="E25" s="1924"/>
      <c r="F25" s="1924"/>
      <c r="G25" s="1925"/>
      <c r="H25" s="1934" t="s">
        <v>1103</v>
      </c>
      <c r="I25" s="1935"/>
      <c r="J25" s="781" t="s">
        <v>1090</v>
      </c>
      <c r="K25" s="506">
        <f>ROUND(13236433/F73*(1-D74),2)</f>
        <v>572.73</v>
      </c>
      <c r="L25" s="782"/>
      <c r="M25" s="783">
        <f t="shared" si="1"/>
        <v>112.875</v>
      </c>
      <c r="N25" s="784"/>
      <c r="O25" s="775">
        <f t="shared" si="2"/>
        <v>64646.89875</v>
      </c>
      <c r="P25" s="785"/>
      <c r="Q25" s="506">
        <f>'3.2Cost by Packages'!Q27+'3.2Cost by Packages'!U27+'3.2Cost by Packages'!Y27+'3.2Cost by Packages'!AC27+'3.2Cost by Packages'!AG27+'3.2Cost by Packages'!AK27+'3.2Cost by Packages'!AO27+'3.2Cost by Packages'!AS27+'3.2Cost by Packages'!AW27+'3.2Cost by Packages'!BA27+'3.2Cost by Packages'!BE27+'3.2Cost by Packages'!BI27+'3.2Cost by Packages'!BM27+'3.2Cost by Packages'!BQ27+'3.2Cost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112.875</v>
      </c>
      <c r="R25" s="1264"/>
      <c r="S25" s="775">
        <f>'3.2Cost by Packages'!S27+'3.2Cost by Packages'!W27+'3.2Cost by Packages'!AA27+'3.2Cost by Packages'!AE27+'3.2Cost by Packages'!AI27+'3.2Cost by Packages'!AM27+'3.2Cost by Packages'!AQ27+'3.2Cost by Packages'!AU27+'3.2Cost by Packages'!AY27+'3.2Cost by Packages'!BC27+'3.2Cost by Packages'!BG27+'3.2Cost by Packages'!BK27+'3.2Cost by Packages'!BO27+'3.2Cost by Packages'!BS27+'3.2Cost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64646.89875</v>
      </c>
      <c r="T25" s="785"/>
      <c r="U25" s="1263"/>
      <c r="V25" s="784"/>
      <c r="W25" s="512"/>
      <c r="X25" s="792"/>
      <c r="Y25" s="786"/>
      <c r="Z25" s="793"/>
      <c r="AA25" s="768"/>
      <c r="AB25" s="792"/>
      <c r="AC25" s="786"/>
      <c r="AD25" s="787"/>
      <c r="AE25" s="768"/>
      <c r="AF25" s="792"/>
      <c r="AG25" s="786"/>
      <c r="AH25" s="793"/>
      <c r="AI25" s="778"/>
      <c r="AJ25" s="792"/>
      <c r="AK25" s="786"/>
      <c r="AL25" s="787"/>
      <c r="AM25" s="768"/>
      <c r="AN25" s="792"/>
      <c r="AO25" s="786"/>
      <c r="AP25" s="793"/>
      <c r="AQ25" s="768"/>
      <c r="AR25" s="792"/>
      <c r="AS25" s="786"/>
      <c r="AT25" s="793"/>
      <c r="AU25" s="778"/>
      <c r="AV25" s="792"/>
    </row>
    <row r="26" spans="1:48" s="1150" customFormat="1" ht="6.95" customHeight="1">
      <c r="A26" s="874">
        <v>5.7</v>
      </c>
      <c r="B26" s="1653"/>
      <c r="C26" s="1924" t="s">
        <v>1112</v>
      </c>
      <c r="D26" s="1924"/>
      <c r="E26" s="1924"/>
      <c r="F26" s="1924"/>
      <c r="G26" s="1925"/>
      <c r="H26" s="1934" t="s">
        <v>1101</v>
      </c>
      <c r="I26" s="1935"/>
      <c r="J26" s="781" t="s">
        <v>1090</v>
      </c>
      <c r="K26" s="506">
        <f>ROUND(10977122/F73*(1-D74),2)</f>
        <v>474.97</v>
      </c>
      <c r="L26" s="782"/>
      <c r="M26" s="783">
        <f t="shared" si="1"/>
        <v>39.20000000000001</v>
      </c>
      <c r="N26" s="784"/>
      <c r="O26" s="775">
        <f t="shared" si="2"/>
        <v>18618.824000000001</v>
      </c>
      <c r="P26" s="785"/>
      <c r="Q26" s="506">
        <f>'3.2Cost by Packages'!Q28+'3.2Cost by Packages'!U28+'3.2Cost by Packages'!Y28+'3.2Cost by Packages'!AC28+'3.2Cost by Packages'!AG28+'3.2Cost by Packages'!AK28+'3.2Cost by Packages'!AO28+'3.2Cost by Packages'!AS28+'3.2Cost by Packages'!AW28+'3.2Cost by Packages'!BA28+'3.2Cost by Packages'!BE28+'3.2Cost by Packages'!BI28+'3.2Cost by Packages'!BM28+'3.2Cost by Packages'!BQ28+'3.2Cost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39.20000000000001</v>
      </c>
      <c r="R26" s="1264"/>
      <c r="S26" s="775">
        <f>'3.2Cost by Packages'!S28+'3.2Cost by Packages'!W28+'3.2Cost by Packages'!AA28+'3.2Cost by Packages'!AE28+'3.2Cost by Packages'!AI28+'3.2Cost by Packages'!AM28+'3.2Cost by Packages'!AQ28+'3.2Cost by Packages'!AU28+'3.2Cost by Packages'!AY28+'3.2Cost by Packages'!BC28+'3.2Cost by Packages'!BG28+'3.2Cost by Packages'!BK28+'3.2Cost by Packages'!BO28+'3.2Cost by Packages'!BS28+'3.2Cost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18618.824000000001</v>
      </c>
      <c r="T26" s="785"/>
      <c r="U26" s="1263"/>
      <c r="V26" s="784"/>
      <c r="W26" s="512"/>
      <c r="X26" s="792"/>
      <c r="Y26" s="786"/>
      <c r="Z26" s="793"/>
      <c r="AA26" s="768"/>
      <c r="AB26" s="792"/>
      <c r="AC26" s="786"/>
      <c r="AD26" s="787"/>
      <c r="AE26" s="768"/>
      <c r="AF26" s="792"/>
      <c r="AG26" s="786"/>
      <c r="AH26" s="793"/>
      <c r="AI26" s="778"/>
      <c r="AJ26" s="792"/>
      <c r="AK26" s="786"/>
      <c r="AL26" s="787"/>
      <c r="AM26" s="768"/>
      <c r="AN26" s="792"/>
      <c r="AO26" s="786"/>
      <c r="AP26" s="793"/>
      <c r="AQ26" s="768"/>
      <c r="AR26" s="792"/>
      <c r="AS26" s="786"/>
      <c r="AT26" s="793"/>
      <c r="AU26" s="778"/>
      <c r="AV26" s="792"/>
    </row>
    <row r="27" spans="1:48" s="1150" customFormat="1" ht="6.95" customHeight="1">
      <c r="A27" s="874">
        <v>5.8</v>
      </c>
      <c r="B27" s="1653"/>
      <c r="C27" s="1924" t="s">
        <v>1113</v>
      </c>
      <c r="D27" s="1924"/>
      <c r="E27" s="1924"/>
      <c r="F27" s="1924"/>
      <c r="G27" s="1925"/>
      <c r="H27" s="1934" t="s">
        <v>1103</v>
      </c>
      <c r="I27" s="1935"/>
      <c r="J27" s="781" t="s">
        <v>1090</v>
      </c>
      <c r="K27" s="506">
        <f>ROUND(15149034/F73*(1-D74),2)</f>
        <v>655.49</v>
      </c>
      <c r="L27" s="782"/>
      <c r="M27" s="783">
        <f t="shared" si="1"/>
        <v>23.8079</v>
      </c>
      <c r="N27" s="784"/>
      <c r="O27" s="775">
        <f t="shared" si="2"/>
        <v>15605.840370999998</v>
      </c>
      <c r="P27" s="785"/>
      <c r="Q27" s="506">
        <f>'3.2Cost by Packages'!Q29+'3.2Cost by Packages'!U29+'3.2Cost by Packages'!Y29+'3.2Cost by Packages'!AC29+'3.2Cost by Packages'!AG29+'3.2Cost by Packages'!AK29+'3.2Cost by Packages'!AO29+'3.2Cost by Packages'!AS29+'3.2Cost by Packages'!AW29+'3.2Cost by Packages'!BA29+'3.2Cost by Packages'!BE29+'3.2Cost by Packages'!BI29+'3.2Cost by Packages'!BM29+'3.2Cost by Packages'!BQ29+'3.2Cost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23.8079</v>
      </c>
      <c r="R27" s="1264"/>
      <c r="S27" s="775">
        <f>'3.2Cost by Packages'!S29+'3.2Cost by Packages'!W29+'3.2Cost by Packages'!AA29+'3.2Cost by Packages'!AE29+'3.2Cost by Packages'!AI29+'3.2Cost by Packages'!AM29+'3.2Cost by Packages'!AQ29+'3.2Cost by Packages'!AU29+'3.2Cost by Packages'!AY29+'3.2Cost by Packages'!BC29+'3.2Cost by Packages'!BG29+'3.2Cost by Packages'!BK29+'3.2Cost by Packages'!BO29+'3.2Cost by Packages'!BS29+'3.2Cost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15605.840370999998</v>
      </c>
      <c r="T27" s="785"/>
      <c r="U27" s="1263"/>
      <c r="V27" s="784"/>
      <c r="W27" s="512"/>
      <c r="X27" s="792"/>
      <c r="Y27" s="786"/>
      <c r="Z27" s="793"/>
      <c r="AA27" s="768"/>
      <c r="AB27" s="792"/>
      <c r="AC27" s="786"/>
      <c r="AD27" s="787"/>
      <c r="AE27" s="768"/>
      <c r="AF27" s="792"/>
      <c r="AG27" s="786"/>
      <c r="AH27" s="793"/>
      <c r="AI27" s="778"/>
      <c r="AJ27" s="792"/>
      <c r="AK27" s="786"/>
      <c r="AL27" s="787"/>
      <c r="AM27" s="768"/>
      <c r="AN27" s="792"/>
      <c r="AO27" s="786"/>
      <c r="AP27" s="793"/>
      <c r="AQ27" s="768"/>
      <c r="AR27" s="792"/>
      <c r="AS27" s="786"/>
      <c r="AT27" s="793"/>
      <c r="AU27" s="778"/>
      <c r="AV27" s="792"/>
    </row>
    <row r="28" spans="1:48" s="1238" customFormat="1" ht="6.95" customHeight="1">
      <c r="A28" s="1261">
        <v>6</v>
      </c>
      <c r="B28" s="1654"/>
      <c r="C28" s="1936" t="s">
        <v>1114</v>
      </c>
      <c r="D28" s="1936"/>
      <c r="E28" s="1936"/>
      <c r="F28" s="1936"/>
      <c r="G28" s="1937"/>
      <c r="H28" s="1932"/>
      <c r="I28" s="1933"/>
      <c r="J28" s="499"/>
      <c r="K28" s="521"/>
      <c r="L28" s="510"/>
      <c r="M28" s="1305">
        <f t="shared" si="1"/>
        <v>0</v>
      </c>
      <c r="N28" s="1306"/>
      <c r="O28" s="823">
        <f t="shared" si="2"/>
        <v>94665.073999999979</v>
      </c>
      <c r="P28" s="791"/>
      <c r="Q28" s="521">
        <f>'3.2Cost by Packages'!Q30+'3.2Cost by Packages'!U30+'3.2Cost by Packages'!Y30+'3.2Cost by Packages'!AC30+'3.2Cost by Packages'!AG30+'3.2Cost by Packages'!AK30+'3.2Cost by Packages'!AO30+'3.2Cost by Packages'!AS30+'3.2Cost by Packages'!AW30+'3.2Cost by Packages'!BA30+'3.2Cost by Packages'!BE30+'3.2Cost by Packages'!BI30+'3.2Cost by Packages'!BM30+'3.2Cost by Packages'!BQ30+'3.2Cost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81"/>
      <c r="S28" s="823">
        <f>'3.2Cost by Packages'!S30+'3.2Cost by Packages'!W30+'3.2Cost by Packages'!AA30+'3.2Cost by Packages'!AE30+'3.2Cost by Packages'!AI30+'3.2Cost by Packages'!AM30+'3.2Cost by Packages'!AQ30+'3.2Cost by Packages'!AU30+'3.2Cost by Packages'!AY30+'3.2Cost by Packages'!BC30+'3.2Cost by Packages'!BG30+'3.2Cost by Packages'!BK30+'3.2Cost by Packages'!BO30+'3.2Cost by Packages'!BS30+'3.2Cost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94665.073999999979</v>
      </c>
      <c r="T28" s="791"/>
      <c r="U28" s="1274"/>
      <c r="V28" s="1306"/>
      <c r="W28" s="510"/>
      <c r="X28" s="788"/>
      <c r="Y28" s="1307"/>
      <c r="Z28" s="790"/>
      <c r="AA28" s="767"/>
      <c r="AB28" s="788"/>
      <c r="AC28" s="1307"/>
      <c r="AD28" s="789"/>
      <c r="AE28" s="767"/>
      <c r="AF28" s="788"/>
      <c r="AG28" s="1307"/>
      <c r="AH28" s="790"/>
      <c r="AI28" s="776"/>
      <c r="AJ28" s="788"/>
      <c r="AK28" s="1307"/>
      <c r="AL28" s="789"/>
      <c r="AM28" s="767"/>
      <c r="AN28" s="788"/>
      <c r="AO28" s="1307"/>
      <c r="AP28" s="790"/>
      <c r="AQ28" s="767"/>
      <c r="AR28" s="788"/>
      <c r="AS28" s="1307"/>
      <c r="AT28" s="790"/>
      <c r="AU28" s="776"/>
      <c r="AV28" s="788"/>
    </row>
    <row r="29" spans="1:48" s="1150" customFormat="1" ht="6.95" customHeight="1">
      <c r="A29" s="1348">
        <v>6.1</v>
      </c>
      <c r="B29" s="1653"/>
      <c r="C29" s="1924" t="s">
        <v>1100</v>
      </c>
      <c r="D29" s="1924"/>
      <c r="E29" s="1924"/>
      <c r="F29" s="1924"/>
      <c r="G29" s="1925"/>
      <c r="H29" s="1934" t="s">
        <v>1105</v>
      </c>
      <c r="I29" s="1935"/>
      <c r="J29" s="781" t="s">
        <v>1090</v>
      </c>
      <c r="K29" s="506">
        <f>ROUND(10129834/F73*(1-D74),2)</f>
        <v>438.31</v>
      </c>
      <c r="L29" s="782"/>
      <c r="M29" s="783">
        <f t="shared" si="1"/>
        <v>42.4</v>
      </c>
      <c r="N29" s="784"/>
      <c r="O29" s="775">
        <f t="shared" si="2"/>
        <v>18584.344000000005</v>
      </c>
      <c r="P29" s="785"/>
      <c r="Q29" s="506">
        <f>'3.2Cost by Packages'!Q31+'3.2Cost by Packages'!U31+'3.2Cost by Packages'!Y31+'3.2Cost by Packages'!AC31+'3.2Cost by Packages'!AG31+'3.2Cost by Packages'!AK31+'3.2Cost by Packages'!AO31+'3.2Cost by Packages'!AS31+'3.2Cost by Packages'!AW31+'3.2Cost by Packages'!BA31+'3.2Cost by Packages'!BE31+'3.2Cost by Packages'!BI31+'3.2Cost by Packages'!BM31+'3.2Cost by Packages'!BQ31+'3.2Cost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42.4</v>
      </c>
      <c r="R29" s="1264"/>
      <c r="S29" s="775">
        <f>'3.2Cost by Packages'!S31+'3.2Cost by Packages'!W31+'3.2Cost by Packages'!AA31+'3.2Cost by Packages'!AE31+'3.2Cost by Packages'!AI31+'3.2Cost by Packages'!AM31+'3.2Cost by Packages'!AQ31+'3.2Cost by Packages'!AU31+'3.2Cost by Packages'!AY31+'3.2Cost by Packages'!BC31+'3.2Cost by Packages'!BG31+'3.2Cost by Packages'!BK31+'3.2Cost by Packages'!BO31+'3.2Cost by Packages'!BS31+'3.2Cost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18584.344000000005</v>
      </c>
      <c r="T29" s="785"/>
      <c r="U29" s="1263"/>
      <c r="V29" s="784"/>
      <c r="W29" s="512"/>
      <c r="X29" s="792"/>
      <c r="Y29" s="786"/>
      <c r="Z29" s="793"/>
      <c r="AA29" s="768"/>
      <c r="AB29" s="792"/>
      <c r="AC29" s="786"/>
      <c r="AD29" s="787"/>
      <c r="AE29" s="768"/>
      <c r="AF29" s="792"/>
      <c r="AG29" s="786"/>
      <c r="AH29" s="793"/>
      <c r="AI29" s="778"/>
      <c r="AJ29" s="792"/>
      <c r="AK29" s="786"/>
      <c r="AL29" s="787"/>
      <c r="AM29" s="768"/>
      <c r="AN29" s="792"/>
      <c r="AO29" s="786"/>
      <c r="AP29" s="793"/>
      <c r="AQ29" s="768"/>
      <c r="AR29" s="792"/>
      <c r="AS29" s="786"/>
      <c r="AT29" s="793"/>
      <c r="AU29" s="778"/>
      <c r="AV29" s="792"/>
    </row>
    <row r="30" spans="1:48" s="1150" customFormat="1" ht="6.95" customHeight="1">
      <c r="A30" s="1348">
        <v>6.2</v>
      </c>
      <c r="B30" s="1653"/>
      <c r="C30" s="1924" t="s">
        <v>1100</v>
      </c>
      <c r="D30" s="1924"/>
      <c r="E30" s="1924"/>
      <c r="F30" s="1924"/>
      <c r="G30" s="1925"/>
      <c r="H30" s="1934" t="s">
        <v>1103</v>
      </c>
      <c r="I30" s="1935"/>
      <c r="J30" s="781" t="s">
        <v>1090</v>
      </c>
      <c r="K30" s="506">
        <f>ROUND(10129834/F73*(1-D74),2)</f>
        <v>438.31</v>
      </c>
      <c r="L30" s="782"/>
      <c r="M30" s="783">
        <f t="shared" si="1"/>
        <v>5.8</v>
      </c>
      <c r="N30" s="784"/>
      <c r="O30" s="775">
        <f t="shared" si="2"/>
        <v>2542.1980000000003</v>
      </c>
      <c r="P30" s="785"/>
      <c r="Q30" s="506">
        <f>'3.2Cost by Packages'!Q32+'3.2Cost by Packages'!U32+'3.2Cost by Packages'!Y32+'3.2Cost by Packages'!AC32+'3.2Cost by Packages'!AG32+'3.2Cost by Packages'!AK32+'3.2Cost by Packages'!AO32+'3.2Cost by Packages'!AS32+'3.2Cost by Packages'!AW32+'3.2Cost by Packages'!BA32+'3.2Cost by Packages'!BE32+'3.2Cost by Packages'!BI32+'3.2Cost by Packages'!BM32+'3.2Cost by Packages'!BQ32+'3.2Cost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5.8</v>
      </c>
      <c r="R30" s="1264"/>
      <c r="S30" s="775">
        <f>'3.2Cost by Packages'!S32+'3.2Cost by Packages'!W32+'3.2Cost by Packages'!AA32+'3.2Cost by Packages'!AE32+'3.2Cost by Packages'!AI32+'3.2Cost by Packages'!AM32+'3.2Cost by Packages'!AQ32+'3.2Cost by Packages'!AU32+'3.2Cost by Packages'!AY32+'3.2Cost by Packages'!BC32+'3.2Cost by Packages'!BG32+'3.2Cost by Packages'!BK32+'3.2Cost by Packages'!BO32+'3.2Cost by Packages'!BS32+'3.2Cost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2542.1980000000003</v>
      </c>
      <c r="T30" s="785"/>
      <c r="U30" s="1263"/>
      <c r="V30" s="784"/>
      <c r="W30" s="512"/>
      <c r="X30" s="792"/>
      <c r="Y30" s="786"/>
      <c r="Z30" s="793"/>
      <c r="AA30" s="768"/>
      <c r="AB30" s="792"/>
      <c r="AC30" s="786"/>
      <c r="AD30" s="787"/>
      <c r="AE30" s="768"/>
      <c r="AF30" s="792"/>
      <c r="AG30" s="786"/>
      <c r="AH30" s="793"/>
      <c r="AI30" s="778"/>
      <c r="AJ30" s="792"/>
      <c r="AK30" s="786"/>
      <c r="AL30" s="787"/>
      <c r="AM30" s="768"/>
      <c r="AN30" s="792"/>
      <c r="AO30" s="786"/>
      <c r="AP30" s="793"/>
      <c r="AQ30" s="768"/>
      <c r="AR30" s="792"/>
      <c r="AS30" s="786"/>
      <c r="AT30" s="793"/>
      <c r="AU30" s="778"/>
      <c r="AV30" s="792"/>
    </row>
    <row r="31" spans="1:48" s="1150" customFormat="1" ht="6.95" customHeight="1">
      <c r="A31" s="1348">
        <v>6.3</v>
      </c>
      <c r="B31" s="1653"/>
      <c r="C31" s="1924" t="s">
        <v>1102</v>
      </c>
      <c r="D31" s="1924"/>
      <c r="E31" s="1924"/>
      <c r="F31" s="1924"/>
      <c r="G31" s="1925"/>
      <c r="H31" s="1934" t="s">
        <v>1103</v>
      </c>
      <c r="I31" s="1935"/>
      <c r="J31" s="781" t="s">
        <v>1090</v>
      </c>
      <c r="K31" s="506">
        <f>ROUND(13236433/F73*(1-D74),2)</f>
        <v>572.73</v>
      </c>
      <c r="L31" s="782"/>
      <c r="M31" s="783">
        <f t="shared" si="1"/>
        <v>128.4</v>
      </c>
      <c r="N31" s="784"/>
      <c r="O31" s="775">
        <f t="shared" si="2"/>
        <v>73538.531999999977</v>
      </c>
      <c r="P31" s="785"/>
      <c r="Q31" s="506">
        <f>'3.2Cost by Packages'!Q33+'3.2Cost by Packages'!U33+'3.2Cost by Packages'!Y33+'3.2Cost by Packages'!AC33+'3.2Cost by Packages'!AG33+'3.2Cost by Packages'!AK33+'3.2Cost by Packages'!AO33+'3.2Cost by Packages'!AS33+'3.2Cost by Packages'!AW33+'3.2Cost by Packages'!BA33+'3.2Cost by Packages'!BE33+'3.2Cost by Packages'!BI33+'3.2Cost by Packages'!BM33+'3.2Cost by Packages'!BQ33+'3.2Cost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128.4</v>
      </c>
      <c r="R31" s="1264"/>
      <c r="S31" s="775">
        <f>'3.2Cost by Packages'!S33+'3.2Cost by Packages'!W33+'3.2Cost by Packages'!AA33+'3.2Cost by Packages'!AE33+'3.2Cost by Packages'!AI33+'3.2Cost by Packages'!AM33+'3.2Cost by Packages'!AQ33+'3.2Cost by Packages'!AU33+'3.2Cost by Packages'!AY33+'3.2Cost by Packages'!BC33+'3.2Cost by Packages'!BG33+'3.2Cost by Packages'!BK33+'3.2Cost by Packages'!BO33+'3.2Cost by Packages'!BS33+'3.2Cost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73538.531999999977</v>
      </c>
      <c r="T31" s="785"/>
      <c r="U31" s="1263"/>
      <c r="V31" s="784"/>
      <c r="W31" s="512"/>
      <c r="X31" s="792"/>
      <c r="Y31" s="786"/>
      <c r="Z31" s="793"/>
      <c r="AA31" s="768"/>
      <c r="AB31" s="792"/>
      <c r="AC31" s="786"/>
      <c r="AD31" s="787"/>
      <c r="AE31" s="768"/>
      <c r="AF31" s="792"/>
      <c r="AG31" s="786"/>
      <c r="AH31" s="793"/>
      <c r="AI31" s="778"/>
      <c r="AJ31" s="792"/>
      <c r="AK31" s="786"/>
      <c r="AL31" s="787"/>
      <c r="AM31" s="768"/>
      <c r="AN31" s="792"/>
      <c r="AO31" s="786"/>
      <c r="AP31" s="793"/>
      <c r="AQ31" s="768"/>
      <c r="AR31" s="792"/>
      <c r="AS31" s="786"/>
      <c r="AT31" s="793"/>
      <c r="AU31" s="778"/>
      <c r="AV31" s="792"/>
    </row>
    <row r="32" spans="1:48" s="1238" customFormat="1" ht="6.95" customHeight="1">
      <c r="A32" s="1261">
        <v>7</v>
      </c>
      <c r="B32" s="1654"/>
      <c r="C32" s="1936" t="s">
        <v>1115</v>
      </c>
      <c r="D32" s="1936"/>
      <c r="E32" s="1936"/>
      <c r="F32" s="1936"/>
      <c r="G32" s="1937"/>
      <c r="H32" s="1932"/>
      <c r="I32" s="1933"/>
      <c r="J32" s="499"/>
      <c r="K32" s="521"/>
      <c r="L32" s="510"/>
      <c r="M32" s="1305">
        <f t="shared" si="1"/>
        <v>0</v>
      </c>
      <c r="N32" s="1306"/>
      <c r="O32" s="823">
        <f t="shared" si="2"/>
        <v>788.9580000000002</v>
      </c>
      <c r="P32" s="791"/>
      <c r="Q32" s="521">
        <f>'3.2Cost by Packages'!Q34+'3.2Cost by Packages'!U34+'3.2Cost by Packages'!Y34+'3.2Cost by Packages'!AC34+'3.2Cost by Packages'!AG34+'3.2Cost by Packages'!AK34+'3.2Cost by Packages'!AO34+'3.2Cost by Packages'!AS34+'3.2Cost by Packages'!AW34+'3.2Cost by Packages'!BA34+'3.2Cost by Packages'!BE34+'3.2Cost by Packages'!BI34+'3.2Cost by Packages'!BM34+'3.2Cost by Packages'!BQ34+'3.2Cost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81"/>
      <c r="S32" s="823">
        <f>'3.2Cost by Packages'!S34+'3.2Cost by Packages'!W34+'3.2Cost by Packages'!AA34+'3.2Cost by Packages'!AE34+'3.2Cost by Packages'!AI34+'3.2Cost by Packages'!AM34+'3.2Cost by Packages'!AQ34+'3.2Cost by Packages'!AU34+'3.2Cost by Packages'!AY34+'3.2Cost by Packages'!BC34+'3.2Cost by Packages'!BG34+'3.2Cost by Packages'!BK34+'3.2Cost by Packages'!BO34+'3.2Cost by Packages'!BS34+'3.2Cost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788.9580000000002</v>
      </c>
      <c r="T32" s="791"/>
      <c r="U32" s="1274"/>
      <c r="V32" s="1306"/>
      <c r="W32" s="510"/>
      <c r="X32" s="788"/>
      <c r="Y32" s="1307"/>
      <c r="Z32" s="790"/>
      <c r="AA32" s="767"/>
      <c r="AB32" s="788"/>
      <c r="AC32" s="1307"/>
      <c r="AD32" s="789"/>
      <c r="AE32" s="767"/>
      <c r="AF32" s="788"/>
      <c r="AG32" s="1307"/>
      <c r="AH32" s="790"/>
      <c r="AI32" s="776"/>
      <c r="AJ32" s="788"/>
      <c r="AK32" s="1307"/>
      <c r="AL32" s="789"/>
      <c r="AM32" s="767"/>
      <c r="AN32" s="788"/>
      <c r="AO32" s="1307"/>
      <c r="AP32" s="790"/>
      <c r="AQ32" s="767"/>
      <c r="AR32" s="788"/>
      <c r="AS32" s="1307"/>
      <c r="AT32" s="790"/>
      <c r="AU32" s="776"/>
      <c r="AV32" s="788"/>
    </row>
    <row r="33" spans="1:128" s="1150" customFormat="1" ht="6.95" customHeight="1">
      <c r="A33" s="1348">
        <v>7.1</v>
      </c>
      <c r="B33" s="1653"/>
      <c r="C33" s="1924" t="s">
        <v>1100</v>
      </c>
      <c r="D33" s="1924"/>
      <c r="E33" s="1924"/>
      <c r="F33" s="1924"/>
      <c r="G33" s="1925"/>
      <c r="H33" s="1934" t="s">
        <v>1103</v>
      </c>
      <c r="I33" s="1935"/>
      <c r="J33" s="781" t="s">
        <v>1090</v>
      </c>
      <c r="K33" s="506">
        <f>ROUND(10129834/F73*(1-D74),2)</f>
        <v>438.31</v>
      </c>
      <c r="L33" s="1264"/>
      <c r="M33" s="783">
        <f t="shared" si="1"/>
        <v>1.8000000000000003</v>
      </c>
      <c r="N33" s="784"/>
      <c r="O33" s="775">
        <f t="shared" si="2"/>
        <v>788.9580000000002</v>
      </c>
      <c r="P33" s="785"/>
      <c r="Q33" s="506">
        <f>'3.2Cost by Packages'!Q35+'3.2Cost by Packages'!U35+'3.2Cost by Packages'!Y35+'3.2Cost by Packages'!AC35+'3.2Cost by Packages'!AG35+'3.2Cost by Packages'!AK35+'3.2Cost by Packages'!AO35+'3.2Cost by Packages'!AS35+'3.2Cost by Packages'!AW35+'3.2Cost by Packages'!BA35+'3.2Cost by Packages'!BE35+'3.2Cost by Packages'!BI35+'3.2Cost by Packages'!BM35+'3.2Cost by Packages'!BQ35+'3.2Cost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1.8000000000000003</v>
      </c>
      <c r="R33" s="1264"/>
      <c r="S33" s="775">
        <f>'3.2Cost by Packages'!S35+'3.2Cost by Packages'!W35+'3.2Cost by Packages'!AA35+'3.2Cost by Packages'!AE35+'3.2Cost by Packages'!AI35+'3.2Cost by Packages'!AM35+'3.2Cost by Packages'!AQ35+'3.2Cost by Packages'!AU35+'3.2Cost by Packages'!AY35+'3.2Cost by Packages'!BC35+'3.2Cost by Packages'!BG35+'3.2Cost by Packages'!BK35+'3.2Cost by Packages'!BO35+'3.2Cost by Packages'!BS35+'3.2Cost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788.9580000000002</v>
      </c>
      <c r="T33" s="785"/>
      <c r="U33" s="1263"/>
      <c r="V33" s="784"/>
      <c r="W33" s="512"/>
      <c r="X33" s="792"/>
      <c r="Y33" s="786"/>
      <c r="Z33" s="793"/>
      <c r="AA33" s="768"/>
      <c r="AB33" s="792"/>
      <c r="AC33" s="786"/>
      <c r="AD33" s="787"/>
      <c r="AE33" s="768"/>
      <c r="AF33" s="792"/>
      <c r="AG33" s="786"/>
      <c r="AH33" s="793"/>
      <c r="AI33" s="778"/>
      <c r="AJ33" s="792"/>
      <c r="AK33" s="786"/>
      <c r="AL33" s="787"/>
      <c r="AM33" s="768"/>
      <c r="AN33" s="792"/>
      <c r="AO33" s="786"/>
      <c r="AP33" s="793"/>
      <c r="AQ33" s="768"/>
      <c r="AR33" s="792"/>
      <c r="AS33" s="786"/>
      <c r="AT33" s="793"/>
      <c r="AU33" s="778"/>
      <c r="AV33" s="792"/>
    </row>
    <row r="34" spans="1:128" s="1239" customFormat="1" ht="6.95" customHeight="1">
      <c r="A34" s="1262">
        <v>8</v>
      </c>
      <c r="B34" s="1662"/>
      <c r="C34" s="1989" t="s">
        <v>1116</v>
      </c>
      <c r="D34" s="1989"/>
      <c r="E34" s="1989"/>
      <c r="F34" s="1989"/>
      <c r="G34" s="1990"/>
      <c r="H34" s="1991"/>
      <c r="I34" s="1992"/>
      <c r="J34" s="1115"/>
      <c r="K34" s="1116"/>
      <c r="L34" s="1117"/>
      <c r="M34" s="1305">
        <f t="shared" si="1"/>
        <v>0</v>
      </c>
      <c r="N34" s="1306"/>
      <c r="O34" s="823">
        <f t="shared" si="2"/>
        <v>6201.3654400000005</v>
      </c>
      <c r="P34" s="791"/>
      <c r="Q34" s="1116">
        <f>'3.2Cost by Packages'!Q36+'3.2Cost by Packages'!U36+'3.2Cost by Packages'!Y36+'3.2Cost by Packages'!AC36+'3.2Cost by Packages'!AG36+'3.2Cost by Packages'!AK36+'3.2Cost by Packages'!AO36+'3.2Cost by Packages'!AS36+'3.2Cost by Packages'!AW36+'3.2Cost by Packages'!BA36+'3.2Cost by Packages'!BE36+'3.2Cost by Packages'!BI36+'3.2Cost by Packages'!BM36+'3.2Cost by Packages'!BQ36+'3.2Cost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81"/>
      <c r="S34" s="823">
        <f>'3.2Cost by Packages'!O36+'3.2Cost by Packages'!S36+'3.2Cost by Packages'!W36+'3.2Cost by Packages'!AA36+'3.2Cost by Packages'!AE36+'3.2Cost by Packages'!AI36+'3.2Cost by Packages'!AM36+'3.2Cost by Packages'!AQ36+'3.2Cost by Packages'!AU36+'3.2Cost by Packages'!AY36+'3.2Cost by Packages'!BC36+'3.2Cost by Packages'!BG36+'3.2Cost by Packages'!BK36+'3.2Cost by Packages'!BO36+'3.2Cost by Packages'!BS36+'3.2Cost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6201.3654400000005</v>
      </c>
      <c r="T34" s="791"/>
      <c r="U34" s="1274"/>
      <c r="V34" s="1306"/>
      <c r="W34" s="510"/>
      <c r="X34" s="788"/>
      <c r="Y34" s="1307"/>
      <c r="Z34" s="790"/>
      <c r="AA34" s="767"/>
      <c r="AB34" s="788"/>
      <c r="AC34" s="1307"/>
      <c r="AD34" s="789"/>
      <c r="AE34" s="767"/>
      <c r="AF34" s="788"/>
      <c r="AG34" s="1307"/>
      <c r="AH34" s="790"/>
      <c r="AI34" s="776"/>
      <c r="AJ34" s="788"/>
      <c r="AK34" s="1307"/>
      <c r="AL34" s="789"/>
      <c r="AM34" s="767"/>
      <c r="AN34" s="788"/>
      <c r="AO34" s="1307"/>
      <c r="AP34" s="790"/>
      <c r="AQ34" s="767"/>
      <c r="AR34" s="788"/>
      <c r="AS34" s="1307"/>
      <c r="AT34" s="790"/>
      <c r="AU34" s="776"/>
      <c r="AV34" s="788"/>
      <c r="AW34" s="1240"/>
      <c r="AX34" s="1240"/>
      <c r="AY34" s="1240"/>
      <c r="AZ34" s="1240"/>
      <c r="BA34" s="1240"/>
      <c r="BB34" s="1240"/>
      <c r="BC34" s="1240"/>
      <c r="BD34" s="1240"/>
      <c r="BE34" s="1240"/>
      <c r="BF34" s="1240"/>
      <c r="BG34" s="1240"/>
      <c r="BH34" s="1240"/>
      <c r="BI34" s="1240"/>
      <c r="BJ34" s="1240"/>
      <c r="BK34" s="1240"/>
      <c r="BL34" s="1240"/>
      <c r="BM34" s="1240"/>
      <c r="BN34" s="1240"/>
      <c r="BO34" s="1240"/>
      <c r="BP34" s="1240"/>
      <c r="BQ34" s="1240"/>
      <c r="BR34" s="1240"/>
      <c r="BS34" s="1240"/>
      <c r="BT34" s="1240"/>
      <c r="BU34" s="1240"/>
      <c r="BV34" s="1240"/>
      <c r="BW34" s="1240"/>
      <c r="BX34" s="1240"/>
      <c r="BY34" s="1240"/>
      <c r="BZ34" s="1240"/>
      <c r="CA34" s="1240"/>
      <c r="CB34" s="1240"/>
      <c r="CC34" s="1240"/>
      <c r="CD34" s="1240"/>
      <c r="CE34" s="1240"/>
      <c r="CF34" s="1240"/>
    </row>
    <row r="35" spans="1:128" s="1150" customFormat="1" ht="6.95" customHeight="1">
      <c r="A35" s="1348">
        <v>8.1</v>
      </c>
      <c r="B35" s="1653"/>
      <c r="C35" s="1924" t="s">
        <v>1100</v>
      </c>
      <c r="D35" s="1924"/>
      <c r="E35" s="1924"/>
      <c r="F35" s="1924"/>
      <c r="G35" s="1925"/>
      <c r="H35" s="1934" t="s">
        <v>1105</v>
      </c>
      <c r="I35" s="1935"/>
      <c r="J35" s="781" t="s">
        <v>1090</v>
      </c>
      <c r="K35" s="506">
        <f>ROUND(10129834/F73*(1-D74),2)</f>
        <v>438.31</v>
      </c>
      <c r="L35" s="782"/>
      <c r="M35" s="783">
        <f t="shared" si="1"/>
        <v>3.9039999999999995</v>
      </c>
      <c r="N35" s="784"/>
      <c r="O35" s="775">
        <f t="shared" si="2"/>
        <v>1711.1622399999999</v>
      </c>
      <c r="P35" s="785"/>
      <c r="Q35" s="506">
        <f>'3.2Cost by Packages'!Q37+'3.2Cost by Packages'!U37+'3.2Cost by Packages'!Y37+'3.2Cost by Packages'!AC37+'3.2Cost by Packages'!AG37+'3.2Cost by Packages'!AK37+'3.2Cost by Packages'!AO37+'3.2Cost by Packages'!AS37+'3.2Cost by Packages'!AW37+'3.2Cost by Packages'!BA37+'3.2Cost by Packages'!BE37+'3.2Cost by Packages'!BI37+'3.2Cost by Packages'!BM37+'3.2Cost by Packages'!BQ37+'3.2Cost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3.9039999999999995</v>
      </c>
      <c r="R35" s="1264"/>
      <c r="S35" s="775">
        <f>'3.2Cost by Packages'!O37+'3.2Cost by Packages'!S37+'3.2Cost by Packages'!W37+'3.2Cost by Packages'!AA37+'3.2Cost by Packages'!AE37+'3.2Cost by Packages'!AI37+'3.2Cost by Packages'!AM37+'3.2Cost by Packages'!AQ37+'3.2Cost by Packages'!AU37+'3.2Cost by Packages'!AY37+'3.2Cost by Packages'!BC37+'3.2Cost by Packages'!BG37+'3.2Cost by Packages'!BK37+'3.2Cost by Packages'!BO37+'3.2Cost by Packages'!BS37+'3.2Cost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1711.1622399999999</v>
      </c>
      <c r="T35" s="785"/>
      <c r="U35" s="1263"/>
      <c r="V35" s="784"/>
      <c r="W35" s="512"/>
      <c r="X35" s="792"/>
      <c r="Y35" s="786"/>
      <c r="Z35" s="793"/>
      <c r="AA35" s="768"/>
      <c r="AB35" s="792"/>
      <c r="AC35" s="786"/>
      <c r="AD35" s="787"/>
      <c r="AE35" s="768"/>
      <c r="AF35" s="792"/>
      <c r="AG35" s="786"/>
      <c r="AH35" s="793"/>
      <c r="AI35" s="778"/>
      <c r="AJ35" s="792"/>
      <c r="AK35" s="786"/>
      <c r="AL35" s="787"/>
      <c r="AM35" s="768"/>
      <c r="AN35" s="792"/>
      <c r="AO35" s="786"/>
      <c r="AP35" s="793"/>
      <c r="AQ35" s="768"/>
      <c r="AR35" s="792"/>
      <c r="AS35" s="786"/>
      <c r="AT35" s="793"/>
      <c r="AU35" s="778"/>
      <c r="AV35" s="792"/>
    </row>
    <row r="36" spans="1:128" s="1150" customFormat="1" ht="6.95" customHeight="1">
      <c r="A36" s="1348">
        <v>8.1999999999999993</v>
      </c>
      <c r="B36" s="1332"/>
      <c r="C36" s="1924" t="s">
        <v>1102</v>
      </c>
      <c r="D36" s="1924"/>
      <c r="E36" s="1924"/>
      <c r="F36" s="1924"/>
      <c r="G36" s="1925"/>
      <c r="H36" s="1934" t="s">
        <v>1103</v>
      </c>
      <c r="I36" s="1935"/>
      <c r="J36" s="781" t="s">
        <v>1090</v>
      </c>
      <c r="K36" s="506">
        <f>ROUND(13236433/F73*(1-D74),2)</f>
        <v>572.73</v>
      </c>
      <c r="L36" s="1333"/>
      <c r="M36" s="783">
        <f t="shared" si="1"/>
        <v>7.84</v>
      </c>
      <c r="N36" s="784"/>
      <c r="O36" s="775">
        <f t="shared" si="2"/>
        <v>4490.2032000000008</v>
      </c>
      <c r="P36" s="785"/>
      <c r="Q36" s="506">
        <f>'3.2Cost by Packages'!Q38+'3.2Cost by Packages'!U38+'3.2Cost by Packages'!Y38+'3.2Cost by Packages'!AC38+'3.2Cost by Packages'!AG38+'3.2Cost by Packages'!AK38+'3.2Cost by Packages'!AO38+'3.2Cost by Packages'!AS38+'3.2Cost by Packages'!AW38+'3.2Cost by Packages'!BA38+'3.2Cost by Packages'!BE38+'3.2Cost by Packages'!BI38+'3.2Cost by Packages'!BM38+'3.2Cost by Packages'!BQ38+'3.2Cost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7.84</v>
      </c>
      <c r="R36" s="1264"/>
      <c r="S36" s="775">
        <f>'3.2Cost by Packages'!O38+'3.2Cost by Packages'!S38+'3.2Cost by Packages'!W38+'3.2Cost by Packages'!AA38+'3.2Cost by Packages'!AE38+'3.2Cost by Packages'!AI38+'3.2Cost by Packages'!AM38+'3.2Cost by Packages'!AQ38+'3.2Cost by Packages'!AU38+'3.2Cost by Packages'!AY38+'3.2Cost by Packages'!BC38+'3.2Cost by Packages'!BG38+'3.2Cost by Packages'!BK38+'3.2Cost by Packages'!BO38+'3.2Cost by Packages'!BS38+'3.2Cost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4490.2032000000008</v>
      </c>
      <c r="T36" s="785"/>
      <c r="U36" s="1263"/>
      <c r="V36" s="784"/>
      <c r="W36" s="512"/>
      <c r="X36" s="792"/>
      <c r="Y36" s="786"/>
      <c r="Z36" s="793"/>
      <c r="AA36" s="768"/>
      <c r="AB36" s="792"/>
      <c r="AC36" s="786"/>
      <c r="AD36" s="787"/>
      <c r="AE36" s="768"/>
      <c r="AF36" s="792"/>
      <c r="AG36" s="786"/>
      <c r="AH36" s="793"/>
      <c r="AI36" s="778"/>
      <c r="AJ36" s="792"/>
      <c r="AK36" s="786"/>
      <c r="AL36" s="787"/>
      <c r="AM36" s="768"/>
      <c r="AN36" s="792"/>
      <c r="AO36" s="786"/>
      <c r="AP36" s="793"/>
      <c r="AQ36" s="768"/>
      <c r="AR36" s="792"/>
      <c r="AS36" s="786"/>
      <c r="AT36" s="793"/>
      <c r="AU36" s="778"/>
      <c r="AV36" s="792"/>
    </row>
    <row r="37" spans="1:128" s="1238" customFormat="1" ht="6.95" customHeight="1">
      <c r="A37" s="1261">
        <v>9</v>
      </c>
      <c r="B37" s="1654"/>
      <c r="C37" s="1936" t="s">
        <v>1117</v>
      </c>
      <c r="D37" s="1936"/>
      <c r="E37" s="1936"/>
      <c r="F37" s="1936"/>
      <c r="G37" s="1937"/>
      <c r="H37" s="1932"/>
      <c r="I37" s="1933"/>
      <c r="J37" s="499"/>
      <c r="K37" s="521"/>
      <c r="L37" s="510"/>
      <c r="M37" s="1305">
        <f t="shared" si="1"/>
        <v>0</v>
      </c>
      <c r="N37" s="1306"/>
      <c r="O37" s="823">
        <f t="shared" si="2"/>
        <v>127351.84115000001</v>
      </c>
      <c r="P37" s="791"/>
      <c r="Q37" s="521">
        <f>'3.2Cost by Packages'!Q39+'3.2Cost by Packages'!U39+'3.2Cost by Packages'!Y39+'3.2Cost by Packages'!AC39+'3.2Cost by Packages'!AG39+'3.2Cost by Packages'!AK39+'3.2Cost by Packages'!AO39+'3.2Cost by Packages'!AS39+'3.2Cost by Packages'!AW39+'3.2Cost by Packages'!BA39+'3.2Cost by Packages'!BE39+'3.2Cost by Packages'!BI39+'3.2Cost by Packages'!BM39+'3.2Cost by Packages'!BQ39+'3.2Cost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81"/>
      <c r="S37" s="823">
        <f>'3.2Cost by Packages'!O39+'3.2Cost by Packages'!S39+'3.2Cost by Packages'!W39+'3.2Cost by Packages'!AA39+'3.2Cost by Packages'!AE39+'3.2Cost by Packages'!AI39+'3.2Cost by Packages'!AM39+'3.2Cost by Packages'!AQ39+'3.2Cost by Packages'!AU39+'3.2Cost by Packages'!AY39+'3.2Cost by Packages'!BC39+'3.2Cost by Packages'!BG39+'3.2Cost by Packages'!BK39+'3.2Cost by Packages'!BO39+'3.2Cost by Packages'!BS39+'3.2Cost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127351.84115000001</v>
      </c>
      <c r="T37" s="791"/>
      <c r="U37" s="1274"/>
      <c r="V37" s="1306"/>
      <c r="W37" s="510"/>
      <c r="X37" s="788"/>
      <c r="Y37" s="1307"/>
      <c r="Z37" s="790"/>
      <c r="AA37" s="767"/>
      <c r="AB37" s="788"/>
      <c r="AC37" s="1307"/>
      <c r="AD37" s="789"/>
      <c r="AE37" s="767"/>
      <c r="AF37" s="788"/>
      <c r="AG37" s="1307"/>
      <c r="AH37" s="790"/>
      <c r="AI37" s="776"/>
      <c r="AJ37" s="788"/>
      <c r="AK37" s="1307"/>
      <c r="AL37" s="789"/>
      <c r="AM37" s="767"/>
      <c r="AN37" s="788"/>
      <c r="AO37" s="1307"/>
      <c r="AP37" s="790"/>
      <c r="AQ37" s="767"/>
      <c r="AR37" s="788"/>
      <c r="AS37" s="1307"/>
      <c r="AT37" s="790"/>
      <c r="AU37" s="776"/>
      <c r="AV37" s="788"/>
    </row>
    <row r="38" spans="1:128" s="1149" customFormat="1" ht="6.95" customHeight="1">
      <c r="A38" s="1348">
        <v>9.1</v>
      </c>
      <c r="B38" s="1660"/>
      <c r="C38" s="1987" t="s">
        <v>1091</v>
      </c>
      <c r="D38" s="1987"/>
      <c r="E38" s="1987"/>
      <c r="F38" s="1987"/>
      <c r="G38" s="1988"/>
      <c r="H38" s="1938" t="s">
        <v>1092</v>
      </c>
      <c r="I38" s="1939"/>
      <c r="J38" s="802" t="s">
        <v>1088</v>
      </c>
      <c r="K38" s="506">
        <f>ROUND(3481284/F73*(1-D74),2)</f>
        <v>150.63</v>
      </c>
      <c r="L38" s="803"/>
      <c r="M38" s="1324">
        <f t="shared" si="1"/>
        <v>72</v>
      </c>
      <c r="N38" s="1676"/>
      <c r="O38" s="775">
        <f t="shared" si="2"/>
        <v>10845.36</v>
      </c>
      <c r="P38" s="804"/>
      <c r="Q38" s="506">
        <f>'3.2Cost by Packages'!Q40+'3.2Cost by Packages'!U40+'3.2Cost by Packages'!Y40+'3.2Cost by Packages'!AC40+'3.2Cost by Packages'!AG40+'3.2Cost by Packages'!AK40+'3.2Cost by Packages'!AO40+'3.2Cost by Packages'!AS40+'3.2Cost by Packages'!AW40+'3.2Cost by Packages'!BA40+'3.2Cost by Packages'!BE40+'3.2Cost by Packages'!BI40+'3.2Cost by Packages'!BM40+'3.2Cost by Packages'!BQ40+'3.2Cost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72</v>
      </c>
      <c r="R38" s="1266"/>
      <c r="S38" s="775">
        <f>'3.2Cost by Packages'!O40+'3.2Cost by Packages'!S40+'3.2Cost by Packages'!W40+'3.2Cost by Packages'!AA40+'3.2Cost by Packages'!AE40+'3.2Cost by Packages'!AI40+'3.2Cost by Packages'!AM40+'3.2Cost by Packages'!AQ40+'3.2Cost by Packages'!AU40+'3.2Cost by Packages'!AY40+'3.2Cost by Packages'!BC40+'3.2Cost by Packages'!BG40+'3.2Cost by Packages'!BK40+'3.2Cost by Packages'!BO40+'3.2Cost by Packages'!BS40+'3.2Cost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10845.36</v>
      </c>
      <c r="T38" s="804"/>
      <c r="U38" s="1265"/>
      <c r="V38" s="1676"/>
      <c r="W38" s="512"/>
      <c r="X38" s="1327"/>
      <c r="Y38" s="1325"/>
      <c r="Z38" s="1328"/>
      <c r="AA38" s="768"/>
      <c r="AB38" s="1327"/>
      <c r="AC38" s="1325"/>
      <c r="AD38" s="1326"/>
      <c r="AE38" s="768"/>
      <c r="AF38" s="1327"/>
      <c r="AG38" s="1325"/>
      <c r="AH38" s="1328"/>
      <c r="AI38" s="778"/>
      <c r="AJ38" s="1327"/>
      <c r="AK38" s="1325"/>
      <c r="AL38" s="1326"/>
      <c r="AM38" s="768"/>
      <c r="AN38" s="1327"/>
      <c r="AO38" s="1325"/>
      <c r="AP38" s="1328"/>
      <c r="AQ38" s="768"/>
      <c r="AR38" s="1327"/>
      <c r="AS38" s="1325"/>
      <c r="AT38" s="1328"/>
      <c r="AU38" s="778"/>
      <c r="AV38" s="1327"/>
    </row>
    <row r="39" spans="1:128" s="1150" customFormat="1" ht="6.95" customHeight="1">
      <c r="A39" s="1348">
        <v>9.1999999999999993</v>
      </c>
      <c r="B39" s="1653"/>
      <c r="C39" s="1924" t="s">
        <v>1093</v>
      </c>
      <c r="D39" s="1924"/>
      <c r="E39" s="1924"/>
      <c r="F39" s="1924"/>
      <c r="G39" s="1925"/>
      <c r="H39" s="1934"/>
      <c r="I39" s="1935"/>
      <c r="J39" s="781" t="s">
        <v>1090</v>
      </c>
      <c r="K39" s="506">
        <f>ROUND(1555171/F73*(1-D74),2)</f>
        <v>67.290000000000006</v>
      </c>
      <c r="L39" s="782"/>
      <c r="M39" s="783">
        <f t="shared" si="1"/>
        <v>18</v>
      </c>
      <c r="N39" s="784"/>
      <c r="O39" s="775">
        <f t="shared" si="2"/>
        <v>1211.22</v>
      </c>
      <c r="P39" s="785"/>
      <c r="Q39" s="506">
        <f>'3.2Cost by Packages'!Q41+'3.2Cost by Packages'!U41+'3.2Cost by Packages'!Y41+'3.2Cost by Packages'!AC41+'3.2Cost by Packages'!AG41+'3.2Cost by Packages'!AK41+'3.2Cost by Packages'!AO41+'3.2Cost by Packages'!AS41+'3.2Cost by Packages'!AW41+'3.2Cost by Packages'!BA41+'3.2Cost by Packages'!BE41+'3.2Cost by Packages'!BI41+'3.2Cost by Packages'!BM41+'3.2Cost by Packages'!BQ41+'3.2Cost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18</v>
      </c>
      <c r="R39" s="1264"/>
      <c r="S39" s="775">
        <f>'3.2Cost by Packages'!O41+'3.2Cost by Packages'!S41+'3.2Cost by Packages'!W41+'3.2Cost by Packages'!AA41+'3.2Cost by Packages'!AE41+'3.2Cost by Packages'!AI41+'3.2Cost by Packages'!AM41+'3.2Cost by Packages'!AQ41+'3.2Cost by Packages'!AU41+'3.2Cost by Packages'!AY41+'3.2Cost by Packages'!BC41+'3.2Cost by Packages'!BG41+'3.2Cost by Packages'!BK41+'3.2Cost by Packages'!BO41+'3.2Cost by Packages'!BS41+'3.2Cost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1211.22</v>
      </c>
      <c r="T39" s="785"/>
      <c r="U39" s="1263"/>
      <c r="V39" s="784"/>
      <c r="W39" s="512"/>
      <c r="X39" s="792"/>
      <c r="Y39" s="786"/>
      <c r="Z39" s="793"/>
      <c r="AA39" s="768"/>
      <c r="AB39" s="792"/>
      <c r="AC39" s="786"/>
      <c r="AD39" s="787"/>
      <c r="AE39" s="768"/>
      <c r="AF39" s="792"/>
      <c r="AG39" s="786"/>
      <c r="AH39" s="793"/>
      <c r="AI39" s="778"/>
      <c r="AJ39" s="792"/>
      <c r="AK39" s="786"/>
      <c r="AL39" s="787"/>
      <c r="AM39" s="768"/>
      <c r="AN39" s="792"/>
      <c r="AO39" s="786"/>
      <c r="AP39" s="793"/>
      <c r="AQ39" s="768"/>
      <c r="AR39" s="792"/>
      <c r="AS39" s="786"/>
      <c r="AT39" s="793"/>
      <c r="AU39" s="778"/>
      <c r="AV39" s="792"/>
    </row>
    <row r="40" spans="1:128" s="1148" customFormat="1" ht="6.95" customHeight="1">
      <c r="A40" s="1348">
        <v>9.3000000000000007</v>
      </c>
      <c r="B40" s="1655"/>
      <c r="C40" s="1926" t="s">
        <v>1097</v>
      </c>
      <c r="D40" s="1926"/>
      <c r="E40" s="1926"/>
      <c r="F40" s="1926"/>
      <c r="G40" s="1927"/>
      <c r="H40" s="1928" t="s">
        <v>1105</v>
      </c>
      <c r="I40" s="1929"/>
      <c r="J40" s="774" t="s">
        <v>1099</v>
      </c>
      <c r="K40" s="506">
        <f>ROUND(4052850/F73*(1-D74),2)</f>
        <v>175.36</v>
      </c>
      <c r="L40" s="508"/>
      <c r="M40" s="775">
        <f t="shared" si="1"/>
        <v>276</v>
      </c>
      <c r="N40" s="1672"/>
      <c r="O40" s="775">
        <f t="shared" si="2"/>
        <v>48399.360000000008</v>
      </c>
      <c r="P40" s="513"/>
      <c r="Q40" s="506">
        <f>'3.2Cost by Packages'!Q42+'3.2Cost by Packages'!U42+'3.2Cost by Packages'!Y42+'3.2Cost by Packages'!AC42+'3.2Cost by Packages'!AG42+'3.2Cost by Packages'!AK42+'3.2Cost by Packages'!AO42+'3.2Cost by Packages'!AS42+'3.2Cost by Packages'!AW42+'3.2Cost by Packages'!BA42+'3.2Cost by Packages'!BE42+'3.2Cost by Packages'!BI42+'3.2Cost by Packages'!BM42+'3.2Cost by Packages'!BQ42+'3.2Cost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276</v>
      </c>
      <c r="R40" s="512"/>
      <c r="S40" s="775">
        <f>'3.2Cost by Packages'!O42+'3.2Cost by Packages'!S42+'3.2Cost by Packages'!W42+'3.2Cost by Packages'!AA42+'3.2Cost by Packages'!AE42+'3.2Cost by Packages'!AI42+'3.2Cost by Packages'!AM42+'3.2Cost by Packages'!AQ42+'3.2Cost by Packages'!AU42+'3.2Cost by Packages'!AY42+'3.2Cost by Packages'!BC42+'3.2Cost by Packages'!BG42+'3.2Cost by Packages'!BK42+'3.2Cost by Packages'!BO42+'3.2Cost by Packages'!BS42+'3.2Cost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48399.360000000008</v>
      </c>
      <c r="T40" s="513"/>
      <c r="U40" s="537"/>
      <c r="V40" s="1672"/>
      <c r="W40" s="512"/>
      <c r="X40" s="1329"/>
      <c r="Y40" s="777"/>
      <c r="Z40" s="1330"/>
      <c r="AA40" s="768"/>
      <c r="AB40" s="1329"/>
      <c r="AC40" s="777"/>
      <c r="AD40" s="778"/>
      <c r="AE40" s="768"/>
      <c r="AF40" s="1329"/>
      <c r="AG40" s="777"/>
      <c r="AH40" s="1330"/>
      <c r="AI40" s="778"/>
      <c r="AJ40" s="1329"/>
      <c r="AK40" s="777"/>
      <c r="AL40" s="778"/>
      <c r="AM40" s="768"/>
      <c r="AN40" s="1329"/>
      <c r="AO40" s="777"/>
      <c r="AP40" s="1330"/>
      <c r="AQ40" s="768"/>
      <c r="AR40" s="1329"/>
      <c r="AS40" s="777"/>
      <c r="AT40" s="1330"/>
      <c r="AU40" s="778"/>
      <c r="AV40" s="1329"/>
    </row>
    <row r="41" spans="1:128" s="1150" customFormat="1" ht="6.95" customHeight="1">
      <c r="A41" s="1348">
        <v>9.4</v>
      </c>
      <c r="B41" s="1653"/>
      <c r="C41" s="1924" t="s">
        <v>1118</v>
      </c>
      <c r="D41" s="1924"/>
      <c r="E41" s="1924"/>
      <c r="F41" s="1924"/>
      <c r="G41" s="1925"/>
      <c r="H41" s="1934" t="s">
        <v>1101</v>
      </c>
      <c r="I41" s="1935"/>
      <c r="J41" s="781" t="s">
        <v>1090</v>
      </c>
      <c r="K41" s="506">
        <f>ROUND(10129834/F73*(1-D74),2)</f>
        <v>438.31</v>
      </c>
      <c r="L41" s="782"/>
      <c r="M41" s="783">
        <f t="shared" si="1"/>
        <v>19.399999999999999</v>
      </c>
      <c r="N41" s="784"/>
      <c r="O41" s="775">
        <f t="shared" si="2"/>
        <v>8503.2139999999999</v>
      </c>
      <c r="P41" s="785"/>
      <c r="Q41" s="506">
        <f>'3.2Cost by Packages'!Q43+'3.2Cost by Packages'!U43+'3.2Cost by Packages'!Y43+'3.2Cost by Packages'!AC43+'3.2Cost by Packages'!AG43+'3.2Cost by Packages'!AK43+'3.2Cost by Packages'!AO43+'3.2Cost by Packages'!AS43+'3.2Cost by Packages'!AW43+'3.2Cost by Packages'!BA43+'3.2Cost by Packages'!BE43+'3.2Cost by Packages'!BI43+'3.2Cost by Packages'!BM43+'3.2Cost by Packages'!BQ43+'3.2Cost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19.399999999999999</v>
      </c>
      <c r="R41" s="1264"/>
      <c r="S41" s="775">
        <f>'3.2Cost by Packages'!O43+'3.2Cost by Packages'!S43+'3.2Cost by Packages'!W43+'3.2Cost by Packages'!AA43+'3.2Cost by Packages'!AE43+'3.2Cost by Packages'!AI43+'3.2Cost by Packages'!AM43+'3.2Cost by Packages'!AQ43+'3.2Cost by Packages'!AU43+'3.2Cost by Packages'!AY43+'3.2Cost by Packages'!BC43+'3.2Cost by Packages'!BG43+'3.2Cost by Packages'!BK43+'3.2Cost by Packages'!BO43+'3.2Cost by Packages'!BS43+'3.2Cost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8503.2139999999999</v>
      </c>
      <c r="T41" s="785"/>
      <c r="U41" s="1263"/>
      <c r="V41" s="784"/>
      <c r="W41" s="512"/>
      <c r="X41" s="792"/>
      <c r="Y41" s="786"/>
      <c r="Z41" s="793"/>
      <c r="AA41" s="768"/>
      <c r="AB41" s="792"/>
      <c r="AC41" s="786"/>
      <c r="AD41" s="787"/>
      <c r="AE41" s="768"/>
      <c r="AF41" s="792"/>
      <c r="AG41" s="786"/>
      <c r="AH41" s="793"/>
      <c r="AI41" s="778"/>
      <c r="AJ41" s="792"/>
      <c r="AK41" s="786"/>
      <c r="AL41" s="787"/>
      <c r="AM41" s="768"/>
      <c r="AN41" s="792"/>
      <c r="AO41" s="786"/>
      <c r="AP41" s="793"/>
      <c r="AQ41" s="768"/>
      <c r="AR41" s="792"/>
      <c r="AS41" s="786"/>
      <c r="AT41" s="793"/>
      <c r="AU41" s="778"/>
      <c r="AV41" s="792"/>
    </row>
    <row r="42" spans="1:128" s="1150" customFormat="1" ht="6.95" customHeight="1">
      <c r="A42" s="1348">
        <v>9.5</v>
      </c>
      <c r="B42" s="1653"/>
      <c r="C42" s="1924" t="s">
        <v>1119</v>
      </c>
      <c r="D42" s="1924"/>
      <c r="E42" s="1924"/>
      <c r="F42" s="1924"/>
      <c r="G42" s="1925"/>
      <c r="H42" s="1934" t="s">
        <v>1103</v>
      </c>
      <c r="I42" s="1935"/>
      <c r="J42" s="781" t="s">
        <v>1090</v>
      </c>
      <c r="K42" s="506">
        <f>ROUND(13236433/F73*(1-D74),2)</f>
        <v>572.73</v>
      </c>
      <c r="L42" s="782"/>
      <c r="M42" s="783">
        <f t="shared" si="1"/>
        <v>101.95500000000001</v>
      </c>
      <c r="N42" s="784"/>
      <c r="O42" s="775">
        <f t="shared" si="2"/>
        <v>58392.687150000012</v>
      </c>
      <c r="P42" s="785"/>
      <c r="Q42" s="506">
        <f>'3.2Cost by Packages'!Q44+'3.2Cost by Packages'!U44+'3.2Cost by Packages'!Y44+'3.2Cost by Packages'!AC44+'3.2Cost by Packages'!AG44+'3.2Cost by Packages'!AK44+'3.2Cost by Packages'!AO44+'3.2Cost by Packages'!AS44+'3.2Cost by Packages'!AW44+'3.2Cost by Packages'!BA44+'3.2Cost by Packages'!BE44+'3.2Cost by Packages'!BI44+'3.2Cost by Packages'!BM44+'3.2Cost by Packages'!BQ44+'3.2Cost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101.95500000000001</v>
      </c>
      <c r="R42" s="1264"/>
      <c r="S42" s="775">
        <f>'3.2Cost by Packages'!O44+'3.2Cost by Packages'!S44+'3.2Cost by Packages'!W44+'3.2Cost by Packages'!AA44+'3.2Cost by Packages'!AE44+'3.2Cost by Packages'!AI44+'3.2Cost by Packages'!AM44+'3.2Cost by Packages'!AQ44+'3.2Cost by Packages'!AU44+'3.2Cost by Packages'!AY44+'3.2Cost by Packages'!BC44+'3.2Cost by Packages'!BG44+'3.2Cost by Packages'!BK44+'3.2Cost by Packages'!BO44+'3.2Cost by Packages'!BS44+'3.2Cost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58392.687150000012</v>
      </c>
      <c r="T42" s="785"/>
      <c r="U42" s="1263"/>
      <c r="V42" s="784"/>
      <c r="W42" s="512"/>
      <c r="X42" s="792"/>
      <c r="Y42" s="786"/>
      <c r="Z42" s="793"/>
      <c r="AA42" s="768"/>
      <c r="AB42" s="792"/>
      <c r="AC42" s="786"/>
      <c r="AD42" s="787"/>
      <c r="AE42" s="768"/>
      <c r="AF42" s="792"/>
      <c r="AG42" s="786"/>
      <c r="AH42" s="793"/>
      <c r="AI42" s="778"/>
      <c r="AJ42" s="792"/>
      <c r="AK42" s="786"/>
      <c r="AL42" s="787"/>
      <c r="AM42" s="768"/>
      <c r="AN42" s="792"/>
      <c r="AO42" s="786"/>
      <c r="AP42" s="793"/>
      <c r="AQ42" s="768"/>
      <c r="AR42" s="792"/>
      <c r="AS42" s="786"/>
      <c r="AT42" s="793"/>
      <c r="AU42" s="778"/>
      <c r="AV42" s="792"/>
    </row>
    <row r="43" spans="1:128" s="1238" customFormat="1" ht="6.95" customHeight="1">
      <c r="A43" s="1261">
        <v>10</v>
      </c>
      <c r="B43" s="1654"/>
      <c r="C43" s="1936" t="s">
        <v>1120</v>
      </c>
      <c r="D43" s="1936"/>
      <c r="E43" s="1936"/>
      <c r="F43" s="1936"/>
      <c r="G43" s="1937"/>
      <c r="H43" s="1932"/>
      <c r="I43" s="1933"/>
      <c r="J43" s="499"/>
      <c r="K43" s="521"/>
      <c r="L43" s="510"/>
      <c r="M43" s="1305">
        <f t="shared" si="1"/>
        <v>0</v>
      </c>
      <c r="N43" s="1306"/>
      <c r="O43" s="823">
        <f t="shared" si="2"/>
        <v>3587.8656000000001</v>
      </c>
      <c r="P43" s="791"/>
      <c r="Q43" s="521">
        <f>'3.2Cost by Packages'!Q45+'3.2Cost by Packages'!U45+'3.2Cost by Packages'!Y45+'3.2Cost by Packages'!AC45+'3.2Cost by Packages'!AG45+'3.2Cost by Packages'!AK45+'3.2Cost by Packages'!AO45+'3.2Cost by Packages'!AS45+'3.2Cost by Packages'!AW45+'3.2Cost by Packages'!BA45+'3.2Cost by Packages'!BE45+'3.2Cost by Packages'!BI45+'3.2Cost by Packages'!BM45+'3.2Cost by Packages'!BQ45+'3.2Cost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81"/>
      <c r="S43" s="823">
        <f>'3.2Cost by Packages'!O45+'3.2Cost by Packages'!S45+'3.2Cost by Packages'!W45+'3.2Cost by Packages'!AA45+'3.2Cost by Packages'!AE45+'3.2Cost by Packages'!AI45+'3.2Cost by Packages'!AM45+'3.2Cost by Packages'!AQ45+'3.2Cost by Packages'!AU45+'3.2Cost by Packages'!AY45+'3.2Cost by Packages'!BC45+'3.2Cost by Packages'!BG45+'3.2Cost by Packages'!BK45+'3.2Cost by Packages'!BO45+'3.2Cost by Packages'!BS45+'3.2Cost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3587.8656000000001</v>
      </c>
      <c r="T43" s="791"/>
      <c r="U43" s="1274"/>
      <c r="V43" s="1306"/>
      <c r="W43" s="510"/>
      <c r="X43" s="788"/>
      <c r="Y43" s="1307"/>
      <c r="Z43" s="790"/>
      <c r="AA43" s="767"/>
      <c r="AB43" s="788"/>
      <c r="AC43" s="1307"/>
      <c r="AD43" s="789"/>
      <c r="AE43" s="767"/>
      <c r="AF43" s="788"/>
      <c r="AG43" s="1307"/>
      <c r="AH43" s="790"/>
      <c r="AI43" s="776"/>
      <c r="AJ43" s="788"/>
      <c r="AK43" s="1307"/>
      <c r="AL43" s="789"/>
      <c r="AM43" s="767"/>
      <c r="AN43" s="788"/>
      <c r="AO43" s="1307"/>
      <c r="AP43" s="790"/>
      <c r="AQ43" s="767"/>
      <c r="AR43" s="788"/>
      <c r="AS43" s="1307"/>
      <c r="AT43" s="790"/>
      <c r="AU43" s="776"/>
      <c r="AV43" s="788"/>
      <c r="AW43" s="1310"/>
      <c r="AX43" s="1310"/>
      <c r="AY43" s="1310"/>
      <c r="AZ43" s="1310"/>
      <c r="BA43" s="1310"/>
      <c r="BB43" s="1310"/>
      <c r="BC43" s="1310"/>
      <c r="BD43" s="1310"/>
      <c r="BE43" s="1310"/>
      <c r="BF43" s="1310"/>
      <c r="BG43" s="1310"/>
      <c r="BH43" s="1310"/>
      <c r="BI43" s="1310"/>
      <c r="BJ43" s="1310"/>
      <c r="BK43" s="1310"/>
      <c r="BL43" s="1310"/>
      <c r="BM43" s="1310"/>
      <c r="BN43" s="1310"/>
      <c r="BO43" s="1310"/>
      <c r="BP43" s="1310"/>
      <c r="BQ43" s="1310"/>
      <c r="BR43" s="1310"/>
      <c r="BS43" s="1310"/>
      <c r="BT43" s="1310"/>
      <c r="BU43" s="1310"/>
      <c r="BV43" s="1310"/>
      <c r="BW43" s="1310"/>
      <c r="BX43" s="1310"/>
      <c r="BY43" s="1310"/>
      <c r="BZ43" s="1310"/>
      <c r="CA43" s="1310"/>
      <c r="CB43" s="1310"/>
      <c r="CC43" s="1310"/>
      <c r="CD43" s="1310"/>
      <c r="CE43" s="1310"/>
      <c r="CF43" s="1310"/>
      <c r="CG43" s="1310"/>
      <c r="CH43" s="1310"/>
      <c r="CI43" s="1310"/>
      <c r="CJ43" s="1310"/>
      <c r="CK43" s="1310"/>
      <c r="CL43" s="1310"/>
      <c r="CM43" s="1310"/>
      <c r="CN43" s="1310"/>
      <c r="CO43" s="1310"/>
      <c r="CP43" s="1310"/>
      <c r="CQ43" s="1310"/>
      <c r="CR43" s="1310"/>
      <c r="CS43" s="1310"/>
      <c r="CT43" s="1310"/>
      <c r="CU43" s="1310"/>
      <c r="CV43" s="1310"/>
      <c r="CW43" s="1310"/>
      <c r="CX43" s="1310"/>
      <c r="CY43" s="1310"/>
      <c r="CZ43" s="1310"/>
      <c r="DA43" s="1310"/>
      <c r="DB43" s="1310"/>
      <c r="DC43" s="1310"/>
      <c r="DD43" s="1310"/>
      <c r="DE43" s="1310"/>
      <c r="DF43" s="1310"/>
      <c r="DG43" s="1310"/>
      <c r="DH43" s="1310"/>
      <c r="DI43" s="1310"/>
      <c r="DJ43" s="1310"/>
      <c r="DK43" s="1310"/>
      <c r="DL43" s="1310"/>
      <c r="DM43" s="1310"/>
      <c r="DN43" s="1310"/>
      <c r="DO43" s="1310"/>
      <c r="DP43" s="1310"/>
      <c r="DQ43" s="1310"/>
      <c r="DR43" s="1310"/>
      <c r="DS43" s="1310"/>
      <c r="DT43" s="1310"/>
      <c r="DU43" s="1310"/>
      <c r="DV43" s="1310"/>
      <c r="DW43" s="1310"/>
      <c r="DX43" s="1310"/>
    </row>
    <row r="44" spans="1:128" s="1148" customFormat="1" ht="6.95" customHeight="1">
      <c r="A44" s="1476">
        <v>10.1</v>
      </c>
      <c r="B44" s="1661"/>
      <c r="C44" s="1975" t="s">
        <v>1097</v>
      </c>
      <c r="D44" s="1975"/>
      <c r="E44" s="1975"/>
      <c r="F44" s="1975"/>
      <c r="G44" s="1976"/>
      <c r="H44" s="1942" t="s">
        <v>1105</v>
      </c>
      <c r="I44" s="1943"/>
      <c r="J44" s="1309" t="s">
        <v>1099</v>
      </c>
      <c r="K44" s="507">
        <f>ROUND(4052850/F73*(1-D74),2)</f>
        <v>175.36</v>
      </c>
      <c r="L44" s="509"/>
      <c r="M44" s="779">
        <f t="shared" ref="M44:M68" si="3">Q44+U44+Y44+AC44+AG44+AK44+AO44+AS44</f>
        <v>20.46</v>
      </c>
      <c r="N44" s="1673"/>
      <c r="O44" s="779">
        <f t="shared" si="2"/>
        <v>3587.8656000000001</v>
      </c>
      <c r="P44" s="515"/>
      <c r="Q44" s="507">
        <f>'3.2Cost by Packages'!Q46+'3.2Cost by Packages'!U46+'3.2Cost by Packages'!Y46+'3.2Cost by Packages'!AC46+'3.2Cost by Packages'!AG46+'3.2Cost by Packages'!AK46+'3.2Cost by Packages'!AO46+'3.2Cost by Packages'!AS46+'3.2Cost by Packages'!AW46+'3.2Cost by Packages'!BA46+'3.2Cost by Packages'!BE46+'3.2Cost by Packages'!BI46+'3.2Cost by Packages'!BM46+'3.2Cost by Packages'!BQ46+'3.2Cost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20.46</v>
      </c>
      <c r="R44" s="514"/>
      <c r="S44" s="779">
        <f>'3.2Cost by Packages'!O46+'3.2Cost by Packages'!S46+'3.2Cost by Packages'!W46+'3.2Cost by Packages'!AA46+'3.2Cost by Packages'!AE46+'3.2Cost by Packages'!AI46+'3.2Cost by Packages'!AM46+'3.2Cost by Packages'!AQ46+'3.2Cost by Packages'!AU46+'3.2Cost by Packages'!AY46+'3.2Cost by Packages'!BC46+'3.2Cost by Packages'!BG46+'3.2Cost by Packages'!BK46+'3.2Cost by Packages'!BO46+'3.2Cost by Packages'!BS46+'3.2Cost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3587.8656000000001</v>
      </c>
      <c r="T44" s="515"/>
      <c r="U44" s="539"/>
      <c r="V44" s="1673"/>
      <c r="W44" s="514"/>
      <c r="X44" s="1331"/>
      <c r="Y44" s="1674"/>
      <c r="Z44" s="1675"/>
      <c r="AA44" s="1304"/>
      <c r="AB44" s="1331"/>
      <c r="AC44" s="1674"/>
      <c r="AD44" s="780"/>
      <c r="AE44" s="1304"/>
      <c r="AF44" s="1331"/>
      <c r="AG44" s="1674"/>
      <c r="AH44" s="1675"/>
      <c r="AI44" s="780"/>
      <c r="AJ44" s="1331"/>
      <c r="AK44" s="1674"/>
      <c r="AL44" s="780"/>
      <c r="AM44" s="1304"/>
      <c r="AN44" s="1331"/>
      <c r="AO44" s="1674"/>
      <c r="AP44" s="1675"/>
      <c r="AQ44" s="1304"/>
      <c r="AR44" s="1331"/>
      <c r="AS44" s="1674"/>
      <c r="AT44" s="1675"/>
      <c r="AU44" s="780"/>
      <c r="AV44" s="1331"/>
    </row>
    <row r="45" spans="1:128" s="1238" customFormat="1" ht="6.95" customHeight="1">
      <c r="A45" s="761" t="s">
        <v>1121</v>
      </c>
      <c r="B45" s="1658"/>
      <c r="C45" s="1977" t="s">
        <v>1122</v>
      </c>
      <c r="D45" s="1977"/>
      <c r="E45" s="1977"/>
      <c r="F45" s="1977"/>
      <c r="G45" s="1978"/>
      <c r="H45" s="1940"/>
      <c r="I45" s="1941"/>
      <c r="J45" s="761"/>
      <c r="K45" s="519"/>
      <c r="L45" s="520"/>
      <c r="M45" s="1311">
        <f t="shared" si="3"/>
        <v>0</v>
      </c>
      <c r="N45" s="1312"/>
      <c r="O45" s="822">
        <f t="shared" ref="O45:O72" si="4">S45+W45+AA45+AE45+AI45+AM45+AQ45+AU45</f>
        <v>42222.86649</v>
      </c>
      <c r="P45" s="1313"/>
      <c r="Q45" s="519">
        <f>'3.2Cost by Packages'!Q47+'3.2Cost by Packages'!U47+'3.2Cost by Packages'!Y47+'3.2Cost by Packages'!AC47+'3.2Cost by Packages'!AG47+'3.2Cost by Packages'!AK47+'3.2Cost by Packages'!AO47+'3.2Cost by Packages'!AS47+'3.2Cost by Packages'!AW47+'3.2Cost by Packages'!BA47+'3.2Cost by Packages'!BE47+'3.2Cost by Packages'!BI47+'3.2Cost by Packages'!BM47+'3.2Cost by Packages'!BQ47+'3.2Cost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315"/>
      <c r="S45" s="822">
        <f>'3.2Cost by Packages'!O47+'3.2Cost by Packages'!S47+'3.2Cost by Packages'!W47+'3.2Cost by Packages'!AA47+'3.2Cost by Packages'!AE47+'3.2Cost by Packages'!AI47+'3.2Cost by Packages'!AM47+'3.2Cost by Packages'!AQ47+'3.2Cost by Packages'!AU47+'3.2Cost by Packages'!AY47+'3.2Cost by Packages'!BC47+'3.2Cost by Packages'!BG47+'3.2Cost by Packages'!BK47+'3.2Cost by Packages'!BO47+'3.2Cost by Packages'!BS47+'3.2Cost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42222.86649</v>
      </c>
      <c r="T45" s="1313"/>
      <c r="U45" s="1314"/>
      <c r="V45" s="1312"/>
      <c r="W45" s="520"/>
      <c r="X45" s="1317"/>
      <c r="Y45" s="1318"/>
      <c r="Z45" s="1319"/>
      <c r="AA45" s="769"/>
      <c r="AB45" s="1317"/>
      <c r="AC45" s="1318"/>
      <c r="AD45" s="1316"/>
      <c r="AE45" s="769"/>
      <c r="AF45" s="1317"/>
      <c r="AG45" s="1318"/>
      <c r="AH45" s="1319"/>
      <c r="AI45" s="819"/>
      <c r="AJ45" s="1317"/>
      <c r="AK45" s="1318"/>
      <c r="AL45" s="1316"/>
      <c r="AM45" s="769"/>
      <c r="AN45" s="1317"/>
      <c r="AO45" s="1318"/>
      <c r="AP45" s="1319"/>
      <c r="AQ45" s="769"/>
      <c r="AR45" s="1317"/>
      <c r="AS45" s="1318"/>
      <c r="AT45" s="1319"/>
      <c r="AU45" s="819"/>
      <c r="AV45" s="1317"/>
      <c r="AW45" s="1239"/>
      <c r="AX45" s="1239"/>
      <c r="AY45" s="1239"/>
      <c r="AZ45" s="1239"/>
      <c r="BA45" s="1239"/>
      <c r="BB45" s="1239"/>
      <c r="BC45" s="1239"/>
      <c r="BD45" s="1239"/>
      <c r="BE45" s="1239"/>
      <c r="BF45" s="1239"/>
      <c r="BG45" s="1239"/>
      <c r="BH45" s="1239"/>
      <c r="BI45" s="1239"/>
      <c r="BJ45" s="1239"/>
      <c r="BK45" s="1239"/>
      <c r="BL45" s="1239"/>
      <c r="BM45" s="1239"/>
      <c r="BN45" s="1239"/>
      <c r="BO45" s="1239"/>
      <c r="BP45" s="1239"/>
      <c r="BQ45" s="1239"/>
      <c r="BR45" s="1239"/>
      <c r="BS45" s="1239"/>
      <c r="BT45" s="1239"/>
      <c r="BU45" s="1239"/>
      <c r="BV45" s="1239"/>
      <c r="BW45" s="1239"/>
      <c r="BX45" s="1239"/>
      <c r="BY45" s="1239"/>
      <c r="BZ45" s="1239"/>
      <c r="CA45" s="1239"/>
      <c r="CB45" s="1239"/>
      <c r="CC45" s="1239"/>
      <c r="CD45" s="1239"/>
      <c r="CE45" s="1239"/>
      <c r="CF45" s="1239"/>
      <c r="CG45" s="1239"/>
      <c r="CH45" s="1239"/>
      <c r="CI45" s="1239"/>
      <c r="CJ45" s="1239"/>
      <c r="CK45" s="1239"/>
      <c r="CL45" s="1239"/>
      <c r="CM45" s="1239"/>
      <c r="CN45" s="1239"/>
      <c r="CO45" s="1239"/>
      <c r="CP45" s="1239"/>
      <c r="CQ45" s="1239"/>
      <c r="CR45" s="1239"/>
      <c r="CS45" s="1239"/>
      <c r="CT45" s="1239"/>
      <c r="CU45" s="1239"/>
      <c r="CV45" s="1239"/>
      <c r="CW45" s="1239"/>
      <c r="CX45" s="1239"/>
      <c r="CY45" s="1239"/>
      <c r="CZ45" s="1239"/>
      <c r="DA45" s="1239"/>
      <c r="DB45" s="1239"/>
      <c r="DC45" s="1239"/>
      <c r="DD45" s="1239"/>
      <c r="DE45" s="1239"/>
      <c r="DF45" s="1239"/>
      <c r="DG45" s="1239"/>
      <c r="DH45" s="1239"/>
      <c r="DI45" s="1239"/>
      <c r="DJ45" s="1239"/>
      <c r="DK45" s="1239"/>
      <c r="DL45" s="1239"/>
      <c r="DM45" s="1239"/>
      <c r="DN45" s="1239"/>
      <c r="DO45" s="1239"/>
      <c r="DP45" s="1239"/>
      <c r="DQ45" s="1239"/>
      <c r="DR45" s="1239"/>
      <c r="DS45" s="1239"/>
      <c r="DT45" s="1239"/>
      <c r="DU45" s="1239"/>
      <c r="DV45" s="1239"/>
      <c r="DW45" s="1239"/>
      <c r="DX45" s="1239"/>
    </row>
    <row r="46" spans="1:128" s="1238" customFormat="1" ht="6.95" customHeight="1">
      <c r="A46" s="499">
        <v>11</v>
      </c>
      <c r="B46" s="1654"/>
      <c r="C46" s="1936" t="s">
        <v>1096</v>
      </c>
      <c r="D46" s="1936"/>
      <c r="E46" s="1936"/>
      <c r="F46" s="1936"/>
      <c r="G46" s="1937"/>
      <c r="H46" s="1932"/>
      <c r="I46" s="1933"/>
      <c r="J46" s="499"/>
      <c r="K46" s="521"/>
      <c r="L46" s="510"/>
      <c r="M46" s="1305">
        <f t="shared" si="3"/>
        <v>0</v>
      </c>
      <c r="N46" s="1306"/>
      <c r="O46" s="823">
        <f t="shared" si="4"/>
        <v>22547.143309999999</v>
      </c>
      <c r="P46" s="791"/>
      <c r="Q46" s="521">
        <f>'3.2Cost by Packages'!Q48+'3.2Cost by Packages'!U48+'3.2Cost by Packages'!Y48+'3.2Cost by Packages'!AC48+'3.2Cost by Packages'!AG48+'3.2Cost by Packages'!AK48+'3.2Cost by Packages'!AO48+'3.2Cost by Packages'!AS48+'3.2Cost by Packages'!AW48+'3.2Cost by Packages'!BA48+'3.2Cost by Packages'!BE48+'3.2Cost by Packages'!BI48+'3.2Cost by Packages'!BM48+'3.2Cost by Packages'!BQ48+'3.2Cost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81"/>
      <c r="S46" s="823">
        <f>'3.2Cost by Packages'!O48+'3.2Cost by Packages'!S48+'3.2Cost by Packages'!W48+'3.2Cost by Packages'!AA48+'3.2Cost by Packages'!AE48+'3.2Cost by Packages'!AI48+'3.2Cost by Packages'!AM48+'3.2Cost by Packages'!AQ48+'3.2Cost by Packages'!AU48+'3.2Cost by Packages'!AY48+'3.2Cost by Packages'!BC48+'3.2Cost by Packages'!BG48+'3.2Cost by Packages'!BK48+'3.2Cost by Packages'!BO48+'3.2Cost by Packages'!BS48+'3.2Cost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22547.143309999999</v>
      </c>
      <c r="T46" s="791"/>
      <c r="U46" s="1274"/>
      <c r="V46" s="1306"/>
      <c r="W46" s="510"/>
      <c r="X46" s="788"/>
      <c r="Y46" s="1307"/>
      <c r="Z46" s="790"/>
      <c r="AA46" s="767"/>
      <c r="AB46" s="788"/>
      <c r="AC46" s="1307"/>
      <c r="AD46" s="789"/>
      <c r="AE46" s="767"/>
      <c r="AF46" s="788"/>
      <c r="AG46" s="1307"/>
      <c r="AH46" s="790"/>
      <c r="AI46" s="776"/>
      <c r="AJ46" s="788"/>
      <c r="AK46" s="1307"/>
      <c r="AL46" s="789"/>
      <c r="AM46" s="767"/>
      <c r="AN46" s="788"/>
      <c r="AO46" s="1307"/>
      <c r="AP46" s="790"/>
      <c r="AQ46" s="767"/>
      <c r="AR46" s="788"/>
      <c r="AS46" s="1307"/>
      <c r="AT46" s="790"/>
      <c r="AU46" s="776"/>
      <c r="AV46" s="788"/>
      <c r="AW46" s="1239"/>
      <c r="AX46" s="1239"/>
      <c r="AY46" s="1239"/>
      <c r="AZ46" s="1239"/>
      <c r="BA46" s="1239"/>
      <c r="BB46" s="1239"/>
      <c r="BC46" s="1239"/>
      <c r="BD46" s="1239"/>
      <c r="BE46" s="1239"/>
      <c r="BF46" s="1239"/>
      <c r="BG46" s="1239"/>
      <c r="BH46" s="1239"/>
      <c r="BI46" s="1239"/>
      <c r="BJ46" s="1239"/>
      <c r="BK46" s="1239"/>
      <c r="BL46" s="1239"/>
      <c r="BM46" s="1239"/>
      <c r="BN46" s="1239"/>
      <c r="BO46" s="1239"/>
      <c r="BP46" s="1239"/>
      <c r="BQ46" s="1239"/>
      <c r="BR46" s="1239"/>
      <c r="BS46" s="1239"/>
      <c r="BT46" s="1239"/>
      <c r="BU46" s="1239"/>
      <c r="BV46" s="1239"/>
      <c r="BW46" s="1239"/>
      <c r="BX46" s="1239"/>
      <c r="BY46" s="1239"/>
      <c r="BZ46" s="1239"/>
      <c r="CA46" s="1239"/>
      <c r="CB46" s="1239"/>
      <c r="CC46" s="1239"/>
      <c r="CD46" s="1239"/>
      <c r="CE46" s="1239"/>
      <c r="CF46" s="1239"/>
      <c r="CG46" s="1239"/>
      <c r="CH46" s="1239"/>
      <c r="CI46" s="1239"/>
      <c r="CJ46" s="1239"/>
      <c r="CK46" s="1239"/>
      <c r="CL46" s="1239"/>
      <c r="CM46" s="1239"/>
      <c r="CN46" s="1239"/>
      <c r="CO46" s="1239"/>
      <c r="CP46" s="1239"/>
      <c r="CQ46" s="1239"/>
      <c r="CR46" s="1239"/>
      <c r="CS46" s="1239"/>
      <c r="CT46" s="1239"/>
      <c r="CU46" s="1239"/>
      <c r="CV46" s="1239"/>
      <c r="CW46" s="1239"/>
      <c r="CX46" s="1239"/>
      <c r="CY46" s="1239"/>
      <c r="CZ46" s="1239"/>
      <c r="DA46" s="1239"/>
      <c r="DB46" s="1239"/>
      <c r="DC46" s="1239"/>
      <c r="DD46" s="1239"/>
      <c r="DE46" s="1239"/>
      <c r="DF46" s="1239"/>
      <c r="DG46" s="1239"/>
      <c r="DH46" s="1239"/>
      <c r="DI46" s="1239"/>
      <c r="DJ46" s="1239"/>
      <c r="DK46" s="1239"/>
      <c r="DL46" s="1239"/>
      <c r="DM46" s="1239"/>
      <c r="DN46" s="1239"/>
      <c r="DO46" s="1239"/>
      <c r="DP46" s="1239"/>
      <c r="DQ46" s="1239"/>
      <c r="DR46" s="1239"/>
      <c r="DS46" s="1239"/>
      <c r="DT46" s="1239"/>
      <c r="DU46" s="1239"/>
      <c r="DV46" s="1239"/>
      <c r="DW46" s="1239"/>
      <c r="DX46" s="1239"/>
    </row>
    <row r="47" spans="1:128" s="1148" customFormat="1" ht="6.95" customHeight="1">
      <c r="A47" s="1348">
        <v>11.1</v>
      </c>
      <c r="B47" s="1655"/>
      <c r="C47" s="1926" t="s">
        <v>1097</v>
      </c>
      <c r="D47" s="1926"/>
      <c r="E47" s="1926"/>
      <c r="F47" s="1926"/>
      <c r="G47" s="1927"/>
      <c r="H47" s="1928" t="s">
        <v>1098</v>
      </c>
      <c r="I47" s="1929"/>
      <c r="J47" s="774" t="s">
        <v>1099</v>
      </c>
      <c r="K47" s="506">
        <f>ROUND(1416438/F73*(1-D74),2)</f>
        <v>61.29</v>
      </c>
      <c r="L47" s="508"/>
      <c r="M47" s="775">
        <f t="shared" si="3"/>
        <v>79.25</v>
      </c>
      <c r="N47" s="1672"/>
      <c r="O47" s="775">
        <f t="shared" si="4"/>
        <v>4857.2324999999992</v>
      </c>
      <c r="P47" s="513"/>
      <c r="Q47" s="506">
        <f>'3.2Cost by Packages'!Q49+'3.2Cost by Packages'!U49+'3.2Cost by Packages'!Y49+'3.2Cost by Packages'!AC49+'3.2Cost by Packages'!AG49+'3.2Cost by Packages'!AK49+'3.2Cost by Packages'!AO49+'3.2Cost by Packages'!AS49+'3.2Cost by Packages'!AW49+'3.2Cost by Packages'!BA49+'3.2Cost by Packages'!BE49+'3.2Cost by Packages'!BI49+'3.2Cost by Packages'!BM49+'3.2Cost by Packages'!BQ49+'3.2Cost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79.25</v>
      </c>
      <c r="R47" s="512"/>
      <c r="S47" s="775">
        <f>'3.2Cost by Packages'!O49+'3.2Cost by Packages'!S49+'3.2Cost by Packages'!W49+'3.2Cost by Packages'!AA49+'3.2Cost by Packages'!AE49+'3.2Cost by Packages'!AI49+'3.2Cost by Packages'!AM49+'3.2Cost by Packages'!AQ49+'3.2Cost by Packages'!AU49+'3.2Cost by Packages'!AY49+'3.2Cost by Packages'!BC49+'3.2Cost by Packages'!BG49+'3.2Cost by Packages'!BK49+'3.2Cost by Packages'!BO49+'3.2Cost by Packages'!BS49+'3.2Cost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4857.2324999999992</v>
      </c>
      <c r="T47" s="513"/>
      <c r="U47" s="537"/>
      <c r="V47" s="1672"/>
      <c r="W47" s="512"/>
      <c r="X47" s="1329"/>
      <c r="Y47" s="777"/>
      <c r="Z47" s="1330"/>
      <c r="AA47" s="768"/>
      <c r="AB47" s="1329"/>
      <c r="AC47" s="777"/>
      <c r="AD47" s="778"/>
      <c r="AE47" s="768"/>
      <c r="AF47" s="1329"/>
      <c r="AG47" s="777"/>
      <c r="AH47" s="1330"/>
      <c r="AI47" s="778"/>
      <c r="AJ47" s="1329"/>
      <c r="AK47" s="777"/>
      <c r="AL47" s="778"/>
      <c r="AM47" s="768"/>
      <c r="AN47" s="1329"/>
      <c r="AO47" s="777"/>
      <c r="AP47" s="1330"/>
      <c r="AQ47" s="768"/>
      <c r="AR47" s="1329"/>
      <c r="AS47" s="777"/>
      <c r="AT47" s="1330"/>
      <c r="AU47" s="778"/>
      <c r="AV47" s="1329"/>
    </row>
    <row r="48" spans="1:128" s="1150" customFormat="1" ht="6.95" customHeight="1">
      <c r="A48" s="1348">
        <v>11.2</v>
      </c>
      <c r="B48" s="1653"/>
      <c r="C48" s="1924" t="s">
        <v>1100</v>
      </c>
      <c r="D48" s="1924"/>
      <c r="E48" s="1924"/>
      <c r="F48" s="1924"/>
      <c r="G48" s="1925"/>
      <c r="H48" s="1934" t="s">
        <v>1101</v>
      </c>
      <c r="I48" s="1935"/>
      <c r="J48" s="781" t="s">
        <v>1090</v>
      </c>
      <c r="K48" s="506">
        <f>ROUND(10129834/F73*(1-D74),2)</f>
        <v>438.31</v>
      </c>
      <c r="L48" s="782"/>
      <c r="M48" s="783">
        <f t="shared" si="3"/>
        <v>7.9249999999999998</v>
      </c>
      <c r="N48" s="784"/>
      <c r="O48" s="775">
        <f t="shared" si="4"/>
        <v>3473.6067499999999</v>
      </c>
      <c r="P48" s="785"/>
      <c r="Q48" s="506">
        <f>'3.2Cost by Packages'!Q50+'3.2Cost by Packages'!U50+'3.2Cost by Packages'!Y50+'3.2Cost by Packages'!AC50+'3.2Cost by Packages'!AG50+'3.2Cost by Packages'!AK50+'3.2Cost by Packages'!AO50+'3.2Cost by Packages'!AS50+'3.2Cost by Packages'!AW50+'3.2Cost by Packages'!BA50+'3.2Cost by Packages'!BE50+'3.2Cost by Packages'!BI50+'3.2Cost by Packages'!BM50+'3.2Cost by Packages'!BQ50+'3.2Cost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7.9249999999999998</v>
      </c>
      <c r="R48" s="1264"/>
      <c r="S48" s="775">
        <f>'3.2Cost by Packages'!O50+'3.2Cost by Packages'!S50+'3.2Cost by Packages'!W50+'3.2Cost by Packages'!AA50+'3.2Cost by Packages'!AE50+'3.2Cost by Packages'!AI50+'3.2Cost by Packages'!AM50+'3.2Cost by Packages'!AQ50+'3.2Cost by Packages'!AU50+'3.2Cost by Packages'!AY50+'3.2Cost by Packages'!BC50+'3.2Cost by Packages'!BG50+'3.2Cost by Packages'!BK50+'3.2Cost by Packages'!BO50+'3.2Cost by Packages'!BS50+'3.2Cost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3473.6067499999999</v>
      </c>
      <c r="T48" s="785"/>
      <c r="U48" s="1263"/>
      <c r="V48" s="784"/>
      <c r="W48" s="512"/>
      <c r="X48" s="792"/>
      <c r="Y48" s="786"/>
      <c r="Z48" s="793"/>
      <c r="AA48" s="768"/>
      <c r="AB48" s="792"/>
      <c r="AC48" s="786"/>
      <c r="AD48" s="787"/>
      <c r="AE48" s="768"/>
      <c r="AF48" s="792"/>
      <c r="AG48" s="786"/>
      <c r="AH48" s="793"/>
      <c r="AI48" s="778"/>
      <c r="AJ48" s="792"/>
      <c r="AK48" s="786"/>
      <c r="AL48" s="787"/>
      <c r="AM48" s="768"/>
      <c r="AN48" s="792"/>
      <c r="AO48" s="786"/>
      <c r="AP48" s="793"/>
      <c r="AQ48" s="768"/>
      <c r="AR48" s="792"/>
      <c r="AS48" s="786"/>
      <c r="AT48" s="793"/>
      <c r="AU48" s="778"/>
      <c r="AV48" s="792"/>
    </row>
    <row r="49" spans="1:128" s="1150" customFormat="1" ht="6.95" customHeight="1">
      <c r="A49" s="1348">
        <v>11.3</v>
      </c>
      <c r="B49" s="1653"/>
      <c r="C49" s="1924" t="s">
        <v>1102</v>
      </c>
      <c r="D49" s="1924"/>
      <c r="E49" s="1924"/>
      <c r="F49" s="1924"/>
      <c r="G49" s="1925"/>
      <c r="H49" s="1934" t="s">
        <v>1103</v>
      </c>
      <c r="I49" s="1935"/>
      <c r="J49" s="781" t="s">
        <v>1090</v>
      </c>
      <c r="K49" s="506">
        <f>ROUND(13236433/F73*(1-D74),2)</f>
        <v>572.73</v>
      </c>
      <c r="L49" s="782"/>
      <c r="M49" s="783">
        <f t="shared" si="3"/>
        <v>24.821999999999999</v>
      </c>
      <c r="N49" s="784"/>
      <c r="O49" s="775">
        <f t="shared" si="4"/>
        <v>14216.304059999999</v>
      </c>
      <c r="P49" s="785"/>
      <c r="Q49" s="506">
        <f>'3.2Cost by Packages'!Q51+'3.2Cost by Packages'!U51+'3.2Cost by Packages'!Y51+'3.2Cost by Packages'!AC51+'3.2Cost by Packages'!AG51+'3.2Cost by Packages'!AK51+'3.2Cost by Packages'!AO51+'3.2Cost by Packages'!AS51+'3.2Cost by Packages'!AW51+'3.2Cost by Packages'!BA51+'3.2Cost by Packages'!BE51+'3.2Cost by Packages'!BI51+'3.2Cost by Packages'!BM51+'3.2Cost by Packages'!BQ51+'3.2Cost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24.821999999999999</v>
      </c>
      <c r="R49" s="1264"/>
      <c r="S49" s="775">
        <f>'3.2Cost by Packages'!O51+'3.2Cost by Packages'!S51+'3.2Cost by Packages'!W51+'3.2Cost by Packages'!AA51+'3.2Cost by Packages'!AE51+'3.2Cost by Packages'!AI51+'3.2Cost by Packages'!AM51+'3.2Cost by Packages'!AQ51+'3.2Cost by Packages'!AU51+'3.2Cost by Packages'!AY51+'3.2Cost by Packages'!BC51+'3.2Cost by Packages'!BG51+'3.2Cost by Packages'!BK51+'3.2Cost by Packages'!BO51+'3.2Cost by Packages'!BS51+'3.2Cost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14216.304059999999</v>
      </c>
      <c r="T49" s="785"/>
      <c r="U49" s="1263"/>
      <c r="V49" s="784"/>
      <c r="W49" s="512"/>
      <c r="X49" s="792"/>
      <c r="Y49" s="786"/>
      <c r="Z49" s="793"/>
      <c r="AA49" s="768"/>
      <c r="AB49" s="792"/>
      <c r="AC49" s="786"/>
      <c r="AD49" s="787"/>
      <c r="AE49" s="768"/>
      <c r="AF49" s="792"/>
      <c r="AG49" s="786"/>
      <c r="AH49" s="793"/>
      <c r="AI49" s="778"/>
      <c r="AJ49" s="792"/>
      <c r="AK49" s="786"/>
      <c r="AL49" s="787"/>
      <c r="AM49" s="768"/>
      <c r="AN49" s="792"/>
      <c r="AO49" s="786"/>
      <c r="AP49" s="793"/>
      <c r="AQ49" s="768"/>
      <c r="AR49" s="792"/>
      <c r="AS49" s="786"/>
      <c r="AT49" s="793"/>
      <c r="AU49" s="778"/>
      <c r="AV49" s="792"/>
    </row>
    <row r="50" spans="1:128" s="1238" customFormat="1" ht="6.95" customHeight="1">
      <c r="A50" s="1261">
        <v>12</v>
      </c>
      <c r="B50" s="1654"/>
      <c r="C50" s="1936" t="s">
        <v>1106</v>
      </c>
      <c r="D50" s="1936"/>
      <c r="E50" s="1936"/>
      <c r="F50" s="1936"/>
      <c r="G50" s="1937"/>
      <c r="H50" s="1932"/>
      <c r="I50" s="1933"/>
      <c r="J50" s="499"/>
      <c r="K50" s="521"/>
      <c r="L50" s="510"/>
      <c r="M50" s="1305">
        <f t="shared" si="3"/>
        <v>0</v>
      </c>
      <c r="N50" s="1306"/>
      <c r="O50" s="823">
        <f t="shared" si="4"/>
        <v>2113.6971800000001</v>
      </c>
      <c r="P50" s="791"/>
      <c r="Q50" s="521">
        <f>'3.2Cost by Packages'!Q52+'3.2Cost by Packages'!U52+'3.2Cost by Packages'!Y52+'3.2Cost by Packages'!AC52+'3.2Cost by Packages'!AG52+'3.2Cost by Packages'!AK52+'3.2Cost by Packages'!AO52+'3.2Cost by Packages'!AS52+'3.2Cost by Packages'!AW52+'3.2Cost by Packages'!BA52+'3.2Cost by Packages'!BE52+'3.2Cost by Packages'!BI52+'3.2Cost by Packages'!BM52+'3.2Cost by Packages'!BQ52+'3.2Cost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81"/>
      <c r="S50" s="823">
        <f>'3.2Cost by Packages'!O52+'3.2Cost by Packages'!S52+'3.2Cost by Packages'!W52+'3.2Cost by Packages'!AA52+'3.2Cost by Packages'!AE52+'3.2Cost by Packages'!AI52+'3.2Cost by Packages'!AM52+'3.2Cost by Packages'!AQ52+'3.2Cost by Packages'!AU52+'3.2Cost by Packages'!AY52+'3.2Cost by Packages'!BC52+'3.2Cost by Packages'!BG52+'3.2Cost by Packages'!BK52+'3.2Cost by Packages'!BO52+'3.2Cost by Packages'!BS52+'3.2Cost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2113.6971800000001</v>
      </c>
      <c r="T50" s="791"/>
      <c r="U50" s="1274"/>
      <c r="V50" s="1306"/>
      <c r="W50" s="510"/>
      <c r="X50" s="788"/>
      <c r="Y50" s="1307"/>
      <c r="Z50" s="790"/>
      <c r="AA50" s="767"/>
      <c r="AB50" s="788"/>
      <c r="AC50" s="1307"/>
      <c r="AD50" s="789"/>
      <c r="AE50" s="767"/>
      <c r="AF50" s="788"/>
      <c r="AG50" s="1307"/>
      <c r="AH50" s="790"/>
      <c r="AI50" s="776"/>
      <c r="AJ50" s="788"/>
      <c r="AK50" s="1307"/>
      <c r="AL50" s="789"/>
      <c r="AM50" s="767"/>
      <c r="AN50" s="788"/>
      <c r="AO50" s="1307"/>
      <c r="AP50" s="790"/>
      <c r="AQ50" s="767"/>
      <c r="AR50" s="788"/>
      <c r="AS50" s="1307"/>
      <c r="AT50" s="790"/>
      <c r="AU50" s="776"/>
      <c r="AV50" s="788"/>
      <c r="AW50" s="1239"/>
      <c r="AX50" s="1239"/>
      <c r="AY50" s="1239"/>
      <c r="AZ50" s="1239"/>
      <c r="BA50" s="1239"/>
      <c r="BB50" s="1239"/>
      <c r="BC50" s="1239"/>
      <c r="BD50" s="1239"/>
      <c r="BE50" s="1239"/>
      <c r="BF50" s="1239"/>
      <c r="BG50" s="1239"/>
      <c r="BH50" s="1239"/>
      <c r="BI50" s="1239"/>
      <c r="BJ50" s="1239"/>
      <c r="BK50" s="1239"/>
      <c r="BL50" s="1239"/>
      <c r="BM50" s="1239"/>
      <c r="BN50" s="1239"/>
      <c r="BO50" s="1239"/>
      <c r="BP50" s="1239"/>
      <c r="BQ50" s="1239"/>
      <c r="BR50" s="1239"/>
      <c r="BS50" s="1239"/>
      <c r="BT50" s="1239"/>
      <c r="BU50" s="1239"/>
      <c r="BV50" s="1239"/>
      <c r="BW50" s="1239"/>
      <c r="BX50" s="1239"/>
      <c r="BY50" s="1239"/>
      <c r="BZ50" s="1239"/>
      <c r="CA50" s="1239"/>
      <c r="CB50" s="1239"/>
      <c r="CC50" s="1239"/>
      <c r="CD50" s="1239"/>
      <c r="CE50" s="1239"/>
      <c r="CF50" s="1239"/>
      <c r="CG50" s="1239"/>
      <c r="CH50" s="1239"/>
      <c r="CI50" s="1239"/>
      <c r="CJ50" s="1239"/>
      <c r="CK50" s="1239"/>
      <c r="CL50" s="1239"/>
      <c r="CM50" s="1239"/>
      <c r="CN50" s="1239"/>
      <c r="CO50" s="1239"/>
      <c r="CP50" s="1239"/>
      <c r="CQ50" s="1239"/>
      <c r="CR50" s="1239"/>
      <c r="CS50" s="1239"/>
      <c r="CT50" s="1239"/>
      <c r="CU50" s="1239"/>
      <c r="CV50" s="1239"/>
      <c r="CW50" s="1239"/>
      <c r="CX50" s="1239"/>
      <c r="CY50" s="1239"/>
      <c r="CZ50" s="1239"/>
      <c r="DA50" s="1239"/>
      <c r="DB50" s="1239"/>
      <c r="DC50" s="1239"/>
      <c r="DD50" s="1239"/>
      <c r="DE50" s="1239"/>
      <c r="DF50" s="1239"/>
      <c r="DG50" s="1239"/>
      <c r="DH50" s="1239"/>
      <c r="DI50" s="1239"/>
      <c r="DJ50" s="1239"/>
      <c r="DK50" s="1239"/>
      <c r="DL50" s="1239"/>
      <c r="DM50" s="1239"/>
      <c r="DN50" s="1239"/>
      <c r="DO50" s="1239"/>
      <c r="DP50" s="1239"/>
      <c r="DQ50" s="1239"/>
      <c r="DR50" s="1239"/>
      <c r="DS50" s="1239"/>
      <c r="DT50" s="1239"/>
      <c r="DU50" s="1239"/>
      <c r="DV50" s="1239"/>
      <c r="DW50" s="1239"/>
      <c r="DX50" s="1239"/>
    </row>
    <row r="51" spans="1:128" s="1149" customFormat="1" ht="6.95" customHeight="1">
      <c r="A51" s="1348">
        <v>12.1</v>
      </c>
      <c r="B51" s="1660"/>
      <c r="C51" s="1987" t="s">
        <v>1091</v>
      </c>
      <c r="D51" s="1987"/>
      <c r="E51" s="1987"/>
      <c r="F51" s="1987"/>
      <c r="G51" s="1988"/>
      <c r="H51" s="1938" t="s">
        <v>1092</v>
      </c>
      <c r="I51" s="1939"/>
      <c r="J51" s="802" t="s">
        <v>1088</v>
      </c>
      <c r="K51" s="506">
        <f>ROUND(3481284/F73*(1-D74),2)</f>
        <v>150.63</v>
      </c>
      <c r="L51" s="803"/>
      <c r="M51" s="1324">
        <f t="shared" si="3"/>
        <v>6</v>
      </c>
      <c r="N51" s="1676"/>
      <c r="O51" s="775">
        <f t="shared" si="4"/>
        <v>903.78</v>
      </c>
      <c r="P51" s="804"/>
      <c r="Q51" s="506">
        <f>'3.2Cost by Packages'!Q53+'3.2Cost by Packages'!U53+'3.2Cost by Packages'!Y53+'3.2Cost by Packages'!AC53+'3.2Cost by Packages'!AG53+'3.2Cost by Packages'!AK53+'3.2Cost by Packages'!AO53+'3.2Cost by Packages'!AS53+'3.2Cost by Packages'!AW53+'3.2Cost by Packages'!BA53+'3.2Cost by Packages'!BE53+'3.2Cost by Packages'!BI53+'3.2Cost by Packages'!BM53+'3.2Cost by Packages'!BQ53+'3.2Cost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66"/>
      <c r="S51" s="775">
        <f>'3.2Cost by Packages'!O53+'3.2Cost by Packages'!S53+'3.2Cost by Packages'!W53+'3.2Cost by Packages'!AA53+'3.2Cost by Packages'!AE53+'3.2Cost by Packages'!AI53+'3.2Cost by Packages'!AM53+'3.2Cost by Packages'!AQ53+'3.2Cost by Packages'!AU53+'3.2Cost by Packages'!AY53+'3.2Cost by Packages'!BC53+'3.2Cost by Packages'!BG53+'3.2Cost by Packages'!BK53+'3.2Cost by Packages'!BO53+'3.2Cost by Packages'!BS53+'3.2Cost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903.78</v>
      </c>
      <c r="T51" s="804"/>
      <c r="U51" s="1265"/>
      <c r="V51" s="1676"/>
      <c r="W51" s="512"/>
      <c r="X51" s="1327"/>
      <c r="Y51" s="1325"/>
      <c r="Z51" s="1328"/>
      <c r="AA51" s="768"/>
      <c r="AB51" s="1327"/>
      <c r="AC51" s="1325"/>
      <c r="AD51" s="1326"/>
      <c r="AE51" s="768"/>
      <c r="AF51" s="1327"/>
      <c r="AG51" s="1325"/>
      <c r="AH51" s="1328"/>
      <c r="AI51" s="778"/>
      <c r="AJ51" s="1327"/>
      <c r="AK51" s="1325"/>
      <c r="AL51" s="1326"/>
      <c r="AM51" s="768"/>
      <c r="AN51" s="1327"/>
      <c r="AO51" s="1325"/>
      <c r="AP51" s="1328"/>
      <c r="AQ51" s="768"/>
      <c r="AR51" s="1327"/>
      <c r="AS51" s="1325"/>
      <c r="AT51" s="1328"/>
      <c r="AU51" s="778"/>
      <c r="AV51" s="1327"/>
    </row>
    <row r="52" spans="1:128" s="1148" customFormat="1" ht="6.95" customHeight="1">
      <c r="A52" s="1348">
        <v>12.2</v>
      </c>
      <c r="B52" s="1655"/>
      <c r="C52" s="1926" t="s">
        <v>1107</v>
      </c>
      <c r="D52" s="1926"/>
      <c r="E52" s="1926"/>
      <c r="F52" s="1926"/>
      <c r="G52" s="1927"/>
      <c r="H52" s="1928" t="s">
        <v>1105</v>
      </c>
      <c r="I52" s="1929"/>
      <c r="J52" s="774" t="s">
        <v>1099</v>
      </c>
      <c r="K52" s="506">
        <f>ROUND(4052850/F73*(1-D74),2)</f>
        <v>175.36</v>
      </c>
      <c r="L52" s="508"/>
      <c r="M52" s="775">
        <f t="shared" si="3"/>
        <v>2.2200000000000002</v>
      </c>
      <c r="N52" s="1672"/>
      <c r="O52" s="775">
        <f t="shared" si="4"/>
        <v>389.29920000000004</v>
      </c>
      <c r="P52" s="513"/>
      <c r="Q52" s="506">
        <f>'3.2Cost by Packages'!Q54+'3.2Cost by Packages'!U54+'3.2Cost by Packages'!Y54+'3.2Cost by Packages'!AC54+'3.2Cost by Packages'!AG54+'3.2Cost by Packages'!AK54+'3.2Cost by Packages'!AO54+'3.2Cost by Packages'!AS54+'3.2Cost by Packages'!AW54+'3.2Cost by Packages'!BA54+'3.2Cost by Packages'!BE54+'3.2Cost by Packages'!BI54+'3.2Cost by Packages'!BM54+'3.2Cost by Packages'!BQ54+'3.2Cost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5">
        <f>'3.2Cost by Packages'!O54+'3.2Cost by Packages'!S54+'3.2Cost by Packages'!W54+'3.2Cost by Packages'!AA54+'3.2Cost by Packages'!AE54+'3.2Cost by Packages'!AI54+'3.2Cost by Packages'!AM54+'3.2Cost by Packages'!AQ54+'3.2Cost by Packages'!AU54+'3.2Cost by Packages'!AY54+'3.2Cost by Packages'!BC54+'3.2Cost by Packages'!BG54+'3.2Cost by Packages'!BK54+'3.2Cost by Packages'!BO54+'3.2Cost by Packages'!BS54+'3.2Cost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389.29920000000004</v>
      </c>
      <c r="T52" s="513"/>
      <c r="U52" s="537"/>
      <c r="V52" s="1672"/>
      <c r="W52" s="512"/>
      <c r="X52" s="1329"/>
      <c r="Y52" s="777"/>
      <c r="Z52" s="1330"/>
      <c r="AA52" s="768"/>
      <c r="AB52" s="1329"/>
      <c r="AC52" s="777"/>
      <c r="AD52" s="778"/>
      <c r="AE52" s="768"/>
      <c r="AF52" s="1329"/>
      <c r="AG52" s="777"/>
      <c r="AH52" s="1330"/>
      <c r="AI52" s="778"/>
      <c r="AJ52" s="1329"/>
      <c r="AK52" s="777"/>
      <c r="AL52" s="778"/>
      <c r="AM52" s="768"/>
      <c r="AN52" s="1329"/>
      <c r="AO52" s="777"/>
      <c r="AP52" s="1330"/>
      <c r="AQ52" s="768"/>
      <c r="AR52" s="1329"/>
      <c r="AS52" s="777"/>
      <c r="AT52" s="1330"/>
      <c r="AU52" s="778"/>
      <c r="AV52" s="1329"/>
    </row>
    <row r="53" spans="1:128" s="1148" customFormat="1" ht="6.95" customHeight="1">
      <c r="A53" s="1348">
        <v>12.3</v>
      </c>
      <c r="B53" s="1655"/>
      <c r="C53" s="1926" t="s">
        <v>1108</v>
      </c>
      <c r="D53" s="1926"/>
      <c r="E53" s="1926"/>
      <c r="F53" s="1926"/>
      <c r="G53" s="1927"/>
      <c r="H53" s="1928" t="s">
        <v>1105</v>
      </c>
      <c r="I53" s="1929"/>
      <c r="J53" s="774" t="s">
        <v>1099</v>
      </c>
      <c r="K53" s="506">
        <f>ROUND(5227161/F73*(1-D74),2)</f>
        <v>226.18</v>
      </c>
      <c r="L53" s="508"/>
      <c r="M53" s="775">
        <f t="shared" si="3"/>
        <v>0.75</v>
      </c>
      <c r="N53" s="1672"/>
      <c r="O53" s="775">
        <f t="shared" si="4"/>
        <v>169.63499999999999</v>
      </c>
      <c r="P53" s="513"/>
      <c r="Q53" s="506">
        <f>'3.2Cost by Packages'!Q55+'3.2Cost by Packages'!U55+'3.2Cost by Packages'!Y55+'3.2Cost by Packages'!AC55+'3.2Cost by Packages'!AG55+'3.2Cost by Packages'!AK55+'3.2Cost by Packages'!AO55+'3.2Cost by Packages'!AS55+'3.2Cost by Packages'!AW55+'3.2Cost by Packages'!BA55+'3.2Cost by Packages'!BE55+'3.2Cost by Packages'!BI55+'3.2Cost by Packages'!BM55+'3.2Cost by Packages'!BQ55+'3.2Cost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5">
        <f>'3.2Cost by Packages'!O55+'3.2Cost by Packages'!S55+'3.2Cost by Packages'!W55+'3.2Cost by Packages'!AA55+'3.2Cost by Packages'!AE55+'3.2Cost by Packages'!AI55+'3.2Cost by Packages'!AM55+'3.2Cost by Packages'!AQ55+'3.2Cost by Packages'!AU55+'3.2Cost by Packages'!AY55+'3.2Cost by Packages'!BC55+'3.2Cost by Packages'!BG55+'3.2Cost by Packages'!BK55+'3.2Cost by Packages'!BO55+'3.2Cost by Packages'!BS55+'3.2Cost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169.63499999999999</v>
      </c>
      <c r="T53" s="513"/>
      <c r="U53" s="537"/>
      <c r="V53" s="1672"/>
      <c r="W53" s="512"/>
      <c r="X53" s="1329"/>
      <c r="Y53" s="777"/>
      <c r="Z53" s="1330"/>
      <c r="AA53" s="768"/>
      <c r="AB53" s="1329"/>
      <c r="AC53" s="777"/>
      <c r="AD53" s="778"/>
      <c r="AE53" s="768"/>
      <c r="AF53" s="1329"/>
      <c r="AG53" s="777"/>
      <c r="AH53" s="1330"/>
      <c r="AI53" s="778"/>
      <c r="AJ53" s="1329"/>
      <c r="AK53" s="777"/>
      <c r="AL53" s="778"/>
      <c r="AM53" s="768"/>
      <c r="AN53" s="1329"/>
      <c r="AO53" s="777"/>
      <c r="AP53" s="1330"/>
      <c r="AQ53" s="768"/>
      <c r="AR53" s="1329"/>
      <c r="AS53" s="777"/>
      <c r="AT53" s="1330"/>
      <c r="AU53" s="778"/>
      <c r="AV53" s="1329"/>
    </row>
    <row r="54" spans="1:128" s="1150" customFormat="1" ht="6.95" customHeight="1">
      <c r="A54" s="1348">
        <v>12.4</v>
      </c>
      <c r="B54" s="1653"/>
      <c r="C54" s="1924" t="s">
        <v>1109</v>
      </c>
      <c r="D54" s="1924"/>
      <c r="E54" s="1924"/>
      <c r="F54" s="1924"/>
      <c r="G54" s="1925"/>
      <c r="H54" s="1934" t="s">
        <v>1105</v>
      </c>
      <c r="I54" s="1935"/>
      <c r="J54" s="781" t="s">
        <v>1090</v>
      </c>
      <c r="K54" s="506">
        <f>ROUND(10129834/F73*(1-D74),2)</f>
        <v>438.31</v>
      </c>
      <c r="L54" s="782"/>
      <c r="M54" s="783">
        <f t="shared" si="3"/>
        <v>0.22199999999999998</v>
      </c>
      <c r="N54" s="784"/>
      <c r="O54" s="775">
        <f t="shared" si="4"/>
        <v>97.304819999999978</v>
      </c>
      <c r="P54" s="785"/>
      <c r="Q54" s="506">
        <f>'3.2Cost by Packages'!Q56+'3.2Cost by Packages'!U56+'3.2Cost by Packages'!Y56+'3.2Cost by Packages'!AC56+'3.2Cost by Packages'!AG56+'3.2Cost by Packages'!AK56+'3.2Cost by Packages'!AO56+'3.2Cost by Packages'!AS56+'3.2Cost by Packages'!AW56+'3.2Cost by Packages'!BA56+'3.2Cost by Packages'!BE56+'3.2Cost by Packages'!BI56+'3.2Cost by Packages'!BM56+'3.2Cost by Packages'!BQ56+'3.2Cost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64"/>
      <c r="S54" s="775">
        <f>'3.2Cost by Packages'!O56+'3.2Cost by Packages'!S56+'3.2Cost by Packages'!W56+'3.2Cost by Packages'!AA56+'3.2Cost by Packages'!AE56+'3.2Cost by Packages'!AI56+'3.2Cost by Packages'!AM56+'3.2Cost by Packages'!AQ56+'3.2Cost by Packages'!AU56+'3.2Cost by Packages'!AY56+'3.2Cost by Packages'!BC56+'3.2Cost by Packages'!BG56+'3.2Cost by Packages'!BK56+'3.2Cost by Packages'!BO56+'3.2Cost by Packages'!BS56+'3.2Cost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97.304819999999978</v>
      </c>
      <c r="T54" s="785"/>
      <c r="U54" s="1263"/>
      <c r="V54" s="784"/>
      <c r="W54" s="512"/>
      <c r="X54" s="792"/>
      <c r="Y54" s="786"/>
      <c r="Z54" s="793"/>
      <c r="AA54" s="768"/>
      <c r="AB54" s="792"/>
      <c r="AC54" s="786"/>
      <c r="AD54" s="787"/>
      <c r="AE54" s="768"/>
      <c r="AF54" s="792"/>
      <c r="AG54" s="786"/>
      <c r="AH54" s="793"/>
      <c r="AI54" s="778"/>
      <c r="AJ54" s="792"/>
      <c r="AK54" s="786"/>
      <c r="AL54" s="787"/>
      <c r="AM54" s="768"/>
      <c r="AN54" s="792"/>
      <c r="AO54" s="786"/>
      <c r="AP54" s="793"/>
      <c r="AQ54" s="768"/>
      <c r="AR54" s="792"/>
      <c r="AS54" s="786"/>
      <c r="AT54" s="793"/>
      <c r="AU54" s="778"/>
      <c r="AV54" s="792"/>
    </row>
    <row r="55" spans="1:128" s="1150" customFormat="1" ht="6.95" customHeight="1">
      <c r="A55" s="1348">
        <v>12.5</v>
      </c>
      <c r="B55" s="1653"/>
      <c r="C55" s="1924" t="s">
        <v>1110</v>
      </c>
      <c r="D55" s="1924"/>
      <c r="E55" s="1924"/>
      <c r="F55" s="1924"/>
      <c r="G55" s="1925"/>
      <c r="H55" s="1934" t="s">
        <v>1105</v>
      </c>
      <c r="I55" s="1935"/>
      <c r="J55" s="781" t="s">
        <v>1090</v>
      </c>
      <c r="K55" s="506">
        <f>ROUND(10977122/F73*(1-D74),2)</f>
        <v>474.97</v>
      </c>
      <c r="L55" s="782"/>
      <c r="M55" s="783">
        <f t="shared" si="3"/>
        <v>7.5000000000000011E-2</v>
      </c>
      <c r="N55" s="784"/>
      <c r="O55" s="775">
        <f t="shared" si="4"/>
        <v>35.622750000000003</v>
      </c>
      <c r="P55" s="785"/>
      <c r="Q55" s="506">
        <f>'3.2Cost by Packages'!Q57+'3.2Cost by Packages'!U57+'3.2Cost by Packages'!Y57+'3.2Cost by Packages'!AC57+'3.2Cost by Packages'!AG57+'3.2Cost by Packages'!AK57+'3.2Cost by Packages'!AO57+'3.2Cost by Packages'!AS57+'3.2Cost by Packages'!AW57+'3.2Cost by Packages'!BA57+'3.2Cost by Packages'!BE57+'3.2Cost by Packages'!BI57+'3.2Cost by Packages'!BM57+'3.2Cost by Packages'!BQ57+'3.2Cost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64"/>
      <c r="S55" s="775">
        <f>'3.2Cost by Packages'!O57+'3.2Cost by Packages'!S57+'3.2Cost by Packages'!W57+'3.2Cost by Packages'!AA57+'3.2Cost by Packages'!AE57+'3.2Cost by Packages'!AI57+'3.2Cost by Packages'!AM57+'3.2Cost by Packages'!AQ57+'3.2Cost by Packages'!AU57+'3.2Cost by Packages'!AY57+'3.2Cost by Packages'!BC57+'3.2Cost by Packages'!BG57+'3.2Cost by Packages'!BK57+'3.2Cost by Packages'!BO57+'3.2Cost by Packages'!BS57+'3.2Cost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35.622750000000003</v>
      </c>
      <c r="T55" s="785"/>
      <c r="U55" s="1263"/>
      <c r="V55" s="784"/>
      <c r="W55" s="512"/>
      <c r="X55" s="792"/>
      <c r="Y55" s="786"/>
      <c r="Z55" s="793"/>
      <c r="AA55" s="768"/>
      <c r="AB55" s="792"/>
      <c r="AC55" s="786"/>
      <c r="AD55" s="787"/>
      <c r="AE55" s="768"/>
      <c r="AF55" s="792"/>
      <c r="AG55" s="786"/>
      <c r="AH55" s="793"/>
      <c r="AI55" s="778"/>
      <c r="AJ55" s="792"/>
      <c r="AK55" s="786"/>
      <c r="AL55" s="787"/>
      <c r="AM55" s="768"/>
      <c r="AN55" s="792"/>
      <c r="AO55" s="786"/>
      <c r="AP55" s="793"/>
      <c r="AQ55" s="768"/>
      <c r="AR55" s="792"/>
      <c r="AS55" s="786"/>
      <c r="AT55" s="793"/>
      <c r="AU55" s="778"/>
      <c r="AV55" s="792"/>
    </row>
    <row r="56" spans="1:128" s="1150" customFormat="1" ht="6.95" customHeight="1">
      <c r="A56" s="1348">
        <v>12.6</v>
      </c>
      <c r="B56" s="1653"/>
      <c r="C56" s="1924" t="s">
        <v>1111</v>
      </c>
      <c r="D56" s="1924"/>
      <c r="E56" s="1924"/>
      <c r="F56" s="1924"/>
      <c r="G56" s="1925"/>
      <c r="H56" s="1934" t="s">
        <v>1103</v>
      </c>
      <c r="I56" s="1935"/>
      <c r="J56" s="781" t="s">
        <v>1090</v>
      </c>
      <c r="K56" s="506">
        <f>ROUND(13236433/F73*(1-D74),2)</f>
        <v>572.73</v>
      </c>
      <c r="L56" s="782"/>
      <c r="M56" s="783">
        <f t="shared" si="3"/>
        <v>0.56699999999999995</v>
      </c>
      <c r="N56" s="784"/>
      <c r="O56" s="775">
        <f t="shared" si="4"/>
        <v>324.73791</v>
      </c>
      <c r="P56" s="785"/>
      <c r="Q56" s="506">
        <f>'3.2Cost by Packages'!Q58+'3.2Cost by Packages'!U58+'3.2Cost by Packages'!Y58+'3.2Cost by Packages'!AC58+'3.2Cost by Packages'!AG58+'3.2Cost by Packages'!AK58+'3.2Cost by Packages'!AO58+'3.2Cost by Packages'!AS58+'3.2Cost by Packages'!AW58+'3.2Cost by Packages'!BA58+'3.2Cost by Packages'!BE58+'3.2Cost by Packages'!BI58+'3.2Cost by Packages'!BM58+'3.2Cost by Packages'!BQ58+'3.2Cost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64"/>
      <c r="S56" s="775">
        <f>'3.2Cost by Packages'!O58+'3.2Cost by Packages'!S58+'3.2Cost by Packages'!W58+'3.2Cost by Packages'!AA58+'3.2Cost by Packages'!AE58+'3.2Cost by Packages'!AI58+'3.2Cost by Packages'!AM58+'3.2Cost by Packages'!AQ58+'3.2Cost by Packages'!AU58+'3.2Cost by Packages'!AY58+'3.2Cost by Packages'!BC58+'3.2Cost by Packages'!BG58+'3.2Cost by Packages'!BK58+'3.2Cost by Packages'!BO58+'3.2Cost by Packages'!BS58+'3.2Cost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324.73791</v>
      </c>
      <c r="T56" s="785"/>
      <c r="U56" s="1263"/>
      <c r="V56" s="784"/>
      <c r="W56" s="512"/>
      <c r="X56" s="792"/>
      <c r="Y56" s="786"/>
      <c r="Z56" s="793"/>
      <c r="AA56" s="768"/>
      <c r="AB56" s="792"/>
      <c r="AC56" s="786"/>
      <c r="AD56" s="787"/>
      <c r="AE56" s="768"/>
      <c r="AF56" s="792"/>
      <c r="AG56" s="786"/>
      <c r="AH56" s="793"/>
      <c r="AI56" s="778"/>
      <c r="AJ56" s="792"/>
      <c r="AK56" s="786"/>
      <c r="AL56" s="787"/>
      <c r="AM56" s="768"/>
      <c r="AN56" s="792"/>
      <c r="AO56" s="786"/>
      <c r="AP56" s="793"/>
      <c r="AQ56" s="768"/>
      <c r="AR56" s="792"/>
      <c r="AS56" s="786"/>
      <c r="AT56" s="793"/>
      <c r="AU56" s="778"/>
      <c r="AV56" s="792"/>
    </row>
    <row r="57" spans="1:128" s="1150" customFormat="1" ht="6.95" customHeight="1">
      <c r="A57" s="1348">
        <v>12.7</v>
      </c>
      <c r="B57" s="1653"/>
      <c r="C57" s="1924" t="s">
        <v>1112</v>
      </c>
      <c r="D57" s="1924"/>
      <c r="E57" s="1924"/>
      <c r="F57" s="1924"/>
      <c r="G57" s="1925"/>
      <c r="H57" s="1934" t="s">
        <v>1101</v>
      </c>
      <c r="I57" s="1935"/>
      <c r="J57" s="781" t="s">
        <v>1090</v>
      </c>
      <c r="K57" s="506">
        <f>ROUND(10977122/F73*(1-D74),2)</f>
        <v>474.97</v>
      </c>
      <c r="L57" s="782"/>
      <c r="M57" s="783">
        <f t="shared" si="3"/>
        <v>0.2</v>
      </c>
      <c r="N57" s="784"/>
      <c r="O57" s="775">
        <f t="shared" si="4"/>
        <v>94.994000000000014</v>
      </c>
      <c r="P57" s="785"/>
      <c r="Q57" s="506">
        <f>'3.2Cost by Packages'!Q59+'3.2Cost by Packages'!U59+'3.2Cost by Packages'!Y59+'3.2Cost by Packages'!AC59+'3.2Cost by Packages'!AG59+'3.2Cost by Packages'!AK59+'3.2Cost by Packages'!AO59+'3.2Cost by Packages'!AS59+'3.2Cost by Packages'!AW59+'3.2Cost by Packages'!BA59+'3.2Cost by Packages'!BE59+'3.2Cost by Packages'!BI59+'3.2Cost by Packages'!BM59+'3.2Cost by Packages'!BQ59+'3.2Cost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0.2</v>
      </c>
      <c r="R57" s="1264"/>
      <c r="S57" s="775">
        <f>'3.2Cost by Packages'!O59+'3.2Cost by Packages'!S59+'3.2Cost by Packages'!W59+'3.2Cost by Packages'!AA59+'3.2Cost by Packages'!AE59+'3.2Cost by Packages'!AI59+'3.2Cost by Packages'!AM59+'3.2Cost by Packages'!AQ59+'3.2Cost by Packages'!AU59+'3.2Cost by Packages'!AY59+'3.2Cost by Packages'!BC59+'3.2Cost by Packages'!BG59+'3.2Cost by Packages'!BK59+'3.2Cost by Packages'!BO59+'3.2Cost by Packages'!BS59+'3.2Cost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94.994000000000014</v>
      </c>
      <c r="T57" s="785"/>
      <c r="U57" s="1263"/>
      <c r="V57" s="784"/>
      <c r="W57" s="512"/>
      <c r="X57" s="792"/>
      <c r="Y57" s="786"/>
      <c r="Z57" s="793"/>
      <c r="AA57" s="768"/>
      <c r="AB57" s="792"/>
      <c r="AC57" s="786"/>
      <c r="AD57" s="787"/>
      <c r="AE57" s="768"/>
      <c r="AF57" s="792"/>
      <c r="AG57" s="786"/>
      <c r="AH57" s="793"/>
      <c r="AI57" s="778"/>
      <c r="AJ57" s="792"/>
      <c r="AK57" s="786"/>
      <c r="AL57" s="787"/>
      <c r="AM57" s="768"/>
      <c r="AN57" s="792"/>
      <c r="AO57" s="786"/>
      <c r="AP57" s="793"/>
      <c r="AQ57" s="768"/>
      <c r="AR57" s="792"/>
      <c r="AS57" s="786"/>
      <c r="AT57" s="793"/>
      <c r="AU57" s="778"/>
      <c r="AV57" s="792"/>
    </row>
    <row r="58" spans="1:128" s="1150" customFormat="1" ht="6.95" customHeight="1">
      <c r="A58" s="1348">
        <v>12.8</v>
      </c>
      <c r="B58" s="1653"/>
      <c r="C58" s="1924" t="s">
        <v>1113</v>
      </c>
      <c r="D58" s="1924"/>
      <c r="E58" s="1924"/>
      <c r="F58" s="1924"/>
      <c r="G58" s="1925"/>
      <c r="H58" s="1934" t="s">
        <v>1103</v>
      </c>
      <c r="I58" s="1935"/>
      <c r="J58" s="781" t="s">
        <v>1090</v>
      </c>
      <c r="K58" s="506">
        <f>ROUND(15149034/F73*(1-D74),2)</f>
        <v>655.49</v>
      </c>
      <c r="L58" s="782"/>
      <c r="M58" s="783">
        <f t="shared" si="3"/>
        <v>0.15000000000000002</v>
      </c>
      <c r="N58" s="784"/>
      <c r="O58" s="775">
        <f t="shared" si="4"/>
        <v>98.323499999999996</v>
      </c>
      <c r="P58" s="785"/>
      <c r="Q58" s="506">
        <f>'3.2Cost by Packages'!Q60+'3.2Cost by Packages'!U60+'3.2Cost by Packages'!Y60+'3.2Cost by Packages'!AC60+'3.2Cost by Packages'!AG60+'3.2Cost by Packages'!AK60+'3.2Cost by Packages'!AO60+'3.2Cost by Packages'!AS60+'3.2Cost by Packages'!AW60+'3.2Cost by Packages'!BA60+'3.2Cost by Packages'!BE60+'3.2Cost by Packages'!BI60+'3.2Cost by Packages'!BM60+'3.2Cost by Packages'!BQ60+'3.2Cost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0.15000000000000002</v>
      </c>
      <c r="R58" s="1264"/>
      <c r="S58" s="775">
        <f>'3.2Cost by Packages'!O60+'3.2Cost by Packages'!S60+'3.2Cost by Packages'!W60+'3.2Cost by Packages'!AA60+'3.2Cost by Packages'!AE60+'3.2Cost by Packages'!AI60+'3.2Cost by Packages'!AM60+'3.2Cost by Packages'!AQ60+'3.2Cost by Packages'!AU60+'3.2Cost by Packages'!AY60+'3.2Cost by Packages'!BC60+'3.2Cost by Packages'!BG60+'3.2Cost by Packages'!BK60+'3.2Cost by Packages'!BO60+'3.2Cost by Packages'!BS60+'3.2Cost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98.323499999999996</v>
      </c>
      <c r="T58" s="785"/>
      <c r="U58" s="1263"/>
      <c r="V58" s="784"/>
      <c r="W58" s="512"/>
      <c r="X58" s="792"/>
      <c r="Y58" s="786"/>
      <c r="Z58" s="793"/>
      <c r="AA58" s="768"/>
      <c r="AB58" s="792"/>
      <c r="AC58" s="786"/>
      <c r="AD58" s="787"/>
      <c r="AE58" s="768"/>
      <c r="AF58" s="792"/>
      <c r="AG58" s="786"/>
      <c r="AH58" s="793"/>
      <c r="AI58" s="778"/>
      <c r="AJ58" s="792"/>
      <c r="AK58" s="786"/>
      <c r="AL58" s="787"/>
      <c r="AM58" s="768"/>
      <c r="AN58" s="792"/>
      <c r="AO58" s="786"/>
      <c r="AP58" s="793"/>
      <c r="AQ58" s="768"/>
      <c r="AR58" s="792"/>
      <c r="AS58" s="786"/>
      <c r="AT58" s="793"/>
      <c r="AU58" s="778"/>
      <c r="AV58" s="792"/>
    </row>
    <row r="59" spans="1:128" s="1238" customFormat="1" ht="6.95" customHeight="1">
      <c r="A59" s="1261">
        <v>13</v>
      </c>
      <c r="B59" s="1654"/>
      <c r="C59" s="1936" t="s">
        <v>1114</v>
      </c>
      <c r="D59" s="1936"/>
      <c r="E59" s="1936"/>
      <c r="F59" s="1936"/>
      <c r="G59" s="1937"/>
      <c r="H59" s="1932"/>
      <c r="I59" s="1933"/>
      <c r="J59" s="499"/>
      <c r="K59" s="521"/>
      <c r="L59" s="510"/>
      <c r="M59" s="1305">
        <f t="shared" si="3"/>
        <v>0</v>
      </c>
      <c r="N59" s="1306"/>
      <c r="O59" s="823">
        <f t="shared" si="4"/>
        <v>1051.944</v>
      </c>
      <c r="P59" s="791"/>
      <c r="Q59" s="521">
        <f>'3.2Cost by Packages'!Q61+'3.2Cost by Packages'!U61+'3.2Cost by Packages'!Y61+'3.2Cost by Packages'!AC61+'3.2Cost by Packages'!AG61+'3.2Cost by Packages'!AK61+'3.2Cost by Packages'!AO61+'3.2Cost by Packages'!AS61+'3.2Cost by Packages'!AW61+'3.2Cost by Packages'!BA61+'3.2Cost by Packages'!BE61+'3.2Cost by Packages'!BI61+'3.2Cost by Packages'!BM61+'3.2Cost by Packages'!BQ61+'3.2Cost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81"/>
      <c r="S59" s="823">
        <f>'3.2Cost by Packages'!O61+'3.2Cost by Packages'!S61+'3.2Cost by Packages'!W61+'3.2Cost by Packages'!AA61+'3.2Cost by Packages'!AE61+'3.2Cost by Packages'!AI61+'3.2Cost by Packages'!AM61+'3.2Cost by Packages'!AQ61+'3.2Cost by Packages'!AU61+'3.2Cost by Packages'!AY61+'3.2Cost by Packages'!BC61+'3.2Cost by Packages'!BG61+'3.2Cost by Packages'!BK61+'3.2Cost by Packages'!BO61+'3.2Cost by Packages'!BS61+'3.2Cost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1051.944</v>
      </c>
      <c r="T59" s="791"/>
      <c r="U59" s="1274"/>
      <c r="V59" s="1306"/>
      <c r="W59" s="510"/>
      <c r="X59" s="788"/>
      <c r="Y59" s="1307"/>
      <c r="Z59" s="790"/>
      <c r="AA59" s="767"/>
      <c r="AB59" s="788"/>
      <c r="AC59" s="1307"/>
      <c r="AD59" s="789"/>
      <c r="AE59" s="767"/>
      <c r="AF59" s="788"/>
      <c r="AG59" s="1307"/>
      <c r="AH59" s="790"/>
      <c r="AI59" s="776"/>
      <c r="AJ59" s="788"/>
      <c r="AK59" s="1307"/>
      <c r="AL59" s="789"/>
      <c r="AM59" s="767"/>
      <c r="AN59" s="788"/>
      <c r="AO59" s="1307"/>
      <c r="AP59" s="790"/>
      <c r="AQ59" s="767"/>
      <c r="AR59" s="788"/>
      <c r="AS59" s="1307"/>
      <c r="AT59" s="790"/>
      <c r="AU59" s="776"/>
      <c r="AV59" s="788"/>
      <c r="AW59" s="1320"/>
      <c r="AX59" s="1320"/>
      <c r="AY59" s="1320"/>
      <c r="AZ59" s="1320"/>
      <c r="BA59" s="1320"/>
      <c r="BB59" s="1320"/>
      <c r="BC59" s="1320"/>
      <c r="BD59" s="1320"/>
      <c r="BE59" s="1320"/>
      <c r="BF59" s="1320"/>
      <c r="BG59" s="1320"/>
      <c r="BH59" s="1320"/>
      <c r="BI59" s="1320"/>
      <c r="BJ59" s="1320"/>
      <c r="BK59" s="1320"/>
      <c r="BL59" s="1320"/>
      <c r="BM59" s="1320"/>
      <c r="BN59" s="1320"/>
      <c r="BO59" s="1320"/>
      <c r="BP59" s="1320"/>
      <c r="BQ59" s="1320"/>
      <c r="BR59" s="1320"/>
      <c r="BS59" s="1320"/>
      <c r="BT59" s="1320"/>
      <c r="BU59" s="1320"/>
      <c r="BV59" s="1320"/>
      <c r="BW59" s="1320"/>
      <c r="BX59" s="1320"/>
      <c r="BY59" s="1320"/>
      <c r="BZ59" s="1320"/>
      <c r="CA59" s="1320"/>
      <c r="CB59" s="1320"/>
      <c r="CC59" s="1320"/>
      <c r="CD59" s="1320"/>
      <c r="CE59" s="1320"/>
      <c r="CF59" s="1320"/>
      <c r="CG59" s="1320"/>
      <c r="CH59" s="1320"/>
      <c r="CI59" s="1320"/>
      <c r="CJ59" s="1320"/>
      <c r="CK59" s="1320"/>
      <c r="CL59" s="1320"/>
      <c r="CM59" s="1320"/>
      <c r="CN59" s="1320"/>
      <c r="CO59" s="1320"/>
      <c r="CP59" s="1320"/>
      <c r="CQ59" s="1320"/>
      <c r="CR59" s="1320"/>
      <c r="CS59" s="1320"/>
      <c r="CT59" s="1320"/>
      <c r="CU59" s="1320"/>
      <c r="CV59" s="1320"/>
      <c r="CW59" s="1320"/>
      <c r="CX59" s="1320"/>
      <c r="CY59" s="1320"/>
      <c r="CZ59" s="1320"/>
      <c r="DA59" s="1320"/>
      <c r="DB59" s="1320"/>
      <c r="DC59" s="1320"/>
      <c r="DD59" s="1320"/>
      <c r="DE59" s="1320"/>
      <c r="DF59" s="1320"/>
      <c r="DG59" s="1320"/>
      <c r="DH59" s="1320"/>
      <c r="DI59" s="1320"/>
      <c r="DJ59" s="1320"/>
      <c r="DK59" s="1320"/>
      <c r="DL59" s="1320"/>
      <c r="DM59" s="1320"/>
      <c r="DN59" s="1320"/>
      <c r="DO59" s="1320"/>
      <c r="DP59" s="1320"/>
      <c r="DQ59" s="1320"/>
      <c r="DR59" s="1320"/>
      <c r="DS59" s="1320"/>
      <c r="DT59" s="1320"/>
      <c r="DU59" s="1320"/>
      <c r="DV59" s="1320"/>
      <c r="DW59" s="1320"/>
      <c r="DX59" s="1320"/>
    </row>
    <row r="60" spans="1:128" s="1150" customFormat="1" ht="6.95" customHeight="1">
      <c r="A60" s="1348">
        <v>13.1</v>
      </c>
      <c r="B60" s="1653"/>
      <c r="C60" s="1924" t="s">
        <v>1100</v>
      </c>
      <c r="D60" s="1924"/>
      <c r="E60" s="1924"/>
      <c r="F60" s="1924"/>
      <c r="G60" s="1925"/>
      <c r="H60" s="1934" t="s">
        <v>1105</v>
      </c>
      <c r="I60" s="1935"/>
      <c r="J60" s="781" t="s">
        <v>1090</v>
      </c>
      <c r="K60" s="506">
        <f>ROUND(10129834/F73*(1-D74),2)</f>
        <v>438.31</v>
      </c>
      <c r="L60" s="782"/>
      <c r="M60" s="783">
        <f t="shared" si="3"/>
        <v>0</v>
      </c>
      <c r="N60" s="784"/>
      <c r="O60" s="775">
        <f t="shared" si="4"/>
        <v>0</v>
      </c>
      <c r="P60" s="785"/>
      <c r="Q60" s="506">
        <f>'3.2Cost by Packages'!Q62+'3.2Cost by Packages'!U62+'3.2Cost by Packages'!Y62+'3.2Cost by Packages'!AC62+'3.2Cost by Packages'!AG62+'3.2Cost by Packages'!AK62+'3.2Cost by Packages'!AO62+'3.2Cost by Packages'!AS62+'3.2Cost by Packages'!AW62+'3.2Cost by Packages'!BA62+'3.2Cost by Packages'!BE62+'3.2Cost by Packages'!BI62+'3.2Cost by Packages'!BM62+'3.2Cost by Packages'!BQ62+'3.2Cost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64"/>
      <c r="S60" s="775">
        <f>'3.2Cost by Packages'!O62+'3.2Cost by Packages'!S62+'3.2Cost by Packages'!W62+'3.2Cost by Packages'!AA62+'3.2Cost by Packages'!AE62+'3.2Cost by Packages'!AI62+'3.2Cost by Packages'!AM62+'3.2Cost by Packages'!AQ62+'3.2Cost by Packages'!AU62+'3.2Cost by Packages'!AY62+'3.2Cost by Packages'!BC62+'3.2Cost by Packages'!BG62+'3.2Cost by Packages'!BK62+'3.2Cost by Packages'!BO62+'3.2Cost by Packages'!BS62+'3.2Cost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5"/>
      <c r="U60" s="1263"/>
      <c r="V60" s="784"/>
      <c r="W60" s="512"/>
      <c r="X60" s="792"/>
      <c r="Y60" s="786"/>
      <c r="Z60" s="793"/>
      <c r="AA60" s="768"/>
      <c r="AB60" s="792"/>
      <c r="AC60" s="786"/>
      <c r="AD60" s="787"/>
      <c r="AE60" s="768"/>
      <c r="AF60" s="792"/>
      <c r="AG60" s="786"/>
      <c r="AH60" s="793"/>
      <c r="AI60" s="778"/>
      <c r="AJ60" s="792"/>
      <c r="AK60" s="786"/>
      <c r="AL60" s="787"/>
      <c r="AM60" s="768"/>
      <c r="AN60" s="792"/>
      <c r="AO60" s="786"/>
      <c r="AP60" s="793"/>
      <c r="AQ60" s="768"/>
      <c r="AR60" s="792"/>
      <c r="AS60" s="786"/>
      <c r="AT60" s="793"/>
      <c r="AU60" s="778"/>
      <c r="AV60" s="792"/>
      <c r="AW60" s="1241"/>
      <c r="AX60" s="1241"/>
      <c r="AY60" s="1241"/>
      <c r="AZ60" s="1241"/>
      <c r="BA60" s="1241"/>
      <c r="BB60" s="1241"/>
      <c r="BC60" s="1241"/>
      <c r="BD60" s="1241"/>
      <c r="BE60" s="1241"/>
      <c r="BF60" s="1241"/>
      <c r="BG60" s="1241"/>
      <c r="BH60" s="1241"/>
      <c r="BI60" s="1241"/>
      <c r="BJ60" s="1241"/>
      <c r="BK60" s="1241"/>
      <c r="BL60" s="1241"/>
      <c r="BM60" s="1241"/>
      <c r="BN60" s="1241"/>
      <c r="BO60" s="1241"/>
      <c r="BP60" s="1241"/>
      <c r="BQ60" s="1241"/>
      <c r="BR60" s="1241"/>
      <c r="BS60" s="1241"/>
      <c r="BT60" s="1241"/>
      <c r="BU60" s="1241"/>
      <c r="BV60" s="1241"/>
      <c r="BW60" s="1241"/>
      <c r="BX60" s="1241"/>
      <c r="BY60" s="1241"/>
      <c r="BZ60" s="1241"/>
      <c r="CA60" s="1241"/>
      <c r="CB60" s="1241"/>
      <c r="CC60" s="1241"/>
      <c r="CD60" s="1241"/>
      <c r="CE60" s="1241"/>
      <c r="CF60" s="1241"/>
      <c r="CG60" s="1241"/>
      <c r="CH60" s="1241"/>
      <c r="CI60" s="1241"/>
      <c r="CJ60" s="1241"/>
      <c r="CK60" s="1241"/>
      <c r="CL60" s="1241"/>
      <c r="CM60" s="1241"/>
      <c r="CN60" s="1241"/>
      <c r="CO60" s="1241"/>
      <c r="CP60" s="1241"/>
      <c r="CQ60" s="1241"/>
      <c r="CR60" s="1241"/>
      <c r="CS60" s="1241"/>
      <c r="CT60" s="1241"/>
      <c r="CU60" s="1241"/>
      <c r="CV60" s="1241"/>
      <c r="CW60" s="1241"/>
      <c r="CX60" s="1241"/>
      <c r="CY60" s="1241"/>
      <c r="CZ60" s="1241"/>
      <c r="DA60" s="1241"/>
      <c r="DB60" s="1241"/>
      <c r="DC60" s="1241"/>
      <c r="DD60" s="1241"/>
      <c r="DE60" s="1241"/>
      <c r="DF60" s="1241"/>
      <c r="DG60" s="1241"/>
      <c r="DH60" s="1241"/>
      <c r="DI60" s="1241"/>
      <c r="DJ60" s="1241"/>
      <c r="DK60" s="1241"/>
      <c r="DL60" s="1241"/>
      <c r="DM60" s="1241"/>
      <c r="DN60" s="1241"/>
      <c r="DO60" s="1241"/>
      <c r="DP60" s="1241"/>
      <c r="DQ60" s="1241"/>
      <c r="DR60" s="1241"/>
      <c r="DS60" s="1241"/>
      <c r="DT60" s="1241"/>
      <c r="DU60" s="1241"/>
      <c r="DV60" s="1241"/>
      <c r="DW60" s="1241"/>
      <c r="DX60" s="1241"/>
    </row>
    <row r="61" spans="1:128" s="1150" customFormat="1" ht="6.95" customHeight="1">
      <c r="A61" s="1348">
        <v>13.2</v>
      </c>
      <c r="B61" s="1653"/>
      <c r="C61" s="1924" t="s">
        <v>1100</v>
      </c>
      <c r="D61" s="1924"/>
      <c r="E61" s="1924"/>
      <c r="F61" s="1924"/>
      <c r="G61" s="1925"/>
      <c r="H61" s="1934" t="s">
        <v>1103</v>
      </c>
      <c r="I61" s="1935"/>
      <c r="J61" s="781" t="s">
        <v>1090</v>
      </c>
      <c r="K61" s="506">
        <f>ROUND(10129834/F73*(1-D74),2)</f>
        <v>438.31</v>
      </c>
      <c r="L61" s="782"/>
      <c r="M61" s="783">
        <f t="shared" si="3"/>
        <v>2.4</v>
      </c>
      <c r="N61" s="784"/>
      <c r="O61" s="775">
        <f t="shared" si="4"/>
        <v>1051.944</v>
      </c>
      <c r="P61" s="785"/>
      <c r="Q61" s="506">
        <f>'3.2Cost by Packages'!Q63+'3.2Cost by Packages'!U63+'3.2Cost by Packages'!Y63+'3.2Cost by Packages'!AC63+'3.2Cost by Packages'!AG63+'3.2Cost by Packages'!AK63+'3.2Cost by Packages'!AO63+'3.2Cost by Packages'!AS63+'3.2Cost by Packages'!AW63+'3.2Cost by Packages'!BA63+'3.2Cost by Packages'!BE63+'3.2Cost by Packages'!BI63+'3.2Cost by Packages'!BM63+'3.2Cost by Packages'!BQ63+'3.2Cost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64"/>
      <c r="S61" s="775">
        <f>'3.2Cost by Packages'!O63+'3.2Cost by Packages'!S63+'3.2Cost by Packages'!W63+'3.2Cost by Packages'!AA63+'3.2Cost by Packages'!AE63+'3.2Cost by Packages'!AI63+'3.2Cost by Packages'!AM63+'3.2Cost by Packages'!AQ63+'3.2Cost by Packages'!AU63+'3.2Cost by Packages'!AY63+'3.2Cost by Packages'!BC63+'3.2Cost by Packages'!BG63+'3.2Cost by Packages'!BK63+'3.2Cost by Packages'!BO63+'3.2Cost by Packages'!BS63+'3.2Cost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1051.944</v>
      </c>
      <c r="T61" s="785"/>
      <c r="U61" s="1263"/>
      <c r="V61" s="784"/>
      <c r="W61" s="512"/>
      <c r="X61" s="792"/>
      <c r="Y61" s="786"/>
      <c r="Z61" s="793"/>
      <c r="AA61" s="768"/>
      <c r="AB61" s="792"/>
      <c r="AC61" s="786"/>
      <c r="AD61" s="787"/>
      <c r="AE61" s="768"/>
      <c r="AF61" s="792"/>
      <c r="AG61" s="786"/>
      <c r="AH61" s="793"/>
      <c r="AI61" s="778"/>
      <c r="AJ61" s="792"/>
      <c r="AK61" s="786"/>
      <c r="AL61" s="787"/>
      <c r="AM61" s="768"/>
      <c r="AN61" s="792"/>
      <c r="AO61" s="786"/>
      <c r="AP61" s="793"/>
      <c r="AQ61" s="768"/>
      <c r="AR61" s="792"/>
      <c r="AS61" s="786"/>
      <c r="AT61" s="793"/>
      <c r="AU61" s="778"/>
      <c r="AV61" s="792"/>
      <c r="AW61" s="1241"/>
      <c r="AX61" s="1241"/>
      <c r="AY61" s="1241"/>
      <c r="AZ61" s="1241"/>
      <c r="BA61" s="1241"/>
      <c r="BB61" s="1241"/>
      <c r="BC61" s="1241"/>
      <c r="BD61" s="1241"/>
      <c r="BE61" s="1241"/>
      <c r="BF61" s="1241"/>
      <c r="BG61" s="1241"/>
      <c r="BH61" s="1241"/>
      <c r="BI61" s="1241"/>
      <c r="BJ61" s="1241"/>
      <c r="BK61" s="1241"/>
      <c r="BL61" s="1241"/>
      <c r="BM61" s="1241"/>
      <c r="BN61" s="1241"/>
      <c r="BO61" s="1241"/>
      <c r="BP61" s="1241"/>
      <c r="BQ61" s="1241"/>
      <c r="BR61" s="1241"/>
      <c r="BS61" s="1241"/>
      <c r="BT61" s="1241"/>
      <c r="BU61" s="1241"/>
      <c r="BV61" s="1241"/>
      <c r="BW61" s="1241"/>
      <c r="BX61" s="1241"/>
      <c r="BY61" s="1241"/>
      <c r="BZ61" s="1241"/>
      <c r="CA61" s="1241"/>
      <c r="CB61" s="1241"/>
      <c r="CC61" s="1241"/>
      <c r="CD61" s="1241"/>
      <c r="CE61" s="1241"/>
      <c r="CF61" s="1241"/>
      <c r="CG61" s="1241"/>
      <c r="CH61" s="1241"/>
      <c r="CI61" s="1241"/>
      <c r="CJ61" s="1241"/>
      <c r="CK61" s="1241"/>
      <c r="CL61" s="1241"/>
      <c r="CM61" s="1241"/>
      <c r="CN61" s="1241"/>
      <c r="CO61" s="1241"/>
      <c r="CP61" s="1241"/>
      <c r="CQ61" s="1241"/>
      <c r="CR61" s="1241"/>
      <c r="CS61" s="1241"/>
      <c r="CT61" s="1241"/>
      <c r="CU61" s="1241"/>
      <c r="CV61" s="1241"/>
      <c r="CW61" s="1241"/>
      <c r="CX61" s="1241"/>
      <c r="CY61" s="1241"/>
      <c r="CZ61" s="1241"/>
      <c r="DA61" s="1241"/>
      <c r="DB61" s="1241"/>
      <c r="DC61" s="1241"/>
      <c r="DD61" s="1241"/>
      <c r="DE61" s="1241"/>
      <c r="DF61" s="1241"/>
      <c r="DG61" s="1241"/>
      <c r="DH61" s="1241"/>
      <c r="DI61" s="1241"/>
      <c r="DJ61" s="1241"/>
      <c r="DK61" s="1241"/>
      <c r="DL61" s="1241"/>
      <c r="DM61" s="1241"/>
      <c r="DN61" s="1241"/>
      <c r="DO61" s="1241"/>
      <c r="DP61" s="1241"/>
      <c r="DQ61" s="1241"/>
      <c r="DR61" s="1241"/>
      <c r="DS61" s="1241"/>
      <c r="DT61" s="1241"/>
      <c r="DU61" s="1241"/>
      <c r="DV61" s="1241"/>
      <c r="DW61" s="1241"/>
      <c r="DX61" s="1241"/>
    </row>
    <row r="62" spans="1:128" s="1150" customFormat="1" ht="6.95" customHeight="1">
      <c r="A62" s="1348">
        <v>13.3</v>
      </c>
      <c r="B62" s="1653"/>
      <c r="C62" s="1924" t="s">
        <v>1102</v>
      </c>
      <c r="D62" s="1924"/>
      <c r="E62" s="1924"/>
      <c r="F62" s="1924"/>
      <c r="G62" s="1925"/>
      <c r="H62" s="1934" t="s">
        <v>1103</v>
      </c>
      <c r="I62" s="1935"/>
      <c r="J62" s="781" t="s">
        <v>1090</v>
      </c>
      <c r="K62" s="506">
        <f>ROUND(13236433/F73*(1-D74),2)</f>
        <v>572.73</v>
      </c>
      <c r="L62" s="782"/>
      <c r="M62" s="783">
        <f t="shared" si="3"/>
        <v>0</v>
      </c>
      <c r="N62" s="784"/>
      <c r="O62" s="775">
        <f t="shared" si="4"/>
        <v>0</v>
      </c>
      <c r="P62" s="785"/>
      <c r="Q62" s="506">
        <f>'3.2Cost by Packages'!Q64+'3.2Cost by Packages'!U64+'3.2Cost by Packages'!Y64+'3.2Cost by Packages'!AC64+'3.2Cost by Packages'!AG64+'3.2Cost by Packages'!AK64+'3.2Cost by Packages'!AO64+'3.2Cost by Packages'!AS64+'3.2Cost by Packages'!AW64+'3.2Cost by Packages'!BA64+'3.2Cost by Packages'!BE64+'3.2Cost by Packages'!BI64+'3.2Cost by Packages'!BM64+'3.2Cost by Packages'!BQ64+'3.2Cost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64"/>
      <c r="S62" s="775">
        <f>'3.2Cost by Packages'!O64+'3.2Cost by Packages'!S64+'3.2Cost by Packages'!W64+'3.2Cost by Packages'!AA64+'3.2Cost by Packages'!AE64+'3.2Cost by Packages'!AI64+'3.2Cost by Packages'!AM64+'3.2Cost by Packages'!AQ64+'3.2Cost by Packages'!AU64+'3.2Cost by Packages'!AY64+'3.2Cost by Packages'!BC64+'3.2Cost by Packages'!BG64+'3.2Cost by Packages'!BK64+'3.2Cost by Packages'!BO64+'3.2Cost by Packages'!BS64+'3.2Cost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5"/>
      <c r="U62" s="1263"/>
      <c r="V62" s="784"/>
      <c r="W62" s="512"/>
      <c r="X62" s="792"/>
      <c r="Y62" s="786"/>
      <c r="Z62" s="793"/>
      <c r="AA62" s="768"/>
      <c r="AB62" s="792"/>
      <c r="AC62" s="786"/>
      <c r="AD62" s="787"/>
      <c r="AE62" s="768"/>
      <c r="AF62" s="792"/>
      <c r="AG62" s="786"/>
      <c r="AH62" s="793"/>
      <c r="AI62" s="778"/>
      <c r="AJ62" s="792"/>
      <c r="AK62" s="786"/>
      <c r="AL62" s="787"/>
      <c r="AM62" s="768"/>
      <c r="AN62" s="792"/>
      <c r="AO62" s="786"/>
      <c r="AP62" s="793"/>
      <c r="AQ62" s="768"/>
      <c r="AR62" s="792"/>
      <c r="AS62" s="786"/>
      <c r="AT62" s="793"/>
      <c r="AU62" s="778"/>
      <c r="AV62" s="792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38" customFormat="1" ht="6.95" customHeight="1">
      <c r="A63" s="1261">
        <v>14</v>
      </c>
      <c r="B63" s="1654"/>
      <c r="C63" s="1936" t="s">
        <v>1115</v>
      </c>
      <c r="D63" s="1936"/>
      <c r="E63" s="1936"/>
      <c r="F63" s="1936"/>
      <c r="G63" s="1937"/>
      <c r="H63" s="1932"/>
      <c r="I63" s="1933"/>
      <c r="J63" s="499"/>
      <c r="K63" s="521"/>
      <c r="L63" s="510"/>
      <c r="M63" s="1305">
        <f t="shared" si="3"/>
        <v>0</v>
      </c>
      <c r="N63" s="1306"/>
      <c r="O63" s="823">
        <f t="shared" si="4"/>
        <v>0</v>
      </c>
      <c r="P63" s="791"/>
      <c r="Q63" s="521">
        <f>'3.2Cost by Packages'!Q65+'3.2Cost by Packages'!U65+'3.2Cost by Packages'!Y65+'3.2Cost by Packages'!AC65+'3.2Cost by Packages'!AG65+'3.2Cost by Packages'!AK65+'3.2Cost by Packages'!AO65+'3.2Cost by Packages'!AS65+'3.2Cost by Packages'!AW65+'3.2Cost by Packages'!BA65+'3.2Cost by Packages'!BE65+'3.2Cost by Packages'!BI65+'3.2Cost by Packages'!BM65+'3.2Cost by Packages'!BQ65+'3.2Cost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81"/>
      <c r="S63" s="823">
        <f>'3.2Cost by Packages'!O65+'3.2Cost by Packages'!S65+'3.2Cost by Packages'!W65+'3.2Cost by Packages'!AA65+'3.2Cost by Packages'!AE65+'3.2Cost by Packages'!AI65+'3.2Cost by Packages'!AM65+'3.2Cost by Packages'!AQ65+'3.2Cost by Packages'!AU65+'3.2Cost by Packages'!AY65+'3.2Cost by Packages'!BC65+'3.2Cost by Packages'!BG65+'3.2Cost by Packages'!BK65+'3.2Cost by Packages'!BO65+'3.2Cost by Packages'!BS65+'3.2Cost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1"/>
      <c r="U63" s="1274"/>
      <c r="V63" s="1306"/>
      <c r="W63" s="510"/>
      <c r="X63" s="788"/>
      <c r="Y63" s="1307"/>
      <c r="Z63" s="790"/>
      <c r="AA63" s="767"/>
      <c r="AB63" s="788"/>
      <c r="AC63" s="1307"/>
      <c r="AD63" s="789"/>
      <c r="AE63" s="767"/>
      <c r="AF63" s="788"/>
      <c r="AG63" s="1307"/>
      <c r="AH63" s="790"/>
      <c r="AI63" s="776"/>
      <c r="AJ63" s="788"/>
      <c r="AK63" s="1307"/>
      <c r="AL63" s="789"/>
      <c r="AM63" s="767"/>
      <c r="AN63" s="788"/>
      <c r="AO63" s="1307"/>
      <c r="AP63" s="790"/>
      <c r="AQ63" s="767"/>
      <c r="AR63" s="788"/>
      <c r="AS63" s="1307"/>
      <c r="AT63" s="790"/>
      <c r="AU63" s="776"/>
      <c r="AV63" s="788"/>
      <c r="AW63" s="1243"/>
      <c r="AX63" s="1243"/>
      <c r="AY63" s="1243"/>
      <c r="AZ63" s="1243"/>
      <c r="BA63" s="1243"/>
      <c r="BB63" s="1243"/>
      <c r="BC63" s="1243"/>
      <c r="BD63" s="1243"/>
      <c r="BE63" s="1243"/>
      <c r="BF63" s="1243"/>
      <c r="BG63" s="1243"/>
      <c r="BH63" s="1243"/>
      <c r="BI63" s="1243"/>
      <c r="BJ63" s="1243"/>
      <c r="BK63" s="1243"/>
      <c r="BL63" s="1243"/>
      <c r="BM63" s="1243"/>
      <c r="BN63" s="1243"/>
      <c r="BO63" s="1243"/>
      <c r="BP63" s="1243"/>
      <c r="BQ63" s="1243"/>
      <c r="BR63" s="1243"/>
      <c r="BS63" s="1243"/>
      <c r="BT63" s="1243"/>
      <c r="BU63" s="1243"/>
      <c r="BV63" s="1243"/>
      <c r="BW63" s="1243"/>
      <c r="BX63" s="1243"/>
      <c r="BY63" s="1243"/>
      <c r="BZ63" s="1243"/>
      <c r="CA63" s="1243"/>
      <c r="CB63" s="1243"/>
      <c r="CC63" s="1243"/>
      <c r="CD63" s="1243"/>
      <c r="CE63" s="1243"/>
      <c r="CF63" s="1243"/>
      <c r="CG63" s="1243"/>
      <c r="CH63" s="1243"/>
      <c r="CI63" s="1243"/>
      <c r="CJ63" s="1243"/>
      <c r="CK63" s="1243"/>
      <c r="CL63" s="1243"/>
      <c r="CM63" s="1243"/>
      <c r="CN63" s="1243"/>
      <c r="CO63" s="1243"/>
      <c r="CP63" s="1243"/>
      <c r="CQ63" s="1243"/>
      <c r="CR63" s="1243"/>
      <c r="CS63" s="1243"/>
      <c r="CT63" s="1243"/>
      <c r="CU63" s="1243"/>
      <c r="CV63" s="1243"/>
      <c r="CW63" s="1243"/>
      <c r="CX63" s="1243"/>
      <c r="CY63" s="1243"/>
      <c r="CZ63" s="1243"/>
      <c r="DA63" s="1243"/>
      <c r="DB63" s="1243"/>
      <c r="DC63" s="1243"/>
      <c r="DD63" s="1243"/>
      <c r="DE63" s="1243"/>
      <c r="DF63" s="1243"/>
      <c r="DG63" s="1243"/>
      <c r="DH63" s="1243"/>
      <c r="DI63" s="1243"/>
      <c r="DJ63" s="1243"/>
      <c r="DK63" s="1243"/>
      <c r="DL63" s="1243"/>
      <c r="DM63" s="1243"/>
      <c r="DN63" s="1243"/>
      <c r="DO63" s="1243"/>
      <c r="DP63" s="1243"/>
      <c r="DQ63" s="1243"/>
      <c r="DR63" s="1243"/>
      <c r="DS63" s="1243"/>
      <c r="DT63" s="1243"/>
      <c r="DU63" s="1243"/>
      <c r="DV63" s="1243"/>
      <c r="DW63" s="1243"/>
      <c r="DX63" s="1243"/>
    </row>
    <row r="64" spans="1:128" s="1150" customFormat="1" ht="6.95" customHeight="1">
      <c r="A64" s="1348">
        <v>14.1</v>
      </c>
      <c r="B64" s="1653"/>
      <c r="C64" s="1924" t="s">
        <v>1100</v>
      </c>
      <c r="D64" s="1924"/>
      <c r="E64" s="1924"/>
      <c r="F64" s="1924"/>
      <c r="G64" s="1925"/>
      <c r="H64" s="1934" t="s">
        <v>1103</v>
      </c>
      <c r="I64" s="1935"/>
      <c r="J64" s="781" t="s">
        <v>1090</v>
      </c>
      <c r="K64" s="506">
        <f>ROUND(10129834/F73*(1-D74),2)</f>
        <v>438.31</v>
      </c>
      <c r="L64" s="1264"/>
      <c r="M64" s="783">
        <f t="shared" si="3"/>
        <v>0</v>
      </c>
      <c r="N64" s="784"/>
      <c r="O64" s="775">
        <f t="shared" si="4"/>
        <v>0</v>
      </c>
      <c r="P64" s="785"/>
      <c r="Q64" s="506">
        <f>'3.2Cost by Packages'!Q66+'3.2Cost by Packages'!U66+'3.2Cost by Packages'!Y66+'3.2Cost by Packages'!AC66+'3.2Cost by Packages'!AG66+'3.2Cost by Packages'!AK66+'3.2Cost by Packages'!AO66+'3.2Cost by Packages'!AS66+'3.2Cost by Packages'!AW66+'3.2Cost by Packages'!BA66+'3.2Cost by Packages'!BE66+'3.2Cost by Packages'!BI66+'3.2Cost by Packages'!BM66+'3.2Cost by Packages'!BQ66+'3.2Cost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64"/>
      <c r="S64" s="775">
        <f>'3.2Cost by Packages'!O66+'3.2Cost by Packages'!S66+'3.2Cost by Packages'!W66+'3.2Cost by Packages'!AA66+'3.2Cost by Packages'!AE66+'3.2Cost by Packages'!AI66+'3.2Cost by Packages'!AM66+'3.2Cost by Packages'!AQ66+'3.2Cost by Packages'!AU66+'3.2Cost by Packages'!AY66+'3.2Cost by Packages'!BC66+'3.2Cost by Packages'!BG66+'3.2Cost by Packages'!BK66+'3.2Cost by Packages'!BO66+'3.2Cost by Packages'!BS66+'3.2Cost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5"/>
      <c r="U64" s="1263"/>
      <c r="V64" s="784"/>
      <c r="W64" s="512"/>
      <c r="X64" s="792"/>
      <c r="Y64" s="786"/>
      <c r="Z64" s="793"/>
      <c r="AA64" s="768"/>
      <c r="AB64" s="792"/>
      <c r="AC64" s="786"/>
      <c r="AD64" s="787"/>
      <c r="AE64" s="768"/>
      <c r="AF64" s="792"/>
      <c r="AG64" s="786"/>
      <c r="AH64" s="793"/>
      <c r="AI64" s="778"/>
      <c r="AJ64" s="792"/>
      <c r="AK64" s="786"/>
      <c r="AL64" s="787"/>
      <c r="AM64" s="768"/>
      <c r="AN64" s="792"/>
      <c r="AO64" s="786"/>
      <c r="AP64" s="793"/>
      <c r="AQ64" s="768"/>
      <c r="AR64" s="792"/>
      <c r="AS64" s="786"/>
      <c r="AT64" s="793"/>
      <c r="AU64" s="778"/>
      <c r="AV64" s="792"/>
      <c r="AW64" s="871"/>
      <c r="AX64" s="871"/>
      <c r="AY64" s="871"/>
      <c r="AZ64" s="871"/>
      <c r="BA64" s="871"/>
      <c r="BB64" s="871"/>
      <c r="BC64" s="871"/>
      <c r="BD64" s="871"/>
      <c r="BE64" s="871"/>
      <c r="BF64" s="871"/>
      <c r="BG64" s="871"/>
      <c r="BH64" s="871"/>
      <c r="BI64" s="871"/>
      <c r="BJ64" s="871"/>
      <c r="BK64" s="871"/>
      <c r="BL64" s="871"/>
      <c r="BM64" s="871"/>
      <c r="BN64" s="871"/>
      <c r="BO64" s="871"/>
      <c r="BP64" s="871"/>
      <c r="BQ64" s="871"/>
      <c r="BR64" s="871"/>
      <c r="BS64" s="871"/>
      <c r="BT64" s="871"/>
      <c r="BU64" s="871"/>
      <c r="BV64" s="871"/>
      <c r="BW64" s="871"/>
      <c r="BX64" s="871"/>
      <c r="BY64" s="871"/>
      <c r="BZ64" s="871"/>
      <c r="CA64" s="871"/>
      <c r="CB64" s="871"/>
      <c r="CC64" s="871"/>
      <c r="CD64" s="871"/>
      <c r="CE64" s="871"/>
      <c r="CF64" s="871"/>
      <c r="CG64" s="871"/>
      <c r="CH64" s="871"/>
      <c r="CI64" s="871"/>
      <c r="CJ64" s="871"/>
      <c r="CK64" s="871"/>
      <c r="CL64" s="871"/>
      <c r="CM64" s="871"/>
      <c r="CN64" s="871"/>
      <c r="CO64" s="871"/>
      <c r="CP64" s="871"/>
      <c r="CQ64" s="871"/>
      <c r="CR64" s="871"/>
      <c r="CS64" s="871"/>
      <c r="CT64" s="871"/>
      <c r="CU64" s="871"/>
      <c r="CV64" s="871"/>
      <c r="CW64" s="871"/>
      <c r="CX64" s="871"/>
      <c r="CY64" s="871"/>
      <c r="CZ64" s="871"/>
      <c r="DA64" s="871"/>
      <c r="DB64" s="871"/>
      <c r="DC64" s="871"/>
      <c r="DD64" s="871"/>
      <c r="DE64" s="871"/>
      <c r="DF64" s="871"/>
      <c r="DG64" s="871"/>
      <c r="DH64" s="871"/>
      <c r="DI64" s="871"/>
      <c r="DJ64" s="871"/>
      <c r="DK64" s="871"/>
      <c r="DL64" s="871"/>
      <c r="DM64" s="871"/>
      <c r="DN64" s="871"/>
      <c r="DO64" s="871"/>
      <c r="DP64" s="871"/>
      <c r="DQ64" s="871"/>
      <c r="DR64" s="871"/>
      <c r="DS64" s="871"/>
      <c r="DT64" s="871"/>
      <c r="DU64" s="871"/>
      <c r="DV64" s="871"/>
      <c r="DW64" s="871"/>
      <c r="DX64" s="871"/>
    </row>
    <row r="65" spans="1:128" s="1238" customFormat="1" ht="6.95" customHeight="1">
      <c r="A65" s="1261">
        <v>15</v>
      </c>
      <c r="B65" s="1654"/>
      <c r="C65" s="1936" t="s">
        <v>1123</v>
      </c>
      <c r="D65" s="1936"/>
      <c r="E65" s="1936"/>
      <c r="F65" s="1936"/>
      <c r="G65" s="1937"/>
      <c r="H65" s="1932"/>
      <c r="I65" s="1933"/>
      <c r="J65" s="499"/>
      <c r="K65" s="521"/>
      <c r="L65" s="510"/>
      <c r="M65" s="1305">
        <f t="shared" si="3"/>
        <v>0</v>
      </c>
      <c r="N65" s="1306"/>
      <c r="O65" s="823">
        <f t="shared" si="4"/>
        <v>16510.082000000002</v>
      </c>
      <c r="P65" s="791"/>
      <c r="Q65" s="521">
        <f>'3.2Cost by Packages'!Q67+'3.2Cost by Packages'!U67+'3.2Cost by Packages'!Y67+'3.2Cost by Packages'!AC67+'3.2Cost by Packages'!AG67+'3.2Cost by Packages'!AK67+'3.2Cost by Packages'!AO67+'3.2Cost by Packages'!AS67+'3.2Cost by Packages'!AW67+'3.2Cost by Packages'!BA67+'3.2Cost by Packages'!BE67+'3.2Cost by Packages'!BI67+'3.2Cost by Packages'!BM67+'3.2Cost by Packages'!BQ67+'3.2Cost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81"/>
      <c r="S65" s="823">
        <f>'3.2Cost by Packages'!O67+'3.2Cost by Packages'!S67+'3.2Cost by Packages'!W67+'3.2Cost by Packages'!AA67+'3.2Cost by Packages'!AE67+'3.2Cost by Packages'!AI67+'3.2Cost by Packages'!AM67+'3.2Cost by Packages'!AQ67+'3.2Cost by Packages'!AU67+'3.2Cost by Packages'!AY67+'3.2Cost by Packages'!BC67+'3.2Cost by Packages'!BG67+'3.2Cost by Packages'!BK67+'3.2Cost by Packages'!BO67+'3.2Cost by Packages'!BS67+'3.2Cost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16510.082000000002</v>
      </c>
      <c r="T65" s="791"/>
      <c r="U65" s="1274"/>
      <c r="V65" s="1306"/>
      <c r="W65" s="510"/>
      <c r="X65" s="788"/>
      <c r="Y65" s="1307"/>
      <c r="Z65" s="790"/>
      <c r="AA65" s="767"/>
      <c r="AB65" s="788"/>
      <c r="AC65" s="1307"/>
      <c r="AD65" s="789"/>
      <c r="AE65" s="767"/>
      <c r="AF65" s="788"/>
      <c r="AG65" s="1307"/>
      <c r="AH65" s="790"/>
      <c r="AI65" s="776"/>
      <c r="AJ65" s="788"/>
      <c r="AK65" s="1307"/>
      <c r="AL65" s="789"/>
      <c r="AM65" s="767"/>
      <c r="AN65" s="788"/>
      <c r="AO65" s="1307"/>
      <c r="AP65" s="790"/>
      <c r="AQ65" s="767"/>
      <c r="AR65" s="788"/>
      <c r="AS65" s="1307"/>
      <c r="AT65" s="790"/>
      <c r="AU65" s="776"/>
      <c r="AV65" s="788"/>
      <c r="AW65" s="1321"/>
      <c r="AX65" s="1321"/>
      <c r="AY65" s="1321"/>
      <c r="AZ65" s="1321"/>
      <c r="BA65" s="1321"/>
      <c r="BB65" s="1321"/>
      <c r="BC65" s="1321"/>
      <c r="BD65" s="1321"/>
      <c r="BE65" s="1321"/>
      <c r="BF65" s="1321"/>
      <c r="BG65" s="1321"/>
      <c r="BH65" s="1321"/>
      <c r="BI65" s="1321"/>
      <c r="BJ65" s="1321"/>
      <c r="BK65" s="1321"/>
      <c r="BL65" s="1321"/>
      <c r="BM65" s="1321"/>
      <c r="BN65" s="1321"/>
      <c r="BO65" s="1321"/>
      <c r="BP65" s="1321"/>
      <c r="BQ65" s="1321"/>
      <c r="BR65" s="1321"/>
      <c r="BS65" s="1321"/>
      <c r="BT65" s="1321"/>
      <c r="BU65" s="1321"/>
      <c r="BV65" s="1321"/>
      <c r="BW65" s="1321"/>
      <c r="BX65" s="1321"/>
      <c r="BY65" s="1321"/>
      <c r="BZ65" s="1321"/>
      <c r="CA65" s="1321"/>
      <c r="CB65" s="1321"/>
      <c r="CC65" s="1321"/>
      <c r="CD65" s="1321"/>
      <c r="CE65" s="1321"/>
      <c r="CF65" s="1321"/>
      <c r="CG65" s="1321"/>
      <c r="CH65" s="1321"/>
      <c r="CI65" s="1321"/>
      <c r="CJ65" s="1321"/>
      <c r="CK65" s="1321"/>
      <c r="CL65" s="1321"/>
      <c r="CM65" s="1321"/>
      <c r="CN65" s="1321"/>
      <c r="CO65" s="1321"/>
      <c r="CP65" s="1321"/>
      <c r="CQ65" s="1321"/>
      <c r="CR65" s="1321"/>
      <c r="CS65" s="1321"/>
      <c r="CT65" s="1321"/>
      <c r="CU65" s="1321"/>
      <c r="CV65" s="1321"/>
      <c r="CW65" s="1321"/>
      <c r="CX65" s="1321"/>
      <c r="CY65" s="1321"/>
      <c r="CZ65" s="1321"/>
      <c r="DA65" s="1321"/>
      <c r="DB65" s="1321"/>
      <c r="DC65" s="1321"/>
      <c r="DD65" s="1321"/>
      <c r="DE65" s="1321"/>
      <c r="DF65" s="1321"/>
      <c r="DG65" s="1321"/>
      <c r="DH65" s="1321"/>
      <c r="DI65" s="1321"/>
      <c r="DJ65" s="1321"/>
      <c r="DK65" s="1321"/>
      <c r="DL65" s="1321"/>
      <c r="DM65" s="1321"/>
      <c r="DN65" s="1321"/>
      <c r="DO65" s="1321"/>
      <c r="DP65" s="1321"/>
      <c r="DQ65" s="1321"/>
      <c r="DR65" s="1321"/>
      <c r="DS65" s="1321"/>
      <c r="DT65" s="1321"/>
      <c r="DU65" s="1321"/>
      <c r="DV65" s="1321"/>
      <c r="DW65" s="1321"/>
      <c r="DX65" s="1321"/>
    </row>
    <row r="66" spans="1:128" s="1148" customFormat="1" ht="6.95" customHeight="1">
      <c r="A66" s="1348">
        <v>15.1</v>
      </c>
      <c r="B66" s="1655"/>
      <c r="C66" s="1926" t="s">
        <v>1097</v>
      </c>
      <c r="D66" s="1926"/>
      <c r="E66" s="1926"/>
      <c r="F66" s="1926"/>
      <c r="G66" s="1927"/>
      <c r="H66" s="1928" t="s">
        <v>1105</v>
      </c>
      <c r="I66" s="1929"/>
      <c r="J66" s="774" t="s">
        <v>1099</v>
      </c>
      <c r="K66" s="506">
        <f>ROUND(4052850/F73*(1-D74),2)</f>
        <v>175.36</v>
      </c>
      <c r="L66" s="512"/>
      <c r="M66" s="775">
        <f t="shared" si="3"/>
        <v>42</v>
      </c>
      <c r="N66" s="1672"/>
      <c r="O66" s="775">
        <f t="shared" si="4"/>
        <v>7365.1200000000008</v>
      </c>
      <c r="P66" s="513"/>
      <c r="Q66" s="506">
        <f>'3.2Cost by Packages'!Q68+'3.2Cost by Packages'!U68+'3.2Cost by Packages'!Y68+'3.2Cost by Packages'!AC68+'3.2Cost by Packages'!AG68+'3.2Cost by Packages'!AK68+'3.2Cost by Packages'!AO68+'3.2Cost by Packages'!AS68+'3.2Cost by Packages'!AW68+'3.2Cost by Packages'!BA68+'3.2Cost by Packages'!BE68+'3.2Cost by Packages'!BI68+'3.2Cost by Packages'!BM68+'3.2Cost by Packages'!BQ68+'3.2Cost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42</v>
      </c>
      <c r="R66" s="512"/>
      <c r="S66" s="775">
        <f>'3.2Cost by Packages'!O68+'3.2Cost by Packages'!S68+'3.2Cost by Packages'!W68+'3.2Cost by Packages'!AA68+'3.2Cost by Packages'!AE68+'3.2Cost by Packages'!AI68+'3.2Cost by Packages'!AM68+'3.2Cost by Packages'!AQ68+'3.2Cost by Packages'!AU68+'3.2Cost by Packages'!AY68+'3.2Cost by Packages'!BC68+'3.2Cost by Packages'!BG68+'3.2Cost by Packages'!BK68+'3.2Cost by Packages'!BO68+'3.2Cost by Packages'!BS68+'3.2Cost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7365.1200000000008</v>
      </c>
      <c r="T66" s="513"/>
      <c r="U66" s="537"/>
      <c r="V66" s="1672"/>
      <c r="W66" s="512"/>
      <c r="X66" s="1329"/>
      <c r="Y66" s="777"/>
      <c r="Z66" s="1330"/>
      <c r="AA66" s="768"/>
      <c r="AB66" s="1329"/>
      <c r="AC66" s="777"/>
      <c r="AD66" s="778"/>
      <c r="AE66" s="768"/>
      <c r="AF66" s="1329"/>
      <c r="AG66" s="777"/>
      <c r="AH66" s="1330"/>
      <c r="AI66" s="778"/>
      <c r="AJ66" s="1329"/>
      <c r="AK66" s="777"/>
      <c r="AL66" s="778"/>
      <c r="AM66" s="768"/>
      <c r="AN66" s="1329"/>
      <c r="AO66" s="777"/>
      <c r="AP66" s="1330"/>
      <c r="AQ66" s="768"/>
      <c r="AR66" s="1329"/>
      <c r="AS66" s="777"/>
      <c r="AT66" s="1330"/>
      <c r="AU66" s="778"/>
      <c r="AV66" s="1329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50" customFormat="1" ht="6.95" customHeight="1">
      <c r="A67" s="1348">
        <v>15.2</v>
      </c>
      <c r="B67" s="1653"/>
      <c r="C67" s="1924" t="s">
        <v>1100</v>
      </c>
      <c r="D67" s="1924"/>
      <c r="E67" s="1924"/>
      <c r="F67" s="1924"/>
      <c r="G67" s="1925"/>
      <c r="H67" s="1934" t="s">
        <v>1101</v>
      </c>
      <c r="I67" s="1935"/>
      <c r="J67" s="781" t="s">
        <v>1090</v>
      </c>
      <c r="K67" s="506">
        <f>ROUND(10129834/F73*(1-D74),2)</f>
        <v>438.31</v>
      </c>
      <c r="L67" s="782"/>
      <c r="M67" s="783">
        <f t="shared" si="3"/>
        <v>4.3999999999999995</v>
      </c>
      <c r="N67" s="784"/>
      <c r="O67" s="775">
        <f t="shared" si="4"/>
        <v>1928.5640000000003</v>
      </c>
      <c r="P67" s="785"/>
      <c r="Q67" s="506">
        <f>'3.2Cost by Packages'!Q69+'3.2Cost by Packages'!U69+'3.2Cost by Packages'!Y69+'3.2Cost by Packages'!AC69+'3.2Cost by Packages'!AG69+'3.2Cost by Packages'!AK69+'3.2Cost by Packages'!AO69+'3.2Cost by Packages'!AS69+'3.2Cost by Packages'!AW69+'3.2Cost by Packages'!BA69+'3.2Cost by Packages'!BE69+'3.2Cost by Packages'!BI69+'3.2Cost by Packages'!BM69+'3.2Cost by Packages'!BQ69+'3.2Cost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4.3999999999999995</v>
      </c>
      <c r="R67" s="1264"/>
      <c r="S67" s="775">
        <f>'3.2Cost by Packages'!O69+'3.2Cost by Packages'!S69+'3.2Cost by Packages'!W69+'3.2Cost by Packages'!AA69+'3.2Cost by Packages'!AE69+'3.2Cost by Packages'!AI69+'3.2Cost by Packages'!AM69+'3.2Cost by Packages'!AQ69+'3.2Cost by Packages'!AU69+'3.2Cost by Packages'!AY69+'3.2Cost by Packages'!BC69+'3.2Cost by Packages'!BG69+'3.2Cost by Packages'!BK69+'3.2Cost by Packages'!BO69+'3.2Cost by Packages'!BS69+'3.2Cost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1928.5640000000003</v>
      </c>
      <c r="T67" s="785"/>
      <c r="U67" s="1263"/>
      <c r="V67" s="784"/>
      <c r="W67" s="512"/>
      <c r="X67" s="792"/>
      <c r="Y67" s="786"/>
      <c r="Z67" s="793"/>
      <c r="AA67" s="768"/>
      <c r="AB67" s="792"/>
      <c r="AC67" s="786"/>
      <c r="AD67" s="787"/>
      <c r="AE67" s="768"/>
      <c r="AF67" s="792"/>
      <c r="AG67" s="786"/>
      <c r="AH67" s="793"/>
      <c r="AI67" s="778"/>
      <c r="AJ67" s="792"/>
      <c r="AK67" s="786"/>
      <c r="AL67" s="787"/>
      <c r="AM67" s="768"/>
      <c r="AN67" s="792"/>
      <c r="AO67" s="786"/>
      <c r="AP67" s="793"/>
      <c r="AQ67" s="768"/>
      <c r="AR67" s="792"/>
      <c r="AS67" s="786"/>
      <c r="AT67" s="793"/>
      <c r="AU67" s="778"/>
      <c r="AV67" s="792"/>
      <c r="AW67" s="871"/>
      <c r="AX67" s="871"/>
      <c r="AY67" s="871"/>
      <c r="AZ67" s="871"/>
      <c r="BA67" s="871"/>
      <c r="BB67" s="871"/>
      <c r="BC67" s="871"/>
      <c r="BD67" s="871"/>
      <c r="BE67" s="871"/>
      <c r="BF67" s="871"/>
      <c r="BG67" s="871"/>
      <c r="BH67" s="871"/>
      <c r="BI67" s="871"/>
      <c r="BJ67" s="871"/>
      <c r="BK67" s="871"/>
      <c r="BL67" s="871"/>
      <c r="BM67" s="871"/>
      <c r="BN67" s="871"/>
      <c r="BO67" s="871"/>
      <c r="BP67" s="871"/>
      <c r="BQ67" s="871"/>
      <c r="BR67" s="871"/>
      <c r="BS67" s="871"/>
      <c r="BT67" s="871"/>
      <c r="BU67" s="871"/>
      <c r="BV67" s="871"/>
      <c r="BW67" s="871"/>
      <c r="BX67" s="871"/>
      <c r="BY67" s="871"/>
      <c r="BZ67" s="871"/>
      <c r="CA67" s="871"/>
      <c r="CB67" s="871"/>
      <c r="CC67" s="871"/>
      <c r="CD67" s="871"/>
      <c r="CE67" s="871"/>
      <c r="CF67" s="871"/>
      <c r="CG67" s="871"/>
      <c r="CH67" s="871"/>
      <c r="CI67" s="871"/>
      <c r="CJ67" s="871"/>
      <c r="CK67" s="871"/>
      <c r="CL67" s="871"/>
      <c r="CM67" s="871"/>
      <c r="CN67" s="871"/>
      <c r="CO67" s="871"/>
      <c r="CP67" s="871"/>
      <c r="CQ67" s="871"/>
      <c r="CR67" s="871"/>
      <c r="CS67" s="871"/>
      <c r="CT67" s="871"/>
      <c r="CU67" s="871"/>
      <c r="CV67" s="871"/>
      <c r="CW67" s="871"/>
      <c r="CX67" s="871"/>
      <c r="CY67" s="871"/>
      <c r="CZ67" s="871"/>
      <c r="DA67" s="871"/>
      <c r="DB67" s="871"/>
      <c r="DC67" s="871"/>
      <c r="DD67" s="871"/>
      <c r="DE67" s="871"/>
      <c r="DF67" s="871"/>
      <c r="DG67" s="871"/>
      <c r="DH67" s="871"/>
      <c r="DI67" s="871"/>
      <c r="DJ67" s="871"/>
      <c r="DK67" s="871"/>
      <c r="DL67" s="871"/>
      <c r="DM67" s="871"/>
      <c r="DN67" s="871"/>
      <c r="DO67" s="871"/>
      <c r="DP67" s="871"/>
      <c r="DQ67" s="871"/>
      <c r="DR67" s="871"/>
      <c r="DS67" s="871"/>
      <c r="DT67" s="871"/>
      <c r="DU67" s="871"/>
      <c r="DV67" s="871"/>
      <c r="DW67" s="871"/>
      <c r="DX67" s="871"/>
    </row>
    <row r="68" spans="1:128" s="1241" customFormat="1" ht="6.95" customHeight="1">
      <c r="A68" s="1477">
        <v>15.3</v>
      </c>
      <c r="B68" s="1656"/>
      <c r="C68" s="1971" t="s">
        <v>1102</v>
      </c>
      <c r="D68" s="1971"/>
      <c r="E68" s="1971"/>
      <c r="F68" s="1971"/>
      <c r="G68" s="1972"/>
      <c r="H68" s="1930" t="s">
        <v>1103</v>
      </c>
      <c r="I68" s="1931"/>
      <c r="J68" s="794" t="s">
        <v>1090</v>
      </c>
      <c r="K68" s="507">
        <f>ROUND(13236433/F73*(1-D74),2)</f>
        <v>572.73</v>
      </c>
      <c r="L68" s="795"/>
      <c r="M68" s="796">
        <f t="shared" si="3"/>
        <v>12.599999999999998</v>
      </c>
      <c r="N68" s="797"/>
      <c r="O68" s="779">
        <f t="shared" si="4"/>
        <v>7216.3979999999992</v>
      </c>
      <c r="P68" s="798"/>
      <c r="Q68" s="507">
        <f>'3.2Cost by Packages'!Q70+'3.2Cost by Packages'!U70+'3.2Cost by Packages'!Y70+'3.2Cost by Packages'!AC70+'3.2Cost by Packages'!AG70+'3.2Cost by Packages'!AK70+'3.2Cost by Packages'!AO70+'3.2Cost by Packages'!AS70+'3.2Cost by Packages'!AW70+'3.2Cost by Packages'!BA70+'3.2Cost by Packages'!BE70+'3.2Cost by Packages'!BI70+'3.2Cost by Packages'!BM70+'3.2Cost by Packages'!BQ70+'3.2Cost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12.599999999999998</v>
      </c>
      <c r="R68" s="1284"/>
      <c r="S68" s="779">
        <f>'3.2Cost by Packages'!O70+'3.2Cost by Packages'!S70+'3.2Cost by Packages'!W70+'3.2Cost by Packages'!AA70+'3.2Cost by Packages'!AE70+'3.2Cost by Packages'!AI70+'3.2Cost by Packages'!AM70+'3.2Cost by Packages'!AQ70+'3.2Cost by Packages'!AU70+'3.2Cost by Packages'!AY70+'3.2Cost by Packages'!BC70+'3.2Cost by Packages'!BG70+'3.2Cost by Packages'!BK70+'3.2Cost by Packages'!BO70+'3.2Cost by Packages'!BS70+'3.2Cost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7216.3979999999992</v>
      </c>
      <c r="T68" s="798"/>
      <c r="U68" s="1283"/>
      <c r="V68" s="797"/>
      <c r="W68" s="514"/>
      <c r="X68" s="800"/>
      <c r="Y68" s="799"/>
      <c r="Z68" s="801"/>
      <c r="AA68" s="1304"/>
      <c r="AB68" s="800"/>
      <c r="AC68" s="799"/>
      <c r="AD68" s="1308"/>
      <c r="AE68" s="1304"/>
      <c r="AF68" s="800"/>
      <c r="AG68" s="799"/>
      <c r="AH68" s="801"/>
      <c r="AI68" s="780"/>
      <c r="AJ68" s="800"/>
      <c r="AK68" s="799"/>
      <c r="AL68" s="1308"/>
      <c r="AM68" s="1304"/>
      <c r="AN68" s="800"/>
      <c r="AO68" s="799"/>
      <c r="AP68" s="801"/>
      <c r="AQ68" s="1304"/>
      <c r="AR68" s="800"/>
      <c r="AS68" s="799"/>
      <c r="AT68" s="801"/>
      <c r="AU68" s="780"/>
      <c r="AV68" s="800"/>
      <c r="AW68" s="871"/>
      <c r="AX68" s="871"/>
      <c r="AY68" s="871"/>
      <c r="AZ68" s="871"/>
      <c r="BA68" s="871"/>
      <c r="BB68" s="871"/>
      <c r="BC68" s="871"/>
      <c r="BD68" s="871"/>
      <c r="BE68" s="871"/>
      <c r="BF68" s="871"/>
      <c r="BG68" s="871"/>
      <c r="BH68" s="871"/>
      <c r="BI68" s="871"/>
      <c r="BJ68" s="871"/>
      <c r="BK68" s="871"/>
      <c r="BL68" s="871"/>
      <c r="BM68" s="871"/>
      <c r="BN68" s="871"/>
      <c r="BO68" s="871"/>
      <c r="BP68" s="871"/>
      <c r="BQ68" s="871"/>
      <c r="BR68" s="871"/>
      <c r="BS68" s="871"/>
      <c r="BT68" s="871"/>
      <c r="BU68" s="871"/>
      <c r="BV68" s="871"/>
      <c r="BW68" s="871"/>
      <c r="BX68" s="871"/>
      <c r="BY68" s="871"/>
      <c r="BZ68" s="871"/>
      <c r="CA68" s="871"/>
      <c r="CB68" s="871"/>
      <c r="CC68" s="871"/>
      <c r="CD68" s="871"/>
      <c r="CE68" s="871"/>
      <c r="CF68" s="871"/>
      <c r="CG68" s="871"/>
      <c r="CH68" s="871"/>
      <c r="CI68" s="871"/>
      <c r="CJ68" s="871"/>
      <c r="CK68" s="871"/>
      <c r="CL68" s="871"/>
      <c r="CM68" s="871"/>
      <c r="CN68" s="871"/>
      <c r="CO68" s="871"/>
      <c r="CP68" s="871"/>
      <c r="CQ68" s="871"/>
      <c r="CR68" s="871"/>
      <c r="CS68" s="871"/>
      <c r="CT68" s="871"/>
      <c r="CU68" s="871"/>
      <c r="CV68" s="871"/>
      <c r="CW68" s="871"/>
      <c r="CX68" s="871"/>
      <c r="CY68" s="871"/>
      <c r="CZ68" s="871"/>
      <c r="DA68" s="871"/>
      <c r="DB68" s="871"/>
      <c r="DC68" s="871"/>
      <c r="DD68" s="871"/>
      <c r="DE68" s="871"/>
      <c r="DF68" s="871"/>
      <c r="DG68" s="871"/>
      <c r="DH68" s="871"/>
      <c r="DI68" s="871"/>
      <c r="DJ68" s="871"/>
      <c r="DK68" s="871"/>
      <c r="DL68" s="871"/>
      <c r="DM68" s="871"/>
      <c r="DN68" s="871"/>
      <c r="DO68" s="871"/>
      <c r="DP68" s="871"/>
      <c r="DQ68" s="871"/>
      <c r="DR68" s="871"/>
      <c r="DS68" s="871"/>
      <c r="DT68" s="871"/>
      <c r="DU68" s="871"/>
      <c r="DV68" s="871"/>
      <c r="DW68" s="871"/>
      <c r="DX68" s="871"/>
    </row>
    <row r="69" spans="1:128" s="1242" customFormat="1" ht="6.95" customHeight="1">
      <c r="A69" s="846" t="s">
        <v>974</v>
      </c>
      <c r="B69" s="1133"/>
      <c r="C69" s="1985" t="s">
        <v>975</v>
      </c>
      <c r="D69" s="1985"/>
      <c r="E69" s="1985"/>
      <c r="F69" s="1985"/>
      <c r="G69" s="1986"/>
      <c r="H69" s="763">
        <v>0.02</v>
      </c>
      <c r="I69" s="441" t="s">
        <v>976</v>
      </c>
      <c r="J69" s="762"/>
      <c r="K69" s="1340"/>
      <c r="L69" s="1335"/>
      <c r="M69" s="1341"/>
      <c r="N69" s="1342"/>
      <c r="O69" s="826">
        <f>S69+W69+AA69+AE69+AI69+AM69+AQ69+AU69</f>
        <v>25686.898877738</v>
      </c>
      <c r="P69" s="764"/>
      <c r="Q69" s="1285"/>
      <c r="R69" s="1670"/>
      <c r="S69" s="826">
        <f>'3.2Cost by Packages'!O71+'3.2Cost by Packages'!S71+'3.2Cost by Packages'!W71+'3.2Cost by Packages'!AA71+'3.2Cost by Packages'!AE71+'3.2Cost by Packages'!AI71+'3.2Cost by Packages'!AM71+'3.2Cost by Packages'!AQ71+'3.2Cost by Packages'!AU71+'3.2Cost by Packages'!AY71+'3.2Cost by Packages'!BC71+'3.2Cost by Packages'!BG71+'3.2Cost by Packages'!BK71+'3.2Cost by Packages'!BO71+'3.2Cost by Packages'!BS71+'3.2Cost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25686.898877738</v>
      </c>
      <c r="T69" s="1671"/>
      <c r="U69" s="1285"/>
      <c r="V69" s="1323"/>
      <c r="W69" s="522"/>
      <c r="X69" s="772"/>
      <c r="Y69" s="766"/>
      <c r="Z69" s="1323"/>
      <c r="AA69" s="773"/>
      <c r="AB69" s="772"/>
      <c r="AC69" s="766"/>
      <c r="AD69" s="771"/>
      <c r="AE69" s="773"/>
      <c r="AF69" s="772"/>
      <c r="AG69" s="766"/>
      <c r="AH69" s="1323"/>
      <c r="AI69" s="821"/>
      <c r="AJ69" s="772"/>
      <c r="AK69" s="766"/>
      <c r="AL69" s="771"/>
      <c r="AM69" s="773"/>
      <c r="AN69" s="772"/>
      <c r="AO69" s="766"/>
      <c r="AP69" s="1323"/>
      <c r="AQ69" s="773"/>
      <c r="AR69" s="772"/>
      <c r="AS69" s="345"/>
      <c r="AT69" s="1382"/>
      <c r="AU69" s="821"/>
      <c r="AV69" s="772"/>
      <c r="AW69" s="1321"/>
      <c r="AX69" s="1321"/>
      <c r="AY69" s="1321"/>
      <c r="AZ69" s="1321"/>
      <c r="BA69" s="1321"/>
      <c r="BB69" s="1321"/>
      <c r="BC69" s="1321"/>
      <c r="BD69" s="1321"/>
      <c r="BE69" s="1321"/>
      <c r="BF69" s="1321"/>
      <c r="BG69" s="1321"/>
      <c r="BH69" s="1321"/>
      <c r="BI69" s="1321"/>
      <c r="BJ69" s="1321"/>
      <c r="BK69" s="1321"/>
      <c r="BL69" s="1321"/>
      <c r="BM69" s="1321"/>
      <c r="BN69" s="1321"/>
      <c r="BO69" s="1321"/>
      <c r="BP69" s="1321"/>
      <c r="BQ69" s="1321"/>
      <c r="BR69" s="1321"/>
      <c r="BS69" s="1321"/>
      <c r="BT69" s="1321"/>
      <c r="BU69" s="1321"/>
      <c r="BV69" s="1321"/>
      <c r="BW69" s="1321"/>
      <c r="BX69" s="1321"/>
      <c r="BY69" s="1321"/>
      <c r="BZ69" s="1321"/>
      <c r="CA69" s="1321"/>
      <c r="CB69" s="1321"/>
      <c r="CC69" s="1321"/>
      <c r="CD69" s="1321"/>
      <c r="CE69" s="1321"/>
      <c r="CF69" s="1321"/>
      <c r="CG69" s="1321"/>
      <c r="CH69" s="1321"/>
      <c r="CI69" s="1321"/>
      <c r="CJ69" s="1321"/>
      <c r="CK69" s="1321"/>
      <c r="CL69" s="1321"/>
      <c r="CM69" s="1321"/>
      <c r="CN69" s="1321"/>
      <c r="CO69" s="1321"/>
      <c r="CP69" s="1321"/>
      <c r="CQ69" s="1321"/>
      <c r="CR69" s="1321"/>
      <c r="CS69" s="1321"/>
      <c r="CT69" s="1321"/>
      <c r="CU69" s="1321"/>
      <c r="CV69" s="1321"/>
      <c r="CW69" s="1321"/>
      <c r="CX69" s="1321"/>
      <c r="CY69" s="1321"/>
      <c r="CZ69" s="1321"/>
      <c r="DA69" s="1321"/>
      <c r="DB69" s="1321"/>
      <c r="DC69" s="1321"/>
      <c r="DD69" s="1321"/>
      <c r="DE69" s="1321"/>
      <c r="DF69" s="1321"/>
      <c r="DG69" s="1321"/>
      <c r="DH69" s="1321"/>
      <c r="DI69" s="1321"/>
      <c r="DJ69" s="1321"/>
      <c r="DK69" s="1321"/>
      <c r="DL69" s="1321"/>
      <c r="DM69" s="1321"/>
      <c r="DN69" s="1321"/>
      <c r="DO69" s="1321"/>
      <c r="DP69" s="1321"/>
      <c r="DQ69" s="1321"/>
      <c r="DR69" s="1321"/>
      <c r="DS69" s="1321"/>
      <c r="DT69" s="1321"/>
      <c r="DU69" s="1321"/>
      <c r="DV69" s="1321"/>
      <c r="DW69" s="1321"/>
      <c r="DX69" s="1321"/>
    </row>
    <row r="70" spans="1:128" s="1243" customFormat="1" ht="6.95" customHeight="1">
      <c r="A70" s="838" t="s">
        <v>977</v>
      </c>
      <c r="B70" s="839"/>
      <c r="C70" s="1973" t="s">
        <v>978</v>
      </c>
      <c r="D70" s="1973"/>
      <c r="E70" s="1973"/>
      <c r="F70" s="1973"/>
      <c r="G70" s="1974"/>
      <c r="H70" s="538">
        <v>0.02</v>
      </c>
      <c r="I70" s="415" t="s">
        <v>976</v>
      </c>
      <c r="J70" s="444"/>
      <c r="K70" s="467"/>
      <c r="L70" s="522"/>
      <c r="M70" s="1346"/>
      <c r="N70" s="1347"/>
      <c r="O70" s="825">
        <f t="shared" si="4"/>
        <v>25686.898877738</v>
      </c>
      <c r="P70" s="524"/>
      <c r="Q70" s="1285"/>
      <c r="R70" s="1286"/>
      <c r="S70" s="825">
        <f>'3.2Cost by Packages'!O72+'3.2Cost by Packages'!S72+'3.2Cost by Packages'!W72+'3.2Cost by Packages'!AA72+'3.2Cost by Packages'!AE72+'3.2Cost by Packages'!AI72+'3.2Cost by Packages'!AM72+'3.2Cost by Packages'!AQ72+'3.2Cost by Packages'!AU72+'3.2Cost by Packages'!AY72+'3.2Cost by Packages'!BC72+'3.2Cost by Packages'!BG72+'3.2Cost by Packages'!BK72+'3.2Cost by Packages'!BO72+'3.2Cost by Packages'!BS72+'3.2Cost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25686.898877738</v>
      </c>
      <c r="T70" s="1287"/>
      <c r="U70" s="1291"/>
      <c r="V70" s="811"/>
      <c r="W70" s="522"/>
      <c r="X70" s="806"/>
      <c r="Y70" s="810"/>
      <c r="Z70" s="811"/>
      <c r="AA70" s="773"/>
      <c r="AB70" s="806"/>
      <c r="AC70" s="810"/>
      <c r="AD70" s="805"/>
      <c r="AE70" s="773"/>
      <c r="AF70" s="806"/>
      <c r="AG70" s="810"/>
      <c r="AH70" s="811"/>
      <c r="AI70" s="821"/>
      <c r="AJ70" s="806"/>
      <c r="AK70" s="810"/>
      <c r="AL70" s="805"/>
      <c r="AM70" s="773"/>
      <c r="AN70" s="806"/>
      <c r="AO70" s="810"/>
      <c r="AP70" s="811"/>
      <c r="AQ70" s="773"/>
      <c r="AR70" s="806"/>
      <c r="AS70" s="345"/>
      <c r="AT70" s="1382"/>
      <c r="AU70" s="821"/>
      <c r="AV70" s="806"/>
      <c r="AW70" s="1321"/>
      <c r="AX70" s="1321"/>
      <c r="AY70" s="1321"/>
      <c r="AZ70" s="1321"/>
      <c r="BA70" s="1321"/>
      <c r="BB70" s="1321"/>
      <c r="BC70" s="1321"/>
      <c r="BD70" s="1321"/>
      <c r="BE70" s="1321"/>
      <c r="BF70" s="1321"/>
      <c r="BG70" s="1321"/>
      <c r="BH70" s="1321"/>
      <c r="BI70" s="1321"/>
      <c r="BJ70" s="1321"/>
      <c r="BK70" s="1321"/>
      <c r="BL70" s="1321"/>
      <c r="BM70" s="1321"/>
      <c r="BN70" s="1321"/>
      <c r="BO70" s="1321"/>
      <c r="BP70" s="1321"/>
      <c r="BQ70" s="1321"/>
      <c r="BR70" s="1321"/>
      <c r="BS70" s="1321"/>
      <c r="BT70" s="1321"/>
      <c r="BU70" s="1321"/>
      <c r="BV70" s="1321"/>
      <c r="BW70" s="1321"/>
      <c r="BX70" s="1321"/>
      <c r="BY70" s="1321"/>
      <c r="BZ70" s="1321"/>
      <c r="CA70" s="1321"/>
      <c r="CB70" s="1321"/>
      <c r="CC70" s="1321"/>
      <c r="CD70" s="1321"/>
      <c r="CE70" s="1321"/>
      <c r="CF70" s="1321"/>
      <c r="CG70" s="1321"/>
      <c r="CH70" s="1321"/>
      <c r="CI70" s="1321"/>
      <c r="CJ70" s="1321"/>
      <c r="CK70" s="1321"/>
      <c r="CL70" s="1321"/>
      <c r="CM70" s="1321"/>
      <c r="CN70" s="1321"/>
      <c r="CO70" s="1321"/>
      <c r="CP70" s="1321"/>
      <c r="CQ70" s="1321"/>
      <c r="CR70" s="1321"/>
      <c r="CS70" s="1321"/>
      <c r="CT70" s="1321"/>
      <c r="CU70" s="1321"/>
      <c r="CV70" s="1321"/>
      <c r="CW70" s="1321"/>
      <c r="CX70" s="1321"/>
      <c r="CY70" s="1321"/>
      <c r="CZ70" s="1321"/>
      <c r="DA70" s="1321"/>
      <c r="DB70" s="1321"/>
      <c r="DC70" s="1321"/>
      <c r="DD70" s="1321"/>
      <c r="DE70" s="1321"/>
      <c r="DF70" s="1321"/>
      <c r="DG70" s="1321"/>
      <c r="DH70" s="1321"/>
      <c r="DI70" s="1321"/>
      <c r="DJ70" s="1321"/>
      <c r="DK70" s="1321"/>
      <c r="DL70" s="1321"/>
      <c r="DM70" s="1321"/>
      <c r="DN70" s="1321"/>
      <c r="DO70" s="1321"/>
      <c r="DP70" s="1321"/>
      <c r="DQ70" s="1321"/>
      <c r="DR70" s="1321"/>
      <c r="DS70" s="1321"/>
      <c r="DT70" s="1321"/>
      <c r="DU70" s="1321"/>
      <c r="DV70" s="1321"/>
      <c r="DW70" s="1321"/>
      <c r="DX70" s="1321"/>
    </row>
    <row r="71" spans="1:128" s="1243" customFormat="1" ht="6.95" customHeight="1">
      <c r="A71" s="1979" t="s">
        <v>1</v>
      </c>
      <c r="B71" s="1980"/>
      <c r="C71" s="1980"/>
      <c r="D71" s="1980"/>
      <c r="E71" s="1980"/>
      <c r="F71" s="1980"/>
      <c r="G71" s="1980"/>
      <c r="H71" s="1980"/>
      <c r="I71" s="1980"/>
      <c r="J71" s="1981"/>
      <c r="K71" s="1343"/>
      <c r="L71" s="1344"/>
      <c r="M71" s="1345"/>
      <c r="N71" s="1344"/>
      <c r="O71" s="826">
        <f>S71+W71+AA71+AE71+AI71+AM71+AQ71+AU71</f>
        <v>1335718.7416423757</v>
      </c>
      <c r="P71" s="765"/>
      <c r="Q71" s="1669"/>
      <c r="R71" s="1289"/>
      <c r="S71" s="826">
        <f>'3.2Cost by Packages'!O73+'3.2Cost by Packages'!S73+'3.2Cost by Packages'!W73+'3.2Cost by Packages'!AA73+'3.2Cost by Packages'!AE73+'3.2Cost by Packages'!AI73+'3.2Cost by Packages'!AM73+'3.2Cost by Packages'!AQ73+'3.2Cost by Packages'!AU73+'3.2Cost by Packages'!AY73+'3.2Cost by Packages'!BC73+'3.2Cost by Packages'!BG73+'3.2Cost by Packages'!BK73+'3.2Cost by Packages'!BO73+'3.2Cost by Packages'!BS73+'3.2Cost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1335718.7416423757</v>
      </c>
      <c r="T71" s="1290"/>
      <c r="U71" s="1288"/>
      <c r="V71" s="812"/>
      <c r="W71" s="1335"/>
      <c r="X71" s="809"/>
      <c r="Y71" s="807"/>
      <c r="Z71" s="812"/>
      <c r="AA71" s="818"/>
      <c r="AB71" s="809"/>
      <c r="AC71" s="807"/>
      <c r="AD71" s="808"/>
      <c r="AE71" s="818"/>
      <c r="AF71" s="809"/>
      <c r="AG71" s="807"/>
      <c r="AH71" s="812"/>
      <c r="AI71" s="820"/>
      <c r="AJ71" s="809"/>
      <c r="AK71" s="807"/>
      <c r="AL71" s="808"/>
      <c r="AM71" s="818"/>
      <c r="AN71" s="809"/>
      <c r="AO71" s="807"/>
      <c r="AP71" s="812"/>
      <c r="AQ71" s="818"/>
      <c r="AR71" s="809"/>
      <c r="AS71" s="1380"/>
      <c r="AT71" s="1381"/>
      <c r="AU71" s="820"/>
      <c r="AV71" s="809"/>
      <c r="AW71" s="1321"/>
      <c r="AX71" s="1321"/>
      <c r="AY71" s="1321"/>
      <c r="AZ71" s="1321"/>
      <c r="BA71" s="1321"/>
      <c r="BB71" s="1321"/>
      <c r="BC71" s="1321"/>
      <c r="BD71" s="1321"/>
      <c r="BE71" s="1321"/>
      <c r="BF71" s="1321"/>
      <c r="BG71" s="1321"/>
      <c r="BH71" s="1321"/>
      <c r="BI71" s="1321"/>
      <c r="BJ71" s="1321"/>
      <c r="BK71" s="1321"/>
      <c r="BL71" s="1321"/>
      <c r="BM71" s="1321"/>
      <c r="BN71" s="1321"/>
      <c r="BO71" s="1321"/>
      <c r="BP71" s="1321"/>
      <c r="BQ71" s="1321"/>
      <c r="BR71" s="1321"/>
      <c r="BS71" s="1321"/>
      <c r="BT71" s="1321"/>
      <c r="BU71" s="1321"/>
      <c r="BV71" s="1321"/>
      <c r="BW71" s="1321"/>
      <c r="BX71" s="1321"/>
      <c r="BY71" s="1321"/>
      <c r="BZ71" s="1321"/>
      <c r="CA71" s="1321"/>
      <c r="CB71" s="1321"/>
      <c r="CC71" s="1321"/>
      <c r="CD71" s="1321"/>
      <c r="CE71" s="1321"/>
      <c r="CF71" s="1321"/>
      <c r="CG71" s="1321"/>
      <c r="CH71" s="1321"/>
      <c r="CI71" s="1321"/>
      <c r="CJ71" s="1321"/>
      <c r="CK71" s="1321"/>
      <c r="CL71" s="1321"/>
      <c r="CM71" s="1321"/>
      <c r="CN71" s="1321"/>
      <c r="CO71" s="1321"/>
      <c r="CP71" s="1321"/>
      <c r="CQ71" s="1321"/>
      <c r="CR71" s="1321"/>
      <c r="CS71" s="1321"/>
      <c r="CT71" s="1321"/>
      <c r="CU71" s="1321"/>
      <c r="CV71" s="1321"/>
      <c r="CW71" s="1321"/>
      <c r="CX71" s="1321"/>
      <c r="CY71" s="1321"/>
      <c r="CZ71" s="1321"/>
      <c r="DA71" s="1321"/>
      <c r="DB71" s="1321"/>
      <c r="DC71" s="1321"/>
      <c r="DD71" s="1321"/>
      <c r="DE71" s="1321"/>
      <c r="DF71" s="1321"/>
      <c r="DG71" s="1321"/>
      <c r="DH71" s="1321"/>
      <c r="DI71" s="1321"/>
      <c r="DJ71" s="1321"/>
      <c r="DK71" s="1321"/>
      <c r="DL71" s="1321"/>
      <c r="DM71" s="1321"/>
      <c r="DN71" s="1321"/>
      <c r="DO71" s="1321"/>
      <c r="DP71" s="1321"/>
      <c r="DQ71" s="1321"/>
      <c r="DR71" s="1321"/>
      <c r="DS71" s="1321"/>
      <c r="DT71" s="1321"/>
      <c r="DU71" s="1321"/>
      <c r="DV71" s="1321"/>
      <c r="DW71" s="1321"/>
      <c r="DX71" s="1321"/>
    </row>
    <row r="72" spans="1:128" s="1244" customFormat="1" ht="6.95" customHeight="1">
      <c r="A72" s="1982"/>
      <c r="B72" s="1983"/>
      <c r="C72" s="1983"/>
      <c r="D72" s="1983"/>
      <c r="E72" s="1983"/>
      <c r="F72" s="1983"/>
      <c r="G72" s="1983"/>
      <c r="H72" s="1983"/>
      <c r="I72" s="1983"/>
      <c r="J72" s="1984"/>
      <c r="K72" s="1337"/>
      <c r="L72" s="1338"/>
      <c r="M72" s="1339"/>
      <c r="N72" s="1338"/>
      <c r="O72" s="1093">
        <f t="shared" si="4"/>
        <v>1</v>
      </c>
      <c r="P72" s="813"/>
      <c r="Q72" s="1292"/>
      <c r="R72" s="1293"/>
      <c r="S72" s="1093">
        <f>'3.2Cost by Packages'!O74+'3.2Cost by Packages'!S74+'3.2Cost by Packages'!W74+'3.2Cost by Packages'!AA74+'3.2Cost by Packages'!AE74+'3.2Cost by Packages'!AI74+'3.2Cost by Packages'!AM74+'3.2Cost by Packages'!AQ74+'3.2Cost by Packages'!AU74+'3.2Cost by Packages'!AY74+'3.2Cost by Packages'!BC74+'3.2Cost by Packages'!BG74+'3.2Cost by Packages'!BK74+'3.2Cost by Packages'!BO74+'3.2Cost by Packages'!BS74+'3.2Cost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1</v>
      </c>
      <c r="T72" s="1294"/>
      <c r="U72" s="1292"/>
      <c r="V72" s="817"/>
      <c r="W72" s="1668"/>
      <c r="X72" s="816"/>
      <c r="Y72" s="814"/>
      <c r="Z72" s="817"/>
      <c r="AA72" s="1094"/>
      <c r="AB72" s="816"/>
      <c r="AC72" s="814"/>
      <c r="AD72" s="815"/>
      <c r="AE72" s="1094"/>
      <c r="AF72" s="816"/>
      <c r="AG72" s="814"/>
      <c r="AH72" s="817"/>
      <c r="AI72" s="1095"/>
      <c r="AJ72" s="816"/>
      <c r="AK72" s="814"/>
      <c r="AL72" s="815"/>
      <c r="AM72" s="1094"/>
      <c r="AN72" s="816"/>
      <c r="AO72" s="814"/>
      <c r="AP72" s="817"/>
      <c r="AQ72" s="1095"/>
      <c r="AR72" s="816"/>
      <c r="AS72" s="814"/>
      <c r="AT72" s="815"/>
      <c r="AU72" s="1094"/>
      <c r="AV72" s="816"/>
      <c r="AW72" s="1336"/>
      <c r="AX72" s="1336"/>
      <c r="AY72" s="1336"/>
      <c r="AZ72" s="1336"/>
      <c r="BA72" s="1336"/>
      <c r="BB72" s="1336"/>
      <c r="BC72" s="1336"/>
      <c r="BD72" s="1336"/>
      <c r="BE72" s="1336"/>
      <c r="BF72" s="1336"/>
      <c r="BG72" s="1336"/>
      <c r="BH72" s="1336"/>
      <c r="BI72" s="1336"/>
      <c r="BJ72" s="1336"/>
      <c r="BK72" s="1336"/>
      <c r="BL72" s="1336"/>
      <c r="BM72" s="1336"/>
      <c r="BN72" s="1336"/>
      <c r="BO72" s="1336"/>
      <c r="BP72" s="1336"/>
      <c r="BQ72" s="1336"/>
      <c r="BR72" s="1336"/>
      <c r="BS72" s="1336"/>
      <c r="BT72" s="1336"/>
      <c r="BU72" s="1336"/>
      <c r="BV72" s="1336"/>
      <c r="BW72" s="1336"/>
      <c r="BX72" s="1336"/>
      <c r="BY72" s="1336"/>
      <c r="BZ72" s="1336"/>
      <c r="CA72" s="1336"/>
      <c r="CB72" s="1336"/>
      <c r="CC72" s="1336"/>
      <c r="CD72" s="1336"/>
      <c r="CE72" s="1336"/>
      <c r="CF72" s="1336"/>
      <c r="CG72" s="1336"/>
      <c r="CH72" s="1336"/>
      <c r="CI72" s="1336"/>
      <c r="CJ72" s="1336"/>
      <c r="CK72" s="1336"/>
      <c r="CL72" s="1336"/>
      <c r="CM72" s="1336"/>
      <c r="CN72" s="1336"/>
      <c r="CO72" s="1336"/>
      <c r="CP72" s="1336"/>
      <c r="CQ72" s="1336"/>
      <c r="CR72" s="1336"/>
      <c r="CS72" s="1336"/>
      <c r="CT72" s="1336"/>
      <c r="CU72" s="1336"/>
      <c r="CV72" s="1336"/>
      <c r="CW72" s="1336"/>
      <c r="CX72" s="1336"/>
      <c r="CY72" s="1336"/>
      <c r="CZ72" s="1336"/>
      <c r="DA72" s="1336"/>
      <c r="DB72" s="1336"/>
      <c r="DC72" s="1336"/>
      <c r="DD72" s="1336"/>
      <c r="DE72" s="1336"/>
      <c r="DF72" s="1336"/>
      <c r="DG72" s="1336"/>
      <c r="DH72" s="1336"/>
      <c r="DI72" s="1336"/>
      <c r="DJ72" s="1336"/>
      <c r="DK72" s="1336"/>
      <c r="DL72" s="1336"/>
      <c r="DM72" s="1336"/>
      <c r="DN72" s="1336"/>
      <c r="DO72" s="1336"/>
      <c r="DP72" s="1336"/>
      <c r="DQ72" s="1336"/>
      <c r="DR72" s="1336"/>
      <c r="DS72" s="1336"/>
      <c r="DT72" s="1336"/>
      <c r="DU72" s="1336"/>
      <c r="DV72" s="1336"/>
      <c r="DW72" s="1336"/>
      <c r="DX72" s="1336"/>
    </row>
    <row r="73" spans="1:128" s="550" customFormat="1" ht="6.95" customHeight="1">
      <c r="A73" s="1970" t="s">
        <v>524</v>
      </c>
      <c r="B73" s="1970"/>
      <c r="C73" s="1970"/>
      <c r="D73" s="416" t="s">
        <v>525</v>
      </c>
      <c r="E73" s="197" t="s">
        <v>981</v>
      </c>
      <c r="F73" s="504">
        <v>20800</v>
      </c>
      <c r="G73" s="505" t="s">
        <v>984</v>
      </c>
      <c r="H73" s="505"/>
      <c r="I73" s="505"/>
      <c r="J73" s="505"/>
      <c r="K73" s="827"/>
      <c r="L73" s="505"/>
      <c r="M73" s="447"/>
      <c r="N73" s="447"/>
      <c r="O73" s="447"/>
      <c r="P73" s="535"/>
      <c r="Q73" s="613"/>
      <c r="R73" s="613"/>
      <c r="S73" s="972"/>
      <c r="T73" s="613"/>
      <c r="U73" s="613"/>
      <c r="V73" s="434"/>
      <c r="W73" s="621"/>
      <c r="X73" s="434"/>
      <c r="Y73" s="434"/>
      <c r="Z73" s="434"/>
      <c r="AA73" s="621"/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1970" t="s">
        <v>520</v>
      </c>
      <c r="B74" s="1970"/>
      <c r="C74" s="1970"/>
      <c r="D74" s="503">
        <v>0.1</v>
      </c>
      <c r="E74" s="416" t="s">
        <v>526</v>
      </c>
      <c r="F74" s="416"/>
      <c r="G74" s="416"/>
      <c r="H74" s="416"/>
      <c r="I74" s="416"/>
      <c r="J74" s="416"/>
      <c r="K74" s="828"/>
      <c r="L74" s="416"/>
      <c r="M74" s="447"/>
      <c r="N74" s="447"/>
      <c r="O74" s="447"/>
      <c r="P74" s="533"/>
      <c r="Q74" s="72"/>
      <c r="R74" s="72"/>
      <c r="S74" s="447"/>
      <c r="T74" s="72"/>
      <c r="U74" s="72"/>
    </row>
    <row r="75" spans="1:128">
      <c r="K75" s="829"/>
      <c r="L75" s="197"/>
      <c r="M75" s="447"/>
      <c r="N75" s="447"/>
      <c r="O75" s="447">
        <f>O71*80</f>
        <v>106857499.33139005</v>
      </c>
    </row>
    <row r="76" spans="1:128">
      <c r="K76" s="829"/>
      <c r="L76" s="197"/>
      <c r="M76" s="447"/>
      <c r="N76" s="447"/>
      <c r="O76" s="447">
        <v>1321673.05</v>
      </c>
    </row>
    <row r="77" spans="1:128">
      <c r="K77" s="830"/>
      <c r="L77" s="197"/>
      <c r="M77" s="447"/>
      <c r="N77" s="447"/>
      <c r="O77" s="447">
        <f>O76-O71</f>
        <v>-14045.691642375663</v>
      </c>
    </row>
    <row r="78" spans="1:128">
      <c r="K78" s="829"/>
      <c r="L78" s="197"/>
      <c r="M78" s="447"/>
      <c r="N78" s="447"/>
      <c r="O78" s="447">
        <f>O77*80</f>
        <v>-1123655.331390053</v>
      </c>
    </row>
    <row r="79" spans="1:128">
      <c r="K79" s="829"/>
      <c r="L79" s="197"/>
      <c r="M79" s="447"/>
      <c r="N79" s="447"/>
      <c r="O79" s="447"/>
    </row>
    <row r="80" spans="1:128">
      <c r="K80" s="829"/>
      <c r="L80" s="197"/>
      <c r="M80" s="447"/>
      <c r="N80" s="447"/>
      <c r="O80" s="447"/>
    </row>
    <row r="81" spans="11:15">
      <c r="K81" s="829"/>
      <c r="L81" s="197"/>
      <c r="M81" s="447"/>
      <c r="N81" s="447"/>
      <c r="O81" s="447"/>
    </row>
    <row r="82" spans="11:15">
      <c r="K82" s="829"/>
      <c r="L82" s="197"/>
      <c r="M82" s="447"/>
      <c r="N82" s="447"/>
      <c r="O82" s="447"/>
    </row>
    <row r="83" spans="11:15">
      <c r="K83" s="829"/>
      <c r="L83" s="197"/>
      <c r="M83" s="447"/>
      <c r="N83" s="447"/>
      <c r="O83" s="447"/>
    </row>
    <row r="84" spans="11:15">
      <c r="K84" s="829"/>
      <c r="L84" s="197"/>
      <c r="M84" s="447"/>
      <c r="N84" s="447"/>
      <c r="O84" s="447"/>
    </row>
    <row r="85" spans="11:15">
      <c r="K85" s="829"/>
      <c r="L85" s="197"/>
      <c r="M85" s="447"/>
      <c r="N85" s="447"/>
      <c r="O85" s="447"/>
    </row>
    <row r="86" spans="11:15">
      <c r="K86" s="829"/>
      <c r="L86" s="197"/>
      <c r="M86" s="447"/>
      <c r="N86" s="447"/>
      <c r="O86" s="447"/>
    </row>
    <row r="87" spans="11:15">
      <c r="K87" s="829"/>
      <c r="L87" s="197"/>
      <c r="M87" s="447"/>
      <c r="N87" s="447"/>
      <c r="O87" s="447"/>
    </row>
    <row r="88" spans="11:15">
      <c r="K88" s="829"/>
      <c r="L88" s="197"/>
      <c r="M88" s="447"/>
      <c r="N88" s="447"/>
      <c r="O88" s="447"/>
    </row>
    <row r="89" spans="11:15">
      <c r="K89" s="829"/>
      <c r="L89" s="197"/>
      <c r="M89" s="447"/>
      <c r="N89" s="447"/>
      <c r="O89" s="447"/>
    </row>
    <row r="90" spans="11:15">
      <c r="K90" s="829"/>
      <c r="L90" s="197"/>
      <c r="M90" s="447"/>
      <c r="N90" s="447"/>
      <c r="O90" s="447"/>
    </row>
    <row r="91" spans="11:15">
      <c r="K91" s="829"/>
      <c r="L91" s="197"/>
      <c r="M91" s="447"/>
      <c r="N91" s="447"/>
      <c r="O91" s="447"/>
    </row>
    <row r="92" spans="11:15">
      <c r="K92" s="829"/>
      <c r="L92" s="197"/>
      <c r="M92" s="447"/>
      <c r="N92" s="447"/>
      <c r="O92" s="447"/>
    </row>
    <row r="93" spans="11:15">
      <c r="K93" s="829"/>
      <c r="L93" s="197"/>
      <c r="M93" s="447"/>
      <c r="N93" s="447"/>
      <c r="O93" s="447"/>
    </row>
    <row r="94" spans="11:15">
      <c r="K94" s="829"/>
      <c r="L94" s="197"/>
    </row>
    <row r="95" spans="11:15">
      <c r="K95" s="829"/>
      <c r="L95" s="197"/>
    </row>
    <row r="96" spans="11:15">
      <c r="K96" s="829"/>
      <c r="L96" s="197"/>
    </row>
    <row r="97" spans="11:12">
      <c r="K97" s="829"/>
      <c r="L97" s="197"/>
    </row>
    <row r="98" spans="11:12">
      <c r="K98" s="829"/>
      <c r="L98" s="197"/>
    </row>
    <row r="99" spans="11:12">
      <c r="K99" s="829"/>
      <c r="L99" s="197"/>
    </row>
    <row r="100" spans="11:12">
      <c r="K100" s="829"/>
      <c r="L100" s="197"/>
    </row>
    <row r="101" spans="11:12">
      <c r="K101" s="829"/>
      <c r="L101" s="197"/>
    </row>
    <row r="102" spans="11:12">
      <c r="K102" s="829"/>
      <c r="L102" s="197"/>
    </row>
    <row r="103" spans="11:12">
      <c r="K103" s="829"/>
      <c r="L103" s="197"/>
    </row>
    <row r="104" spans="11:12">
      <c r="K104" s="829"/>
      <c r="L104" s="197"/>
    </row>
    <row r="105" spans="11:12">
      <c r="K105" s="829"/>
      <c r="L105" s="197"/>
    </row>
    <row r="106" spans="11:12">
      <c r="K106" s="829"/>
      <c r="L106" s="197"/>
    </row>
    <row r="107" spans="11:12">
      <c r="K107" s="829"/>
      <c r="L107" s="197"/>
    </row>
    <row r="108" spans="11:12">
      <c r="K108" s="829"/>
      <c r="L108" s="197"/>
    </row>
    <row r="109" spans="11:12">
      <c r="K109" s="829"/>
      <c r="L109" s="197"/>
    </row>
    <row r="110" spans="11:12">
      <c r="K110" s="829"/>
      <c r="L110" s="197"/>
    </row>
    <row r="111" spans="11:12">
      <c r="K111" s="829"/>
      <c r="L111" s="197"/>
    </row>
    <row r="112" spans="11:12">
      <c r="K112" s="829"/>
      <c r="L112" s="197"/>
    </row>
    <row r="113" spans="11:12">
      <c r="K113" s="829"/>
      <c r="L113" s="197"/>
    </row>
    <row r="114" spans="11:12">
      <c r="K114" s="829"/>
      <c r="L114" s="197"/>
    </row>
    <row r="115" spans="11:12">
      <c r="K115" s="829"/>
      <c r="L115" s="197"/>
    </row>
    <row r="116" spans="11:12">
      <c r="K116" s="829"/>
      <c r="L116" s="197"/>
    </row>
    <row r="117" spans="11:12">
      <c r="K117" s="829"/>
      <c r="L117" s="197"/>
    </row>
    <row r="118" spans="11:12">
      <c r="K118" s="829"/>
      <c r="L118" s="197"/>
    </row>
    <row r="119" spans="11:12">
      <c r="K119" s="829"/>
      <c r="L119" s="197"/>
    </row>
    <row r="120" spans="11:12">
      <c r="K120" s="829"/>
      <c r="L120" s="197"/>
    </row>
    <row r="121" spans="11:12">
      <c r="K121" s="829"/>
      <c r="L121" s="197"/>
    </row>
    <row r="122" spans="11:12">
      <c r="K122" s="829"/>
      <c r="L122" s="197"/>
    </row>
    <row r="123" spans="11:12">
      <c r="K123" s="829"/>
      <c r="L123" s="197"/>
    </row>
    <row r="124" spans="11:12">
      <c r="K124" s="829"/>
      <c r="L124" s="197"/>
    </row>
    <row r="125" spans="11:12">
      <c r="K125" s="829"/>
      <c r="L125" s="197"/>
    </row>
    <row r="126" spans="11:12">
      <c r="K126" s="829"/>
      <c r="L126" s="197"/>
    </row>
    <row r="127" spans="11:12">
      <c r="K127" s="829"/>
      <c r="L127" s="197"/>
    </row>
    <row r="128" spans="11:12">
      <c r="K128" s="829"/>
      <c r="L128" s="197"/>
    </row>
    <row r="129" spans="11:16">
      <c r="K129" s="829"/>
      <c r="L129" s="197"/>
    </row>
    <row r="130" spans="11:16">
      <c r="K130" s="829"/>
      <c r="L130" s="197"/>
    </row>
    <row r="131" spans="11:16">
      <c r="K131" s="829"/>
      <c r="L131" s="197"/>
    </row>
    <row r="132" spans="11:16">
      <c r="K132" s="829"/>
      <c r="L132" s="197"/>
    </row>
    <row r="133" spans="11:16">
      <c r="K133" s="829"/>
      <c r="L133" s="197"/>
    </row>
    <row r="134" spans="11:16">
      <c r="K134" s="829"/>
      <c r="L134" s="197"/>
    </row>
    <row r="135" spans="11:16">
      <c r="K135" s="829"/>
      <c r="L135" s="197"/>
    </row>
    <row r="136" spans="11:16">
      <c r="K136" s="829"/>
      <c r="L136" s="197"/>
    </row>
    <row r="137" spans="11:16">
      <c r="K137" s="829"/>
      <c r="L137" s="197"/>
    </row>
    <row r="138" spans="11:16">
      <c r="K138" s="829"/>
      <c r="L138" s="197"/>
    </row>
    <row r="139" spans="11:16">
      <c r="K139" s="829"/>
      <c r="L139" s="197"/>
    </row>
    <row r="140" spans="11:16">
      <c r="K140" s="829"/>
      <c r="L140" s="197"/>
      <c r="P140" s="502"/>
    </row>
    <row r="141" spans="11:16">
      <c r="K141" s="829"/>
      <c r="L141" s="197"/>
      <c r="P141" s="416"/>
    </row>
    <row r="142" spans="11:16">
      <c r="K142" s="829"/>
      <c r="L142" s="197"/>
    </row>
    <row r="143" spans="11:16">
      <c r="K143" s="829"/>
      <c r="L143" s="197"/>
    </row>
    <row r="144" spans="11:16">
      <c r="K144" s="829"/>
      <c r="L144" s="197"/>
    </row>
    <row r="145" spans="11:12">
      <c r="K145" s="829"/>
      <c r="L145" s="197"/>
    </row>
    <row r="146" spans="11:12">
      <c r="K146" s="829"/>
      <c r="L146" s="197"/>
    </row>
    <row r="147" spans="11:12">
      <c r="K147" s="829"/>
      <c r="L147" s="197"/>
    </row>
    <row r="148" spans="11:12">
      <c r="K148" s="829"/>
      <c r="L148" s="197"/>
    </row>
    <row r="149" spans="11:12">
      <c r="K149" s="829"/>
      <c r="L149" s="197"/>
    </row>
    <row r="150" spans="11:12">
      <c r="K150" s="829"/>
      <c r="L150" s="197"/>
    </row>
    <row r="151" spans="11:12">
      <c r="K151" s="829"/>
      <c r="L151" s="197"/>
    </row>
    <row r="152" spans="11:12">
      <c r="K152" s="829"/>
      <c r="L152" s="197"/>
    </row>
    <row r="153" spans="11:12">
      <c r="K153" s="829"/>
      <c r="L153" s="197"/>
    </row>
    <row r="154" spans="11:12">
      <c r="K154" s="829"/>
      <c r="L154" s="197"/>
    </row>
    <row r="155" spans="11:12">
      <c r="K155" s="829"/>
      <c r="L155" s="197"/>
    </row>
    <row r="156" spans="11:12">
      <c r="K156" s="829"/>
      <c r="L156" s="197"/>
    </row>
    <row r="157" spans="11:12">
      <c r="K157" s="829"/>
      <c r="L157" s="197"/>
    </row>
    <row r="158" spans="11:12">
      <c r="K158" s="829"/>
      <c r="L158" s="197"/>
    </row>
    <row r="159" spans="11:12">
      <c r="K159" s="829"/>
      <c r="L159" s="197"/>
    </row>
    <row r="160" spans="11:12">
      <c r="K160" s="829"/>
      <c r="L160" s="197"/>
    </row>
  </sheetData>
  <mergeCells count="191"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:R72 T72:U72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topLeftCell="A43" zoomScale="200" zoomScaleNormal="130" zoomScaleSheetLayoutView="200" workbookViewId="0">
      <selection activeCell="AY35" sqref="AY35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70" customWidth="1"/>
    <col min="20" max="20" width="0.375" style="2" customWidth="1"/>
    <col min="21" max="21" width="3.625" style="2" customWidth="1"/>
    <col min="22" max="22" width="0.375" style="2" customWidth="1"/>
    <col min="23" max="23" width="4.375" style="770" customWidth="1"/>
    <col min="24" max="24" width="0.375" style="2" customWidth="1"/>
    <col min="25" max="25" width="3.625" style="2" customWidth="1"/>
    <col min="26" max="26" width="0.375" style="2" customWidth="1"/>
    <col min="27" max="27" width="4.375" style="770" customWidth="1"/>
    <col min="28" max="28" width="0.375" style="2" customWidth="1"/>
    <col min="29" max="29" width="3.625" style="2" customWidth="1"/>
    <col min="30" max="30" width="0.375" style="2" customWidth="1"/>
    <col min="31" max="31" width="4.375" style="770" customWidth="1"/>
    <col min="32" max="32" width="0.375" style="2" customWidth="1"/>
    <col min="33" max="33" width="3.625" style="2" customWidth="1"/>
    <col min="34" max="34" width="0.375" style="2" customWidth="1"/>
    <col min="35" max="35" width="4.375" style="770" customWidth="1"/>
    <col min="36" max="36" width="0.375" style="2" customWidth="1"/>
    <col min="37" max="37" width="3.625" style="2" customWidth="1"/>
    <col min="38" max="38" width="0.375" style="2" customWidth="1"/>
    <col min="39" max="39" width="4.375" style="770" customWidth="1"/>
    <col min="40" max="40" width="0.375" style="2" customWidth="1"/>
    <col min="41" max="41" width="3.625" style="2" customWidth="1"/>
    <col min="42" max="42" width="0.375" style="2" customWidth="1"/>
    <col min="43" max="43" width="4.375" style="770" customWidth="1"/>
    <col min="44" max="44" width="0.375" style="2" customWidth="1"/>
    <col min="45" max="45" width="3.625" style="2" customWidth="1"/>
    <col min="46" max="46" width="0.375" style="2" customWidth="1"/>
    <col min="47" max="47" width="4.375" style="770" customWidth="1"/>
    <col min="48" max="48" width="0.375" style="2" customWidth="1"/>
    <col min="49" max="49" width="3.625" style="2" customWidth="1"/>
    <col min="50" max="50" width="0.375" style="2" customWidth="1"/>
    <col min="51" max="51" width="4.375" style="770" customWidth="1"/>
    <col min="52" max="52" width="0.375" style="2" customWidth="1"/>
    <col min="53" max="53" width="3.625" style="2" customWidth="1"/>
    <col min="54" max="54" width="0.375" style="2" customWidth="1"/>
    <col min="55" max="55" width="4.375" style="770" customWidth="1"/>
    <col min="56" max="56" width="0.375" style="2" customWidth="1"/>
    <col min="57" max="57" width="3.625" style="2" customWidth="1"/>
    <col min="58" max="58" width="0.375" style="2" customWidth="1"/>
    <col min="59" max="59" width="4.375" style="770" customWidth="1"/>
    <col min="60" max="60" width="0.375" style="2" customWidth="1"/>
    <col min="61" max="61" width="3.625" style="2" customWidth="1"/>
    <col min="62" max="62" width="0.375" style="2" customWidth="1"/>
    <col min="63" max="63" width="4.375" style="770" customWidth="1"/>
    <col min="64" max="64" width="0.375" style="2" customWidth="1"/>
    <col min="65" max="65" width="3.625" style="2" customWidth="1"/>
    <col min="66" max="66" width="0.375" style="2" customWidth="1"/>
    <col min="67" max="67" width="4.375" style="770" customWidth="1"/>
    <col min="68" max="68" width="0.375" style="2" customWidth="1"/>
    <col min="69" max="69" width="3.625" style="2" customWidth="1"/>
    <col min="70" max="70" width="0.375" style="2" customWidth="1"/>
    <col min="71" max="71" width="4.375" style="770" customWidth="1"/>
    <col min="72" max="72" width="0.375" style="2" customWidth="1"/>
    <col min="73" max="73" width="3.625" style="2" customWidth="1"/>
    <col min="74" max="74" width="0.375" style="2" customWidth="1"/>
    <col min="75" max="75" width="4.375" style="770" customWidth="1"/>
    <col min="76" max="76" width="0.375" style="2" customWidth="1"/>
    <col min="77" max="77" width="3.625" style="2" customWidth="1"/>
    <col min="78" max="78" width="0.375" style="2" customWidth="1"/>
    <col min="79" max="79" width="4.375" style="770" customWidth="1"/>
    <col min="80" max="80" width="0.375" style="2" customWidth="1"/>
    <col min="81" max="81" width="3.625" style="2" customWidth="1"/>
    <col min="82" max="82" width="0.375" style="2" customWidth="1"/>
    <col min="83" max="83" width="4.375" style="770" customWidth="1"/>
    <col min="84" max="84" width="0.375" style="2" customWidth="1"/>
    <col min="85" max="85" width="3.625" style="2" customWidth="1"/>
    <col min="86" max="86" width="0.375" style="2" customWidth="1"/>
    <col min="87" max="87" width="4.375" style="770" customWidth="1"/>
    <col min="88" max="88" width="0.375" style="2" customWidth="1"/>
    <col min="89" max="89" width="3.625" style="2" customWidth="1"/>
    <col min="90" max="90" width="0.375" style="2" customWidth="1"/>
    <col min="91" max="91" width="4.375" style="770" customWidth="1"/>
    <col min="92" max="92" width="0.375" style="2" customWidth="1"/>
    <col min="93" max="93" width="3.625" style="2" customWidth="1"/>
    <col min="94" max="94" width="0.375" style="2" customWidth="1"/>
    <col min="95" max="95" width="4.375" style="770" customWidth="1"/>
    <col min="96" max="96" width="0.375" style="2" customWidth="1"/>
    <col min="97" max="97" width="3.625" style="2" customWidth="1"/>
    <col min="98" max="98" width="0.375" style="2" customWidth="1"/>
    <col min="99" max="99" width="4.375" style="770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70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70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70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70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70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70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70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516</v>
      </c>
      <c r="B1" s="1998" t="s">
        <v>517</v>
      </c>
      <c r="C1" s="1999"/>
      <c r="D1" s="1999"/>
      <c r="E1" s="1999"/>
      <c r="F1" s="1999"/>
      <c r="G1" s="2000"/>
      <c r="H1" s="1998" t="s">
        <v>527</v>
      </c>
      <c r="I1" s="2000"/>
      <c r="J1" s="1" t="s">
        <v>518</v>
      </c>
      <c r="K1" s="1998" t="s">
        <v>544</v>
      </c>
      <c r="L1" s="2000"/>
      <c r="M1" s="2020" t="s">
        <v>529</v>
      </c>
      <c r="N1" s="2021"/>
      <c r="O1" s="2021"/>
      <c r="P1" s="2021"/>
      <c r="Q1" s="2021"/>
      <c r="R1" s="2021"/>
      <c r="S1" s="2021"/>
      <c r="T1" s="2021"/>
      <c r="U1" s="2021"/>
      <c r="V1" s="2021"/>
      <c r="W1" s="2021"/>
      <c r="X1" s="2021"/>
      <c r="Y1" s="2021"/>
      <c r="Z1" s="2021"/>
      <c r="AA1" s="2021"/>
      <c r="AB1" s="2021"/>
      <c r="AC1" s="2021"/>
      <c r="AD1" s="2021"/>
      <c r="AE1" s="2021"/>
      <c r="AF1" s="2021"/>
      <c r="AG1" s="2021"/>
      <c r="AH1" s="2021"/>
      <c r="AI1" s="2021"/>
      <c r="AJ1" s="2021"/>
      <c r="AK1" s="2021"/>
      <c r="AL1" s="2021"/>
      <c r="AM1" s="2021"/>
      <c r="AN1" s="2021"/>
      <c r="AO1" s="2021"/>
      <c r="AP1" s="2021"/>
      <c r="AQ1" s="2021"/>
      <c r="AR1" s="2021"/>
      <c r="AS1" s="2021"/>
      <c r="AT1" s="2021"/>
      <c r="AU1" s="2021"/>
      <c r="AV1" s="2021"/>
      <c r="AW1" s="2021"/>
      <c r="AX1" s="2021"/>
      <c r="AY1" s="2021"/>
      <c r="AZ1" s="2021"/>
      <c r="BA1" s="2021"/>
      <c r="BB1" s="2021"/>
      <c r="BC1" s="2021"/>
      <c r="BD1" s="2021"/>
      <c r="BE1" s="2021"/>
      <c r="BF1" s="2021"/>
      <c r="BG1" s="2021"/>
      <c r="BH1" s="2022"/>
      <c r="BI1" s="2020" t="s">
        <v>529</v>
      </c>
      <c r="BJ1" s="2021"/>
      <c r="BK1" s="2021"/>
      <c r="BL1" s="2021"/>
      <c r="BM1" s="2021"/>
      <c r="BN1" s="2021"/>
      <c r="BO1" s="2021"/>
      <c r="BP1" s="2021"/>
      <c r="BQ1" s="2021"/>
      <c r="BR1" s="2021"/>
      <c r="BS1" s="2021"/>
      <c r="BT1" s="2021"/>
      <c r="BU1" s="2021"/>
      <c r="BV1" s="2021"/>
      <c r="BW1" s="2021"/>
      <c r="BX1" s="2021"/>
      <c r="BY1" s="2021"/>
      <c r="BZ1" s="2021"/>
      <c r="CA1" s="2021"/>
      <c r="CB1" s="2021"/>
      <c r="CC1" s="2021"/>
      <c r="CD1" s="2021"/>
      <c r="CE1" s="2021"/>
      <c r="CF1" s="2021"/>
      <c r="CG1" s="2021"/>
      <c r="CH1" s="2021"/>
      <c r="CI1" s="2021"/>
      <c r="CJ1" s="2021"/>
      <c r="CK1" s="2021"/>
      <c r="CL1" s="2021"/>
      <c r="CM1" s="2021"/>
      <c r="CN1" s="2021"/>
      <c r="CO1" s="2021"/>
      <c r="CP1" s="2021"/>
      <c r="CQ1" s="2021"/>
      <c r="CR1" s="2022"/>
      <c r="CS1" s="2020" t="s">
        <v>529</v>
      </c>
      <c r="CT1" s="2021"/>
      <c r="CU1" s="2021"/>
      <c r="CV1" s="2021"/>
      <c r="CW1" s="2021"/>
      <c r="CX1" s="2021"/>
      <c r="CY1" s="2021"/>
      <c r="CZ1" s="2021"/>
      <c r="DA1" s="2021"/>
      <c r="DB1" s="2021"/>
      <c r="DC1" s="2021"/>
      <c r="DD1" s="2021"/>
      <c r="DE1" s="2021"/>
      <c r="DF1" s="2021"/>
      <c r="DG1" s="2021"/>
      <c r="DH1" s="2021"/>
      <c r="DI1" s="2021"/>
      <c r="DJ1" s="2021"/>
      <c r="DK1" s="2021"/>
      <c r="DL1" s="2021"/>
      <c r="DM1" s="2021"/>
      <c r="DN1" s="2021"/>
      <c r="DO1" s="2021"/>
      <c r="DP1" s="2021"/>
      <c r="DQ1" s="2021"/>
      <c r="DR1" s="2021"/>
      <c r="DS1" s="2021"/>
      <c r="DT1" s="2021"/>
      <c r="DU1" s="2021"/>
      <c r="DV1" s="2021"/>
      <c r="DW1" s="2021"/>
      <c r="DX1" s="2022"/>
    </row>
    <row r="2" spans="1:128" s="197" customFormat="1" ht="6.6" customHeight="1">
      <c r="A2" s="1130"/>
      <c r="B2" s="1993"/>
      <c r="C2" s="1994"/>
      <c r="D2" s="1994"/>
      <c r="E2" s="1994"/>
      <c r="F2" s="1994"/>
      <c r="G2" s="1995"/>
      <c r="H2" s="1993"/>
      <c r="I2" s="1995"/>
      <c r="J2" s="1130"/>
      <c r="K2" s="1993" t="s">
        <v>545</v>
      </c>
      <c r="L2" s="1995"/>
      <c r="M2" s="2042"/>
      <c r="N2" s="2043"/>
      <c r="O2" s="2043"/>
      <c r="P2" s="2044"/>
      <c r="Q2" s="2007" t="str">
        <f>'4.1Plan'!C6</f>
        <v>PKG01</v>
      </c>
      <c r="R2" s="2008"/>
      <c r="S2" s="2008"/>
      <c r="T2" s="2008"/>
      <c r="U2" s="2008"/>
      <c r="V2" s="2008"/>
      <c r="W2" s="2008"/>
      <c r="X2" s="2009"/>
      <c r="Y2" s="2007" t="str">
        <f>'4.1Plan'!C53</f>
        <v>PKG02</v>
      </c>
      <c r="Z2" s="2008"/>
      <c r="AA2" s="2008"/>
      <c r="AB2" s="2008"/>
      <c r="AC2" s="2008"/>
      <c r="AD2" s="2008"/>
      <c r="AE2" s="2008"/>
      <c r="AF2" s="2009"/>
      <c r="AG2" s="1993" t="str">
        <f>'4.1Plan'!C120</f>
        <v>PKG03</v>
      </c>
      <c r="AH2" s="1994"/>
      <c r="AI2" s="1994"/>
      <c r="AJ2" s="1995"/>
      <c r="AK2" s="2020" t="str">
        <f>'4.1Plan'!C149</f>
        <v>PKG04</v>
      </c>
      <c r="AL2" s="2021"/>
      <c r="AM2" s="2021"/>
      <c r="AN2" s="2021"/>
      <c r="AO2" s="2021"/>
      <c r="AP2" s="2021"/>
      <c r="AQ2" s="2021"/>
      <c r="AR2" s="2022"/>
      <c r="AS2" s="2020" t="str">
        <f>'4.1Plan'!C203</f>
        <v>PKG05</v>
      </c>
      <c r="AT2" s="2021"/>
      <c r="AU2" s="2021"/>
      <c r="AV2" s="2021"/>
      <c r="AW2" s="2021"/>
      <c r="AX2" s="2021"/>
      <c r="AY2" s="2021"/>
      <c r="AZ2" s="2021"/>
      <c r="BA2" s="2020" t="str">
        <f>'4.1Plan'!C252</f>
        <v>PKG06</v>
      </c>
      <c r="BB2" s="2021"/>
      <c r="BC2" s="2021"/>
      <c r="BD2" s="2021"/>
      <c r="BE2" s="2021"/>
      <c r="BF2" s="2021"/>
      <c r="BG2" s="2021"/>
      <c r="BH2" s="2022"/>
      <c r="BI2" s="2020" t="str">
        <f>'4.1Plan'!C309</f>
        <v>PKG07</v>
      </c>
      <c r="BJ2" s="2021"/>
      <c r="BK2" s="2021"/>
      <c r="BL2" s="2021"/>
      <c r="BM2" s="2021"/>
      <c r="BN2" s="2021"/>
      <c r="BO2" s="2021"/>
      <c r="BP2" s="2021"/>
      <c r="BQ2" s="2021"/>
      <c r="BR2" s="2021"/>
      <c r="BS2" s="2021"/>
      <c r="BT2" s="2021"/>
      <c r="BU2" s="2020" t="str">
        <f>'4.1Plan'!C377</f>
        <v>PKGA1</v>
      </c>
      <c r="BV2" s="2021"/>
      <c r="BW2" s="2021"/>
      <c r="BX2" s="2021"/>
      <c r="BY2" s="2021"/>
      <c r="BZ2" s="2021"/>
      <c r="CA2" s="2021"/>
      <c r="CB2" s="2021"/>
      <c r="CC2" s="2021"/>
      <c r="CD2" s="2021"/>
      <c r="CE2" s="2021"/>
      <c r="CF2" s="2022"/>
      <c r="CG2" s="2020" t="str">
        <f>'4.1Plan'!C444</f>
        <v>PKGA2</v>
      </c>
      <c r="CH2" s="2021"/>
      <c r="CI2" s="2021"/>
      <c r="CJ2" s="2021"/>
      <c r="CK2" s="2021"/>
      <c r="CL2" s="2021"/>
      <c r="CM2" s="2021"/>
      <c r="CN2" s="2021"/>
      <c r="CO2" s="2021"/>
      <c r="CP2" s="2021"/>
      <c r="CQ2" s="2021"/>
      <c r="CR2" s="2022"/>
      <c r="CS2" s="2020" t="str">
        <f>'4.1Plan'!C514</f>
        <v>PKGA3</v>
      </c>
      <c r="CT2" s="2021"/>
      <c r="CU2" s="2021"/>
      <c r="CV2" s="2021"/>
      <c r="CW2" s="2021"/>
      <c r="CX2" s="2021"/>
      <c r="CY2" s="2021"/>
      <c r="CZ2" s="2021"/>
      <c r="DA2" s="2020" t="str">
        <f>'4.1Plan'!C554</f>
        <v>PKGA4</v>
      </c>
      <c r="DB2" s="2021"/>
      <c r="DC2" s="2021"/>
      <c r="DD2" s="2021"/>
      <c r="DE2" s="2021"/>
      <c r="DF2" s="2021"/>
      <c r="DG2" s="2021"/>
      <c r="DH2" s="2021"/>
      <c r="DI2" s="2021"/>
      <c r="DJ2" s="2021"/>
      <c r="DK2" s="2021"/>
      <c r="DL2" s="2022"/>
      <c r="DM2" s="2020" t="str">
        <f>'4.1Plan'!C618</f>
        <v>PKGA5</v>
      </c>
      <c r="DN2" s="2021"/>
      <c r="DO2" s="2021"/>
      <c r="DP2" s="2021"/>
      <c r="DQ2" s="2021"/>
      <c r="DR2" s="2021"/>
      <c r="DS2" s="2021"/>
      <c r="DT2" s="2021"/>
      <c r="DU2" s="2021"/>
      <c r="DV2" s="2021"/>
      <c r="DW2" s="2021"/>
      <c r="DX2" s="2022"/>
    </row>
    <row r="3" spans="1:128" s="301" customFormat="1" ht="6.6" customHeight="1">
      <c r="A3" s="1667"/>
      <c r="B3" s="2029"/>
      <c r="C3" s="2030"/>
      <c r="D3" s="2030"/>
      <c r="E3" s="2030"/>
      <c r="F3" s="2030"/>
      <c r="G3" s="2031"/>
      <c r="H3" s="1993"/>
      <c r="I3" s="1995"/>
      <c r="J3" s="1667"/>
      <c r="K3" s="2029"/>
      <c r="L3" s="2031"/>
      <c r="M3" s="2045" t="s">
        <v>543</v>
      </c>
      <c r="N3" s="2046"/>
      <c r="O3" s="2046"/>
      <c r="P3" s="2047"/>
      <c r="Q3" s="2017" t="str">
        <f>'4.1Plan'!D6</f>
        <v>ML01-1</v>
      </c>
      <c r="R3" s="2018"/>
      <c r="S3" s="2018"/>
      <c r="T3" s="2019"/>
      <c r="U3" s="2017" t="str">
        <f>'4.1Plan'!D33</f>
        <v>ML01-2</v>
      </c>
      <c r="V3" s="2018"/>
      <c r="W3" s="2018"/>
      <c r="X3" s="2019"/>
      <c r="Y3" s="2017" t="str">
        <f>'4.1Plan'!D53</f>
        <v>ML02-1</v>
      </c>
      <c r="Z3" s="2018"/>
      <c r="AA3" s="2018"/>
      <c r="AB3" s="2019"/>
      <c r="AC3" s="2017" t="str">
        <f>'4.1Plan'!D89</f>
        <v>ML02-2</v>
      </c>
      <c r="AD3" s="2018"/>
      <c r="AE3" s="2018"/>
      <c r="AF3" s="2019"/>
      <c r="AG3" s="2017" t="str">
        <f>'4.1Plan'!D120</f>
        <v>ML03-1</v>
      </c>
      <c r="AH3" s="2018"/>
      <c r="AI3" s="2018"/>
      <c r="AJ3" s="2019"/>
      <c r="AK3" s="2017" t="str">
        <f>'4.1Plan'!D149</f>
        <v>ML04-1</v>
      </c>
      <c r="AL3" s="2018"/>
      <c r="AM3" s="2018"/>
      <c r="AN3" s="2019"/>
      <c r="AO3" s="2017" t="str">
        <f>'4.1Plan'!D173</f>
        <v>ML04-2</v>
      </c>
      <c r="AP3" s="2018"/>
      <c r="AQ3" s="2018"/>
      <c r="AR3" s="2019"/>
      <c r="AS3" s="2017" t="str">
        <f>'4.1Plan'!D203</f>
        <v>ML05-1</v>
      </c>
      <c r="AT3" s="2018"/>
      <c r="AU3" s="2018"/>
      <c r="AV3" s="2019"/>
      <c r="AW3" s="2017" t="str">
        <f>'4.1Plan'!D216</f>
        <v>ML05-2</v>
      </c>
      <c r="AX3" s="2018"/>
      <c r="AY3" s="2018"/>
      <c r="AZ3" s="2019"/>
      <c r="BA3" s="2017" t="str">
        <f>'4.1Plan'!D252</f>
        <v>ML06-1</v>
      </c>
      <c r="BB3" s="2018"/>
      <c r="BC3" s="2018"/>
      <c r="BD3" s="2019"/>
      <c r="BE3" s="2017" t="str">
        <f>'4.1Plan'!D279</f>
        <v>ML06-2</v>
      </c>
      <c r="BF3" s="2018"/>
      <c r="BG3" s="2018"/>
      <c r="BH3" s="2019"/>
      <c r="BI3" s="2017" t="str">
        <f>'4.1Plan'!D309</f>
        <v>ML07-1</v>
      </c>
      <c r="BJ3" s="2018"/>
      <c r="BK3" s="2018"/>
      <c r="BL3" s="2019"/>
      <c r="BM3" s="2017" t="str">
        <f>'4.1Plan'!D331</f>
        <v>ML07-2</v>
      </c>
      <c r="BN3" s="2018"/>
      <c r="BO3" s="2018"/>
      <c r="BP3" s="2019"/>
      <c r="BQ3" s="2017" t="str">
        <f>'4.1Plan'!D355</f>
        <v>ML07-3</v>
      </c>
      <c r="BR3" s="2018"/>
      <c r="BS3" s="2018"/>
      <c r="BT3" s="2019"/>
      <c r="BU3" s="2017" t="str">
        <f>'4.1Plan'!D377</f>
        <v>MLA1-1</v>
      </c>
      <c r="BV3" s="2018"/>
      <c r="BW3" s="2018"/>
      <c r="BX3" s="2019"/>
      <c r="BY3" s="2017" t="str">
        <f>'4.1Plan'!D404</f>
        <v>MLA1-2</v>
      </c>
      <c r="BZ3" s="2018"/>
      <c r="CA3" s="2018"/>
      <c r="CB3" s="2019"/>
      <c r="CC3" s="2017" t="str">
        <f>'4.1Plan'!D430</f>
        <v>MLA1-3</v>
      </c>
      <c r="CD3" s="2018"/>
      <c r="CE3" s="2018"/>
      <c r="CF3" s="2019"/>
      <c r="CG3" s="2017" t="str">
        <f>'4.1Plan'!D444</f>
        <v>MLA2-1</v>
      </c>
      <c r="CH3" s="2018"/>
      <c r="CI3" s="2018"/>
      <c r="CJ3" s="2019"/>
      <c r="CK3" s="2017" t="str">
        <f>'4.1Plan'!D467</f>
        <v>MLA2-2</v>
      </c>
      <c r="CL3" s="2018"/>
      <c r="CM3" s="2018"/>
      <c r="CN3" s="2019"/>
      <c r="CO3" s="2017" t="str">
        <f>'4.1Plan'!D489</f>
        <v>MLA2-3</v>
      </c>
      <c r="CP3" s="2018"/>
      <c r="CQ3" s="2018"/>
      <c r="CR3" s="2019"/>
      <c r="CS3" s="2017" t="str">
        <f>'4.1Plan'!D514</f>
        <v>MLA3-1</v>
      </c>
      <c r="CT3" s="2018"/>
      <c r="CU3" s="2018"/>
      <c r="CV3" s="2019"/>
      <c r="CW3" s="2017" t="str">
        <f>'4.1Plan'!D538</f>
        <v>MLA3-2</v>
      </c>
      <c r="CX3" s="2018"/>
      <c r="CY3" s="2018"/>
      <c r="CZ3" s="2019"/>
      <c r="DA3" s="2018" t="str">
        <f>'4.1Plan'!D554</f>
        <v>MLA4-1</v>
      </c>
      <c r="DB3" s="2018"/>
      <c r="DC3" s="2018"/>
      <c r="DD3" s="2019"/>
      <c r="DE3" s="2018" t="str">
        <f>'4.1Plan'!D575</f>
        <v>MLA4-2</v>
      </c>
      <c r="DF3" s="2018"/>
      <c r="DG3" s="2018"/>
      <c r="DH3" s="2019"/>
      <c r="DI3" s="2018" t="str">
        <f>'4.1Plan'!D594</f>
        <v>MLA4-3</v>
      </c>
      <c r="DJ3" s="2018"/>
      <c r="DK3" s="2018"/>
      <c r="DL3" s="2019"/>
      <c r="DM3" s="2017" t="str">
        <f>'4.1Plan'!D618</f>
        <v>MLA5-1</v>
      </c>
      <c r="DN3" s="2018"/>
      <c r="DO3" s="2018"/>
      <c r="DP3" s="2019"/>
      <c r="DQ3" s="2017" t="str">
        <f>'4.1Plan'!V644</f>
        <v>MLA5-2</v>
      </c>
      <c r="DR3" s="2018"/>
      <c r="DS3" s="2018"/>
      <c r="DT3" s="2019"/>
      <c r="DU3" s="2017" t="str">
        <f>'4.1Plan'!V673</f>
        <v>MLA5-3</v>
      </c>
      <c r="DV3" s="2018"/>
      <c r="DW3" s="2018"/>
      <c r="DX3" s="2019"/>
    </row>
    <row r="4" spans="1:128" s="197" customFormat="1" ht="6.6" customHeight="1">
      <c r="A4" s="1130"/>
      <c r="B4" s="1993"/>
      <c r="C4" s="1994"/>
      <c r="D4" s="1994"/>
      <c r="E4" s="1994"/>
      <c r="F4" s="1994"/>
      <c r="G4" s="1995"/>
      <c r="H4" s="1993"/>
      <c r="I4" s="1995"/>
      <c r="J4" s="1130"/>
      <c r="K4" s="1993"/>
      <c r="L4" s="1995"/>
      <c r="M4" s="2020" t="str">
        <f>'2.PKG'!T3</f>
        <v>TEDI</v>
      </c>
      <c r="N4" s="2040"/>
      <c r="O4" s="2040"/>
      <c r="P4" s="2041"/>
      <c r="Q4" s="2020"/>
      <c r="R4" s="2021"/>
      <c r="S4" s="2021"/>
      <c r="T4" s="2021"/>
      <c r="U4" s="2020"/>
      <c r="V4" s="2021"/>
      <c r="W4" s="2021"/>
      <c r="X4" s="2021"/>
      <c r="Y4" s="2020"/>
      <c r="Z4" s="2021"/>
      <c r="AA4" s="2021"/>
      <c r="AB4" s="2021"/>
      <c r="AC4" s="2020"/>
      <c r="AD4" s="2021"/>
      <c r="AE4" s="2021"/>
      <c r="AF4" s="2021"/>
      <c r="AG4" s="2020"/>
      <c r="AH4" s="2040"/>
      <c r="AI4" s="2040"/>
      <c r="AJ4" s="2041"/>
      <c r="AK4" s="2020"/>
      <c r="AL4" s="2021"/>
      <c r="AM4" s="2021"/>
      <c r="AN4" s="2021"/>
      <c r="AO4" s="2020"/>
      <c r="AP4" s="2021"/>
      <c r="AQ4" s="2021"/>
      <c r="AR4" s="2021"/>
      <c r="AS4" s="2020"/>
      <c r="AT4" s="2021"/>
      <c r="AU4" s="2021"/>
      <c r="AV4" s="2022"/>
      <c r="AW4" s="2020"/>
      <c r="AX4" s="2021"/>
      <c r="AY4" s="2021"/>
      <c r="AZ4" s="2022"/>
      <c r="BA4" s="2020"/>
      <c r="BB4" s="2021"/>
      <c r="BC4" s="2021"/>
      <c r="BD4" s="2022"/>
      <c r="BE4" s="2020"/>
      <c r="BF4" s="2021"/>
      <c r="BG4" s="2021"/>
      <c r="BH4" s="2022"/>
      <c r="BI4" s="2020"/>
      <c r="BJ4" s="2021"/>
      <c r="BK4" s="2021"/>
      <c r="BL4" s="2022"/>
      <c r="BM4" s="2020"/>
      <c r="BN4" s="2021"/>
      <c r="BO4" s="2021"/>
      <c r="BP4" s="2022"/>
      <c r="BQ4" s="2020"/>
      <c r="BR4" s="2021"/>
      <c r="BS4" s="2021"/>
      <c r="BT4" s="2022"/>
      <c r="BU4" s="2020"/>
      <c r="BV4" s="2021"/>
      <c r="BW4" s="2021"/>
      <c r="BX4" s="2022"/>
      <c r="BY4" s="2020"/>
      <c r="BZ4" s="2021"/>
      <c r="CA4" s="2021"/>
      <c r="CB4" s="2022"/>
      <c r="CC4" s="2020"/>
      <c r="CD4" s="2021"/>
      <c r="CE4" s="2021"/>
      <c r="CF4" s="2022"/>
      <c r="CG4" s="2020"/>
      <c r="CH4" s="2021"/>
      <c r="CI4" s="2021"/>
      <c r="CJ4" s="2022"/>
      <c r="CK4" s="2020"/>
      <c r="CL4" s="2021"/>
      <c r="CM4" s="2021"/>
      <c r="CN4" s="2022"/>
      <c r="CO4" s="2020"/>
      <c r="CP4" s="2021"/>
      <c r="CQ4" s="2021"/>
      <c r="CR4" s="2022"/>
      <c r="CS4" s="2020"/>
      <c r="CT4" s="2021"/>
      <c r="CU4" s="2021"/>
      <c r="CV4" s="2022"/>
      <c r="CW4" s="2020"/>
      <c r="CX4" s="2021"/>
      <c r="CY4" s="2021"/>
      <c r="CZ4" s="2022"/>
      <c r="DA4" s="2020"/>
      <c r="DB4" s="2021"/>
      <c r="DC4" s="2021"/>
      <c r="DD4" s="2022"/>
      <c r="DE4" s="2020"/>
      <c r="DF4" s="2021"/>
      <c r="DG4" s="2021"/>
      <c r="DH4" s="2022"/>
      <c r="DI4" s="2020"/>
      <c r="DJ4" s="2021"/>
      <c r="DK4" s="2021"/>
      <c r="DL4" s="2022"/>
      <c r="DM4" s="2020"/>
      <c r="DN4" s="2021"/>
      <c r="DO4" s="2021"/>
      <c r="DP4" s="2022"/>
      <c r="DQ4" s="2020"/>
      <c r="DR4" s="2021"/>
      <c r="DS4" s="2021"/>
      <c r="DT4" s="2022"/>
      <c r="DU4" s="2020"/>
      <c r="DV4" s="2021"/>
      <c r="DW4" s="2021"/>
      <c r="DX4" s="2022"/>
    </row>
    <row r="5" spans="1:128" s="197" customFormat="1" ht="6.6" customHeight="1">
      <c r="A5" s="1130"/>
      <c r="B5" s="1993"/>
      <c r="C5" s="1994"/>
      <c r="D5" s="1994"/>
      <c r="E5" s="1994"/>
      <c r="F5" s="1994"/>
      <c r="G5" s="1995"/>
      <c r="H5" s="1993"/>
      <c r="I5" s="1995"/>
      <c r="J5" s="1130"/>
      <c r="K5" s="2049"/>
      <c r="L5" s="2050"/>
      <c r="M5" s="1998" t="s">
        <v>521</v>
      </c>
      <c r="N5" s="1999"/>
      <c r="O5" s="2048" t="s">
        <v>522</v>
      </c>
      <c r="P5" s="2000"/>
      <c r="Q5" s="2023" t="s">
        <v>521</v>
      </c>
      <c r="R5" s="2024"/>
      <c r="S5" s="2024" t="s">
        <v>522</v>
      </c>
      <c r="T5" s="2025"/>
      <c r="U5" s="2023" t="s">
        <v>521</v>
      </c>
      <c r="V5" s="2024"/>
      <c r="W5" s="2024" t="s">
        <v>522</v>
      </c>
      <c r="X5" s="2025"/>
      <c r="Y5" s="2023" t="s">
        <v>521</v>
      </c>
      <c r="Z5" s="2024"/>
      <c r="AA5" s="2024" t="s">
        <v>522</v>
      </c>
      <c r="AB5" s="2025"/>
      <c r="AC5" s="2023" t="s">
        <v>521</v>
      </c>
      <c r="AD5" s="2024"/>
      <c r="AE5" s="2024" t="s">
        <v>522</v>
      </c>
      <c r="AF5" s="2025"/>
      <c r="AG5" s="2023" t="s">
        <v>521</v>
      </c>
      <c r="AH5" s="2024"/>
      <c r="AI5" s="2024" t="s">
        <v>522</v>
      </c>
      <c r="AJ5" s="2025"/>
      <c r="AK5" s="2023" t="s">
        <v>521</v>
      </c>
      <c r="AL5" s="2024"/>
      <c r="AM5" s="2024" t="s">
        <v>522</v>
      </c>
      <c r="AN5" s="2025"/>
      <c r="AO5" s="2023" t="s">
        <v>521</v>
      </c>
      <c r="AP5" s="2024"/>
      <c r="AQ5" s="2024" t="s">
        <v>522</v>
      </c>
      <c r="AR5" s="2025"/>
      <c r="AS5" s="2023" t="s">
        <v>521</v>
      </c>
      <c r="AT5" s="2024"/>
      <c r="AU5" s="2024" t="s">
        <v>522</v>
      </c>
      <c r="AV5" s="2025"/>
      <c r="AW5" s="2023" t="s">
        <v>521</v>
      </c>
      <c r="AX5" s="2024"/>
      <c r="AY5" s="2024" t="s">
        <v>522</v>
      </c>
      <c r="AZ5" s="2025"/>
      <c r="BA5" s="2023" t="s">
        <v>521</v>
      </c>
      <c r="BB5" s="2024"/>
      <c r="BC5" s="2024" t="s">
        <v>522</v>
      </c>
      <c r="BD5" s="2025"/>
      <c r="BE5" s="2023" t="s">
        <v>521</v>
      </c>
      <c r="BF5" s="2024"/>
      <c r="BG5" s="2024" t="s">
        <v>522</v>
      </c>
      <c r="BH5" s="2025"/>
      <c r="BI5" s="2023" t="s">
        <v>521</v>
      </c>
      <c r="BJ5" s="2024"/>
      <c r="BK5" s="2024" t="s">
        <v>522</v>
      </c>
      <c r="BL5" s="2025"/>
      <c r="BM5" s="2023" t="s">
        <v>521</v>
      </c>
      <c r="BN5" s="2024"/>
      <c r="BO5" s="2024" t="s">
        <v>522</v>
      </c>
      <c r="BP5" s="2025"/>
      <c r="BQ5" s="2023" t="s">
        <v>521</v>
      </c>
      <c r="BR5" s="2024"/>
      <c r="BS5" s="2024" t="s">
        <v>522</v>
      </c>
      <c r="BT5" s="2025"/>
      <c r="BU5" s="2023" t="s">
        <v>521</v>
      </c>
      <c r="BV5" s="2024"/>
      <c r="BW5" s="2024" t="s">
        <v>522</v>
      </c>
      <c r="BX5" s="2025"/>
      <c r="BY5" s="2023" t="s">
        <v>521</v>
      </c>
      <c r="BZ5" s="2024"/>
      <c r="CA5" s="2024" t="s">
        <v>522</v>
      </c>
      <c r="CB5" s="2025"/>
      <c r="CC5" s="2023" t="s">
        <v>521</v>
      </c>
      <c r="CD5" s="2024"/>
      <c r="CE5" s="2024" t="s">
        <v>522</v>
      </c>
      <c r="CF5" s="2025"/>
      <c r="CG5" s="2023" t="s">
        <v>521</v>
      </c>
      <c r="CH5" s="2024"/>
      <c r="CI5" s="2024" t="s">
        <v>522</v>
      </c>
      <c r="CJ5" s="2025"/>
      <c r="CK5" s="2023" t="s">
        <v>521</v>
      </c>
      <c r="CL5" s="2024"/>
      <c r="CM5" s="2024" t="s">
        <v>522</v>
      </c>
      <c r="CN5" s="2025"/>
      <c r="CO5" s="2023" t="s">
        <v>521</v>
      </c>
      <c r="CP5" s="2024"/>
      <c r="CQ5" s="2024" t="s">
        <v>522</v>
      </c>
      <c r="CR5" s="2025"/>
      <c r="CS5" s="2023" t="s">
        <v>521</v>
      </c>
      <c r="CT5" s="2024"/>
      <c r="CU5" s="2024" t="s">
        <v>522</v>
      </c>
      <c r="CV5" s="2025"/>
      <c r="CW5" s="2023" t="s">
        <v>521</v>
      </c>
      <c r="CX5" s="2024"/>
      <c r="CY5" s="2024" t="s">
        <v>522</v>
      </c>
      <c r="CZ5" s="2025"/>
      <c r="DA5" s="2023" t="s">
        <v>521</v>
      </c>
      <c r="DB5" s="2024"/>
      <c r="DC5" s="2024" t="s">
        <v>522</v>
      </c>
      <c r="DD5" s="2025"/>
      <c r="DE5" s="2023" t="s">
        <v>521</v>
      </c>
      <c r="DF5" s="2024"/>
      <c r="DG5" s="2024" t="s">
        <v>522</v>
      </c>
      <c r="DH5" s="2025"/>
      <c r="DI5" s="2023" t="s">
        <v>521</v>
      </c>
      <c r="DJ5" s="2024"/>
      <c r="DK5" s="2024" t="s">
        <v>522</v>
      </c>
      <c r="DL5" s="2025"/>
      <c r="DM5" s="2023" t="s">
        <v>521</v>
      </c>
      <c r="DN5" s="2024"/>
      <c r="DO5" s="2024" t="s">
        <v>522</v>
      </c>
      <c r="DP5" s="2025"/>
      <c r="DQ5" s="2023" t="s">
        <v>521</v>
      </c>
      <c r="DR5" s="2024"/>
      <c r="DS5" s="2024" t="s">
        <v>522</v>
      </c>
      <c r="DT5" s="2025"/>
      <c r="DU5" s="2023" t="s">
        <v>521</v>
      </c>
      <c r="DV5" s="2024"/>
      <c r="DW5" s="2024" t="s">
        <v>522</v>
      </c>
      <c r="DX5" s="2025"/>
    </row>
    <row r="6" spans="1:128" s="442" customFormat="1" ht="6.6" customHeight="1">
      <c r="A6" s="1131"/>
      <c r="B6" s="2007"/>
      <c r="C6" s="2008"/>
      <c r="D6" s="2008"/>
      <c r="E6" s="2008"/>
      <c r="F6" s="2008"/>
      <c r="G6" s="2009"/>
      <c r="H6" s="2007"/>
      <c r="I6" s="2009"/>
      <c r="J6" s="1131"/>
      <c r="K6" s="2005"/>
      <c r="L6" s="2038"/>
      <c r="M6" s="2007"/>
      <c r="N6" s="2008"/>
      <c r="O6" s="2039" t="s">
        <v>523</v>
      </c>
      <c r="P6" s="2009"/>
      <c r="Q6" s="2014"/>
      <c r="R6" s="2015"/>
      <c r="S6" s="2015" t="s">
        <v>523</v>
      </c>
      <c r="T6" s="2016"/>
      <c r="U6" s="2014"/>
      <c r="V6" s="2015"/>
      <c r="W6" s="2015" t="s">
        <v>523</v>
      </c>
      <c r="X6" s="2016"/>
      <c r="Y6" s="2014"/>
      <c r="Z6" s="2015"/>
      <c r="AA6" s="2015" t="s">
        <v>523</v>
      </c>
      <c r="AB6" s="2016"/>
      <c r="AC6" s="2014"/>
      <c r="AD6" s="2015"/>
      <c r="AE6" s="2015" t="s">
        <v>523</v>
      </c>
      <c r="AF6" s="2016"/>
      <c r="AG6" s="2014"/>
      <c r="AH6" s="2015"/>
      <c r="AI6" s="2015" t="s">
        <v>523</v>
      </c>
      <c r="AJ6" s="2016"/>
      <c r="AK6" s="2014"/>
      <c r="AL6" s="2015"/>
      <c r="AM6" s="2015" t="s">
        <v>523</v>
      </c>
      <c r="AN6" s="2016"/>
      <c r="AO6" s="2014"/>
      <c r="AP6" s="2015"/>
      <c r="AQ6" s="2015" t="s">
        <v>523</v>
      </c>
      <c r="AR6" s="2016"/>
      <c r="AS6" s="2014"/>
      <c r="AT6" s="2015"/>
      <c r="AU6" s="2015" t="s">
        <v>523</v>
      </c>
      <c r="AV6" s="2016"/>
      <c r="AW6" s="2014"/>
      <c r="AX6" s="2015"/>
      <c r="AY6" s="2015" t="s">
        <v>523</v>
      </c>
      <c r="AZ6" s="2016"/>
      <c r="BA6" s="2014"/>
      <c r="BB6" s="2015"/>
      <c r="BC6" s="2015" t="s">
        <v>523</v>
      </c>
      <c r="BD6" s="2016"/>
      <c r="BE6" s="2014"/>
      <c r="BF6" s="2015"/>
      <c r="BG6" s="2015" t="s">
        <v>523</v>
      </c>
      <c r="BH6" s="2016"/>
      <c r="BI6" s="2014"/>
      <c r="BJ6" s="2015"/>
      <c r="BK6" s="2015" t="s">
        <v>523</v>
      </c>
      <c r="BL6" s="2016"/>
      <c r="BM6" s="2014"/>
      <c r="BN6" s="2015"/>
      <c r="BO6" s="2015" t="s">
        <v>523</v>
      </c>
      <c r="BP6" s="2016"/>
      <c r="BQ6" s="2014"/>
      <c r="BR6" s="2015"/>
      <c r="BS6" s="2015" t="s">
        <v>523</v>
      </c>
      <c r="BT6" s="2016"/>
      <c r="BU6" s="2014"/>
      <c r="BV6" s="2015"/>
      <c r="BW6" s="2015" t="s">
        <v>523</v>
      </c>
      <c r="BX6" s="2016"/>
      <c r="BY6" s="2014"/>
      <c r="BZ6" s="2015"/>
      <c r="CA6" s="2015" t="s">
        <v>523</v>
      </c>
      <c r="CB6" s="2016"/>
      <c r="CC6" s="2014"/>
      <c r="CD6" s="2015"/>
      <c r="CE6" s="2015" t="s">
        <v>523</v>
      </c>
      <c r="CF6" s="2016"/>
      <c r="CG6" s="2014"/>
      <c r="CH6" s="2015"/>
      <c r="CI6" s="2015" t="s">
        <v>523</v>
      </c>
      <c r="CJ6" s="2016"/>
      <c r="CK6" s="2014"/>
      <c r="CL6" s="2015"/>
      <c r="CM6" s="2015" t="s">
        <v>523</v>
      </c>
      <c r="CN6" s="2016"/>
      <c r="CO6" s="2014"/>
      <c r="CP6" s="2015"/>
      <c r="CQ6" s="2015" t="s">
        <v>523</v>
      </c>
      <c r="CR6" s="2016"/>
      <c r="CS6" s="2014"/>
      <c r="CT6" s="2015"/>
      <c r="CU6" s="2015" t="s">
        <v>523</v>
      </c>
      <c r="CV6" s="2016"/>
      <c r="CW6" s="2014"/>
      <c r="CX6" s="2015"/>
      <c r="CY6" s="2015" t="s">
        <v>523</v>
      </c>
      <c r="CZ6" s="2016"/>
      <c r="DA6" s="2014"/>
      <c r="DB6" s="2015"/>
      <c r="DC6" s="2015" t="s">
        <v>523</v>
      </c>
      <c r="DD6" s="2016"/>
      <c r="DE6" s="2014"/>
      <c r="DF6" s="2015"/>
      <c r="DG6" s="2015" t="s">
        <v>523</v>
      </c>
      <c r="DH6" s="2016"/>
      <c r="DI6" s="2014"/>
      <c r="DJ6" s="2015"/>
      <c r="DK6" s="2015" t="s">
        <v>523</v>
      </c>
      <c r="DL6" s="2016"/>
      <c r="DM6" s="2014"/>
      <c r="DN6" s="2015"/>
      <c r="DO6" s="2015" t="s">
        <v>523</v>
      </c>
      <c r="DP6" s="2016"/>
      <c r="DQ6" s="2014"/>
      <c r="DR6" s="2015"/>
      <c r="DS6" s="2015" t="s">
        <v>523</v>
      </c>
      <c r="DT6" s="2016"/>
      <c r="DU6" s="2014"/>
      <c r="DV6" s="2015"/>
      <c r="DW6" s="2015" t="s">
        <v>523</v>
      </c>
      <c r="DX6" s="2016"/>
    </row>
    <row r="7" spans="1:128" s="442" customFormat="1" ht="6.6" customHeight="1">
      <c r="A7" s="761" t="str">
        <f>'3.1Cost by Sub-contractors'!A5</f>
        <v>A</v>
      </c>
      <c r="B7" s="1585"/>
      <c r="C7" s="1977" t="str">
        <f>'3.1Cost by Sub-contractors'!C5:G5</f>
        <v>Control Point and Leveling Network</v>
      </c>
      <c r="D7" s="1977"/>
      <c r="E7" s="1977"/>
      <c r="F7" s="1977"/>
      <c r="G7" s="1978"/>
      <c r="H7" s="1940">
        <f>'3.1Cost by Sub-contractors'!H5:I5</f>
        <v>0</v>
      </c>
      <c r="I7" s="1941"/>
      <c r="J7" s="761">
        <f>'3.1Cost by Sub-contractors'!J5</f>
        <v>0</v>
      </c>
      <c r="K7" s="519">
        <f>'3.1Cost by Sub-contractors'!K5</f>
        <v>0</v>
      </c>
      <c r="L7" s="523"/>
      <c r="M7" s="526"/>
      <c r="N7" s="831"/>
      <c r="O7" s="822">
        <f>O8+O11</f>
        <v>159149.91</v>
      </c>
      <c r="P7" s="523"/>
      <c r="Q7" s="2066"/>
      <c r="R7" s="2067"/>
      <c r="S7" s="2067"/>
      <c r="T7" s="2067"/>
      <c r="U7" s="2067"/>
      <c r="V7" s="2067"/>
      <c r="W7" s="2067"/>
      <c r="X7" s="2067"/>
      <c r="Y7" s="2067"/>
      <c r="Z7" s="2067"/>
      <c r="AA7" s="2067"/>
      <c r="AB7" s="2067"/>
      <c r="AC7" s="2067"/>
      <c r="AD7" s="2067"/>
      <c r="AE7" s="2067"/>
      <c r="AF7" s="2067"/>
      <c r="AG7" s="2067"/>
      <c r="AH7" s="2067"/>
      <c r="AI7" s="2067"/>
      <c r="AJ7" s="2067"/>
      <c r="AK7" s="2067"/>
      <c r="AL7" s="2067"/>
      <c r="AM7" s="2067"/>
      <c r="AN7" s="2067"/>
      <c r="AO7" s="2067"/>
      <c r="AP7" s="2067"/>
      <c r="AQ7" s="2067"/>
      <c r="AR7" s="2067"/>
      <c r="AS7" s="2067"/>
      <c r="AT7" s="2067"/>
      <c r="AU7" s="2067"/>
      <c r="AV7" s="2067"/>
      <c r="AW7" s="2067"/>
      <c r="AX7" s="2067"/>
      <c r="AY7" s="2067"/>
      <c r="AZ7" s="2067"/>
      <c r="BA7" s="2067"/>
      <c r="BB7" s="2067"/>
      <c r="BC7" s="2067"/>
      <c r="BD7" s="2067"/>
      <c r="BE7" s="2067"/>
      <c r="BF7" s="2067"/>
      <c r="BG7" s="2067"/>
      <c r="BH7" s="2068"/>
      <c r="BI7" s="2066"/>
      <c r="BJ7" s="2067"/>
      <c r="BK7" s="2067"/>
      <c r="BL7" s="2067"/>
      <c r="BM7" s="2067"/>
      <c r="BN7" s="2067"/>
      <c r="BO7" s="2067"/>
      <c r="BP7" s="2067"/>
      <c r="BQ7" s="2067"/>
      <c r="BR7" s="2067"/>
      <c r="BS7" s="2067"/>
      <c r="BT7" s="2067"/>
      <c r="BU7" s="2067"/>
      <c r="BV7" s="2067"/>
      <c r="BW7" s="2067"/>
      <c r="BX7" s="2067"/>
      <c r="BY7" s="2067"/>
      <c r="BZ7" s="2067"/>
      <c r="CA7" s="2067"/>
      <c r="CB7" s="2067"/>
      <c r="CC7" s="2067"/>
      <c r="CD7" s="2067"/>
      <c r="CE7" s="2067"/>
      <c r="CF7" s="2067"/>
      <c r="CG7" s="2067"/>
      <c r="CH7" s="2067"/>
      <c r="CI7" s="2067"/>
      <c r="CJ7" s="2067"/>
      <c r="CK7" s="2067"/>
      <c r="CL7" s="2067"/>
      <c r="CM7" s="2067"/>
      <c r="CN7" s="2067"/>
      <c r="CO7" s="2067"/>
      <c r="CP7" s="2067"/>
      <c r="CQ7" s="2067"/>
      <c r="CR7" s="2068"/>
      <c r="CS7" s="2066"/>
      <c r="CT7" s="2067"/>
      <c r="CU7" s="2067"/>
      <c r="CV7" s="2067"/>
      <c r="CW7" s="2067"/>
      <c r="CX7" s="2067"/>
      <c r="CY7" s="2067"/>
      <c r="CZ7" s="2067"/>
      <c r="DA7" s="2067"/>
      <c r="DB7" s="2067"/>
      <c r="DC7" s="2067"/>
      <c r="DD7" s="2067"/>
      <c r="DE7" s="2067"/>
      <c r="DF7" s="2067"/>
      <c r="DG7" s="2067"/>
      <c r="DH7" s="2067"/>
      <c r="DI7" s="2067"/>
      <c r="DJ7" s="2067"/>
      <c r="DK7" s="2067"/>
      <c r="DL7" s="2067"/>
      <c r="DM7" s="2067"/>
      <c r="DN7" s="2067"/>
      <c r="DO7" s="2067"/>
      <c r="DP7" s="2067"/>
      <c r="DQ7" s="2067"/>
      <c r="DR7" s="2067"/>
      <c r="DS7" s="2067"/>
      <c r="DT7" s="2067"/>
      <c r="DU7" s="2067"/>
      <c r="DV7" s="2067"/>
      <c r="DW7" s="2067"/>
      <c r="DX7" s="2068"/>
    </row>
    <row r="8" spans="1:128" s="442" customFormat="1" ht="6.6" customHeight="1">
      <c r="A8" s="499">
        <f>'3.1Cost by Sub-contractors'!A6</f>
        <v>1</v>
      </c>
      <c r="B8" s="1582"/>
      <c r="C8" s="1936" t="str">
        <f>'3.1Cost by Sub-contractors'!C6:G6</f>
        <v>Primary Control Point (GPS)</v>
      </c>
      <c r="D8" s="1936"/>
      <c r="E8" s="1936"/>
      <c r="F8" s="1936"/>
      <c r="G8" s="1937"/>
      <c r="H8" s="1932">
        <f>'3.1Cost by Sub-contractors'!H6:I6</f>
        <v>0</v>
      </c>
      <c r="I8" s="1933"/>
      <c r="J8" s="499">
        <f>'3.1Cost by Sub-contractors'!J6</f>
        <v>0</v>
      </c>
      <c r="K8" s="521">
        <f>'3.1Cost by Sub-contractors'!K6</f>
        <v>0</v>
      </c>
      <c r="L8" s="511"/>
      <c r="M8" s="532"/>
      <c r="N8" s="832"/>
      <c r="O8" s="823">
        <f>SUM(O9:O10)</f>
        <v>72395.61</v>
      </c>
      <c r="P8" s="511"/>
      <c r="Q8" s="2069"/>
      <c r="R8" s="2070"/>
      <c r="S8" s="2070"/>
      <c r="T8" s="2070"/>
      <c r="U8" s="2070"/>
      <c r="V8" s="2070"/>
      <c r="W8" s="2070"/>
      <c r="X8" s="2070"/>
      <c r="Y8" s="2070"/>
      <c r="Z8" s="2070"/>
      <c r="AA8" s="2070"/>
      <c r="AB8" s="2070"/>
      <c r="AC8" s="2070"/>
      <c r="AD8" s="2070"/>
      <c r="AE8" s="2070"/>
      <c r="AF8" s="2070"/>
      <c r="AG8" s="2070"/>
      <c r="AH8" s="2070"/>
      <c r="AI8" s="2070"/>
      <c r="AJ8" s="2070"/>
      <c r="AK8" s="2070"/>
      <c r="AL8" s="2070"/>
      <c r="AM8" s="2070"/>
      <c r="AN8" s="2070"/>
      <c r="AO8" s="2070"/>
      <c r="AP8" s="2070"/>
      <c r="AQ8" s="2070"/>
      <c r="AR8" s="2070"/>
      <c r="AS8" s="2070"/>
      <c r="AT8" s="2070"/>
      <c r="AU8" s="2070"/>
      <c r="AV8" s="2070"/>
      <c r="AW8" s="2070"/>
      <c r="AX8" s="2070"/>
      <c r="AY8" s="2070"/>
      <c r="AZ8" s="2070"/>
      <c r="BA8" s="2070"/>
      <c r="BB8" s="2070"/>
      <c r="BC8" s="2070"/>
      <c r="BD8" s="2070"/>
      <c r="BE8" s="2070"/>
      <c r="BF8" s="2070"/>
      <c r="BG8" s="2070"/>
      <c r="BH8" s="2071"/>
      <c r="BI8" s="2069"/>
      <c r="BJ8" s="2070"/>
      <c r="BK8" s="2070"/>
      <c r="BL8" s="2070"/>
      <c r="BM8" s="2070"/>
      <c r="BN8" s="2070"/>
      <c r="BO8" s="2070"/>
      <c r="BP8" s="2070"/>
      <c r="BQ8" s="2070"/>
      <c r="BR8" s="2070"/>
      <c r="BS8" s="2070"/>
      <c r="BT8" s="2070"/>
      <c r="BU8" s="2070"/>
      <c r="BV8" s="2070"/>
      <c r="BW8" s="2070"/>
      <c r="BX8" s="2070"/>
      <c r="BY8" s="2070"/>
      <c r="BZ8" s="2070"/>
      <c r="CA8" s="2070"/>
      <c r="CB8" s="2070"/>
      <c r="CC8" s="2070"/>
      <c r="CD8" s="2070"/>
      <c r="CE8" s="2070"/>
      <c r="CF8" s="2070"/>
      <c r="CG8" s="2070"/>
      <c r="CH8" s="2070"/>
      <c r="CI8" s="2070"/>
      <c r="CJ8" s="2070"/>
      <c r="CK8" s="2070"/>
      <c r="CL8" s="2070"/>
      <c r="CM8" s="2070"/>
      <c r="CN8" s="2070"/>
      <c r="CO8" s="2070"/>
      <c r="CP8" s="2070"/>
      <c r="CQ8" s="2070"/>
      <c r="CR8" s="2071"/>
      <c r="CS8" s="2069"/>
      <c r="CT8" s="2070"/>
      <c r="CU8" s="2070"/>
      <c r="CV8" s="2070"/>
      <c r="CW8" s="2070"/>
      <c r="CX8" s="2070"/>
      <c r="CY8" s="2070"/>
      <c r="CZ8" s="2070"/>
      <c r="DA8" s="2070"/>
      <c r="DB8" s="2070"/>
      <c r="DC8" s="2070"/>
      <c r="DD8" s="2070"/>
      <c r="DE8" s="2070"/>
      <c r="DF8" s="2070"/>
      <c r="DG8" s="2070"/>
      <c r="DH8" s="2070"/>
      <c r="DI8" s="2070"/>
      <c r="DJ8" s="2070"/>
      <c r="DK8" s="2070"/>
      <c r="DL8" s="2070"/>
      <c r="DM8" s="2070"/>
      <c r="DN8" s="2070"/>
      <c r="DO8" s="2070"/>
      <c r="DP8" s="2070"/>
      <c r="DQ8" s="2070"/>
      <c r="DR8" s="2070"/>
      <c r="DS8" s="2070"/>
      <c r="DT8" s="2070"/>
      <c r="DU8" s="2070"/>
      <c r="DV8" s="2070"/>
      <c r="DW8" s="2070"/>
      <c r="DX8" s="2071"/>
    </row>
    <row r="9" spans="1:128" s="443" customFormat="1" ht="6.6" customHeight="1">
      <c r="A9" s="498">
        <f>'3.1Cost by Sub-contractors'!A7</f>
        <v>1.1000000000000001</v>
      </c>
      <c r="B9" s="1586"/>
      <c r="C9" s="2010" t="str">
        <f>'3.1Cost by Sub-contractors'!C7:G7</f>
        <v>Primary Control Point (GPS)</v>
      </c>
      <c r="D9" s="2010"/>
      <c r="E9" s="2010"/>
      <c r="F9" s="2010"/>
      <c r="G9" s="2011"/>
      <c r="H9" s="1956" t="str">
        <f>'3.1Cost by Sub-contractors'!H7:I7</f>
        <v>Class IV, VN2000</v>
      </c>
      <c r="I9" s="1957"/>
      <c r="J9" s="498" t="str">
        <f>'3.1Cost by Sub-contractors'!J7</f>
        <v>(nos.)</v>
      </c>
      <c r="K9" s="537">
        <f>'3.1Cost by Sub-contractors'!K7</f>
        <v>918.09</v>
      </c>
      <c r="L9" s="834"/>
      <c r="M9" s="1393">
        <f>41+8</f>
        <v>49</v>
      </c>
      <c r="N9" s="1271"/>
      <c r="O9" s="775">
        <f>K9*M9</f>
        <v>44986.41</v>
      </c>
      <c r="P9" s="513"/>
      <c r="Q9" s="2069"/>
      <c r="R9" s="2070"/>
      <c r="S9" s="2070"/>
      <c r="T9" s="2070"/>
      <c r="U9" s="2070"/>
      <c r="V9" s="2070"/>
      <c r="W9" s="2070"/>
      <c r="X9" s="2070"/>
      <c r="Y9" s="2070"/>
      <c r="Z9" s="2070"/>
      <c r="AA9" s="2070"/>
      <c r="AB9" s="2070"/>
      <c r="AC9" s="2070"/>
      <c r="AD9" s="2070"/>
      <c r="AE9" s="2070"/>
      <c r="AF9" s="2070"/>
      <c r="AG9" s="2070"/>
      <c r="AH9" s="2070"/>
      <c r="AI9" s="2070"/>
      <c r="AJ9" s="2070"/>
      <c r="AK9" s="2070"/>
      <c r="AL9" s="2070"/>
      <c r="AM9" s="2070"/>
      <c r="AN9" s="2070"/>
      <c r="AO9" s="2070"/>
      <c r="AP9" s="2070"/>
      <c r="AQ9" s="2070"/>
      <c r="AR9" s="2070"/>
      <c r="AS9" s="2070"/>
      <c r="AT9" s="2070"/>
      <c r="AU9" s="2070"/>
      <c r="AV9" s="2070"/>
      <c r="AW9" s="2070"/>
      <c r="AX9" s="2070"/>
      <c r="AY9" s="2070"/>
      <c r="AZ9" s="2070"/>
      <c r="BA9" s="2070"/>
      <c r="BB9" s="2070"/>
      <c r="BC9" s="2070"/>
      <c r="BD9" s="2070"/>
      <c r="BE9" s="2070"/>
      <c r="BF9" s="2070"/>
      <c r="BG9" s="2070"/>
      <c r="BH9" s="2071"/>
      <c r="BI9" s="2069"/>
      <c r="BJ9" s="2070"/>
      <c r="BK9" s="2070"/>
      <c r="BL9" s="2070"/>
      <c r="BM9" s="2070"/>
      <c r="BN9" s="2070"/>
      <c r="BO9" s="2070"/>
      <c r="BP9" s="2070"/>
      <c r="BQ9" s="2070"/>
      <c r="BR9" s="2070"/>
      <c r="BS9" s="2070"/>
      <c r="BT9" s="2070"/>
      <c r="BU9" s="2070"/>
      <c r="BV9" s="2070"/>
      <c r="BW9" s="2070"/>
      <c r="BX9" s="2070"/>
      <c r="BY9" s="2070"/>
      <c r="BZ9" s="2070"/>
      <c r="CA9" s="2070"/>
      <c r="CB9" s="2070"/>
      <c r="CC9" s="2070"/>
      <c r="CD9" s="2070"/>
      <c r="CE9" s="2070"/>
      <c r="CF9" s="2070"/>
      <c r="CG9" s="2070"/>
      <c r="CH9" s="2070"/>
      <c r="CI9" s="2070"/>
      <c r="CJ9" s="2070"/>
      <c r="CK9" s="2070"/>
      <c r="CL9" s="2070"/>
      <c r="CM9" s="2070"/>
      <c r="CN9" s="2070"/>
      <c r="CO9" s="2070"/>
      <c r="CP9" s="2070"/>
      <c r="CQ9" s="2070"/>
      <c r="CR9" s="2071"/>
      <c r="CS9" s="2069"/>
      <c r="CT9" s="2070"/>
      <c r="CU9" s="2070"/>
      <c r="CV9" s="2070"/>
      <c r="CW9" s="2070"/>
      <c r="CX9" s="2070"/>
      <c r="CY9" s="2070"/>
      <c r="CZ9" s="2070"/>
      <c r="DA9" s="2070"/>
      <c r="DB9" s="2070"/>
      <c r="DC9" s="2070"/>
      <c r="DD9" s="2070"/>
      <c r="DE9" s="2070"/>
      <c r="DF9" s="2070"/>
      <c r="DG9" s="2070"/>
      <c r="DH9" s="2070"/>
      <c r="DI9" s="2070"/>
      <c r="DJ9" s="2070"/>
      <c r="DK9" s="2070"/>
      <c r="DL9" s="2070"/>
      <c r="DM9" s="2070"/>
      <c r="DN9" s="2070"/>
      <c r="DO9" s="2070"/>
      <c r="DP9" s="2070"/>
      <c r="DQ9" s="2070"/>
      <c r="DR9" s="2070"/>
      <c r="DS9" s="2070"/>
      <c r="DT9" s="2070"/>
      <c r="DU9" s="2070"/>
      <c r="DV9" s="2070"/>
      <c r="DW9" s="2070"/>
      <c r="DX9" s="2071"/>
    </row>
    <row r="10" spans="1:128" s="443" customFormat="1" ht="6.6" customHeight="1">
      <c r="A10" s="498">
        <f>'3.1Cost by Sub-contractors'!A8</f>
        <v>1.2</v>
      </c>
      <c r="B10" s="1586"/>
      <c r="C10" s="2010" t="str">
        <f>'3.1Cost by Sub-contractors'!C8:G8</f>
        <v>Primary Leveling Network (GPS Network)</v>
      </c>
      <c r="D10" s="2010"/>
      <c r="E10" s="2010"/>
      <c r="F10" s="2010"/>
      <c r="G10" s="2011"/>
      <c r="H10" s="1956">
        <f>'3.1Cost by Sub-contractors'!H8:I8</f>
        <v>0</v>
      </c>
      <c r="I10" s="1957"/>
      <c r="J10" s="498" t="str">
        <f>'3.1Cost by Sub-contractors'!J8</f>
        <v>(km)</v>
      </c>
      <c r="K10" s="537">
        <f>'3.1Cost by Sub-contractors'!K8</f>
        <v>130.52000000000001</v>
      </c>
      <c r="L10" s="834"/>
      <c r="M10" s="1394">
        <f>128+82</f>
        <v>210</v>
      </c>
      <c r="N10" s="1271"/>
      <c r="O10" s="775">
        <f>K10*M10</f>
        <v>27409.200000000001</v>
      </c>
      <c r="P10" s="513"/>
      <c r="Q10" s="2069"/>
      <c r="R10" s="2070"/>
      <c r="S10" s="2070"/>
      <c r="T10" s="2070"/>
      <c r="U10" s="2070"/>
      <c r="V10" s="2070"/>
      <c r="W10" s="2070"/>
      <c r="X10" s="2070"/>
      <c r="Y10" s="2070"/>
      <c r="Z10" s="2070"/>
      <c r="AA10" s="2070"/>
      <c r="AB10" s="2070"/>
      <c r="AC10" s="2070"/>
      <c r="AD10" s="2070"/>
      <c r="AE10" s="2070"/>
      <c r="AF10" s="2070"/>
      <c r="AG10" s="2070"/>
      <c r="AH10" s="2070"/>
      <c r="AI10" s="2070"/>
      <c r="AJ10" s="2070"/>
      <c r="AK10" s="2070"/>
      <c r="AL10" s="2070"/>
      <c r="AM10" s="2070"/>
      <c r="AN10" s="2070"/>
      <c r="AO10" s="2070"/>
      <c r="AP10" s="2070"/>
      <c r="AQ10" s="2070"/>
      <c r="AR10" s="2070"/>
      <c r="AS10" s="2070"/>
      <c r="AT10" s="2070"/>
      <c r="AU10" s="2070"/>
      <c r="AV10" s="2070"/>
      <c r="AW10" s="2070"/>
      <c r="AX10" s="2070"/>
      <c r="AY10" s="2070"/>
      <c r="AZ10" s="2070"/>
      <c r="BA10" s="2070"/>
      <c r="BB10" s="2070"/>
      <c r="BC10" s="2070"/>
      <c r="BD10" s="2070"/>
      <c r="BE10" s="2070"/>
      <c r="BF10" s="2070"/>
      <c r="BG10" s="2070"/>
      <c r="BH10" s="2071"/>
      <c r="BI10" s="2069"/>
      <c r="BJ10" s="2070"/>
      <c r="BK10" s="2070"/>
      <c r="BL10" s="2070"/>
      <c r="BM10" s="2070"/>
      <c r="BN10" s="2070"/>
      <c r="BO10" s="2070"/>
      <c r="BP10" s="2070"/>
      <c r="BQ10" s="2070"/>
      <c r="BR10" s="2070"/>
      <c r="BS10" s="2070"/>
      <c r="BT10" s="2070"/>
      <c r="BU10" s="2070"/>
      <c r="BV10" s="2070"/>
      <c r="BW10" s="2070"/>
      <c r="BX10" s="2070"/>
      <c r="BY10" s="2070"/>
      <c r="BZ10" s="2070"/>
      <c r="CA10" s="2070"/>
      <c r="CB10" s="2070"/>
      <c r="CC10" s="2070"/>
      <c r="CD10" s="2070"/>
      <c r="CE10" s="2070"/>
      <c r="CF10" s="2070"/>
      <c r="CG10" s="2070"/>
      <c r="CH10" s="2070"/>
      <c r="CI10" s="2070"/>
      <c r="CJ10" s="2070"/>
      <c r="CK10" s="2070"/>
      <c r="CL10" s="2070"/>
      <c r="CM10" s="2070"/>
      <c r="CN10" s="2070"/>
      <c r="CO10" s="2070"/>
      <c r="CP10" s="2070"/>
      <c r="CQ10" s="2070"/>
      <c r="CR10" s="2071"/>
      <c r="CS10" s="2069"/>
      <c r="CT10" s="2070"/>
      <c r="CU10" s="2070"/>
      <c r="CV10" s="2070"/>
      <c r="CW10" s="2070"/>
      <c r="CX10" s="2070"/>
      <c r="CY10" s="2070"/>
      <c r="CZ10" s="2070"/>
      <c r="DA10" s="2070"/>
      <c r="DB10" s="2070"/>
      <c r="DC10" s="2070"/>
      <c r="DD10" s="2070"/>
      <c r="DE10" s="2070"/>
      <c r="DF10" s="2070"/>
      <c r="DG10" s="2070"/>
      <c r="DH10" s="2070"/>
      <c r="DI10" s="2070"/>
      <c r="DJ10" s="2070"/>
      <c r="DK10" s="2070"/>
      <c r="DL10" s="2070"/>
      <c r="DM10" s="2070"/>
      <c r="DN10" s="2070"/>
      <c r="DO10" s="2070"/>
      <c r="DP10" s="2070"/>
      <c r="DQ10" s="2070"/>
      <c r="DR10" s="2070"/>
      <c r="DS10" s="2070"/>
      <c r="DT10" s="2070"/>
      <c r="DU10" s="2070"/>
      <c r="DV10" s="2070"/>
      <c r="DW10" s="2070"/>
      <c r="DX10" s="2071"/>
    </row>
    <row r="11" spans="1:128" s="442" customFormat="1" ht="6.6" customHeight="1">
      <c r="A11" s="499">
        <f>'3.1Cost by Sub-contractors'!A9</f>
        <v>2</v>
      </c>
      <c r="B11" s="1582"/>
      <c r="C11" s="1936" t="str">
        <f>'3.1Cost by Sub-contractors'!C9:G9</f>
        <v>Secondary Control Point</v>
      </c>
      <c r="D11" s="1936"/>
      <c r="E11" s="1936"/>
      <c r="F11" s="1936"/>
      <c r="G11" s="1937"/>
      <c r="H11" s="1932">
        <f>'3.1Cost by Sub-contractors'!H9:I9</f>
        <v>0</v>
      </c>
      <c r="I11" s="1933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2"/>
      <c r="O11" s="823">
        <f>SUM(O12:O13)</f>
        <v>86754.3</v>
      </c>
      <c r="P11" s="511"/>
      <c r="Q11" s="2069"/>
      <c r="R11" s="2070"/>
      <c r="S11" s="2070"/>
      <c r="T11" s="2070"/>
      <c r="U11" s="2070"/>
      <c r="V11" s="2070"/>
      <c r="W11" s="2070"/>
      <c r="X11" s="2070"/>
      <c r="Y11" s="2070"/>
      <c r="Z11" s="2070"/>
      <c r="AA11" s="2070"/>
      <c r="AB11" s="2070"/>
      <c r="AC11" s="2070"/>
      <c r="AD11" s="2070"/>
      <c r="AE11" s="2070"/>
      <c r="AF11" s="2070"/>
      <c r="AG11" s="2070"/>
      <c r="AH11" s="2070"/>
      <c r="AI11" s="2070"/>
      <c r="AJ11" s="2070"/>
      <c r="AK11" s="2070"/>
      <c r="AL11" s="2070"/>
      <c r="AM11" s="2070"/>
      <c r="AN11" s="2070"/>
      <c r="AO11" s="2070"/>
      <c r="AP11" s="2070"/>
      <c r="AQ11" s="2070"/>
      <c r="AR11" s="2070"/>
      <c r="AS11" s="2070"/>
      <c r="AT11" s="2070"/>
      <c r="AU11" s="2070"/>
      <c r="AV11" s="2070"/>
      <c r="AW11" s="2070"/>
      <c r="AX11" s="2070"/>
      <c r="AY11" s="2070"/>
      <c r="AZ11" s="2070"/>
      <c r="BA11" s="2070"/>
      <c r="BB11" s="2070"/>
      <c r="BC11" s="2070"/>
      <c r="BD11" s="2070"/>
      <c r="BE11" s="2070"/>
      <c r="BF11" s="2070"/>
      <c r="BG11" s="2070"/>
      <c r="BH11" s="2071"/>
      <c r="BI11" s="2069"/>
      <c r="BJ11" s="2070"/>
      <c r="BK11" s="2070"/>
      <c r="BL11" s="2070"/>
      <c r="BM11" s="2070"/>
      <c r="BN11" s="2070"/>
      <c r="BO11" s="2070"/>
      <c r="BP11" s="2070"/>
      <c r="BQ11" s="2070"/>
      <c r="BR11" s="2070"/>
      <c r="BS11" s="2070"/>
      <c r="BT11" s="2070"/>
      <c r="BU11" s="2070"/>
      <c r="BV11" s="2070"/>
      <c r="BW11" s="2070"/>
      <c r="BX11" s="2070"/>
      <c r="BY11" s="2070"/>
      <c r="BZ11" s="2070"/>
      <c r="CA11" s="2070"/>
      <c r="CB11" s="2070"/>
      <c r="CC11" s="2070"/>
      <c r="CD11" s="2070"/>
      <c r="CE11" s="2070"/>
      <c r="CF11" s="2070"/>
      <c r="CG11" s="2070"/>
      <c r="CH11" s="2070"/>
      <c r="CI11" s="2070"/>
      <c r="CJ11" s="2070"/>
      <c r="CK11" s="2070"/>
      <c r="CL11" s="2070"/>
      <c r="CM11" s="2070"/>
      <c r="CN11" s="2070"/>
      <c r="CO11" s="2070"/>
      <c r="CP11" s="2070"/>
      <c r="CQ11" s="2070"/>
      <c r="CR11" s="2071"/>
      <c r="CS11" s="2069"/>
      <c r="CT11" s="2070"/>
      <c r="CU11" s="2070"/>
      <c r="CV11" s="2070"/>
      <c r="CW11" s="2070"/>
      <c r="CX11" s="2070"/>
      <c r="CY11" s="2070"/>
      <c r="CZ11" s="2070"/>
      <c r="DA11" s="2070"/>
      <c r="DB11" s="2070"/>
      <c r="DC11" s="2070"/>
      <c r="DD11" s="2070"/>
      <c r="DE11" s="2070"/>
      <c r="DF11" s="2070"/>
      <c r="DG11" s="2070"/>
      <c r="DH11" s="2070"/>
      <c r="DI11" s="2070"/>
      <c r="DJ11" s="2070"/>
      <c r="DK11" s="2070"/>
      <c r="DL11" s="2070"/>
      <c r="DM11" s="2070"/>
      <c r="DN11" s="2070"/>
      <c r="DO11" s="2070"/>
      <c r="DP11" s="2070"/>
      <c r="DQ11" s="2070"/>
      <c r="DR11" s="2070"/>
      <c r="DS11" s="2070"/>
      <c r="DT11" s="2070"/>
      <c r="DU11" s="2070"/>
      <c r="DV11" s="2070"/>
      <c r="DW11" s="2070"/>
      <c r="DX11" s="2071"/>
    </row>
    <row r="12" spans="1:128" s="443" customFormat="1" ht="6.6" customHeight="1">
      <c r="A12" s="498">
        <f>'3.1Cost by Sub-contractors'!A10</f>
        <v>2.1</v>
      </c>
      <c r="B12" s="1586"/>
      <c r="C12" s="2010" t="str">
        <f>'3.1Cost by Sub-contractors'!C10:G10</f>
        <v>Secondary Control Point</v>
      </c>
      <c r="D12" s="2010"/>
      <c r="E12" s="2010"/>
      <c r="F12" s="2010"/>
      <c r="G12" s="2011"/>
      <c r="H12" s="1956" t="str">
        <f>'3.1Cost by Sub-contractors'!H10:I10</f>
        <v>Class II</v>
      </c>
      <c r="I12" s="1957"/>
      <c r="J12" s="498" t="str">
        <f>'3.1Cost by Sub-contractors'!J10</f>
        <v>(nos.)</v>
      </c>
      <c r="K12" s="537">
        <f>'3.1Cost by Sub-contractors'!K10</f>
        <v>150.63</v>
      </c>
      <c r="L12" s="834"/>
      <c r="M12" s="1393">
        <f>420+80</f>
        <v>500</v>
      </c>
      <c r="N12" s="1271"/>
      <c r="O12" s="775">
        <f>K12*M12</f>
        <v>75315</v>
      </c>
      <c r="P12" s="513"/>
      <c r="Q12" s="2069"/>
      <c r="R12" s="2070"/>
      <c r="S12" s="2070"/>
      <c r="T12" s="2070"/>
      <c r="U12" s="2070"/>
      <c r="V12" s="2070"/>
      <c r="W12" s="2070"/>
      <c r="X12" s="2070"/>
      <c r="Y12" s="2070"/>
      <c r="Z12" s="2070"/>
      <c r="AA12" s="2070"/>
      <c r="AB12" s="2070"/>
      <c r="AC12" s="2070"/>
      <c r="AD12" s="2070"/>
      <c r="AE12" s="2070"/>
      <c r="AF12" s="2070"/>
      <c r="AG12" s="2070"/>
      <c r="AH12" s="2070"/>
      <c r="AI12" s="2070"/>
      <c r="AJ12" s="2070"/>
      <c r="AK12" s="2070"/>
      <c r="AL12" s="2070"/>
      <c r="AM12" s="2070"/>
      <c r="AN12" s="2070"/>
      <c r="AO12" s="2070"/>
      <c r="AP12" s="2070"/>
      <c r="AQ12" s="2070"/>
      <c r="AR12" s="2070"/>
      <c r="AS12" s="2070"/>
      <c r="AT12" s="2070"/>
      <c r="AU12" s="2070"/>
      <c r="AV12" s="2070"/>
      <c r="AW12" s="2070"/>
      <c r="AX12" s="2070"/>
      <c r="AY12" s="2070"/>
      <c r="AZ12" s="2070"/>
      <c r="BA12" s="2070"/>
      <c r="BB12" s="2070"/>
      <c r="BC12" s="2070"/>
      <c r="BD12" s="2070"/>
      <c r="BE12" s="2070"/>
      <c r="BF12" s="2070"/>
      <c r="BG12" s="2070"/>
      <c r="BH12" s="2071"/>
      <c r="BI12" s="2069"/>
      <c r="BJ12" s="2070"/>
      <c r="BK12" s="2070"/>
      <c r="BL12" s="2070"/>
      <c r="BM12" s="2070"/>
      <c r="BN12" s="2070"/>
      <c r="BO12" s="2070"/>
      <c r="BP12" s="2070"/>
      <c r="BQ12" s="2070"/>
      <c r="BR12" s="2070"/>
      <c r="BS12" s="2070"/>
      <c r="BT12" s="2070"/>
      <c r="BU12" s="2070"/>
      <c r="BV12" s="2070"/>
      <c r="BW12" s="2070"/>
      <c r="BX12" s="2070"/>
      <c r="BY12" s="2070"/>
      <c r="BZ12" s="2070"/>
      <c r="CA12" s="2070"/>
      <c r="CB12" s="2070"/>
      <c r="CC12" s="2070"/>
      <c r="CD12" s="2070"/>
      <c r="CE12" s="2070"/>
      <c r="CF12" s="2070"/>
      <c r="CG12" s="2070"/>
      <c r="CH12" s="2070"/>
      <c r="CI12" s="2070"/>
      <c r="CJ12" s="2070"/>
      <c r="CK12" s="2070"/>
      <c r="CL12" s="2070"/>
      <c r="CM12" s="2070"/>
      <c r="CN12" s="2070"/>
      <c r="CO12" s="2070"/>
      <c r="CP12" s="2070"/>
      <c r="CQ12" s="2070"/>
      <c r="CR12" s="2071"/>
      <c r="CS12" s="2069"/>
      <c r="CT12" s="2070"/>
      <c r="CU12" s="2070"/>
      <c r="CV12" s="2070"/>
      <c r="CW12" s="2070"/>
      <c r="CX12" s="2070"/>
      <c r="CY12" s="2070"/>
      <c r="CZ12" s="2070"/>
      <c r="DA12" s="2070"/>
      <c r="DB12" s="2070"/>
      <c r="DC12" s="2070"/>
      <c r="DD12" s="2070"/>
      <c r="DE12" s="2070"/>
      <c r="DF12" s="2070"/>
      <c r="DG12" s="2070"/>
      <c r="DH12" s="2070"/>
      <c r="DI12" s="2070"/>
      <c r="DJ12" s="2070"/>
      <c r="DK12" s="2070"/>
      <c r="DL12" s="2070"/>
      <c r="DM12" s="2070"/>
      <c r="DN12" s="2070"/>
      <c r="DO12" s="2070"/>
      <c r="DP12" s="2070"/>
      <c r="DQ12" s="2070"/>
      <c r="DR12" s="2070"/>
      <c r="DS12" s="2070"/>
      <c r="DT12" s="2070"/>
      <c r="DU12" s="2070"/>
      <c r="DV12" s="2070"/>
      <c r="DW12" s="2070"/>
      <c r="DX12" s="2071"/>
    </row>
    <row r="13" spans="1:128" s="443" customFormat="1" ht="6.6" customHeight="1">
      <c r="A13" s="500">
        <f>'3.1Cost by Sub-contractors'!A11</f>
        <v>2.2000000000000002</v>
      </c>
      <c r="B13" s="1587"/>
      <c r="C13" s="2012" t="str">
        <f>'3.1Cost by Sub-contractors'!C11:G11</f>
        <v>Secondary Leveling Network</v>
      </c>
      <c r="D13" s="2012"/>
      <c r="E13" s="2012"/>
      <c r="F13" s="2012"/>
      <c r="G13" s="2013"/>
      <c r="H13" s="1959">
        <f>'3.1Cost by Sub-contractors'!H11:I11</f>
        <v>0</v>
      </c>
      <c r="I13" s="1960"/>
      <c r="J13" s="500" t="str">
        <f>'3.1Cost by Sub-contractors'!J11</f>
        <v>(km)</v>
      </c>
      <c r="K13" s="539">
        <f>'3.1Cost by Sub-contractors'!K11</f>
        <v>67.290000000000006</v>
      </c>
      <c r="L13" s="835"/>
      <c r="M13" s="1391">
        <f>98+72</f>
        <v>170</v>
      </c>
      <c r="N13" s="1392"/>
      <c r="O13" s="779">
        <f>K13*M13</f>
        <v>11439.300000000001</v>
      </c>
      <c r="P13" s="515"/>
      <c r="Q13" s="2072"/>
      <c r="R13" s="2073"/>
      <c r="S13" s="2073"/>
      <c r="T13" s="2073"/>
      <c r="U13" s="2073"/>
      <c r="V13" s="2073"/>
      <c r="W13" s="2073"/>
      <c r="X13" s="2073"/>
      <c r="Y13" s="2073"/>
      <c r="Z13" s="2073"/>
      <c r="AA13" s="2073"/>
      <c r="AB13" s="2073"/>
      <c r="AC13" s="2073"/>
      <c r="AD13" s="2073"/>
      <c r="AE13" s="2073"/>
      <c r="AF13" s="2073"/>
      <c r="AG13" s="2073"/>
      <c r="AH13" s="2073"/>
      <c r="AI13" s="2073"/>
      <c r="AJ13" s="2073"/>
      <c r="AK13" s="2073"/>
      <c r="AL13" s="2073"/>
      <c r="AM13" s="2073"/>
      <c r="AN13" s="2073"/>
      <c r="AO13" s="2073"/>
      <c r="AP13" s="2073"/>
      <c r="AQ13" s="2073"/>
      <c r="AR13" s="2073"/>
      <c r="AS13" s="2073"/>
      <c r="AT13" s="2073"/>
      <c r="AU13" s="2073"/>
      <c r="AV13" s="2073"/>
      <c r="AW13" s="2073"/>
      <c r="AX13" s="2073"/>
      <c r="AY13" s="2073"/>
      <c r="AZ13" s="2073"/>
      <c r="BA13" s="2073"/>
      <c r="BB13" s="2073"/>
      <c r="BC13" s="2073"/>
      <c r="BD13" s="2073"/>
      <c r="BE13" s="2073"/>
      <c r="BF13" s="2073"/>
      <c r="BG13" s="2073"/>
      <c r="BH13" s="2074"/>
      <c r="BI13" s="2072"/>
      <c r="BJ13" s="2073"/>
      <c r="BK13" s="2073"/>
      <c r="BL13" s="2073"/>
      <c r="BM13" s="2073"/>
      <c r="BN13" s="2073"/>
      <c r="BO13" s="2073"/>
      <c r="BP13" s="2073"/>
      <c r="BQ13" s="2073"/>
      <c r="BR13" s="2073"/>
      <c r="BS13" s="2073"/>
      <c r="BT13" s="2073"/>
      <c r="BU13" s="2073"/>
      <c r="BV13" s="2073"/>
      <c r="BW13" s="2073"/>
      <c r="BX13" s="2073"/>
      <c r="BY13" s="2073"/>
      <c r="BZ13" s="2073"/>
      <c r="CA13" s="2073"/>
      <c r="CB13" s="2073"/>
      <c r="CC13" s="2073"/>
      <c r="CD13" s="2073"/>
      <c r="CE13" s="2073"/>
      <c r="CF13" s="2073"/>
      <c r="CG13" s="2073"/>
      <c r="CH13" s="2073"/>
      <c r="CI13" s="2073"/>
      <c r="CJ13" s="2073"/>
      <c r="CK13" s="2073"/>
      <c r="CL13" s="2073"/>
      <c r="CM13" s="2073"/>
      <c r="CN13" s="2073"/>
      <c r="CO13" s="2073"/>
      <c r="CP13" s="2073"/>
      <c r="CQ13" s="2073"/>
      <c r="CR13" s="2074"/>
      <c r="CS13" s="2072"/>
      <c r="CT13" s="2073"/>
      <c r="CU13" s="2073"/>
      <c r="CV13" s="2073"/>
      <c r="CW13" s="2073"/>
      <c r="CX13" s="2073"/>
      <c r="CY13" s="2073"/>
      <c r="CZ13" s="2073"/>
      <c r="DA13" s="2073"/>
      <c r="DB13" s="2073"/>
      <c r="DC13" s="2073"/>
      <c r="DD13" s="2073"/>
      <c r="DE13" s="2073"/>
      <c r="DF13" s="2073"/>
      <c r="DG13" s="2073"/>
      <c r="DH13" s="2073"/>
      <c r="DI13" s="2073"/>
      <c r="DJ13" s="2073"/>
      <c r="DK13" s="2073"/>
      <c r="DL13" s="2073"/>
      <c r="DM13" s="2073"/>
      <c r="DN13" s="2073"/>
      <c r="DO13" s="2073"/>
      <c r="DP13" s="2073"/>
      <c r="DQ13" s="2073"/>
      <c r="DR13" s="2073"/>
      <c r="DS13" s="2073"/>
      <c r="DT13" s="2073"/>
      <c r="DU13" s="2073"/>
      <c r="DV13" s="2073"/>
      <c r="DW13" s="2073"/>
      <c r="DX13" s="2074"/>
    </row>
    <row r="14" spans="1:128" s="442" customFormat="1" ht="6.6" customHeight="1">
      <c r="A14" s="761" t="str">
        <f>'3.1Cost by Sub-contractors'!A12</f>
        <v>B</v>
      </c>
      <c r="B14" s="1585"/>
      <c r="C14" s="1977" t="str">
        <f>'3.1Cost by Sub-contractors'!C12:G12</f>
        <v>Expressway</v>
      </c>
      <c r="D14" s="1977"/>
      <c r="E14" s="1977"/>
      <c r="F14" s="1977"/>
      <c r="G14" s="1978"/>
      <c r="H14" s="1940">
        <f>'3.1Cost by Sub-contractors'!H12:I12</f>
        <v>0</v>
      </c>
      <c r="I14" s="1941"/>
      <c r="J14" s="761">
        <f>'3.1Cost by Sub-contractors'!J12</f>
        <v>0</v>
      </c>
      <c r="K14" s="519">
        <f>'3.1Cost by Sub-contractors'!K12</f>
        <v>0</v>
      </c>
      <c r="L14" s="523"/>
      <c r="M14" s="2051"/>
      <c r="N14" s="2052"/>
      <c r="O14" s="2052"/>
      <c r="P14" s="2053"/>
      <c r="Q14" s="526"/>
      <c r="R14" s="831"/>
      <c r="S14" s="822">
        <f>S15+S19+S21+S30+S34+S36+S39+S45</f>
        <v>65766.352444000004</v>
      </c>
      <c r="T14" s="527"/>
      <c r="U14" s="526"/>
      <c r="V14" s="831"/>
      <c r="W14" s="822">
        <f>W15+W19+W21+W30+W34+W36+W39+W45</f>
        <v>32480.652925000002</v>
      </c>
      <c r="X14" s="527"/>
      <c r="Y14" s="526"/>
      <c r="Z14" s="831"/>
      <c r="AA14" s="822">
        <f>AA15+AA19+AA21+AA30+AA34+AA36+AA39+AA45</f>
        <v>42897.71915099999</v>
      </c>
      <c r="AB14" s="527"/>
      <c r="AC14" s="526"/>
      <c r="AD14" s="831"/>
      <c r="AE14" s="822">
        <f>AE15+AE19+AE21+AE30+AE34+AE36+AE39+AE45</f>
        <v>33696.674439999995</v>
      </c>
      <c r="AF14" s="527"/>
      <c r="AG14" s="526"/>
      <c r="AH14" s="831"/>
      <c r="AI14" s="822">
        <f>AI15+AI19+AI21+AI30+AI34+AI36+AI39+AI45</f>
        <v>59810.451475499998</v>
      </c>
      <c r="AJ14" s="527"/>
      <c r="AK14" s="526"/>
      <c r="AL14" s="831"/>
      <c r="AM14" s="822">
        <f>AM15+AM19+AM21+AM30+AM34+AM36+AM39+AM45</f>
        <v>31890.245600999999</v>
      </c>
      <c r="AN14" s="527"/>
      <c r="AO14" s="526"/>
      <c r="AP14" s="831"/>
      <c r="AQ14" s="822">
        <f>AQ15+AQ19+AQ21+AQ30+AQ34+AQ36+AQ39+AQ45</f>
        <v>36983.18443999999</v>
      </c>
      <c r="AR14" s="527"/>
      <c r="AS14" s="526"/>
      <c r="AT14" s="831"/>
      <c r="AU14" s="822">
        <f>AU15+AU19+AU21+AU30+AU34+AU36+AU39+AU45</f>
        <v>17662.660314999986</v>
      </c>
      <c r="AV14" s="527"/>
      <c r="AW14" s="526"/>
      <c r="AX14" s="831"/>
      <c r="AY14" s="822">
        <f>AY15+AY19+AY21+AY30+AY34+AY36+AY39+AY45</f>
        <v>63792.711799999997</v>
      </c>
      <c r="AZ14" s="527"/>
      <c r="BA14" s="526"/>
      <c r="BB14" s="831"/>
      <c r="BC14" s="822">
        <f>BC15+BC19+BC21+BC30+BC34+BC36+BC39+BC45</f>
        <v>32582.669670000003</v>
      </c>
      <c r="BD14" s="527"/>
      <c r="BE14" s="526"/>
      <c r="BF14" s="831"/>
      <c r="BG14" s="822">
        <f>BG15+BG19+BG21+BG30+BG34+BG36+BG39+BG45</f>
        <v>38682.950220000006</v>
      </c>
      <c r="BH14" s="527"/>
      <c r="BI14" s="526"/>
      <c r="BJ14" s="831"/>
      <c r="BK14" s="822">
        <f>BK15+BK19+BK21+BK30+BK34+BK36+BK39+BK45</f>
        <v>30744.443599999999</v>
      </c>
      <c r="BL14" s="527"/>
      <c r="BM14" s="526"/>
      <c r="BN14" s="831"/>
      <c r="BO14" s="822">
        <f>BO15+BO19+BO21+BO30+BO34+BO36+BO39+BO45</f>
        <v>29128.70534</v>
      </c>
      <c r="BP14" s="527"/>
      <c r="BQ14" s="526"/>
      <c r="BR14" s="831"/>
      <c r="BS14" s="822">
        <f>BS15+BS19+BS21+BS30+BS34+BS36+BS39+BS45</f>
        <v>50272.076110000002</v>
      </c>
      <c r="BT14" s="527"/>
      <c r="BU14" s="526"/>
      <c r="BV14" s="831"/>
      <c r="BW14" s="822">
        <f>BW15+BW19+BW21+BW30+BW34+BW36+BW39+BW45</f>
        <v>50296.737759999996</v>
      </c>
      <c r="BX14" s="527"/>
      <c r="BY14" s="526"/>
      <c r="BZ14" s="831"/>
      <c r="CA14" s="822">
        <f>CA15+CA19+CA21+CA30+CA34+CA36+CA39+CA45</f>
        <v>37710.699824000003</v>
      </c>
      <c r="CB14" s="527"/>
      <c r="CC14" s="526"/>
      <c r="CD14" s="831"/>
      <c r="CE14" s="822">
        <f>CE15+CE19+CE21+CE30+CE34+CE36+CE39+CE45</f>
        <v>36254.813869999991</v>
      </c>
      <c r="CF14" s="527"/>
      <c r="CG14" s="526"/>
      <c r="CH14" s="831"/>
      <c r="CI14" s="822">
        <f>CI15+CI19+CI21+CI30+CI34+CI36+CI39+CI45</f>
        <v>47391.431850000001</v>
      </c>
      <c r="CJ14" s="527"/>
      <c r="CK14" s="526"/>
      <c r="CL14" s="831"/>
      <c r="CM14" s="822">
        <f>CM15+CM19+CM21+CM30+CM34+CM36+CM39+CM45</f>
        <v>40452.913200000003</v>
      </c>
      <c r="CN14" s="527"/>
      <c r="CO14" s="526"/>
      <c r="CP14" s="831"/>
      <c r="CQ14" s="822">
        <f>CQ15+CQ19+CQ21+CQ30+CQ34+CQ36+CQ39+CQ45</f>
        <v>43367.21297</v>
      </c>
      <c r="CR14" s="527"/>
      <c r="CS14" s="526"/>
      <c r="CT14" s="831"/>
      <c r="CU14" s="822">
        <f>CU15+CU19+CU21+CU30+CU34+CU36+CU39+CU45</f>
        <v>42983.128831399998</v>
      </c>
      <c r="CV14" s="527"/>
      <c r="CW14" s="526"/>
      <c r="CX14" s="831"/>
      <c r="CY14" s="822">
        <f>CY15+CY19+CY21+CY30+CY34+CY36+CY39+CY45</f>
        <v>35001.987829999998</v>
      </c>
      <c r="CZ14" s="527"/>
      <c r="DA14" s="526"/>
      <c r="DB14" s="831"/>
      <c r="DC14" s="822">
        <f>DC15+DC19+DC21+DC30+DC34+DC36+DC39+DC45</f>
        <v>45800.769910000003</v>
      </c>
      <c r="DD14" s="527"/>
      <c r="DE14" s="526"/>
      <c r="DF14" s="831"/>
      <c r="DG14" s="822">
        <f>DG15+DG19+DG21+DG30+DG34+DG36+DG39+DG45</f>
        <v>39523.420119999995</v>
      </c>
      <c r="DH14" s="527"/>
      <c r="DI14" s="526"/>
      <c r="DJ14" s="831"/>
      <c r="DK14" s="822">
        <f>DK15+DK19+DK21+DK30+DK34+DK36+DK39+DK45</f>
        <v>45846.531040000002</v>
      </c>
      <c r="DL14" s="527"/>
      <c r="DM14" s="526"/>
      <c r="DN14" s="831"/>
      <c r="DO14" s="822">
        <f>DO15+DO19+DO21+DO30+DO34+DO36+DO39+DO45</f>
        <v>51951.022660000002</v>
      </c>
      <c r="DP14" s="527"/>
      <c r="DQ14" s="526"/>
      <c r="DR14" s="831"/>
      <c r="DS14" s="822">
        <f>DS15+DS19+DS21+DS30+DS34+DS36+DS39+DS45</f>
        <v>0</v>
      </c>
      <c r="DT14" s="527"/>
      <c r="DU14" s="526"/>
      <c r="DV14" s="831"/>
      <c r="DW14" s="822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82"/>
      <c r="C15" s="1936" t="str">
        <f>'3.1Cost by Sub-contractors'!C13:G13</f>
        <v>Main Line (ML, Road Section)</v>
      </c>
      <c r="D15" s="1936"/>
      <c r="E15" s="1936"/>
      <c r="F15" s="1936"/>
      <c r="G15" s="1937"/>
      <c r="H15" s="1932">
        <f>'3.1Cost by Sub-contractors'!H13:I13</f>
        <v>0</v>
      </c>
      <c r="I15" s="1933"/>
      <c r="J15" s="499">
        <f>'3.1Cost by Sub-contractors'!J13</f>
        <v>0</v>
      </c>
      <c r="K15" s="521">
        <f>'3.1Cost by Sub-contractors'!K13</f>
        <v>0</v>
      </c>
      <c r="L15" s="511"/>
      <c r="M15" s="2054"/>
      <c r="N15" s="2055"/>
      <c r="O15" s="2055"/>
      <c r="P15" s="2056"/>
      <c r="Q15" s="528"/>
      <c r="R15" s="832"/>
      <c r="S15" s="823">
        <f>SUM(S16:S18)</f>
        <v>17556.127576500003</v>
      </c>
      <c r="T15" s="529"/>
      <c r="U15" s="528"/>
      <c r="V15" s="832"/>
      <c r="W15" s="823">
        <f>SUM(W16:W18)</f>
        <v>20190.9391225</v>
      </c>
      <c r="X15" s="529"/>
      <c r="Y15" s="528"/>
      <c r="Z15" s="832"/>
      <c r="AA15" s="823">
        <f>SUM(AA16:AA18)</f>
        <v>19915.808354499997</v>
      </c>
      <c r="AB15" s="529"/>
      <c r="AC15" s="528"/>
      <c r="AD15" s="832"/>
      <c r="AE15" s="823">
        <f>SUM(AE16:AE18)</f>
        <v>12974.634970000003</v>
      </c>
      <c r="AF15" s="529"/>
      <c r="AG15" s="528"/>
      <c r="AH15" s="832"/>
      <c r="AI15" s="823">
        <f>SUM(AI16:AI18)</f>
        <v>11212.768019250007</v>
      </c>
      <c r="AJ15" s="529"/>
      <c r="AK15" s="528"/>
      <c r="AL15" s="832"/>
      <c r="AM15" s="823">
        <f>SUM(AM16:AM18)</f>
        <v>20439.242953000001</v>
      </c>
      <c r="AN15" s="529"/>
      <c r="AO15" s="528"/>
      <c r="AP15" s="832"/>
      <c r="AQ15" s="823">
        <f>SUM(AQ16:AQ18)</f>
        <v>25968.577931500004</v>
      </c>
      <c r="AR15" s="529"/>
      <c r="AS15" s="528"/>
      <c r="AT15" s="832"/>
      <c r="AU15" s="823">
        <f>SUM(AU16:AU18)</f>
        <v>15557.526897500011</v>
      </c>
      <c r="AV15" s="529"/>
      <c r="AW15" s="528"/>
      <c r="AX15" s="832"/>
      <c r="AY15" s="823">
        <f>SUM(AY16:AY18)</f>
        <v>31324.344809999999</v>
      </c>
      <c r="AZ15" s="529"/>
      <c r="BA15" s="528"/>
      <c r="BB15" s="832"/>
      <c r="BC15" s="823">
        <f>SUM(BC16:BC18)</f>
        <v>19173.043795000001</v>
      </c>
      <c r="BD15" s="529"/>
      <c r="BE15" s="528"/>
      <c r="BF15" s="832"/>
      <c r="BG15" s="823">
        <f>SUM(BG16:BG18)</f>
        <v>26830.146880000004</v>
      </c>
      <c r="BH15" s="529"/>
      <c r="BI15" s="528"/>
      <c r="BJ15" s="832"/>
      <c r="BK15" s="823">
        <f>SUM(BK16:BK18)</f>
        <v>19450.896939999999</v>
      </c>
      <c r="BL15" s="529"/>
      <c r="BM15" s="528"/>
      <c r="BN15" s="832"/>
      <c r="BO15" s="823">
        <f>SUM(BO16:BO18)</f>
        <v>18122.342385</v>
      </c>
      <c r="BP15" s="529"/>
      <c r="BQ15" s="528"/>
      <c r="BR15" s="832"/>
      <c r="BS15" s="823">
        <f>SUM(BS16:BS18)</f>
        <v>27098.277250000003</v>
      </c>
      <c r="BT15" s="529"/>
      <c r="BU15" s="528"/>
      <c r="BV15" s="832"/>
      <c r="BW15" s="823">
        <f>SUM(BW16:BW18)</f>
        <v>28115.921225000002</v>
      </c>
      <c r="BX15" s="529"/>
      <c r="BY15" s="528"/>
      <c r="BZ15" s="832"/>
      <c r="CA15" s="823">
        <f>SUM(CA16:CA18)</f>
        <v>28773.651834</v>
      </c>
      <c r="CB15" s="529"/>
      <c r="CC15" s="528"/>
      <c r="CD15" s="832"/>
      <c r="CE15" s="823">
        <f>SUM(CE16:CE18)</f>
        <v>30207.52853</v>
      </c>
      <c r="CF15" s="529"/>
      <c r="CG15" s="528"/>
      <c r="CH15" s="832"/>
      <c r="CI15" s="823">
        <f>SUM(CI16:CI18)</f>
        <v>28581.675280000003</v>
      </c>
      <c r="CJ15" s="529"/>
      <c r="CK15" s="528"/>
      <c r="CL15" s="832"/>
      <c r="CM15" s="823">
        <f>SUM(CM16:CM18)</f>
        <v>29333.060699999998</v>
      </c>
      <c r="CN15" s="529"/>
      <c r="CO15" s="528"/>
      <c r="CP15" s="832"/>
      <c r="CQ15" s="823">
        <f>SUM(CQ16:CQ18)</f>
        <v>36349.545259999999</v>
      </c>
      <c r="CR15" s="529"/>
      <c r="CS15" s="528"/>
      <c r="CT15" s="832"/>
      <c r="CU15" s="823">
        <f>SUM(CU16:CU18)</f>
        <v>27460.031461399998</v>
      </c>
      <c r="CV15" s="529"/>
      <c r="CW15" s="528"/>
      <c r="CX15" s="832"/>
      <c r="CY15" s="823">
        <f>SUM(CY16:CY18)</f>
        <v>22164.973589999998</v>
      </c>
      <c r="CZ15" s="529"/>
      <c r="DA15" s="528"/>
      <c r="DB15" s="832"/>
      <c r="DC15" s="823">
        <f>SUM(DC16:DC18)</f>
        <v>22162.380850000001</v>
      </c>
      <c r="DD15" s="529"/>
      <c r="DE15" s="528"/>
      <c r="DF15" s="832"/>
      <c r="DG15" s="823">
        <f>SUM(DG16:DG18)</f>
        <v>26898.781749999998</v>
      </c>
      <c r="DH15" s="529"/>
      <c r="DI15" s="528"/>
      <c r="DJ15" s="832"/>
      <c r="DK15" s="823">
        <f>SUM(DK16:DK18)</f>
        <v>23575.7749</v>
      </c>
      <c r="DL15" s="529"/>
      <c r="DM15" s="528"/>
      <c r="DN15" s="832"/>
      <c r="DO15" s="823">
        <f>SUM(DO16:DO18)</f>
        <v>20851.327290000001</v>
      </c>
      <c r="DP15" s="529"/>
      <c r="DQ15" s="528"/>
      <c r="DR15" s="832"/>
      <c r="DS15" s="823">
        <f>SUM(DS16:DS18)</f>
        <v>0</v>
      </c>
      <c r="DT15" s="529"/>
      <c r="DU15" s="528"/>
      <c r="DV15" s="832"/>
      <c r="DW15" s="823">
        <f>SUM(DW16:DW18)</f>
        <v>0</v>
      </c>
      <c r="DX15" s="529"/>
    </row>
    <row r="16" spans="1:128" s="875" customFormat="1" ht="6.6" customHeight="1">
      <c r="A16" s="1259">
        <f>'3.1Cost by Sub-contractors'!A14</f>
        <v>3.1</v>
      </c>
      <c r="B16" s="1583"/>
      <c r="C16" s="1926" t="str">
        <f>'3.1Cost by Sub-contractors'!C14:G14</f>
        <v>Planimetric</v>
      </c>
      <c r="D16" s="1926"/>
      <c r="E16" s="1926"/>
      <c r="F16" s="1926"/>
      <c r="G16" s="1927"/>
      <c r="H16" s="1928" t="str">
        <f>'3.1Cost by Sub-contractors'!H14:I14</f>
        <v>1/1,000</v>
      </c>
      <c r="I16" s="1929"/>
      <c r="J16" s="774" t="str">
        <f>'3.1Cost by Sub-contractors'!J14</f>
        <v>(ha)</v>
      </c>
      <c r="K16" s="537">
        <f>'3.1Cost by Sub-contractors'!K14</f>
        <v>61.29</v>
      </c>
      <c r="L16" s="834"/>
      <c r="M16" s="2054"/>
      <c r="N16" s="2055"/>
      <c r="O16" s="2055"/>
      <c r="P16" s="2056"/>
      <c r="Q16" s="537">
        <f>'4.2.1RD'!O16</f>
        <v>45.030299999999997</v>
      </c>
      <c r="R16" s="512"/>
      <c r="S16" s="775">
        <f>'4.2.1RD'!S16</f>
        <v>2759.9070869999996</v>
      </c>
      <c r="T16" s="513"/>
      <c r="U16" s="537">
        <f>'4.2.1RD'!O20</f>
        <v>51.663499999999992</v>
      </c>
      <c r="V16" s="512"/>
      <c r="W16" s="775">
        <f>'4.2.1RD'!S20</f>
        <v>3166.4559149999995</v>
      </c>
      <c r="X16" s="513"/>
      <c r="Y16" s="537">
        <f>'4.2.1RD'!O27</f>
        <v>51.41989999999997</v>
      </c>
      <c r="Z16" s="512"/>
      <c r="AA16" s="775">
        <f>'4.2.1RD'!S27</f>
        <v>3151.5256709999981</v>
      </c>
      <c r="AB16" s="513"/>
      <c r="AC16" s="537">
        <f>'4.2.1RD'!O34</f>
        <v>33.740000000000052</v>
      </c>
      <c r="AD16" s="512"/>
      <c r="AE16" s="775">
        <f>'4.2.1RD'!S34</f>
        <v>2067.924600000003</v>
      </c>
      <c r="AF16" s="513"/>
      <c r="AG16" s="537">
        <f>'4.2.1RD'!O40</f>
        <v>29.260350000000077</v>
      </c>
      <c r="AH16" s="512"/>
      <c r="AI16" s="775">
        <f>'4.2.1RD'!S40</f>
        <v>1793.3668515000047</v>
      </c>
      <c r="AJ16" s="513"/>
      <c r="AK16" s="537">
        <f>'4.2.1RD'!O48</f>
        <v>52.52660000000003</v>
      </c>
      <c r="AL16" s="512"/>
      <c r="AM16" s="775">
        <f>'4.2.1RD'!S48</f>
        <v>3219.3553140000017</v>
      </c>
      <c r="AN16" s="513"/>
      <c r="AO16" s="537">
        <f>'4.2.1RD'!O55</f>
        <v>66.779300000000063</v>
      </c>
      <c r="AP16" s="512"/>
      <c r="AQ16" s="775">
        <f>'4.2.1RD'!S55</f>
        <v>4092.9032970000039</v>
      </c>
      <c r="AR16" s="513"/>
      <c r="AS16" s="537">
        <f>'4.2.1RD'!O59</f>
        <v>39.812500000000107</v>
      </c>
      <c r="AT16" s="512"/>
      <c r="AU16" s="775">
        <f>'4.2.1RD'!S59</f>
        <v>2440.1081250000066</v>
      </c>
      <c r="AV16" s="513"/>
      <c r="AW16" s="537">
        <f>'4.2.1RD'!O69</f>
        <v>80.975999999999999</v>
      </c>
      <c r="AX16" s="512"/>
      <c r="AY16" s="775">
        <f>'4.2.1RD'!S69</f>
        <v>4963.0190400000001</v>
      </c>
      <c r="AZ16" s="513"/>
      <c r="BA16" s="537">
        <f>'4.2.1RD'!O77</f>
        <v>49.763000000000005</v>
      </c>
      <c r="BB16" s="512"/>
      <c r="BC16" s="775">
        <f>'4.2.1RD'!S77</f>
        <v>3049.9742700000002</v>
      </c>
      <c r="BD16" s="513"/>
      <c r="BE16" s="537">
        <f>'4.2.1RD'!O83</f>
        <v>68.81</v>
      </c>
      <c r="BF16" s="512"/>
      <c r="BG16" s="775">
        <f>'4.2.1RD'!S83</f>
        <v>4217.3649000000005</v>
      </c>
      <c r="BH16" s="513"/>
      <c r="BI16" s="537">
        <f>'4.2.1RD'!O88</f>
        <v>50.035999999999994</v>
      </c>
      <c r="BJ16" s="512"/>
      <c r="BK16" s="775">
        <f>'4.2.1RD'!S88</f>
        <v>3066.7064399999995</v>
      </c>
      <c r="BL16" s="513"/>
      <c r="BM16" s="537">
        <f>'4.2.1RD'!O95</f>
        <v>46.599000000000004</v>
      </c>
      <c r="BN16" s="512"/>
      <c r="BO16" s="775">
        <f>'4.2.1RD'!S95</f>
        <v>2856.0527100000004</v>
      </c>
      <c r="BP16" s="513"/>
      <c r="BQ16" s="537">
        <f>'4.2.1RD'!O98</f>
        <v>68.978000000000009</v>
      </c>
      <c r="BR16" s="512"/>
      <c r="BS16" s="775">
        <f>'4.2.1RD'!S98</f>
        <v>4227.6616200000008</v>
      </c>
      <c r="BT16" s="513"/>
      <c r="BU16" s="537">
        <f>'4.2.1RD'!O102</f>
        <v>71.784999999999997</v>
      </c>
      <c r="BV16" s="512"/>
      <c r="BW16" s="775">
        <f>'4.2.1RD'!S102</f>
        <v>4399.7026500000002</v>
      </c>
      <c r="BX16" s="513"/>
      <c r="BY16" s="537">
        <f>'4.2.1RD'!O106</f>
        <v>73.4328</v>
      </c>
      <c r="BZ16" s="512"/>
      <c r="CA16" s="775">
        <f>'4.2.1RD'!S106</f>
        <v>4500.696312</v>
      </c>
      <c r="CB16" s="513"/>
      <c r="CC16" s="537">
        <f>'4.2.1RD'!O109</f>
        <v>77.098000000000013</v>
      </c>
      <c r="CD16" s="512"/>
      <c r="CE16" s="775">
        <f>'4.2.1RD'!S109</f>
        <v>4725.3364200000005</v>
      </c>
      <c r="CF16" s="513"/>
      <c r="CG16" s="537">
        <f>'4.2.1RD'!O114</f>
        <v>73.177999999999997</v>
      </c>
      <c r="CH16" s="512"/>
      <c r="CI16" s="775">
        <f>'4.2.1RD'!S114</f>
        <v>4485.0796199999995</v>
      </c>
      <c r="CJ16" s="513"/>
      <c r="CK16" s="537">
        <f>'4.2.1RD'!O120</f>
        <v>74.928000000000011</v>
      </c>
      <c r="CL16" s="512"/>
      <c r="CM16" s="775">
        <f>'4.2.1RD'!S120</f>
        <v>4592.3371200000011</v>
      </c>
      <c r="CN16" s="513"/>
      <c r="CO16" s="537">
        <f>'4.2.1RD'!O124</f>
        <v>92.512</v>
      </c>
      <c r="CP16" s="512"/>
      <c r="CQ16" s="775">
        <f>'4.2.1RD'!S124</f>
        <v>5670.0604800000001</v>
      </c>
      <c r="CR16" s="513"/>
      <c r="CS16" s="537">
        <f>'4.2.1RD'!O128</f>
        <v>70.157080000000008</v>
      </c>
      <c r="CT16" s="512"/>
      <c r="CU16" s="775">
        <f>'4.2.1RD'!S128</f>
        <v>4299.9274332000005</v>
      </c>
      <c r="CV16" s="513"/>
      <c r="CW16" s="537">
        <f>'4.2.1RD'!O133</f>
        <v>56.616</v>
      </c>
      <c r="CX16" s="512"/>
      <c r="CY16" s="775">
        <f>'4.2.1RD'!S133</f>
        <v>3469.9946399999999</v>
      </c>
      <c r="CZ16" s="513"/>
      <c r="DA16" s="537">
        <f>'4.2.1RD'!O137</f>
        <v>56.588000000000001</v>
      </c>
      <c r="DB16" s="512"/>
      <c r="DC16" s="775">
        <f>'4.2.1RD'!S137</f>
        <v>3468.2785199999998</v>
      </c>
      <c r="DD16" s="513"/>
      <c r="DE16" s="537">
        <f>'4.2.1RD'!O141</f>
        <v>68.641999999999996</v>
      </c>
      <c r="DF16" s="512"/>
      <c r="DG16" s="775">
        <f>'4.2.1RD'!S141</f>
        <v>4207.0681799999993</v>
      </c>
      <c r="DH16" s="513"/>
      <c r="DI16" s="537">
        <f>'4.2.1RD'!O144</f>
        <v>60.031999999999996</v>
      </c>
      <c r="DJ16" s="512"/>
      <c r="DK16" s="775">
        <f>'4.2.1RD'!S144</f>
        <v>3679.3612799999996</v>
      </c>
      <c r="DL16" s="513"/>
      <c r="DM16" s="537">
        <f>'4.2.1RD'!O149</f>
        <v>53.339999999999996</v>
      </c>
      <c r="DN16" s="512"/>
      <c r="DO16" s="775">
        <f>'4.2.1RD'!S149</f>
        <v>3269.2085999999999</v>
      </c>
      <c r="DP16" s="513"/>
      <c r="DQ16" s="537"/>
      <c r="DR16" s="512"/>
      <c r="DS16" s="775"/>
      <c r="DT16" s="513"/>
      <c r="DU16" s="537"/>
      <c r="DV16" s="512"/>
      <c r="DW16" s="775"/>
      <c r="DX16" s="513"/>
    </row>
    <row r="17" spans="1:132" s="1268" customFormat="1" ht="6.6" customHeight="1">
      <c r="A17" s="1259">
        <f>'3.1Cost by Sub-contractors'!A15</f>
        <v>3.2</v>
      </c>
      <c r="B17" s="1581"/>
      <c r="C17" s="1924" t="str">
        <f>'3.1Cost by Sub-contractors'!C15:G15</f>
        <v>Profile</v>
      </c>
      <c r="D17" s="1924"/>
      <c r="E17" s="1924"/>
      <c r="F17" s="1924"/>
      <c r="G17" s="1925"/>
      <c r="H17" s="1934" t="str">
        <f>'3.1Cost by Sub-contractors'!H15:I15</f>
        <v>1/1,000; 1/100</v>
      </c>
      <c r="I17" s="1935"/>
      <c r="J17" s="781" t="str">
        <f>'3.1Cost by Sub-contractors'!J15</f>
        <v>(km)</v>
      </c>
      <c r="K17" s="537">
        <f>'3.1Cost by Sub-contractors'!K15</f>
        <v>438.31</v>
      </c>
      <c r="L17" s="858"/>
      <c r="M17" s="2054"/>
      <c r="N17" s="2055"/>
      <c r="O17" s="2055"/>
      <c r="P17" s="2056"/>
      <c r="Q17" s="1263">
        <f>'4.2.1RD'!U16</f>
        <v>3.21645</v>
      </c>
      <c r="R17" s="1264"/>
      <c r="S17" s="775">
        <f>'4.2.1RD'!Y16</f>
        <v>1409.8021994999999</v>
      </c>
      <c r="T17" s="785"/>
      <c r="U17" s="1263">
        <f>'4.2.1RD'!U20</f>
        <v>3.6902499999999989</v>
      </c>
      <c r="V17" s="1264"/>
      <c r="W17" s="775">
        <f>'4.2.1RD'!Y20</f>
        <v>1617.4734774999995</v>
      </c>
      <c r="X17" s="785"/>
      <c r="Y17" s="1263">
        <f>'4.2.1RD'!U27</f>
        <v>3.6728499999999986</v>
      </c>
      <c r="Z17" s="1264"/>
      <c r="AA17" s="775">
        <f>'4.2.1RD'!Y27</f>
        <v>1609.8468834999994</v>
      </c>
      <c r="AB17" s="785"/>
      <c r="AC17" s="1263">
        <f>'4.2.1RD'!U34</f>
        <v>2.4100000000000033</v>
      </c>
      <c r="AD17" s="1264"/>
      <c r="AE17" s="775">
        <f>'4.2.1RD'!Y34</f>
        <v>1056.3271000000013</v>
      </c>
      <c r="AF17" s="785"/>
      <c r="AG17" s="1263">
        <f>'4.2.1RD'!U40</f>
        <v>2.0900250000000051</v>
      </c>
      <c r="AH17" s="1264"/>
      <c r="AI17" s="775">
        <f>'4.2.1RD'!Y40</f>
        <v>916.07885775000227</v>
      </c>
      <c r="AJ17" s="785"/>
      <c r="AK17" s="1263">
        <f>'4.2.1RD'!U48</f>
        <v>3.7519000000000018</v>
      </c>
      <c r="AL17" s="1264"/>
      <c r="AM17" s="775">
        <f>'4.2.1RD'!Y48</f>
        <v>1644.4952890000009</v>
      </c>
      <c r="AN17" s="785"/>
      <c r="AO17" s="1263">
        <f>'4.2.1RD'!U55</f>
        <v>4.769950000000005</v>
      </c>
      <c r="AP17" s="1264"/>
      <c r="AQ17" s="775">
        <f>'4.2.1RD'!Y55</f>
        <v>2090.7167845000022</v>
      </c>
      <c r="AR17" s="785"/>
      <c r="AS17" s="1263">
        <f>'4.2.1RD'!U59</f>
        <v>2.8437500000000075</v>
      </c>
      <c r="AT17" s="1264"/>
      <c r="AU17" s="775">
        <f>'4.2.1RD'!Y59</f>
        <v>1246.4440625000034</v>
      </c>
      <c r="AV17" s="785"/>
      <c r="AW17" s="1263">
        <f>'4.2.1RD'!U69</f>
        <v>5.7839999999999998</v>
      </c>
      <c r="AX17" s="1264"/>
      <c r="AY17" s="775">
        <f>'4.2.1RD'!Y69</f>
        <v>2535.1850399999998</v>
      </c>
      <c r="AZ17" s="785"/>
      <c r="BA17" s="1263">
        <f>'4.2.1RD'!U77</f>
        <v>3.5545</v>
      </c>
      <c r="BB17" s="1264"/>
      <c r="BC17" s="775">
        <f>'4.2.1RD'!Y77</f>
        <v>1557.9728950000001</v>
      </c>
      <c r="BD17" s="785"/>
      <c r="BE17" s="1263">
        <f>'4.2.1RD'!U83</f>
        <v>4.915</v>
      </c>
      <c r="BF17" s="1264"/>
      <c r="BG17" s="775">
        <f>'4.2.1RD'!Y83</f>
        <v>2154.2936500000001</v>
      </c>
      <c r="BH17" s="785"/>
      <c r="BI17" s="1263">
        <f>'4.2.1RD'!U88</f>
        <v>3.5739999999999998</v>
      </c>
      <c r="BJ17" s="1264"/>
      <c r="BK17" s="775">
        <f>'4.2.1RD'!Y88</f>
        <v>1566.5199399999999</v>
      </c>
      <c r="BL17" s="785"/>
      <c r="BM17" s="1263">
        <f>'4.2.1RD'!U95</f>
        <v>3.3285</v>
      </c>
      <c r="BN17" s="1264"/>
      <c r="BO17" s="775">
        <f>'4.2.1RD'!Y95</f>
        <v>1458.914835</v>
      </c>
      <c r="BP17" s="785"/>
      <c r="BQ17" s="1263">
        <f>'4.2.1RD'!U98</f>
        <v>4.9269999999999996</v>
      </c>
      <c r="BR17" s="1264"/>
      <c r="BS17" s="775">
        <f>'4.2.1RD'!Y98</f>
        <v>2159.5533699999996</v>
      </c>
      <c r="BT17" s="785"/>
      <c r="BU17" s="1263">
        <f>'4.2.1RD'!U102</f>
        <v>5.1274999999999995</v>
      </c>
      <c r="BV17" s="1264"/>
      <c r="BW17" s="775">
        <f>'4.2.1RD'!Y102</f>
        <v>2247.4345249999997</v>
      </c>
      <c r="BX17" s="785"/>
      <c r="BY17" s="1263">
        <f>'4.2.1RD'!U106</f>
        <v>5.2452000000000005</v>
      </c>
      <c r="BZ17" s="1264"/>
      <c r="CA17" s="775">
        <f>'4.2.1RD'!Y106</f>
        <v>2299.0236120000004</v>
      </c>
      <c r="CB17" s="785"/>
      <c r="CC17" s="1263">
        <f>'4.2.1RD'!U109</f>
        <v>5.5069999999999997</v>
      </c>
      <c r="CD17" s="1264"/>
      <c r="CE17" s="775">
        <f>'4.2.1RD'!Y109</f>
        <v>2413.7731699999999</v>
      </c>
      <c r="CF17" s="785"/>
      <c r="CG17" s="1263">
        <f>'4.2.1RD'!U114</f>
        <v>5.2269999999999994</v>
      </c>
      <c r="CH17" s="1264"/>
      <c r="CI17" s="775">
        <f>'4.2.1RD'!Y114</f>
        <v>2291.0463699999996</v>
      </c>
      <c r="CJ17" s="785"/>
      <c r="CK17" s="1263">
        <f>'4.2.1RD'!U120</f>
        <v>5.3519999999999994</v>
      </c>
      <c r="CL17" s="1264"/>
      <c r="CM17" s="775">
        <f>'4.2.1RD'!Y120</f>
        <v>2345.8351199999997</v>
      </c>
      <c r="CN17" s="785"/>
      <c r="CO17" s="1263">
        <f>'4.2.1RD'!U124</f>
        <v>6.6080000000000005</v>
      </c>
      <c r="CP17" s="1264"/>
      <c r="CQ17" s="775">
        <f>'4.2.1RD'!Y124</f>
        <v>2896.3524800000005</v>
      </c>
      <c r="CR17" s="785"/>
      <c r="CS17" s="1263">
        <f>'4.2.1RD'!U128</f>
        <v>5.0112200000000016</v>
      </c>
      <c r="CT17" s="1264"/>
      <c r="CU17" s="775">
        <f>'4.2.1RD'!Y128</f>
        <v>2196.4678382000006</v>
      </c>
      <c r="CV17" s="785"/>
      <c r="CW17" s="1263">
        <f>'4.2.1RD'!U133</f>
        <v>4.0440000000000005</v>
      </c>
      <c r="CX17" s="1264"/>
      <c r="CY17" s="775">
        <f>'4.2.1RD'!Y133</f>
        <v>1772.5256400000003</v>
      </c>
      <c r="CZ17" s="785"/>
      <c r="DA17" s="1263">
        <f>'4.2.1RD'!U137</f>
        <v>4.0419999999999998</v>
      </c>
      <c r="DB17" s="1264"/>
      <c r="DC17" s="775">
        <f>'4.2.1RD'!Y137</f>
        <v>1771.6490199999998</v>
      </c>
      <c r="DD17" s="785"/>
      <c r="DE17" s="1263">
        <f>'4.2.1RD'!U141</f>
        <v>4.9030000000000005</v>
      </c>
      <c r="DF17" s="1264"/>
      <c r="DG17" s="775">
        <f>'4.2.1RD'!Y141</f>
        <v>2149.0339300000001</v>
      </c>
      <c r="DH17" s="785"/>
      <c r="DI17" s="1263">
        <f>'4.2.1RD'!U144</f>
        <v>4.2879999999999994</v>
      </c>
      <c r="DJ17" s="1264"/>
      <c r="DK17" s="775">
        <f>'4.2.1RD'!Y144</f>
        <v>1879.4732799999997</v>
      </c>
      <c r="DL17" s="785"/>
      <c r="DM17" s="1263">
        <f>'4.2.1RD'!U149</f>
        <v>3.81</v>
      </c>
      <c r="DN17" s="1264"/>
      <c r="DO17" s="775">
        <f>'4.2.1RD'!Y149</f>
        <v>1669.9611</v>
      </c>
      <c r="DP17" s="785"/>
      <c r="DQ17" s="1263"/>
      <c r="DR17" s="1264"/>
      <c r="DS17" s="775"/>
      <c r="DT17" s="785"/>
      <c r="DU17" s="1263"/>
      <c r="DV17" s="1264"/>
      <c r="DW17" s="775"/>
      <c r="DX17" s="785"/>
    </row>
    <row r="18" spans="1:132" s="1268" customFormat="1" ht="6.6" customHeight="1">
      <c r="A18" s="1259">
        <f>'3.1Cost by Sub-contractors'!A16</f>
        <v>3.3</v>
      </c>
      <c r="B18" s="1581"/>
      <c r="C18" s="1924" t="str">
        <f>'3.1Cost by Sub-contractors'!C16:G16</f>
        <v>Cross-section</v>
      </c>
      <c r="D18" s="1924"/>
      <c r="E18" s="1924"/>
      <c r="F18" s="1924"/>
      <c r="G18" s="1925"/>
      <c r="H18" s="1934" t="str">
        <f>'3.1Cost by Sub-contractors'!H16:I16</f>
        <v>1/200</v>
      </c>
      <c r="I18" s="1935"/>
      <c r="J18" s="781" t="str">
        <f>'3.1Cost by Sub-contractors'!J16</f>
        <v>(km)</v>
      </c>
      <c r="K18" s="537">
        <f>'3.1Cost by Sub-contractors'!K16</f>
        <v>572.73</v>
      </c>
      <c r="L18" s="858"/>
      <c r="M18" s="2054"/>
      <c r="N18" s="2055"/>
      <c r="O18" s="2055"/>
      <c r="P18" s="2056"/>
      <c r="Q18" s="1263">
        <f>'4.2.1RD'!AA16</f>
        <v>23.373000000000001</v>
      </c>
      <c r="R18" s="1264"/>
      <c r="S18" s="775">
        <f>'4.2.1RD'!AE16</f>
        <v>13386.418290000001</v>
      </c>
      <c r="T18" s="785"/>
      <c r="U18" s="1263">
        <f>'4.2.1RD'!AA20</f>
        <v>26.901000000000003</v>
      </c>
      <c r="V18" s="1264"/>
      <c r="W18" s="775">
        <f>'4.2.1RD'!AE20</f>
        <v>15407.009730000002</v>
      </c>
      <c r="X18" s="785"/>
      <c r="Y18" s="1263">
        <f>'4.2.1RD'!AA27</f>
        <v>26.46</v>
      </c>
      <c r="Z18" s="1264"/>
      <c r="AA18" s="775">
        <f>'4.2.1RD'!AE27</f>
        <v>15154.435800000001</v>
      </c>
      <c r="AB18" s="785"/>
      <c r="AC18" s="1263">
        <f>'4.2.1RD'!AA34</f>
        <v>17.198999999999998</v>
      </c>
      <c r="AD18" s="1264"/>
      <c r="AE18" s="775">
        <f>'4.2.1RD'!AE34</f>
        <v>9850.3832699999984</v>
      </c>
      <c r="AF18" s="785"/>
      <c r="AG18" s="1263">
        <f>'4.2.1RD'!AA40</f>
        <v>14.847</v>
      </c>
      <c r="AH18" s="1264"/>
      <c r="AI18" s="775">
        <f>'4.2.1RD'!AE40</f>
        <v>8503.3223099999996</v>
      </c>
      <c r="AJ18" s="785"/>
      <c r="AK18" s="1263">
        <f>'4.2.1RD'!AA48</f>
        <v>27.194999999999997</v>
      </c>
      <c r="AL18" s="1264"/>
      <c r="AM18" s="775">
        <f>'4.2.1RD'!AE48</f>
        <v>15575.392349999998</v>
      </c>
      <c r="AN18" s="785"/>
      <c r="AO18" s="1263">
        <f>'4.2.1RD'!AA55</f>
        <v>34.544999999999995</v>
      </c>
      <c r="AP18" s="1264"/>
      <c r="AQ18" s="775">
        <f>'4.2.1RD'!AE55</f>
        <v>19784.957849999999</v>
      </c>
      <c r="AR18" s="785"/>
      <c r="AS18" s="1263">
        <f>'4.2.1RD'!AA59</f>
        <v>20.727</v>
      </c>
      <c r="AT18" s="1264"/>
      <c r="AU18" s="775">
        <f>'4.2.1RD'!AE59</f>
        <v>11870.97471</v>
      </c>
      <c r="AV18" s="785"/>
      <c r="AW18" s="1263">
        <f>'4.2.1RD'!AA69</f>
        <v>41.600999999999999</v>
      </c>
      <c r="AX18" s="1264"/>
      <c r="AY18" s="775">
        <f>'4.2.1RD'!AE69</f>
        <v>23826.140729999999</v>
      </c>
      <c r="AZ18" s="785"/>
      <c r="BA18" s="1263">
        <f>'4.2.1RD'!AA77</f>
        <v>25.431000000000001</v>
      </c>
      <c r="BB18" s="1264"/>
      <c r="BC18" s="775">
        <f>'4.2.1RD'!AE77</f>
        <v>14565.096630000002</v>
      </c>
      <c r="BD18" s="785"/>
      <c r="BE18" s="1263">
        <f>'4.2.1RD'!AA83</f>
        <v>35.721000000000004</v>
      </c>
      <c r="BF18" s="1264"/>
      <c r="BG18" s="775">
        <f>'4.2.1RD'!AE83</f>
        <v>20458.488330000004</v>
      </c>
      <c r="BH18" s="785"/>
      <c r="BI18" s="1263">
        <f>'4.2.1RD'!AA88</f>
        <v>25.872</v>
      </c>
      <c r="BJ18" s="1264"/>
      <c r="BK18" s="775">
        <f>'4.2.1RD'!AE88</f>
        <v>14817.67056</v>
      </c>
      <c r="BL18" s="785"/>
      <c r="BM18" s="1263">
        <f>'4.2.1RD'!AA95</f>
        <v>24.108000000000001</v>
      </c>
      <c r="BN18" s="1264"/>
      <c r="BO18" s="775">
        <f>'4.2.1RD'!AE95</f>
        <v>13807.37484</v>
      </c>
      <c r="BP18" s="785"/>
      <c r="BQ18" s="1263">
        <f>'4.2.1RD'!AA98</f>
        <v>36.162000000000006</v>
      </c>
      <c r="BR18" s="1264"/>
      <c r="BS18" s="775">
        <f>'4.2.1RD'!AE98</f>
        <v>20711.062260000002</v>
      </c>
      <c r="BT18" s="785"/>
      <c r="BU18" s="1263">
        <f>'4.2.1RD'!AA102</f>
        <v>37.484999999999999</v>
      </c>
      <c r="BV18" s="1264"/>
      <c r="BW18" s="775">
        <f>'4.2.1RD'!AE102</f>
        <v>21468.784050000002</v>
      </c>
      <c r="BX18" s="785"/>
      <c r="BY18" s="1263">
        <f>'4.2.1RD'!AA106</f>
        <v>38.366999999999997</v>
      </c>
      <c r="BZ18" s="1264"/>
      <c r="CA18" s="775">
        <f>'4.2.1RD'!AE106</f>
        <v>21973.931909999999</v>
      </c>
      <c r="CB18" s="785"/>
      <c r="CC18" s="1263">
        <f>'4.2.1RD'!AA109</f>
        <v>40.277999999999999</v>
      </c>
      <c r="CD18" s="1264"/>
      <c r="CE18" s="775">
        <f>'4.2.1RD'!AE109</f>
        <v>23068.41894</v>
      </c>
      <c r="CF18" s="785"/>
      <c r="CG18" s="1263">
        <f>'4.2.1RD'!AA114</f>
        <v>38.073</v>
      </c>
      <c r="CH18" s="1264"/>
      <c r="CI18" s="775">
        <f>'4.2.1RD'!AE114</f>
        <v>21805.549290000003</v>
      </c>
      <c r="CJ18" s="785"/>
      <c r="CK18" s="1263">
        <f>'4.2.1RD'!AA120</f>
        <v>39.101999999999997</v>
      </c>
      <c r="CL18" s="1264"/>
      <c r="CM18" s="775">
        <f>'4.2.1RD'!AE120</f>
        <v>22394.888459999998</v>
      </c>
      <c r="CN18" s="785"/>
      <c r="CO18" s="1263">
        <f>'4.2.1RD'!AA124</f>
        <v>48.51</v>
      </c>
      <c r="CP18" s="1264"/>
      <c r="CQ18" s="775">
        <f>'4.2.1RD'!AE124</f>
        <v>27783.132300000001</v>
      </c>
      <c r="CR18" s="785"/>
      <c r="CS18" s="1263">
        <f>'4.2.1RD'!AA128</f>
        <v>36.602999999999994</v>
      </c>
      <c r="CT18" s="1264"/>
      <c r="CU18" s="775">
        <f>'4.2.1RD'!AE128</f>
        <v>20963.636189999997</v>
      </c>
      <c r="CV18" s="785"/>
      <c r="CW18" s="1263">
        <f>'4.2.1RD'!AA133</f>
        <v>29.546999999999997</v>
      </c>
      <c r="CX18" s="1264"/>
      <c r="CY18" s="775">
        <f>'4.2.1RD'!AE133</f>
        <v>16922.453309999997</v>
      </c>
      <c r="CZ18" s="785"/>
      <c r="DA18" s="1263">
        <f>'4.2.1RD'!AA137</f>
        <v>29.547000000000001</v>
      </c>
      <c r="DB18" s="1264"/>
      <c r="DC18" s="775">
        <f>'4.2.1RD'!AE137</f>
        <v>16922.453310000001</v>
      </c>
      <c r="DD18" s="785"/>
      <c r="DE18" s="1263">
        <f>'4.2.1RD'!AA141</f>
        <v>35.867999999999995</v>
      </c>
      <c r="DF18" s="1264"/>
      <c r="DG18" s="775">
        <f>'4.2.1RD'!AE141</f>
        <v>20542.679639999998</v>
      </c>
      <c r="DH18" s="785"/>
      <c r="DI18" s="1263">
        <f>'4.2.1RD'!AA144</f>
        <v>31.457999999999998</v>
      </c>
      <c r="DJ18" s="1264"/>
      <c r="DK18" s="775">
        <f>'4.2.1RD'!AE144</f>
        <v>18016.940340000001</v>
      </c>
      <c r="DL18" s="785"/>
      <c r="DM18" s="1263">
        <f>'4.2.1RD'!AA149</f>
        <v>27.782999999999998</v>
      </c>
      <c r="DN18" s="1264"/>
      <c r="DO18" s="775">
        <f>'4.2.1RD'!AE149</f>
        <v>15912.157589999999</v>
      </c>
      <c r="DP18" s="785"/>
      <c r="DQ18" s="1263"/>
      <c r="DR18" s="1264"/>
      <c r="DS18" s="775"/>
      <c r="DT18" s="785"/>
      <c r="DU18" s="1263"/>
      <c r="DV18" s="1264"/>
      <c r="DW18" s="775"/>
      <c r="DX18" s="785"/>
    </row>
    <row r="19" spans="1:132" s="836" customFormat="1" ht="6.6" customHeight="1">
      <c r="A19" s="499">
        <f>'3.1Cost by Sub-contractors'!A17</f>
        <v>4</v>
      </c>
      <c r="B19" s="1582"/>
      <c r="C19" s="1936" t="str">
        <f>'3.1Cost by Sub-contractors'!C17:G17</f>
        <v>Tunnel (TN)</v>
      </c>
      <c r="D19" s="1936"/>
      <c r="E19" s="1936"/>
      <c r="F19" s="1936"/>
      <c r="G19" s="1937"/>
      <c r="H19" s="1932">
        <f>'3.1Cost by Sub-contractors'!H17:I17</f>
        <v>0</v>
      </c>
      <c r="I19" s="1933"/>
      <c r="J19" s="499">
        <f>'3.1Cost by Sub-contractors'!J17</f>
        <v>0</v>
      </c>
      <c r="K19" s="521">
        <f>'3.1Cost by Sub-contractors'!K17</f>
        <v>0</v>
      </c>
      <c r="L19" s="511"/>
      <c r="M19" s="2054"/>
      <c r="N19" s="2055"/>
      <c r="O19" s="2055"/>
      <c r="P19" s="2056"/>
      <c r="Q19" s="528"/>
      <c r="R19" s="832"/>
      <c r="S19" s="823">
        <f>S20</f>
        <v>0</v>
      </c>
      <c r="T19" s="529"/>
      <c r="U19" s="528"/>
      <c r="V19" s="832"/>
      <c r="W19" s="823">
        <f>W20</f>
        <v>0</v>
      </c>
      <c r="X19" s="529"/>
      <c r="Y19" s="528"/>
      <c r="Z19" s="832"/>
      <c r="AA19" s="823">
        <f>AA20</f>
        <v>0</v>
      </c>
      <c r="AB19" s="529"/>
      <c r="AC19" s="528"/>
      <c r="AD19" s="832"/>
      <c r="AE19" s="823">
        <f>AE20</f>
        <v>0</v>
      </c>
      <c r="AF19" s="529"/>
      <c r="AG19" s="528"/>
      <c r="AH19" s="832"/>
      <c r="AI19" s="823">
        <f>AI20</f>
        <v>0</v>
      </c>
      <c r="AJ19" s="529"/>
      <c r="AK19" s="528"/>
      <c r="AL19" s="832"/>
      <c r="AM19" s="823">
        <f>AM20</f>
        <v>178.86720000000003</v>
      </c>
      <c r="AN19" s="529"/>
      <c r="AO19" s="528"/>
      <c r="AP19" s="832"/>
      <c r="AQ19" s="823">
        <f>AQ20</f>
        <v>0</v>
      </c>
      <c r="AR19" s="529"/>
      <c r="AS19" s="528"/>
      <c r="AT19" s="832"/>
      <c r="AU19" s="823">
        <f>AU20</f>
        <v>0</v>
      </c>
      <c r="AV19" s="529"/>
      <c r="AW19" s="528"/>
      <c r="AX19" s="832"/>
      <c r="AY19" s="823">
        <f>AY20</f>
        <v>0</v>
      </c>
      <c r="AZ19" s="529"/>
      <c r="BA19" s="528"/>
      <c r="BB19" s="832"/>
      <c r="BC19" s="823">
        <f>BC20</f>
        <v>0</v>
      </c>
      <c r="BD19" s="529"/>
      <c r="BE19" s="528"/>
      <c r="BF19" s="832"/>
      <c r="BG19" s="823">
        <f>BG20</f>
        <v>0</v>
      </c>
      <c r="BH19" s="529"/>
      <c r="BI19" s="528"/>
      <c r="BJ19" s="832"/>
      <c r="BK19" s="823">
        <f>BK20</f>
        <v>0</v>
      </c>
      <c r="BL19" s="529"/>
      <c r="BM19" s="528"/>
      <c r="BN19" s="832"/>
      <c r="BO19" s="823">
        <f>BO20</f>
        <v>0</v>
      </c>
      <c r="BP19" s="529"/>
      <c r="BQ19" s="528"/>
      <c r="BR19" s="832"/>
      <c r="BS19" s="823">
        <f>BS20</f>
        <v>0</v>
      </c>
      <c r="BT19" s="529"/>
      <c r="BU19" s="528"/>
      <c r="BV19" s="832"/>
      <c r="BW19" s="823">
        <f>BW20</f>
        <v>0</v>
      </c>
      <c r="BX19" s="529"/>
      <c r="BY19" s="528"/>
      <c r="BZ19" s="832"/>
      <c r="CA19" s="823">
        <f>CA20</f>
        <v>0</v>
      </c>
      <c r="CB19" s="529"/>
      <c r="CC19" s="528"/>
      <c r="CD19" s="832"/>
      <c r="CE19" s="823">
        <f>CE20</f>
        <v>0</v>
      </c>
      <c r="CF19" s="529"/>
      <c r="CG19" s="528"/>
      <c r="CH19" s="832"/>
      <c r="CI19" s="823">
        <f>CI20</f>
        <v>0</v>
      </c>
      <c r="CJ19" s="529"/>
      <c r="CK19" s="528"/>
      <c r="CL19" s="832"/>
      <c r="CM19" s="823">
        <f>CM20</f>
        <v>0</v>
      </c>
      <c r="CN19" s="529"/>
      <c r="CO19" s="528"/>
      <c r="CP19" s="832"/>
      <c r="CQ19" s="823">
        <f>CQ20</f>
        <v>0</v>
      </c>
      <c r="CR19" s="529"/>
      <c r="CS19" s="528"/>
      <c r="CT19" s="832"/>
      <c r="CU19" s="823">
        <f>CU20</f>
        <v>0</v>
      </c>
      <c r="CV19" s="529"/>
      <c r="CW19" s="528"/>
      <c r="CX19" s="832"/>
      <c r="CY19" s="823">
        <f>CY20</f>
        <v>0</v>
      </c>
      <c r="CZ19" s="529"/>
      <c r="DA19" s="528"/>
      <c r="DB19" s="832"/>
      <c r="DC19" s="823">
        <f>DC20</f>
        <v>0</v>
      </c>
      <c r="DD19" s="529"/>
      <c r="DE19" s="528"/>
      <c r="DF19" s="832"/>
      <c r="DG19" s="823">
        <f>DG20</f>
        <v>0</v>
      </c>
      <c r="DH19" s="529"/>
      <c r="DI19" s="528"/>
      <c r="DJ19" s="832"/>
      <c r="DK19" s="823">
        <f>DK20</f>
        <v>0</v>
      </c>
      <c r="DL19" s="529"/>
      <c r="DM19" s="528"/>
      <c r="DN19" s="832"/>
      <c r="DO19" s="823">
        <f>DO20</f>
        <v>0</v>
      </c>
      <c r="DP19" s="529"/>
      <c r="DQ19" s="528"/>
      <c r="DR19" s="832"/>
      <c r="DS19" s="823">
        <f>DS20</f>
        <v>0</v>
      </c>
      <c r="DT19" s="529"/>
      <c r="DU19" s="528"/>
      <c r="DV19" s="832"/>
      <c r="DW19" s="823">
        <f>DW20</f>
        <v>0</v>
      </c>
      <c r="DX19" s="529"/>
    </row>
    <row r="20" spans="1:132" s="875" customFormat="1" ht="6.6" customHeight="1">
      <c r="A20" s="874">
        <f>'3.1Cost by Sub-contractors'!A18</f>
        <v>4.0999999999999996</v>
      </c>
      <c r="B20" s="1583"/>
      <c r="C20" s="1926" t="str">
        <f>'3.1Cost by Sub-contractors'!C18:G18</f>
        <v>Planimetric</v>
      </c>
      <c r="D20" s="1926"/>
      <c r="E20" s="1926"/>
      <c r="F20" s="1926"/>
      <c r="G20" s="1927"/>
      <c r="H20" s="1928" t="str">
        <f>'3.1Cost by Sub-contractors'!H18:I18</f>
        <v>1/500</v>
      </c>
      <c r="I20" s="1929"/>
      <c r="J20" s="774" t="str">
        <f>'3.1Cost by Sub-contractors'!J18</f>
        <v>(ha)</v>
      </c>
      <c r="K20" s="537">
        <f>'3.1Cost by Sub-contractors'!K18</f>
        <v>175.36</v>
      </c>
      <c r="L20" s="834"/>
      <c r="M20" s="2054"/>
      <c r="N20" s="2055"/>
      <c r="O20" s="2055"/>
      <c r="P20" s="2056"/>
      <c r="Q20" s="537"/>
      <c r="R20" s="512"/>
      <c r="S20" s="775"/>
      <c r="T20" s="513"/>
      <c r="U20" s="537"/>
      <c r="V20" s="512"/>
      <c r="W20" s="775"/>
      <c r="X20" s="513"/>
      <c r="Y20" s="537"/>
      <c r="Z20" s="512"/>
      <c r="AA20" s="775"/>
      <c r="AB20" s="513"/>
      <c r="AC20" s="537"/>
      <c r="AD20" s="512"/>
      <c r="AE20" s="775"/>
      <c r="AF20" s="513"/>
      <c r="AG20" s="537"/>
      <c r="AH20" s="512"/>
      <c r="AI20" s="775"/>
      <c r="AJ20" s="513"/>
      <c r="AK20" s="537">
        <f>'4.2.2TN'!V7</f>
        <v>1.02</v>
      </c>
      <c r="AL20" s="512"/>
      <c r="AM20" s="775">
        <f>'4.2.2TN'!Z7</f>
        <v>178.86720000000003</v>
      </c>
      <c r="AN20" s="513"/>
      <c r="AO20" s="537"/>
      <c r="AP20" s="512"/>
      <c r="AQ20" s="775"/>
      <c r="AR20" s="513"/>
      <c r="AS20" s="537"/>
      <c r="AT20" s="512"/>
      <c r="AU20" s="775"/>
      <c r="AV20" s="513"/>
      <c r="AW20" s="537"/>
      <c r="AX20" s="512"/>
      <c r="AY20" s="775"/>
      <c r="AZ20" s="513"/>
      <c r="BA20" s="537"/>
      <c r="BB20" s="512"/>
      <c r="BC20" s="775"/>
      <c r="BD20" s="513"/>
      <c r="BE20" s="537"/>
      <c r="BF20" s="512"/>
      <c r="BG20" s="775"/>
      <c r="BH20" s="513"/>
      <c r="BI20" s="537"/>
      <c r="BJ20" s="512"/>
      <c r="BK20" s="775"/>
      <c r="BL20" s="513"/>
      <c r="BM20" s="537"/>
      <c r="BN20" s="512"/>
      <c r="BO20" s="775"/>
      <c r="BP20" s="513"/>
      <c r="BQ20" s="537"/>
      <c r="BR20" s="512"/>
      <c r="BS20" s="775"/>
      <c r="BT20" s="513"/>
      <c r="BU20" s="537"/>
      <c r="BV20" s="512"/>
      <c r="BW20" s="775"/>
      <c r="BX20" s="513"/>
      <c r="BY20" s="537"/>
      <c r="BZ20" s="512"/>
      <c r="CA20" s="775"/>
      <c r="CB20" s="513"/>
      <c r="CC20" s="537"/>
      <c r="CD20" s="512"/>
      <c r="CE20" s="775"/>
      <c r="CF20" s="513"/>
      <c r="CG20" s="537"/>
      <c r="CH20" s="512"/>
      <c r="CI20" s="775"/>
      <c r="CJ20" s="513"/>
      <c r="CK20" s="537"/>
      <c r="CL20" s="512"/>
      <c r="CM20" s="775"/>
      <c r="CN20" s="513"/>
      <c r="CO20" s="537"/>
      <c r="CP20" s="512"/>
      <c r="CQ20" s="775"/>
      <c r="CR20" s="513"/>
      <c r="CS20" s="537"/>
      <c r="CT20" s="512"/>
      <c r="CU20" s="775"/>
      <c r="CV20" s="513"/>
      <c r="CW20" s="537"/>
      <c r="CX20" s="512"/>
      <c r="CY20" s="775"/>
      <c r="CZ20" s="513"/>
      <c r="DA20" s="537"/>
      <c r="DB20" s="512"/>
      <c r="DC20" s="775"/>
      <c r="DD20" s="513"/>
      <c r="DE20" s="537"/>
      <c r="DF20" s="512"/>
      <c r="DG20" s="775"/>
      <c r="DH20" s="513"/>
      <c r="DI20" s="537"/>
      <c r="DJ20" s="512"/>
      <c r="DK20" s="775"/>
      <c r="DL20" s="513"/>
      <c r="DM20" s="537"/>
      <c r="DN20" s="512"/>
      <c r="DO20" s="775"/>
      <c r="DP20" s="513"/>
      <c r="DQ20" s="537"/>
      <c r="DR20" s="512"/>
      <c r="DS20" s="775"/>
      <c r="DT20" s="513"/>
      <c r="DU20" s="537"/>
      <c r="DV20" s="512"/>
      <c r="DW20" s="775"/>
      <c r="DX20" s="513"/>
    </row>
    <row r="21" spans="1:132" s="442" customFormat="1" ht="6.6" customHeight="1">
      <c r="A21" s="499">
        <f>'3.1Cost by Sub-contractors'!A19</f>
        <v>5</v>
      </c>
      <c r="B21" s="1582"/>
      <c r="C21" s="1936" t="str">
        <f>'3.1Cost by Sub-contractors'!C19:G19</f>
        <v>Bridge (BR)</v>
      </c>
      <c r="D21" s="1936"/>
      <c r="E21" s="1936"/>
      <c r="F21" s="1936"/>
      <c r="G21" s="1937"/>
      <c r="H21" s="1932">
        <f>'3.1Cost by Sub-contractors'!H19:I19</f>
        <v>0</v>
      </c>
      <c r="I21" s="1933"/>
      <c r="J21" s="499">
        <f>'3.1Cost by Sub-contractors'!J19</f>
        <v>0</v>
      </c>
      <c r="K21" s="521">
        <f>'3.1Cost by Sub-contractors'!K19</f>
        <v>0</v>
      </c>
      <c r="L21" s="511"/>
      <c r="M21" s="2054"/>
      <c r="N21" s="2055"/>
      <c r="O21" s="2055"/>
      <c r="P21" s="2056"/>
      <c r="Q21" s="528"/>
      <c r="R21" s="832"/>
      <c r="S21" s="823">
        <f>SUM(S22:S29)</f>
        <v>19752.791817500001</v>
      </c>
      <c r="T21" s="529"/>
      <c r="U21" s="528"/>
      <c r="V21" s="832"/>
      <c r="W21" s="823">
        <f>SUM(W22:W29)</f>
        <v>4162.357202500003</v>
      </c>
      <c r="X21" s="529"/>
      <c r="Y21" s="528"/>
      <c r="Z21" s="832"/>
      <c r="AA21" s="823">
        <f>SUM(AA22:AA29)</f>
        <v>14092.924796500005</v>
      </c>
      <c r="AB21" s="529"/>
      <c r="AC21" s="528"/>
      <c r="AD21" s="832"/>
      <c r="AE21" s="823">
        <f>SUM(AE22:AE29)</f>
        <v>14215.664369999988</v>
      </c>
      <c r="AF21" s="529"/>
      <c r="AG21" s="528"/>
      <c r="AH21" s="832"/>
      <c r="AI21" s="823">
        <f>SUM(AI22:AI29)</f>
        <v>26103.256206249989</v>
      </c>
      <c r="AJ21" s="529"/>
      <c r="AK21" s="528"/>
      <c r="AL21" s="832"/>
      <c r="AM21" s="823">
        <f>SUM(AM22:AM29)</f>
        <v>5146.2734479999963</v>
      </c>
      <c r="AN21" s="529"/>
      <c r="AO21" s="528"/>
      <c r="AP21" s="832"/>
      <c r="AQ21" s="823">
        <f>SUM(AQ22:AQ29)</f>
        <v>4529.2655084999878</v>
      </c>
      <c r="AR21" s="529"/>
      <c r="AS21" s="528"/>
      <c r="AT21" s="832"/>
      <c r="AU21" s="823">
        <f>SUM(AU22:AU29)</f>
        <v>2017.471417499979</v>
      </c>
      <c r="AV21" s="529"/>
      <c r="AW21" s="528"/>
      <c r="AX21" s="832"/>
      <c r="AY21" s="823">
        <f>SUM(AY22:AY29)</f>
        <v>12509.98544</v>
      </c>
      <c r="AZ21" s="529"/>
      <c r="BA21" s="528"/>
      <c r="BB21" s="832"/>
      <c r="BC21" s="823">
        <f>SUM(BC22:BC29)</f>
        <v>10440.406145000001</v>
      </c>
      <c r="BD21" s="529"/>
      <c r="BE21" s="528"/>
      <c r="BF21" s="832"/>
      <c r="BG21" s="823">
        <f>SUM(BG22:BG29)</f>
        <v>5770.7723400000004</v>
      </c>
      <c r="BH21" s="529"/>
      <c r="BI21" s="528"/>
      <c r="BJ21" s="832"/>
      <c r="BK21" s="823">
        <f>SUM(BK22:BK29)</f>
        <v>5167.6846600000008</v>
      </c>
      <c r="BL21" s="529"/>
      <c r="BM21" s="528"/>
      <c r="BN21" s="832"/>
      <c r="BO21" s="823">
        <f>SUM(BO22:BO29)</f>
        <v>7555.9629549999991</v>
      </c>
      <c r="BP21" s="529"/>
      <c r="BQ21" s="528"/>
      <c r="BR21" s="832"/>
      <c r="BS21" s="823">
        <f>SUM(BS22:BS29)</f>
        <v>1420.5788600000003</v>
      </c>
      <c r="BT21" s="529"/>
      <c r="BU21" s="528"/>
      <c r="BV21" s="832"/>
      <c r="BW21" s="823">
        <f>SUM(BW22:BW29)</f>
        <v>11040.485125000003</v>
      </c>
      <c r="BX21" s="529"/>
      <c r="BY21" s="528"/>
      <c r="BZ21" s="832"/>
      <c r="CA21" s="823">
        <f>SUM(CA22:CA29)</f>
        <v>4214.8405900000007</v>
      </c>
      <c r="CB21" s="529"/>
      <c r="CC21" s="528"/>
      <c r="CD21" s="832"/>
      <c r="CE21" s="823">
        <f>SUM(CE22:CE29)</f>
        <v>5915.79234</v>
      </c>
      <c r="CF21" s="529"/>
      <c r="CG21" s="528"/>
      <c r="CH21" s="832"/>
      <c r="CI21" s="823">
        <f>SUM(CI22:CI29)</f>
        <v>5638.5659700000006</v>
      </c>
      <c r="CJ21" s="529"/>
      <c r="CK21" s="528"/>
      <c r="CL21" s="832"/>
      <c r="CM21" s="823">
        <f>SUM(CM22:CM29)</f>
        <v>8488.2214999999997</v>
      </c>
      <c r="CN21" s="529"/>
      <c r="CO21" s="528"/>
      <c r="CP21" s="832"/>
      <c r="CQ21" s="823">
        <f>SUM(CQ22:CQ29)</f>
        <v>3719.7407099999996</v>
      </c>
      <c r="CR21" s="529"/>
      <c r="CS21" s="528"/>
      <c r="CT21" s="832"/>
      <c r="CU21" s="823">
        <f>SUM(CU22:CU29)</f>
        <v>2061.0412199999996</v>
      </c>
      <c r="CV21" s="529"/>
      <c r="CW21" s="528"/>
      <c r="CX21" s="832"/>
      <c r="CY21" s="823">
        <f>SUM(CY22:CY29)</f>
        <v>11930.58324</v>
      </c>
      <c r="CZ21" s="529"/>
      <c r="DA21" s="528"/>
      <c r="DB21" s="832"/>
      <c r="DC21" s="823">
        <f>SUM(DC22:DC29)</f>
        <v>10534.171709999999</v>
      </c>
      <c r="DD21" s="529"/>
      <c r="DE21" s="528"/>
      <c r="DF21" s="832"/>
      <c r="DG21" s="823">
        <f>SUM(DG22:DG29)</f>
        <v>11718.207370000002</v>
      </c>
      <c r="DH21" s="529"/>
      <c r="DI21" s="528"/>
      <c r="DJ21" s="832"/>
      <c r="DK21" s="823">
        <f>SUM(DK22:DK29)</f>
        <v>9550.5009400000017</v>
      </c>
      <c r="DL21" s="529"/>
      <c r="DM21" s="528"/>
      <c r="DN21" s="832"/>
      <c r="DO21" s="823">
        <f>SUM(DO22:DO29)</f>
        <v>22211.31957</v>
      </c>
      <c r="DP21" s="529"/>
      <c r="DQ21" s="528"/>
      <c r="DR21" s="832"/>
      <c r="DS21" s="823">
        <f>SUM(DS22:DS29)</f>
        <v>0</v>
      </c>
      <c r="DT21" s="529"/>
      <c r="DU21" s="528"/>
      <c r="DV21" s="832"/>
      <c r="DW21" s="823">
        <f>SUM(DW22:DW29)</f>
        <v>0</v>
      </c>
      <c r="DX21" s="529"/>
    </row>
    <row r="22" spans="1:132" s="1267" customFormat="1" ht="6.6" customHeight="1">
      <c r="A22" s="874">
        <f>'3.1Cost by Sub-contractors'!A20</f>
        <v>5.0999999999999996</v>
      </c>
      <c r="B22" s="1584"/>
      <c r="C22" s="1987" t="str">
        <f>'3.1Cost by Sub-contractors'!C20:G20</f>
        <v>Secondary Control Point</v>
      </c>
      <c r="D22" s="1987"/>
      <c r="E22" s="1987"/>
      <c r="F22" s="1987"/>
      <c r="G22" s="1988"/>
      <c r="H22" s="1938" t="str">
        <f>'3.1Cost by Sub-contractors'!H20:I20</f>
        <v>Class II</v>
      </c>
      <c r="I22" s="1939"/>
      <c r="J22" s="802" t="str">
        <f>'3.1Cost by Sub-contractors'!J20</f>
        <v>(nos.)</v>
      </c>
      <c r="K22" s="537">
        <f>'3.1Cost by Sub-contractors'!K20</f>
        <v>150.63</v>
      </c>
      <c r="L22" s="857"/>
      <c r="M22" s="2054"/>
      <c r="N22" s="2055"/>
      <c r="O22" s="2055"/>
      <c r="P22" s="2056"/>
      <c r="Q22" s="1265">
        <f>'4.2.3BR'!AJ26+'4.2.3BR'!AJ148</f>
        <v>16</v>
      </c>
      <c r="R22" s="512"/>
      <c r="S22" s="775">
        <f>'4.2.3BR'!AN26+'4.2.3BR'!AN148</f>
        <v>2410.08</v>
      </c>
      <c r="T22" s="513"/>
      <c r="U22" s="1265">
        <f>'4.2.3BR'!AJ30</f>
        <v>8</v>
      </c>
      <c r="V22" s="512"/>
      <c r="W22" s="775">
        <f>'4.2.3BR'!AN30</f>
        <v>1205.04</v>
      </c>
      <c r="X22" s="513"/>
      <c r="Y22" s="1265">
        <f>'4.2.3BR'!AJ36+'4.2.3BR'!AJ150</f>
        <v>18</v>
      </c>
      <c r="Z22" s="512"/>
      <c r="AA22" s="775">
        <f>'4.2.3BR'!AN36+'4.2.3BR'!AN150</f>
        <v>2711.34</v>
      </c>
      <c r="AB22" s="513"/>
      <c r="AC22" s="1265">
        <f>'4.2.3BR'!AJ43</f>
        <v>22</v>
      </c>
      <c r="AD22" s="512"/>
      <c r="AE22" s="775">
        <f>'4.2.3BR'!AN43</f>
        <v>3313.8599999999997</v>
      </c>
      <c r="AF22" s="513"/>
      <c r="AG22" s="1265">
        <f>'4.2.3BR'!AJ52</f>
        <v>20</v>
      </c>
      <c r="AH22" s="512"/>
      <c r="AI22" s="775">
        <f>'4.2.3BR'!AN52</f>
        <v>3012.6</v>
      </c>
      <c r="AJ22" s="513"/>
      <c r="AK22" s="1265">
        <f>'4.2.3BR'!AJ58</f>
        <v>10</v>
      </c>
      <c r="AL22" s="512"/>
      <c r="AM22" s="775">
        <f>'4.2.3BR'!AN58</f>
        <v>1506.3</v>
      </c>
      <c r="AN22" s="513"/>
      <c r="AO22" s="1265">
        <f>'4.2.3BR'!AJ64</f>
        <v>10</v>
      </c>
      <c r="AP22" s="512"/>
      <c r="AQ22" s="775">
        <f>'4.2.3BR'!AN64</f>
        <v>1506.3</v>
      </c>
      <c r="AR22" s="513"/>
      <c r="AS22" s="1265">
        <f>'4.2.3BR'!AJ67</f>
        <v>4</v>
      </c>
      <c r="AT22" s="512"/>
      <c r="AU22" s="775">
        <f>'4.2.3BR'!AN67</f>
        <v>602.52</v>
      </c>
      <c r="AV22" s="513"/>
      <c r="AW22" s="1265">
        <f>'4.2.3BR'!AJ76</f>
        <v>20</v>
      </c>
      <c r="AX22" s="512"/>
      <c r="AY22" s="775">
        <f>'4.2.3BR'!AN76</f>
        <v>3012.6</v>
      </c>
      <c r="AZ22" s="513"/>
      <c r="BA22" s="1265">
        <f>'4.2.3BR'!AJ85</f>
        <v>18</v>
      </c>
      <c r="BB22" s="512"/>
      <c r="BC22" s="775">
        <f>'4.2.3BR'!AN85</f>
        <v>2711.34</v>
      </c>
      <c r="BD22" s="513"/>
      <c r="BE22" s="1265">
        <f>'4.2.3BR'!AJ90</f>
        <v>10</v>
      </c>
      <c r="BF22" s="512"/>
      <c r="BG22" s="775">
        <f>'4.2.3BR'!AN90</f>
        <v>1506.3</v>
      </c>
      <c r="BH22" s="513"/>
      <c r="BI22" s="1265">
        <f>'4.2.3BR'!AJ94</f>
        <v>8</v>
      </c>
      <c r="BJ22" s="512"/>
      <c r="BK22" s="775">
        <f>'4.2.3BR'!AN94</f>
        <v>1205.04</v>
      </c>
      <c r="BL22" s="513"/>
      <c r="BM22" s="1265">
        <f>'4.2.3BR'!AJ101</f>
        <v>14</v>
      </c>
      <c r="BN22" s="512"/>
      <c r="BO22" s="775">
        <f>'4.2.3BR'!AN101</f>
        <v>2108.8199999999997</v>
      </c>
      <c r="BP22" s="513"/>
      <c r="BQ22" s="1265">
        <f>'4.2.3BR'!AJ103</f>
        <v>2</v>
      </c>
      <c r="BR22" s="512"/>
      <c r="BS22" s="775">
        <f>'4.2.3BR'!AN103</f>
        <v>301.26</v>
      </c>
      <c r="BT22" s="513"/>
      <c r="BU22" s="1265">
        <f>'4.2.3BR'!AJ107+'4.2.3BR'!AJ152</f>
        <v>12</v>
      </c>
      <c r="BV22" s="512"/>
      <c r="BW22" s="775">
        <f>'4.2.3BR'!AN107+'4.2.3BR'!AN152</f>
        <v>1807.56</v>
      </c>
      <c r="BX22" s="513"/>
      <c r="BY22" s="1265">
        <f>'4.2.3BR'!AJ110</f>
        <v>6</v>
      </c>
      <c r="BZ22" s="512"/>
      <c r="CA22" s="775">
        <f>'4.2.3BR'!AN110</f>
        <v>903.78</v>
      </c>
      <c r="CB22" s="513"/>
      <c r="CC22" s="1265">
        <f>'4.2.3BR'!AJ112+'4.2.3BR'!AJ155</f>
        <v>10</v>
      </c>
      <c r="CD22" s="512"/>
      <c r="CE22" s="775">
        <f>'4.2.3BR'!AN112+'4.2.3BR'!AN155</f>
        <v>1506.3</v>
      </c>
      <c r="CF22" s="513"/>
      <c r="CG22" s="1265">
        <f>'4.2.3BR'!AJ116+'4.2.3BR'!AJ157</f>
        <v>10</v>
      </c>
      <c r="CH22" s="512"/>
      <c r="CI22" s="775">
        <f>'4.2.3BR'!AN116+'4.2.3BR'!AN157</f>
        <v>1506.3</v>
      </c>
      <c r="CJ22" s="513"/>
      <c r="CK22" s="1265">
        <f>'4.2.3BR'!AJ121+'4.2.3BR'!AJ159</f>
        <v>12</v>
      </c>
      <c r="CL22" s="512"/>
      <c r="CM22" s="775">
        <f>'4.2.3BR'!AN121+'4.2.3BR'!AN159</f>
        <v>1807.56</v>
      </c>
      <c r="CN22" s="513"/>
      <c r="CO22" s="1265">
        <f>'4.2.3BR'!AJ124+'4.2.3BR'!AJ161</f>
        <v>6</v>
      </c>
      <c r="CP22" s="512"/>
      <c r="CQ22" s="775">
        <f>'4.2.3BR'!AN124+'4.2.3BR'!AN161</f>
        <v>903.78</v>
      </c>
      <c r="CR22" s="513"/>
      <c r="CS22" s="1265">
        <f>'4.2.3BR'!AJ127</f>
        <v>4</v>
      </c>
      <c r="CT22" s="512"/>
      <c r="CU22" s="775">
        <f>'4.2.3BR'!AN127</f>
        <v>602.52</v>
      </c>
      <c r="CV22" s="513"/>
      <c r="CW22" s="1265">
        <f>'4.2.3BR'!AJ132+'4.2.3BR'!AJ163</f>
        <v>14</v>
      </c>
      <c r="CX22" s="512"/>
      <c r="CY22" s="775">
        <f>'4.2.3BR'!AN132+'4.2.3BR'!AN163</f>
        <v>2108.8199999999997</v>
      </c>
      <c r="CZ22" s="513"/>
      <c r="DA22" s="1265">
        <f>'4.2.3BR'!AJ135+'4.2.3BR'!AJ166</f>
        <v>12</v>
      </c>
      <c r="DB22" s="512"/>
      <c r="DC22" s="775">
        <f>'4.2.3BR'!AN135+'4.2.3BR'!AN166</f>
        <v>1807.56</v>
      </c>
      <c r="DD22" s="513"/>
      <c r="DE22" s="1265">
        <f>'4.2.3BR'!AJ138+'4.2.3BR'!AJ171</f>
        <v>20</v>
      </c>
      <c r="DF22" s="512"/>
      <c r="DG22" s="775">
        <f>'4.2.3BR'!AN138+'4.2.3BR'!AN171</f>
        <v>3012.6</v>
      </c>
      <c r="DH22" s="513"/>
      <c r="DI22" s="1265">
        <f>'4.2.3BR'!AJ140+'4.2.3BR'!AJ174</f>
        <v>12</v>
      </c>
      <c r="DJ22" s="512"/>
      <c r="DK22" s="775">
        <f>'4.2.3BR'!AN140+'4.2.3BR'!AN174</f>
        <v>1807.56</v>
      </c>
      <c r="DL22" s="513"/>
      <c r="DM22" s="1265">
        <f>'4.2.3BR'!AJ144+'4.2.3BR'!AJ176</f>
        <v>16</v>
      </c>
      <c r="DN22" s="512"/>
      <c r="DO22" s="775">
        <f>'4.2.3BR'!AN144+'4.2.3BR'!AN176</f>
        <v>2410.08</v>
      </c>
      <c r="DP22" s="513"/>
      <c r="DQ22" s="1265"/>
      <c r="DR22" s="512"/>
      <c r="DS22" s="775"/>
      <c r="DT22" s="513"/>
      <c r="DU22" s="1265"/>
      <c r="DV22" s="512"/>
      <c r="DW22" s="775"/>
      <c r="DX22" s="513"/>
    </row>
    <row r="23" spans="1:132" s="1152" customFormat="1" ht="6.6" customHeight="1">
      <c r="A23" s="874">
        <f>'3.1Cost by Sub-contractors'!A21</f>
        <v>5.2</v>
      </c>
      <c r="B23" s="1586"/>
      <c r="C23" s="2010" t="str">
        <f>'3.1Cost by Sub-contractors'!C21:G21</f>
        <v>Planimetric (On Shore)</v>
      </c>
      <c r="D23" s="2010"/>
      <c r="E23" s="2010"/>
      <c r="F23" s="2010"/>
      <c r="G23" s="2011"/>
      <c r="H23" s="1956" t="str">
        <f>'3.1Cost by Sub-contractors'!H21:I21</f>
        <v>1/500</v>
      </c>
      <c r="I23" s="1957"/>
      <c r="J23" s="498" t="str">
        <f>'3.1Cost by Sub-contractors'!J21</f>
        <v>(ha)</v>
      </c>
      <c r="K23" s="537">
        <f>'3.1Cost by Sub-contractors'!K21</f>
        <v>175.36</v>
      </c>
      <c r="L23" s="834"/>
      <c r="M23" s="2054"/>
      <c r="N23" s="2055"/>
      <c r="O23" s="2055"/>
      <c r="P23" s="2056"/>
      <c r="Q23" s="537">
        <f>'4.2.3BR'!AP26+'4.2.3BR'!AP148</f>
        <v>20.577400000000004</v>
      </c>
      <c r="R23" s="512"/>
      <c r="S23" s="775">
        <f>'4.2.3BR'!AT26+'4.2.3BR'!AT148</f>
        <v>3608.4528640000008</v>
      </c>
      <c r="T23" s="513"/>
      <c r="U23" s="537">
        <f>'4.2.3BR'!AP30</f>
        <v>4.1517000000000124</v>
      </c>
      <c r="V23" s="512"/>
      <c r="W23" s="775">
        <f>'4.2.3BR'!AT30</f>
        <v>728.04211200000225</v>
      </c>
      <c r="X23" s="513"/>
      <c r="Y23" s="537">
        <f>'4.2.3BR'!AP36+'4.2.3BR'!AP150</f>
        <v>19.016300000000019</v>
      </c>
      <c r="Z23" s="512"/>
      <c r="AA23" s="775">
        <f>'4.2.3BR'!AT36+'4.2.3BR'!AT150</f>
        <v>3334.6983680000039</v>
      </c>
      <c r="AB23" s="513"/>
      <c r="AC23" s="537">
        <f>'4.2.3BR'!AP43</f>
        <v>20.378399999999946</v>
      </c>
      <c r="AD23" s="512"/>
      <c r="AE23" s="775">
        <f>'4.2.3BR'!AT43</f>
        <v>3573.5562239999908</v>
      </c>
      <c r="AF23" s="513"/>
      <c r="AG23" s="537">
        <f>'4.2.3BR'!AP52</f>
        <v>22.93164999999993</v>
      </c>
      <c r="AH23" s="512"/>
      <c r="AI23" s="775">
        <f>'4.2.3BR'!AT52</f>
        <v>4021.2941439999881</v>
      </c>
      <c r="AJ23" s="513"/>
      <c r="AK23" s="537">
        <f>'4.2.3BR'!AP58</f>
        <v>6.0507999999999793</v>
      </c>
      <c r="AL23" s="512"/>
      <c r="AM23" s="775">
        <f>'4.2.3BR'!AT58</f>
        <v>1061.0682879999965</v>
      </c>
      <c r="AN23" s="513"/>
      <c r="AO23" s="537">
        <f>'4.2.3BR'!AP64</f>
        <v>6.3335999999999384</v>
      </c>
      <c r="AP23" s="512"/>
      <c r="AQ23" s="775">
        <f>'4.2.3BR'!AT64</f>
        <v>1110.6600959999894</v>
      </c>
      <c r="AR23" s="513"/>
      <c r="AS23" s="537">
        <f>'4.2.3BR'!AP67</f>
        <v>3.5874999999998982</v>
      </c>
      <c r="AT23" s="512"/>
      <c r="AU23" s="775">
        <f>'4.2.3BR'!AT67</f>
        <v>629.10399999998219</v>
      </c>
      <c r="AV23" s="513"/>
      <c r="AW23" s="537">
        <f>'4.2.3BR'!AP76</f>
        <v>12.488</v>
      </c>
      <c r="AX23" s="512"/>
      <c r="AY23" s="775">
        <f>'4.2.3BR'!AT76</f>
        <v>2189.8956800000001</v>
      </c>
      <c r="AZ23" s="513"/>
      <c r="BA23" s="537">
        <f>'4.2.3BR'!AP85</f>
        <v>11.459</v>
      </c>
      <c r="BB23" s="512"/>
      <c r="BC23" s="775">
        <f>'4.2.3BR'!AT85</f>
        <v>2009.4502400000001</v>
      </c>
      <c r="BD23" s="513"/>
      <c r="BE23" s="537">
        <f>'4.2.3BR'!AP90</f>
        <v>5.8520000000000003</v>
      </c>
      <c r="BF23" s="512"/>
      <c r="BG23" s="775">
        <f>'4.2.3BR'!AT90</f>
        <v>1026.2067200000001</v>
      </c>
      <c r="BH23" s="513"/>
      <c r="BI23" s="537">
        <f>'4.2.3BR'!AP94</f>
        <v>4.7460000000000004</v>
      </c>
      <c r="BJ23" s="512"/>
      <c r="BK23" s="775">
        <f>'4.2.3BR'!AT94</f>
        <v>832.2585600000001</v>
      </c>
      <c r="BL23" s="513"/>
      <c r="BM23" s="537">
        <f>'4.2.3BR'!AP101</f>
        <v>7.8749999999999991</v>
      </c>
      <c r="BN23" s="512"/>
      <c r="BO23" s="775">
        <f>'4.2.3BR'!AT101</f>
        <v>1380.96</v>
      </c>
      <c r="BP23" s="513"/>
      <c r="BQ23" s="537">
        <f>'4.2.3BR'!AP103</f>
        <v>1.4</v>
      </c>
      <c r="BR23" s="512"/>
      <c r="BS23" s="775">
        <f>'4.2.3BR'!AT103</f>
        <v>245.50399999999999</v>
      </c>
      <c r="BT23" s="513"/>
      <c r="BU23" s="537">
        <f>'4.2.3BR'!AP107+'4.2.3BR'!AP152</f>
        <v>13.795</v>
      </c>
      <c r="BV23" s="512"/>
      <c r="BW23" s="775">
        <f>'4.2.3BR'!AT107+'4.2.3BR'!AT152</f>
        <v>2419.0911999999998</v>
      </c>
      <c r="BX23" s="513"/>
      <c r="BY23" s="537">
        <f>'4.2.3BR'!AP110</f>
        <v>3.6399999999999997</v>
      </c>
      <c r="BZ23" s="512"/>
      <c r="CA23" s="775">
        <f>'4.2.3BR'!AT110</f>
        <v>638.31039999999996</v>
      </c>
      <c r="CB23" s="513"/>
      <c r="CC23" s="537">
        <f>'4.2.3BR'!AP112+'4.2.3BR'!AP155</f>
        <v>11.879999999999999</v>
      </c>
      <c r="CD23" s="512"/>
      <c r="CE23" s="775">
        <f>'4.2.3BR'!AT112+'4.2.3BR'!AT155</f>
        <v>2083.2768000000001</v>
      </c>
      <c r="CF23" s="513"/>
      <c r="CG23" s="537">
        <f>'4.2.3BR'!AP116+'4.2.3BR'!AP157</f>
        <v>8.25</v>
      </c>
      <c r="CH23" s="512"/>
      <c r="CI23" s="775">
        <f>'4.2.3BR'!AT116+'4.2.3BR'!AT157</f>
        <v>1446.72</v>
      </c>
      <c r="CJ23" s="513"/>
      <c r="CK23" s="537">
        <f>'4.2.3BR'!AP121+'4.2.3BR'!AP159</f>
        <v>10.91</v>
      </c>
      <c r="CL23" s="512"/>
      <c r="CM23" s="775">
        <f>'4.2.3BR'!AT121+'4.2.3BR'!AT159</f>
        <v>1913.1776</v>
      </c>
      <c r="CN23" s="513"/>
      <c r="CO23" s="537">
        <f>'4.2.3BR'!AP124+'4.2.3BR'!AP161</f>
        <v>6.1499999999999995</v>
      </c>
      <c r="CP23" s="512"/>
      <c r="CQ23" s="775">
        <f>'4.2.3BR'!AT124+'4.2.3BR'!AT161</f>
        <v>1078.4639999999999</v>
      </c>
      <c r="CR23" s="513"/>
      <c r="CS23" s="537">
        <f>'4.2.3BR'!AP127</f>
        <v>3.1639999999999997</v>
      </c>
      <c r="CT23" s="512"/>
      <c r="CU23" s="775">
        <f>'4.2.3BR'!AT127</f>
        <v>554.83903999999995</v>
      </c>
      <c r="CV23" s="513"/>
      <c r="CW23" s="537">
        <f>'4.2.3BR'!AP132+'4.2.3BR'!AP163</f>
        <v>13.122</v>
      </c>
      <c r="CX23" s="512"/>
      <c r="CY23" s="775">
        <f>'4.2.3BR'!AT132+'4.2.3BR'!AT163</f>
        <v>2301.0739199999998</v>
      </c>
      <c r="CZ23" s="513"/>
      <c r="DA23" s="537">
        <f>'4.2.3BR'!AP135+'4.2.3BR'!AP166</f>
        <v>24.472000000000001</v>
      </c>
      <c r="DB23" s="512"/>
      <c r="DC23" s="775">
        <f>'4.2.3BR'!AT135+'4.2.3BR'!AT166</f>
        <v>4291.4099200000001</v>
      </c>
      <c r="DD23" s="513"/>
      <c r="DE23" s="537">
        <f>'4.2.3BR'!AP138+'4.2.3BR'!AP171</f>
        <v>23.06</v>
      </c>
      <c r="DF23" s="512"/>
      <c r="DG23" s="775">
        <f>'4.2.3BR'!AT138+'4.2.3BR'!AT171</f>
        <v>4043.8016000000002</v>
      </c>
      <c r="DH23" s="513"/>
      <c r="DI23" s="537">
        <f>'4.2.3BR'!AP140+'4.2.3BR'!AP174</f>
        <v>21.707999999999998</v>
      </c>
      <c r="DJ23" s="512"/>
      <c r="DK23" s="775">
        <f>'4.2.3BR'!AT140+'4.2.3BR'!AT174</f>
        <v>3806.7148800000004</v>
      </c>
      <c r="DL23" s="513"/>
      <c r="DM23" s="537">
        <f>'4.2.3BR'!AP144+'4.2.3BR'!AP176</f>
        <v>33.085999999999999</v>
      </c>
      <c r="DN23" s="512"/>
      <c r="DO23" s="775">
        <f>'4.2.3BR'!AT144+'4.2.3BR'!AT176</f>
        <v>5801.9609600000003</v>
      </c>
      <c r="DP23" s="513"/>
      <c r="DQ23" s="537"/>
      <c r="DR23" s="512"/>
      <c r="DS23" s="775"/>
      <c r="DT23" s="513"/>
      <c r="DU23" s="537"/>
      <c r="DV23" s="512"/>
      <c r="DW23" s="775"/>
      <c r="DX23" s="513"/>
      <c r="DY23" s="875"/>
    </row>
    <row r="24" spans="1:132" s="1152" customFormat="1" ht="6.6" customHeight="1">
      <c r="A24" s="874">
        <f>'3.1Cost by Sub-contractors'!A22</f>
        <v>5.3</v>
      </c>
      <c r="B24" s="1586"/>
      <c r="C24" s="2010" t="str">
        <f>'3.1Cost by Sub-contractors'!C22:G22</f>
        <v>Planimetric (Off Shore)</v>
      </c>
      <c r="D24" s="2010"/>
      <c r="E24" s="2010"/>
      <c r="F24" s="2010"/>
      <c r="G24" s="2011"/>
      <c r="H24" s="1956" t="str">
        <f>'3.1Cost by Sub-contractors'!H22:I22</f>
        <v>1/500</v>
      </c>
      <c r="I24" s="1957"/>
      <c r="J24" s="498" t="str">
        <f>'3.1Cost by Sub-contractors'!J22</f>
        <v>(ha)</v>
      </c>
      <c r="K24" s="537">
        <f>'3.1Cost by Sub-contractors'!K22</f>
        <v>226.18</v>
      </c>
      <c r="L24" s="834"/>
      <c r="M24" s="2054"/>
      <c r="N24" s="2055"/>
      <c r="O24" s="2055"/>
      <c r="P24" s="2056"/>
      <c r="Q24" s="1273">
        <f>'4.2.3BR'!AV26+'4.2.3BR'!AV148</f>
        <v>12.942299999999999</v>
      </c>
      <c r="R24" s="1271"/>
      <c r="S24" s="775">
        <f>'4.2.3BR'!AZ26+'4.2.3BR'!AZ148</f>
        <v>2927.2894139999999</v>
      </c>
      <c r="T24" s="1272"/>
      <c r="U24" s="1273">
        <f>'4.2.3BR'!AV30</f>
        <v>1.5848</v>
      </c>
      <c r="V24" s="1271"/>
      <c r="W24" s="775">
        <f>'4.2.3BR'!AZ30</f>
        <v>358.450064</v>
      </c>
      <c r="X24" s="1272"/>
      <c r="Y24" s="1273">
        <f>'4.2.3BR'!AV36+'4.2.3BR'!AV150</f>
        <v>5.4138000000000002</v>
      </c>
      <c r="Z24" s="1271"/>
      <c r="AA24" s="775">
        <f>'4.2.3BR'!AZ36+'4.2.3BR'!AZ150</f>
        <v>1224.4932840000001</v>
      </c>
      <c r="AB24" s="1272"/>
      <c r="AC24" s="1273">
        <f>'4.2.3BR'!AV43</f>
        <v>3.2816000000000001</v>
      </c>
      <c r="AD24" s="1271"/>
      <c r="AE24" s="775">
        <f>'4.2.3BR'!AZ43</f>
        <v>742.23228800000004</v>
      </c>
      <c r="AF24" s="1272"/>
      <c r="AG24" s="1273">
        <f>'4.2.3BR'!AV52</f>
        <v>19.207999999999998</v>
      </c>
      <c r="AH24" s="1271"/>
      <c r="AI24" s="775">
        <f>'4.2.3BR'!AZ52</f>
        <v>4344.4654399999999</v>
      </c>
      <c r="AJ24" s="1272"/>
      <c r="AK24" s="1273">
        <f>'4.2.3BR'!AV58</f>
        <v>2.4625999999999997</v>
      </c>
      <c r="AL24" s="1271"/>
      <c r="AM24" s="775">
        <f>'4.2.3BR'!AZ58</f>
        <v>556.99086799999998</v>
      </c>
      <c r="AN24" s="1272"/>
      <c r="AO24" s="1273">
        <f>'4.2.3BR'!AV64</f>
        <v>1.0871</v>
      </c>
      <c r="AP24" s="1271"/>
      <c r="AQ24" s="775">
        <f>'4.2.3BR'!AZ64</f>
        <v>245.880278</v>
      </c>
      <c r="AR24" s="1272"/>
      <c r="AS24" s="1273">
        <f>'4.2.3BR'!AV67</f>
        <v>0</v>
      </c>
      <c r="AT24" s="1271"/>
      <c r="AU24" s="775">
        <f>'4.2.3BR'!AZ67</f>
        <v>0</v>
      </c>
      <c r="AV24" s="1272"/>
      <c r="AW24" s="1273">
        <f>'4.2.3BR'!AV76</f>
        <v>5.9359999999999999</v>
      </c>
      <c r="AX24" s="1271"/>
      <c r="AY24" s="775">
        <f>'4.2.3BR'!AZ76</f>
        <v>1342.60448</v>
      </c>
      <c r="AZ24" s="1272"/>
      <c r="BA24" s="1273">
        <f>'4.2.3BR'!AV85</f>
        <v>4.5780000000000003</v>
      </c>
      <c r="BB24" s="1271"/>
      <c r="BC24" s="775">
        <f>'4.2.3BR'!AZ85</f>
        <v>1035.4520400000001</v>
      </c>
      <c r="BD24" s="1272"/>
      <c r="BE24" s="1273">
        <f>'4.2.3BR'!AV90</f>
        <v>2.3380000000000001</v>
      </c>
      <c r="BF24" s="1271"/>
      <c r="BG24" s="775">
        <f>'4.2.3BR'!AZ90</f>
        <v>528.80884000000003</v>
      </c>
      <c r="BH24" s="1272"/>
      <c r="BI24" s="1273">
        <f>'4.2.3BR'!AV94</f>
        <v>2.6179999999999999</v>
      </c>
      <c r="BJ24" s="1271"/>
      <c r="BK24" s="775">
        <f>'4.2.3BR'!AZ94</f>
        <v>592.13923999999997</v>
      </c>
      <c r="BL24" s="1272"/>
      <c r="BM24" s="1273">
        <f>'4.2.3BR'!AV101</f>
        <v>2.9260000000000002</v>
      </c>
      <c r="BN24" s="1271"/>
      <c r="BO24" s="775">
        <f>'4.2.3BR'!AZ101</f>
        <v>661.80268000000001</v>
      </c>
      <c r="BP24" s="1272"/>
      <c r="BQ24" s="1273">
        <f>'4.2.3BR'!AV103</f>
        <v>1.022</v>
      </c>
      <c r="BR24" s="1271"/>
      <c r="BS24" s="775">
        <f>'4.2.3BR'!AZ103</f>
        <v>231.15596000000002</v>
      </c>
      <c r="BT24" s="1272"/>
      <c r="BU24" s="1273">
        <f>'4.2.3BR'!AV107+'4.2.3BR'!AV152</f>
        <v>5.67</v>
      </c>
      <c r="BV24" s="1271"/>
      <c r="BW24" s="775">
        <f>'4.2.3BR'!AZ107+'4.2.3BR'!AZ152</f>
        <v>1282.4406000000001</v>
      </c>
      <c r="BX24" s="1272"/>
      <c r="BY24" s="1273">
        <f>'4.2.3BR'!AV110</f>
        <v>2.3519999999999999</v>
      </c>
      <c r="BZ24" s="1271"/>
      <c r="CA24" s="775">
        <f>'4.2.3BR'!AZ110</f>
        <v>531.97536000000002</v>
      </c>
      <c r="CB24" s="1272"/>
      <c r="CC24" s="1273">
        <f>'4.2.3BR'!AV112+'4.2.3BR'!AV155</f>
        <v>0.46200000000000002</v>
      </c>
      <c r="CD24" s="1271"/>
      <c r="CE24" s="775">
        <f>'4.2.3BR'!AZ112+'4.2.3BR'!AZ155</f>
        <v>104.49516000000001</v>
      </c>
      <c r="CF24" s="1272"/>
      <c r="CG24" s="1273">
        <f>'4.2.3BR'!AV116+'4.2.3BR'!AV157</f>
        <v>2.1419999999999999</v>
      </c>
      <c r="CH24" s="1271"/>
      <c r="CI24" s="775">
        <f>'4.2.3BR'!AZ116+'4.2.3BR'!AZ157</f>
        <v>484.47755999999998</v>
      </c>
      <c r="CJ24" s="1272"/>
      <c r="CK24" s="1273">
        <f>'4.2.3BR'!AV121+'4.2.3BR'!AV159</f>
        <v>4.032</v>
      </c>
      <c r="CL24" s="1271"/>
      <c r="CM24" s="775">
        <f>'4.2.3BR'!AZ121+'4.2.3BR'!AZ159</f>
        <v>911.95776000000001</v>
      </c>
      <c r="CN24" s="1272"/>
      <c r="CO24" s="1273">
        <f>'4.2.3BR'!AV124+'4.2.3BR'!AV161</f>
        <v>1.008</v>
      </c>
      <c r="CP24" s="1271"/>
      <c r="CQ24" s="775">
        <f>'4.2.3BR'!AZ124+'4.2.3BR'!AZ161</f>
        <v>227.98944</v>
      </c>
      <c r="CR24" s="1272"/>
      <c r="CS24" s="1273">
        <f>'4.2.3BR'!AV127</f>
        <v>0.504</v>
      </c>
      <c r="CT24" s="1271"/>
      <c r="CU24" s="775">
        <f>'4.2.3BR'!AZ127</f>
        <v>113.99472</v>
      </c>
      <c r="CV24" s="1272"/>
      <c r="CW24" s="1273">
        <f>'4.2.3BR'!AV132+'4.2.3BR'!AV163</f>
        <v>6.8320000000000007</v>
      </c>
      <c r="CX24" s="1271"/>
      <c r="CY24" s="775">
        <f>'4.2.3BR'!AZ132+'4.2.3BR'!AZ163</f>
        <v>1545.2617600000003</v>
      </c>
      <c r="CZ24" s="1272"/>
      <c r="DA24" s="1273">
        <f>'4.2.3BR'!AV135+'4.2.3BR'!AV166</f>
        <v>0</v>
      </c>
      <c r="DB24" s="1271"/>
      <c r="DC24" s="775">
        <f>'4.2.3BR'!AZ135+'4.2.3BR'!AZ166</f>
        <v>0</v>
      </c>
      <c r="DD24" s="1272"/>
      <c r="DE24" s="1273">
        <f>'4.2.3BR'!AV138+'4.2.3BR'!AV171</f>
        <v>1.0780000000000001</v>
      </c>
      <c r="DF24" s="1271"/>
      <c r="DG24" s="775">
        <f>'4.2.3BR'!AZ138+'4.2.3BR'!AZ171</f>
        <v>243.82204000000002</v>
      </c>
      <c r="DH24" s="1272"/>
      <c r="DI24" s="1273">
        <f>'4.2.3BR'!AV140+'4.2.3BR'!AV174</f>
        <v>0</v>
      </c>
      <c r="DJ24" s="1271"/>
      <c r="DK24" s="775">
        <f>'4.2.3BR'!AZ140+'4.2.3BR'!AZ174</f>
        <v>0</v>
      </c>
      <c r="DL24" s="1272"/>
      <c r="DM24" s="1273">
        <f>'4.2.3BR'!AV144+'4.2.3BR'!AV176</f>
        <v>11.843999999999999</v>
      </c>
      <c r="DN24" s="1271"/>
      <c r="DO24" s="775">
        <f>'4.2.3BR'!AZ144+'4.2.3BR'!AZ176</f>
        <v>2678.87592</v>
      </c>
      <c r="DP24" s="1272"/>
      <c r="DQ24" s="1273"/>
      <c r="DR24" s="1271"/>
      <c r="DS24" s="775"/>
      <c r="DT24" s="1272"/>
      <c r="DU24" s="1273"/>
      <c r="DV24" s="1271"/>
      <c r="DW24" s="775"/>
      <c r="DX24" s="1272"/>
    </row>
    <row r="25" spans="1:132" s="1268" customFormat="1" ht="6.6" customHeight="1">
      <c r="A25" s="1259">
        <f>'3.1Cost by Sub-contractors'!A23</f>
        <v>5.4</v>
      </c>
      <c r="B25" s="1581"/>
      <c r="C25" s="1924" t="str">
        <f>'3.1Cost by Sub-contractors'!C23:G23</f>
        <v>Profile (On Shore)</v>
      </c>
      <c r="D25" s="1924"/>
      <c r="E25" s="1924"/>
      <c r="F25" s="1924"/>
      <c r="G25" s="1925"/>
      <c r="H25" s="1934" t="str">
        <f>'3.1Cost by Sub-contractors'!H23:I23</f>
        <v>1/500</v>
      </c>
      <c r="I25" s="1935"/>
      <c r="J25" s="781" t="str">
        <f>'3.1Cost by Sub-contractors'!J23</f>
        <v>(km)</v>
      </c>
      <c r="K25" s="537">
        <f>'3.1Cost by Sub-contractors'!K23</f>
        <v>438.31</v>
      </c>
      <c r="L25" s="858"/>
      <c r="M25" s="2054"/>
      <c r="N25" s="2055"/>
      <c r="O25" s="2055"/>
      <c r="P25" s="2056"/>
      <c r="Q25" s="1263">
        <f>'4.2.3BR'!BB26+'4.2.3BR'!BB148</f>
        <v>1.7741</v>
      </c>
      <c r="R25" s="1264"/>
      <c r="S25" s="775">
        <f>'4.2.3BR'!BF26+'4.2.3BR'!BF148</f>
        <v>777.605771</v>
      </c>
      <c r="T25" s="785"/>
      <c r="U25" s="1263">
        <f>'4.2.3BR'!BB30</f>
        <v>0.29655000000000092</v>
      </c>
      <c r="V25" s="1264"/>
      <c r="W25" s="775">
        <f>'4.2.3BR'!BF30</f>
        <v>129.98083050000039</v>
      </c>
      <c r="X25" s="785"/>
      <c r="Y25" s="1263">
        <f>'4.2.3BR'!BB36+'4.2.3BR'!BB150</f>
        <v>1.4854500000000015</v>
      </c>
      <c r="Z25" s="1264"/>
      <c r="AA25" s="775">
        <f>'4.2.3BR'!BF36+'4.2.3BR'!BF150</f>
        <v>651.0875895000006</v>
      </c>
      <c r="AB25" s="785"/>
      <c r="AC25" s="1263">
        <f>'4.2.3BR'!BB43</f>
        <v>1.4555999999999962</v>
      </c>
      <c r="AD25" s="1264"/>
      <c r="AE25" s="775">
        <f>'4.2.3BR'!BF43</f>
        <v>638.00403599999834</v>
      </c>
      <c r="AF25" s="785"/>
      <c r="AG25" s="1263">
        <f>'4.2.3BR'!BB52</f>
        <v>1.6379749999999951</v>
      </c>
      <c r="AH25" s="1264"/>
      <c r="AI25" s="775">
        <f>'4.2.3BR'!BF52</f>
        <v>717.94082224999784</v>
      </c>
      <c r="AJ25" s="785"/>
      <c r="AK25" s="1263">
        <f>'4.2.3BR'!BB58</f>
        <v>0.43219999999999853</v>
      </c>
      <c r="AL25" s="1264"/>
      <c r="AM25" s="775">
        <f>'4.2.3BR'!BF58</f>
        <v>189.43758199999937</v>
      </c>
      <c r="AN25" s="785"/>
      <c r="AO25" s="1263">
        <f>'4.2.3BR'!BB64</f>
        <v>0.45239999999999558</v>
      </c>
      <c r="AP25" s="1264"/>
      <c r="AQ25" s="775">
        <f>'4.2.3BR'!BF64</f>
        <v>198.29144399999805</v>
      </c>
      <c r="AR25" s="785"/>
      <c r="AS25" s="1263">
        <f>'4.2.3BR'!BB67</f>
        <v>0.25624999999999271</v>
      </c>
      <c r="AT25" s="1264"/>
      <c r="AU25" s="775">
        <f>'4.2.3BR'!BF67</f>
        <v>112.3169374999968</v>
      </c>
      <c r="AV25" s="785"/>
      <c r="AW25" s="1263">
        <f>'4.2.3BR'!BB76</f>
        <v>0.89200000000000002</v>
      </c>
      <c r="AX25" s="1264"/>
      <c r="AY25" s="775">
        <f>'4.2.3BR'!BF76</f>
        <v>390.97252000000003</v>
      </c>
      <c r="AZ25" s="785"/>
      <c r="BA25" s="1263">
        <f>'4.2.3BR'!BB85</f>
        <v>0.81850000000000001</v>
      </c>
      <c r="BB25" s="1264"/>
      <c r="BC25" s="775">
        <f>'4.2.3BR'!BF85</f>
        <v>358.75673499999999</v>
      </c>
      <c r="BD25" s="785"/>
      <c r="BE25" s="1263">
        <f>'4.2.3BR'!BB90</f>
        <v>0.41800000000000004</v>
      </c>
      <c r="BF25" s="1264"/>
      <c r="BG25" s="775">
        <f>'4.2.3BR'!BF90</f>
        <v>183.21358000000001</v>
      </c>
      <c r="BH25" s="785"/>
      <c r="BI25" s="1263">
        <f>'4.2.3BR'!BB94</f>
        <v>0.33900000000000002</v>
      </c>
      <c r="BJ25" s="1264"/>
      <c r="BK25" s="775">
        <f>'4.2.3BR'!BF94</f>
        <v>148.58709000000002</v>
      </c>
      <c r="BL25" s="785"/>
      <c r="BM25" s="1263">
        <f>'4.2.3BR'!BB101</f>
        <v>0.5625</v>
      </c>
      <c r="BN25" s="1264"/>
      <c r="BO25" s="775">
        <f>'4.2.3BR'!BF101</f>
        <v>246.549375</v>
      </c>
      <c r="BP25" s="785"/>
      <c r="BQ25" s="1263">
        <f>'4.2.3BR'!BB103</f>
        <v>0.1</v>
      </c>
      <c r="BR25" s="1264"/>
      <c r="BS25" s="775">
        <f>'4.2.3BR'!BF103</f>
        <v>43.831000000000003</v>
      </c>
      <c r="BT25" s="785"/>
      <c r="BU25" s="1263">
        <f>'4.2.3BR'!BB107+'4.2.3BR'!BB152</f>
        <v>1.1524999999999999</v>
      </c>
      <c r="BV25" s="1264"/>
      <c r="BW25" s="775">
        <f>'4.2.3BR'!BF107+'4.2.3BR'!BF152</f>
        <v>505.15227499999997</v>
      </c>
      <c r="BX25" s="785"/>
      <c r="BY25" s="1263">
        <f>'4.2.3BR'!BB110</f>
        <v>0.26</v>
      </c>
      <c r="BZ25" s="1264"/>
      <c r="CA25" s="775">
        <f>'4.2.3BR'!BF110</f>
        <v>113.9606</v>
      </c>
      <c r="CB25" s="785"/>
      <c r="CC25" s="1263">
        <f>'4.2.3BR'!BB112+'4.2.3BR'!BB155</f>
        <v>1.1640000000000001</v>
      </c>
      <c r="CD25" s="1264"/>
      <c r="CE25" s="775">
        <f>'4.2.3BR'!BF112+'4.2.3BR'!BF155</f>
        <v>510.19284000000005</v>
      </c>
      <c r="CF25" s="785"/>
      <c r="CG25" s="1263">
        <f>'4.2.3BR'!BB116+'4.2.3BR'!BB157</f>
        <v>0.73699999999999999</v>
      </c>
      <c r="CH25" s="1264"/>
      <c r="CI25" s="775">
        <f>'4.2.3BR'!BF116+'4.2.3BR'!BF157</f>
        <v>323.03447</v>
      </c>
      <c r="CJ25" s="785"/>
      <c r="CK25" s="1263">
        <f>'4.2.3BR'!BB121+'4.2.3BR'!BB159</f>
        <v>0.90700000000000003</v>
      </c>
      <c r="CL25" s="1264"/>
      <c r="CM25" s="775">
        <f>'4.2.3BR'!BF121+'4.2.3BR'!BF159</f>
        <v>397.54716999999999</v>
      </c>
      <c r="CN25" s="785"/>
      <c r="CO25" s="1263">
        <f>'4.2.3BR'!BB124+'4.2.3BR'!BB161</f>
        <v>0.56699999999999995</v>
      </c>
      <c r="CP25" s="1264"/>
      <c r="CQ25" s="775">
        <f>'4.2.3BR'!BF124+'4.2.3BR'!BF161</f>
        <v>248.52177</v>
      </c>
      <c r="CR25" s="785"/>
      <c r="CS25" s="1263">
        <f>'4.2.3BR'!BB127</f>
        <v>0.22600000000000001</v>
      </c>
      <c r="CT25" s="1264"/>
      <c r="CU25" s="775">
        <f>'4.2.3BR'!BF127</f>
        <v>99.058059999999998</v>
      </c>
      <c r="CV25" s="785"/>
      <c r="CW25" s="1263">
        <f>'4.2.3BR'!BB132+'4.2.3BR'!BB163</f>
        <v>1.085</v>
      </c>
      <c r="CX25" s="1264"/>
      <c r="CY25" s="775">
        <f>'4.2.3BR'!BF132+'4.2.3BR'!BF163</f>
        <v>475.56635000000006</v>
      </c>
      <c r="CZ25" s="785"/>
      <c r="DA25" s="1263">
        <f>'4.2.3BR'!BB135+'4.2.3BR'!BB166</f>
        <v>2.024</v>
      </c>
      <c r="DB25" s="1264"/>
      <c r="DC25" s="775">
        <f>'4.2.3BR'!BF135+'4.2.3BR'!BF166</f>
        <v>887.13944000000004</v>
      </c>
      <c r="DD25" s="785"/>
      <c r="DE25" s="1263">
        <f>'4.2.3BR'!BB138+'4.2.3BR'!BB171</f>
        <v>2.258</v>
      </c>
      <c r="DF25" s="1264"/>
      <c r="DG25" s="775">
        <f>'4.2.3BR'!BF138+'4.2.3BR'!BF171</f>
        <v>989.70398</v>
      </c>
      <c r="DH25" s="785"/>
      <c r="DI25" s="1263">
        <f>'4.2.3BR'!BB140+'4.2.3BR'!BB174</f>
        <v>1.8460000000000001</v>
      </c>
      <c r="DJ25" s="1264"/>
      <c r="DK25" s="775">
        <f>'4.2.3BR'!BF140+'4.2.3BR'!BF174</f>
        <v>809.12026000000003</v>
      </c>
      <c r="DL25" s="785"/>
      <c r="DM25" s="1263">
        <f>'4.2.3BR'!BB144+'4.2.3BR'!BB176</f>
        <v>2.5309999999999997</v>
      </c>
      <c r="DN25" s="1264"/>
      <c r="DO25" s="775">
        <f>'4.2.3BR'!BF144+'4.2.3BR'!BF176</f>
        <v>1109.3626099999999</v>
      </c>
      <c r="DP25" s="785"/>
      <c r="DQ25" s="1263"/>
      <c r="DR25" s="1264"/>
      <c r="DS25" s="775"/>
      <c r="DT25" s="785"/>
      <c r="DU25" s="1263"/>
      <c r="DV25" s="1264"/>
      <c r="DW25" s="775"/>
      <c r="DX25" s="785"/>
    </row>
    <row r="26" spans="1:132" s="1268" customFormat="1" ht="6.6" customHeight="1">
      <c r="A26" s="1259">
        <f>'3.1Cost by Sub-contractors'!A24</f>
        <v>5.5</v>
      </c>
      <c r="B26" s="1581"/>
      <c r="C26" s="1924" t="str">
        <f>'3.1Cost by Sub-contractors'!C24:G24</f>
        <v>Profile (Off Shore)</v>
      </c>
      <c r="D26" s="1924"/>
      <c r="E26" s="1924"/>
      <c r="F26" s="1924"/>
      <c r="G26" s="1925"/>
      <c r="H26" s="1934" t="str">
        <f>'3.1Cost by Sub-contractors'!H24:I24</f>
        <v>1/500</v>
      </c>
      <c r="I26" s="1935"/>
      <c r="J26" s="781" t="str">
        <f>'3.1Cost by Sub-contractors'!J24</f>
        <v>(km)</v>
      </c>
      <c r="K26" s="537">
        <f>'3.1Cost by Sub-contractors'!K24</f>
        <v>474.97</v>
      </c>
      <c r="L26" s="858"/>
      <c r="M26" s="2054"/>
      <c r="N26" s="2055"/>
      <c r="O26" s="2055"/>
      <c r="P26" s="2056"/>
      <c r="Q26" s="1263">
        <f>'4.2.3BR'!BH26+'4.2.3BR'!BH148</f>
        <v>0.92444999999999999</v>
      </c>
      <c r="R26" s="1264"/>
      <c r="S26" s="775">
        <f>'4.2.3BR'!BL26+'4.2.3BR'!BL148</f>
        <v>439.08601650000003</v>
      </c>
      <c r="T26" s="785"/>
      <c r="U26" s="1263">
        <f>'4.2.3BR'!BH30</f>
        <v>0.11320000000000001</v>
      </c>
      <c r="V26" s="1264"/>
      <c r="W26" s="775">
        <f>'4.2.3BR'!BL30</f>
        <v>53.766604000000008</v>
      </c>
      <c r="X26" s="785"/>
      <c r="Y26" s="1263">
        <f>'4.2.3BR'!BH36+'4.2.3BR'!BH150</f>
        <v>0.38669999999999999</v>
      </c>
      <c r="Z26" s="1264"/>
      <c r="AA26" s="775">
        <f>'4.2.3BR'!BL36+'4.2.3BR'!BL150</f>
        <v>183.67089899999999</v>
      </c>
      <c r="AB26" s="785"/>
      <c r="AC26" s="1263">
        <f>'4.2.3BR'!BH43</f>
        <v>0.2344</v>
      </c>
      <c r="AD26" s="1264"/>
      <c r="AE26" s="775">
        <f>'4.2.3BR'!BL43</f>
        <v>111.33296800000001</v>
      </c>
      <c r="AF26" s="785"/>
      <c r="AG26" s="1263">
        <f>'4.2.3BR'!BH52</f>
        <v>1.3719999999999999</v>
      </c>
      <c r="AH26" s="1264"/>
      <c r="AI26" s="775">
        <f>'4.2.3BR'!BL52</f>
        <v>651.65883999999994</v>
      </c>
      <c r="AJ26" s="785"/>
      <c r="AK26" s="1263">
        <f>'4.2.3BR'!BH58</f>
        <v>0.1759</v>
      </c>
      <c r="AL26" s="1264"/>
      <c r="AM26" s="775">
        <f>'4.2.3BR'!BL58</f>
        <v>83.547223000000002</v>
      </c>
      <c r="AN26" s="785"/>
      <c r="AO26" s="1263">
        <f>'4.2.3BR'!BH64</f>
        <v>7.7650000000000011E-2</v>
      </c>
      <c r="AP26" s="1264"/>
      <c r="AQ26" s="775">
        <f>'4.2.3BR'!BL64</f>
        <v>36.881420500000004</v>
      </c>
      <c r="AR26" s="785"/>
      <c r="AS26" s="1263">
        <f>'4.2.3BR'!BH67</f>
        <v>0</v>
      </c>
      <c r="AT26" s="1264"/>
      <c r="AU26" s="775">
        <f>'4.2.3BR'!BL67</f>
        <v>0</v>
      </c>
      <c r="AV26" s="785"/>
      <c r="AW26" s="1263">
        <f>'4.2.3BR'!BH76</f>
        <v>0.42399999999999999</v>
      </c>
      <c r="AX26" s="1264"/>
      <c r="AY26" s="775">
        <f>'4.2.3BR'!BL76</f>
        <v>201.38728</v>
      </c>
      <c r="AZ26" s="785"/>
      <c r="BA26" s="1263">
        <f>'4.2.3BR'!BH85</f>
        <v>0.32699999999999996</v>
      </c>
      <c r="BB26" s="1264"/>
      <c r="BC26" s="775">
        <f>'4.2.3BR'!BL85</f>
        <v>155.31519</v>
      </c>
      <c r="BD26" s="785"/>
      <c r="BE26" s="1263">
        <f>'4.2.3BR'!BH90</f>
        <v>0.16699999999999998</v>
      </c>
      <c r="BF26" s="1264"/>
      <c r="BG26" s="775">
        <f>'4.2.3BR'!BL90</f>
        <v>79.31998999999999</v>
      </c>
      <c r="BH26" s="785"/>
      <c r="BI26" s="1263">
        <f>'4.2.3BR'!BH94</f>
        <v>0.187</v>
      </c>
      <c r="BJ26" s="1264"/>
      <c r="BK26" s="775">
        <f>'4.2.3BR'!BL94</f>
        <v>88.819389999999999</v>
      </c>
      <c r="BL26" s="785"/>
      <c r="BM26" s="1263">
        <f>'4.2.3BR'!BH101</f>
        <v>0.20899999999999999</v>
      </c>
      <c r="BN26" s="1264"/>
      <c r="BO26" s="775">
        <f>'4.2.3BR'!BL101</f>
        <v>99.268730000000005</v>
      </c>
      <c r="BP26" s="785"/>
      <c r="BQ26" s="1263">
        <f>'4.2.3BR'!BH103</f>
        <v>7.2999999999999995E-2</v>
      </c>
      <c r="BR26" s="1264"/>
      <c r="BS26" s="775">
        <f>'4.2.3BR'!BL103</f>
        <v>34.672809999999998</v>
      </c>
      <c r="BT26" s="785"/>
      <c r="BU26" s="1263">
        <f>'4.2.3BR'!BH107+'4.2.3BR'!BH152</f>
        <v>0.40500000000000003</v>
      </c>
      <c r="BV26" s="1264"/>
      <c r="BW26" s="775">
        <f>'4.2.3BR'!BL107+'4.2.3BR'!BL152</f>
        <v>192.36285000000004</v>
      </c>
      <c r="BX26" s="785"/>
      <c r="BY26" s="1263">
        <f>'4.2.3BR'!BH110</f>
        <v>0.16799999999999998</v>
      </c>
      <c r="BZ26" s="1264"/>
      <c r="CA26" s="775">
        <f>'4.2.3BR'!BL110</f>
        <v>79.794960000000003</v>
      </c>
      <c r="CB26" s="785"/>
      <c r="CC26" s="1263">
        <f>'4.2.3BR'!BH112+'4.2.3BR'!BH155</f>
        <v>3.3000000000000002E-2</v>
      </c>
      <c r="CD26" s="1264"/>
      <c r="CE26" s="775">
        <f>'4.2.3BR'!BL112+'4.2.3BR'!BL155</f>
        <v>15.674010000000001</v>
      </c>
      <c r="CF26" s="785"/>
      <c r="CG26" s="1263">
        <f>'4.2.3BR'!BH116+'4.2.3BR'!BH157</f>
        <v>0.153</v>
      </c>
      <c r="CH26" s="1264"/>
      <c r="CI26" s="775">
        <f>'4.2.3BR'!BL116+'4.2.3BR'!BL157</f>
        <v>72.670410000000004</v>
      </c>
      <c r="CJ26" s="785"/>
      <c r="CK26" s="1263">
        <f>'4.2.3BR'!BH121+'4.2.3BR'!BH159</f>
        <v>0.28799999999999998</v>
      </c>
      <c r="CL26" s="1264"/>
      <c r="CM26" s="775">
        <f>'4.2.3BR'!BL121+'4.2.3BR'!BL159</f>
        <v>136.79136</v>
      </c>
      <c r="CN26" s="785"/>
      <c r="CO26" s="1263">
        <f>'4.2.3BR'!BH124+'4.2.3BR'!BH161</f>
        <v>7.1999999999999995E-2</v>
      </c>
      <c r="CP26" s="1264"/>
      <c r="CQ26" s="775">
        <f>'4.2.3BR'!BL124+'4.2.3BR'!BL161</f>
        <v>34.197839999999999</v>
      </c>
      <c r="CR26" s="785"/>
      <c r="CS26" s="1263">
        <f>'4.2.3BR'!BH127</f>
        <v>3.5999999999999997E-2</v>
      </c>
      <c r="CT26" s="1264"/>
      <c r="CU26" s="775">
        <f>'4.2.3BR'!BL127</f>
        <v>17.09892</v>
      </c>
      <c r="CV26" s="785"/>
      <c r="CW26" s="1263">
        <f>'4.2.3BR'!BH132+'4.2.3BR'!BH163</f>
        <v>0.48799999999999999</v>
      </c>
      <c r="CX26" s="1264"/>
      <c r="CY26" s="775">
        <f>'4.2.3BR'!BL132+'4.2.3BR'!BL163</f>
        <v>231.78536</v>
      </c>
      <c r="CZ26" s="785"/>
      <c r="DA26" s="1263">
        <f>'4.2.3BR'!BH135+'4.2.3BR'!BH166</f>
        <v>0</v>
      </c>
      <c r="DB26" s="1264"/>
      <c r="DC26" s="775">
        <f>'4.2.3BR'!BL135+'4.2.3BR'!BL166</f>
        <v>0</v>
      </c>
      <c r="DD26" s="785"/>
      <c r="DE26" s="1263">
        <f>'4.2.3BR'!BH138+'4.2.3BR'!BH171</f>
        <v>7.6999999999999999E-2</v>
      </c>
      <c r="DF26" s="1264"/>
      <c r="DG26" s="775">
        <f>'4.2.3BR'!BL138+'4.2.3BR'!BL171</f>
        <v>36.572690000000001</v>
      </c>
      <c r="DH26" s="785"/>
      <c r="DI26" s="1263">
        <f>'4.2.3BR'!BH140+'4.2.3BR'!BH174</f>
        <v>0</v>
      </c>
      <c r="DJ26" s="1264"/>
      <c r="DK26" s="775">
        <f>'4.2.3BR'!BL140+'4.2.3BR'!BL174</f>
        <v>0</v>
      </c>
      <c r="DL26" s="785"/>
      <c r="DM26" s="1263">
        <f>'4.2.3BR'!BH144+'4.2.3BR'!BH176</f>
        <v>0.84599999999999997</v>
      </c>
      <c r="DN26" s="1264"/>
      <c r="DO26" s="775">
        <f>'4.2.3BR'!BL144+'4.2.3BR'!BL176</f>
        <v>401.82462000000004</v>
      </c>
      <c r="DP26" s="785"/>
      <c r="DQ26" s="1263"/>
      <c r="DR26" s="1264"/>
      <c r="DS26" s="775"/>
      <c r="DT26" s="785"/>
      <c r="DU26" s="1263"/>
      <c r="DV26" s="1264"/>
      <c r="DW26" s="775"/>
      <c r="DX26" s="785"/>
    </row>
    <row r="27" spans="1:132" s="1268" customFormat="1" ht="6.6" customHeight="1">
      <c r="A27" s="1259">
        <f>'3.1Cost by Sub-contractors'!A25</f>
        <v>5.6</v>
      </c>
      <c r="B27" s="1581"/>
      <c r="C27" s="1924" t="str">
        <f>'3.1Cost by Sub-contractors'!C25:G25</f>
        <v>Cross-section (Approach Road)</v>
      </c>
      <c r="D27" s="1924"/>
      <c r="E27" s="1924"/>
      <c r="F27" s="1924"/>
      <c r="G27" s="1925"/>
      <c r="H27" s="1934" t="str">
        <f>'3.1Cost by Sub-contractors'!H25:I25</f>
        <v>1/200</v>
      </c>
      <c r="I27" s="1935"/>
      <c r="J27" s="781" t="str">
        <f>'3.1Cost by Sub-contractors'!J25</f>
        <v>(km)</v>
      </c>
      <c r="K27" s="537">
        <f>'3.1Cost by Sub-contractors'!K25</f>
        <v>572.73</v>
      </c>
      <c r="L27" s="858"/>
      <c r="M27" s="2054"/>
      <c r="N27" s="2055"/>
      <c r="O27" s="2055"/>
      <c r="P27" s="2056"/>
      <c r="Q27" s="1263">
        <f>'4.2.3BR'!BN26+'4.2.3BR'!BN148</f>
        <v>7.3710000000000004</v>
      </c>
      <c r="R27" s="1264"/>
      <c r="S27" s="775">
        <f>'4.2.3BR'!BR26+'4.2.3BR'!BR148</f>
        <v>4221.5928300000005</v>
      </c>
      <c r="T27" s="785"/>
      <c r="U27" s="1263">
        <f>'4.2.3BR'!BN30</f>
        <v>1.764</v>
      </c>
      <c r="V27" s="1264"/>
      <c r="W27" s="775">
        <f>'4.2.3BR'!BR30</f>
        <v>1010.2957200000001</v>
      </c>
      <c r="X27" s="785"/>
      <c r="Y27" s="1263">
        <f>'4.2.3BR'!BN36+'4.2.3BR'!BN150</f>
        <v>7.14</v>
      </c>
      <c r="Z27" s="1264"/>
      <c r="AA27" s="775">
        <f>'4.2.3BR'!BR36+'4.2.3BR'!BR150</f>
        <v>4089.2921999999999</v>
      </c>
      <c r="AB27" s="785"/>
      <c r="AC27" s="1263">
        <f>'4.2.3BR'!BN43</f>
        <v>7.7909999999999995</v>
      </c>
      <c r="AD27" s="1264"/>
      <c r="AE27" s="775">
        <f>'4.2.3BR'!BR43</f>
        <v>4462.1394300000002</v>
      </c>
      <c r="AF27" s="785"/>
      <c r="AG27" s="1263">
        <f>'4.2.3BR'!BN52</f>
        <v>9.4080000000000013</v>
      </c>
      <c r="AH27" s="1264"/>
      <c r="AI27" s="775">
        <f>'4.2.3BR'!BR52</f>
        <v>5388.243840000001</v>
      </c>
      <c r="AJ27" s="785"/>
      <c r="AK27" s="1263">
        <f>'4.2.3BR'!BN58</f>
        <v>2.7929999999999997</v>
      </c>
      <c r="AL27" s="1264"/>
      <c r="AM27" s="775">
        <f>'4.2.3BR'!BR58</f>
        <v>1599.6348899999998</v>
      </c>
      <c r="AN27" s="785"/>
      <c r="AO27" s="1263">
        <f>'4.2.3BR'!BN64</f>
        <v>2.4989999999999997</v>
      </c>
      <c r="AP27" s="1264"/>
      <c r="AQ27" s="775">
        <f>'4.2.3BR'!BR64</f>
        <v>1431.25227</v>
      </c>
      <c r="AR27" s="785"/>
      <c r="AS27" s="1263">
        <f>'4.2.3BR'!BN67</f>
        <v>1.1759999999999999</v>
      </c>
      <c r="AT27" s="1264"/>
      <c r="AU27" s="775">
        <f>'4.2.3BR'!BR67</f>
        <v>673.53048000000001</v>
      </c>
      <c r="AV27" s="785"/>
      <c r="AW27" s="1263">
        <f>'4.2.3BR'!BN76</f>
        <v>5.879999999999999</v>
      </c>
      <c r="AX27" s="1264"/>
      <c r="AY27" s="775">
        <f>'4.2.3BR'!BR76</f>
        <v>3367.6523999999995</v>
      </c>
      <c r="AZ27" s="785"/>
      <c r="BA27" s="1263">
        <f>'4.2.3BR'!BN85</f>
        <v>5.5859999999999994</v>
      </c>
      <c r="BB27" s="1264"/>
      <c r="BC27" s="775">
        <f>'4.2.3BR'!BR85</f>
        <v>3199.2697799999996</v>
      </c>
      <c r="BD27" s="785"/>
      <c r="BE27" s="1263">
        <f>'4.2.3BR'!BN90</f>
        <v>2.7929999999999997</v>
      </c>
      <c r="BF27" s="1264"/>
      <c r="BG27" s="775">
        <f>'4.2.3BR'!BR90</f>
        <v>1599.6348899999998</v>
      </c>
      <c r="BH27" s="785"/>
      <c r="BI27" s="1263">
        <f>'4.2.3BR'!BN94</f>
        <v>2.3519999999999999</v>
      </c>
      <c r="BJ27" s="1264"/>
      <c r="BK27" s="775">
        <f>'4.2.3BR'!BR94</f>
        <v>1347.06096</v>
      </c>
      <c r="BL27" s="785"/>
      <c r="BM27" s="1263">
        <f>'4.2.3BR'!BN101</f>
        <v>3.6749999999999998</v>
      </c>
      <c r="BN27" s="1264"/>
      <c r="BO27" s="775">
        <f>'4.2.3BR'!BR101</f>
        <v>2104.7827499999999</v>
      </c>
      <c r="BP27" s="785"/>
      <c r="BQ27" s="1263">
        <f>'4.2.3BR'!BN103</f>
        <v>0.73499999999999999</v>
      </c>
      <c r="BR27" s="1264"/>
      <c r="BS27" s="775">
        <f>'4.2.3BR'!BR103</f>
        <v>420.95654999999999</v>
      </c>
      <c r="BT27" s="785"/>
      <c r="BU27" s="1263">
        <f>'4.2.3BR'!BN107+'4.2.3BR'!BN152</f>
        <v>5.3759999999999994</v>
      </c>
      <c r="BV27" s="1264"/>
      <c r="BW27" s="775">
        <f>'4.2.3BR'!BR107+'4.2.3BR'!BR152</f>
        <v>3078.9964799999998</v>
      </c>
      <c r="BX27" s="785"/>
      <c r="BY27" s="1263">
        <f>'4.2.3BR'!BN110</f>
        <v>1.911</v>
      </c>
      <c r="BZ27" s="1264"/>
      <c r="CA27" s="775">
        <f>'4.2.3BR'!BR110</f>
        <v>1094.48703</v>
      </c>
      <c r="CB27" s="785"/>
      <c r="CC27" s="1263">
        <f>'4.2.3BR'!BN112+'4.2.3BR'!BN155</f>
        <v>2.9609999999999999</v>
      </c>
      <c r="CD27" s="1264"/>
      <c r="CE27" s="775">
        <f>'4.2.3BR'!BR112+'4.2.3BR'!BR155</f>
        <v>1695.8535300000001</v>
      </c>
      <c r="CF27" s="785"/>
      <c r="CG27" s="1263">
        <f>'4.2.3BR'!BN116+'4.2.3BR'!BN157</f>
        <v>2.8769999999999998</v>
      </c>
      <c r="CH27" s="1264"/>
      <c r="CI27" s="775">
        <f>'4.2.3BR'!BR116+'4.2.3BR'!BR157</f>
        <v>1647.7442100000001</v>
      </c>
      <c r="CJ27" s="785"/>
      <c r="CK27" s="1263">
        <f>'4.2.3BR'!BN121+'4.2.3BR'!BN159</f>
        <v>4.641</v>
      </c>
      <c r="CL27" s="1264"/>
      <c r="CM27" s="775">
        <f>'4.2.3BR'!BR121+'4.2.3BR'!BR159</f>
        <v>2658.0399299999999</v>
      </c>
      <c r="CN27" s="785"/>
      <c r="CO27" s="1263">
        <f>'4.2.3BR'!BN124+'4.2.3BR'!BN161</f>
        <v>2.1419999999999999</v>
      </c>
      <c r="CP27" s="1264"/>
      <c r="CQ27" s="775">
        <f>'4.2.3BR'!BR124+'4.2.3BR'!BR161</f>
        <v>1226.78766</v>
      </c>
      <c r="CR27" s="785"/>
      <c r="CS27" s="1263">
        <f>'4.2.3BR'!BN127</f>
        <v>1.1759999999999999</v>
      </c>
      <c r="CT27" s="1264"/>
      <c r="CU27" s="775">
        <f>'4.2.3BR'!BR127</f>
        <v>673.53048000000001</v>
      </c>
      <c r="CV27" s="785"/>
      <c r="CW27" s="1263">
        <f>'4.2.3BR'!BN132+'4.2.3BR'!BN163</f>
        <v>4.641</v>
      </c>
      <c r="CX27" s="1264"/>
      <c r="CY27" s="775">
        <f>'4.2.3BR'!BR132+'4.2.3BR'!BR163</f>
        <v>2658.0399300000004</v>
      </c>
      <c r="CZ27" s="785"/>
      <c r="DA27" s="1263">
        <f>'4.2.3BR'!BN135+'4.2.3BR'!BN166</f>
        <v>6.1950000000000003</v>
      </c>
      <c r="DB27" s="1264"/>
      <c r="DC27" s="775">
        <f>'4.2.3BR'!BR135+'4.2.3BR'!BR166</f>
        <v>3548.0623500000002</v>
      </c>
      <c r="DD27" s="785"/>
      <c r="DE27" s="1263">
        <f>'4.2.3BR'!BN138+'4.2.3BR'!BN171</f>
        <v>5.9219999999999997</v>
      </c>
      <c r="DF27" s="1264"/>
      <c r="DG27" s="775">
        <f>'4.2.3BR'!BR138+'4.2.3BR'!BR171</f>
        <v>3391.7070600000002</v>
      </c>
      <c r="DH27" s="785"/>
      <c r="DI27" s="1263">
        <f>'4.2.3BR'!BN140+'4.2.3BR'!BN174</f>
        <v>5.46</v>
      </c>
      <c r="DJ27" s="1264"/>
      <c r="DK27" s="775">
        <f>'4.2.3BR'!BR140+'4.2.3BR'!BR174</f>
        <v>3127.1058000000003</v>
      </c>
      <c r="DL27" s="785"/>
      <c r="DM27" s="1263">
        <f>'4.2.3BR'!BN144+'4.2.3BR'!BN176</f>
        <v>8.61</v>
      </c>
      <c r="DN27" s="1264"/>
      <c r="DO27" s="775">
        <f>'4.2.3BR'!BR144+'4.2.3BR'!BR176</f>
        <v>4931.2052999999996</v>
      </c>
      <c r="DP27" s="785"/>
      <c r="DQ27" s="1263"/>
      <c r="DR27" s="1264"/>
      <c r="DS27" s="775"/>
      <c r="DT27" s="785"/>
      <c r="DU27" s="1263"/>
      <c r="DV27" s="1264"/>
      <c r="DW27" s="775"/>
      <c r="DX27" s="785"/>
    </row>
    <row r="28" spans="1:132" s="1268" customFormat="1" ht="6.6" customHeight="1">
      <c r="A28" s="1259">
        <f>'3.1Cost by Sub-contractors'!A26</f>
        <v>5.7</v>
      </c>
      <c r="B28" s="1581"/>
      <c r="C28" s="1924" t="str">
        <f>'3.1Cost by Sub-contractors'!C26:G26</f>
        <v>River Profile</v>
      </c>
      <c r="D28" s="1924"/>
      <c r="E28" s="1924"/>
      <c r="F28" s="1924"/>
      <c r="G28" s="1925"/>
      <c r="H28" s="1934" t="str">
        <f>'3.1Cost by Sub-contractors'!H26:I26</f>
        <v>1/1,000; 1/100</v>
      </c>
      <c r="I28" s="1935"/>
      <c r="J28" s="781" t="str">
        <f>'3.1Cost by Sub-contractors'!J26</f>
        <v>(km)</v>
      </c>
      <c r="K28" s="537">
        <f>'3.1Cost by Sub-contractors'!K26</f>
        <v>474.97</v>
      </c>
      <c r="L28" s="858"/>
      <c r="M28" s="2054"/>
      <c r="N28" s="2055"/>
      <c r="O28" s="2055"/>
      <c r="P28" s="2056"/>
      <c r="Q28" s="1263">
        <f>'4.2.3BR'!BT26+'4.2.3BR'!BT148</f>
        <v>6.2</v>
      </c>
      <c r="R28" s="1264"/>
      <c r="S28" s="775">
        <f>'4.2.3BR'!BX26+'4.2.3BR'!BX148</f>
        <v>2944.8140000000003</v>
      </c>
      <c r="T28" s="785"/>
      <c r="U28" s="1263">
        <f>'4.2.3BR'!BT30</f>
        <v>0.8</v>
      </c>
      <c r="V28" s="1264"/>
      <c r="W28" s="775">
        <f>'4.2.3BR'!BX30</f>
        <v>379.97600000000006</v>
      </c>
      <c r="X28" s="785"/>
      <c r="Y28" s="1263">
        <f>'4.2.3BR'!BT36+'4.2.3BR'!BT150</f>
        <v>2.1</v>
      </c>
      <c r="Z28" s="1264"/>
      <c r="AA28" s="775">
        <f>'4.2.3BR'!BX36+'4.2.3BR'!BX150</f>
        <v>997.43700000000013</v>
      </c>
      <c r="AB28" s="785"/>
      <c r="AC28" s="1263">
        <f>'4.2.3BR'!BT43</f>
        <v>1.6</v>
      </c>
      <c r="AD28" s="1264"/>
      <c r="AE28" s="775">
        <f>'4.2.3BR'!BX43</f>
        <v>759.95200000000011</v>
      </c>
      <c r="AF28" s="785"/>
      <c r="AG28" s="1263">
        <f>'4.2.3BR'!BT52</f>
        <v>9.1999999999999993</v>
      </c>
      <c r="AH28" s="1264"/>
      <c r="AI28" s="775">
        <f>'4.2.3BR'!BX52</f>
        <v>4369.7240000000002</v>
      </c>
      <c r="AJ28" s="785"/>
      <c r="AK28" s="1263">
        <f>'4.2.3BR'!BT58</f>
        <v>0.1</v>
      </c>
      <c r="AL28" s="1264"/>
      <c r="AM28" s="775">
        <f>'4.2.3BR'!BX58</f>
        <v>47.497000000000007</v>
      </c>
      <c r="AN28" s="785"/>
      <c r="AO28" s="1263">
        <f>'4.2.3BR'!BT64</f>
        <v>0</v>
      </c>
      <c r="AP28" s="1264"/>
      <c r="AQ28" s="775">
        <f>'4.2.3BR'!BX64</f>
        <v>0</v>
      </c>
      <c r="AR28" s="785"/>
      <c r="AS28" s="1263">
        <f>'4.2.3BR'!BT67</f>
        <v>0</v>
      </c>
      <c r="AT28" s="1264"/>
      <c r="AU28" s="775">
        <f>'4.2.3BR'!BX67</f>
        <v>0</v>
      </c>
      <c r="AV28" s="785"/>
      <c r="AW28" s="1263">
        <f>'4.2.3BR'!BT76</f>
        <v>2.2999999999999998</v>
      </c>
      <c r="AX28" s="1264"/>
      <c r="AY28" s="775">
        <f>'4.2.3BR'!BX76</f>
        <v>1092.431</v>
      </c>
      <c r="AZ28" s="785"/>
      <c r="BA28" s="1263">
        <f>'4.2.3BR'!BT85</f>
        <v>1.1000000000000001</v>
      </c>
      <c r="BB28" s="1264"/>
      <c r="BC28" s="775">
        <f>'4.2.3BR'!BX85</f>
        <v>522.4670000000001</v>
      </c>
      <c r="BD28" s="785"/>
      <c r="BE28" s="1263">
        <f>'4.2.3BR'!BT90</f>
        <v>1</v>
      </c>
      <c r="BF28" s="1264"/>
      <c r="BG28" s="775">
        <f>'4.2.3BR'!BX90</f>
        <v>474.97</v>
      </c>
      <c r="BH28" s="785"/>
      <c r="BI28" s="1263">
        <f>'4.2.3BR'!BT94</f>
        <v>1.1000000000000001</v>
      </c>
      <c r="BJ28" s="1264"/>
      <c r="BK28" s="775">
        <f>'4.2.3BR'!BX94</f>
        <v>522.4670000000001</v>
      </c>
      <c r="BL28" s="785"/>
      <c r="BM28" s="1263">
        <f>'4.2.3BR'!BT101</f>
        <v>1.1000000000000001</v>
      </c>
      <c r="BN28" s="1264"/>
      <c r="BO28" s="775">
        <f>'4.2.3BR'!BX101</f>
        <v>522.4670000000001</v>
      </c>
      <c r="BP28" s="785"/>
      <c r="BQ28" s="1263">
        <f>'4.2.3BR'!BT103</f>
        <v>0.1</v>
      </c>
      <c r="BR28" s="1264"/>
      <c r="BS28" s="775">
        <f>'4.2.3BR'!BX103</f>
        <v>47.497000000000007</v>
      </c>
      <c r="BT28" s="785"/>
      <c r="BU28" s="1263">
        <f>'4.2.3BR'!BT107+'4.2.3BR'!BT152</f>
        <v>2</v>
      </c>
      <c r="BV28" s="1264"/>
      <c r="BW28" s="775">
        <f>'4.2.3BR'!BX107+'4.2.3BR'!BX152</f>
        <v>949.94</v>
      </c>
      <c r="BX28" s="785"/>
      <c r="BY28" s="1263">
        <f>'4.2.3BR'!BT110</f>
        <v>1</v>
      </c>
      <c r="BZ28" s="1264"/>
      <c r="CA28" s="775">
        <f>'4.2.3BR'!BX110</f>
        <v>474.97</v>
      </c>
      <c r="CB28" s="785"/>
      <c r="CC28" s="1263"/>
      <c r="CD28" s="1264"/>
      <c r="CE28" s="775"/>
      <c r="CF28" s="785"/>
      <c r="CG28" s="1263">
        <f>'4.2.3BR'!BT116+'4.2.3BR'!BT157</f>
        <v>0.1</v>
      </c>
      <c r="CH28" s="1264"/>
      <c r="CI28" s="775">
        <f>'4.2.3BR'!BX116+'4.2.3BR'!BX157</f>
        <v>47.497000000000007</v>
      </c>
      <c r="CJ28" s="785"/>
      <c r="CK28" s="1263">
        <f>'4.2.3BR'!BT121+'4.2.3BR'!BT159</f>
        <v>0.8</v>
      </c>
      <c r="CL28" s="1264"/>
      <c r="CM28" s="775">
        <f>'4.2.3BR'!BX121+'4.2.3BR'!BX159</f>
        <v>379.97600000000006</v>
      </c>
      <c r="CN28" s="785"/>
      <c r="CO28" s="1263">
        <f>'4.2.3BR'!BT124+'4.2.3BR'!BT161</f>
        <v>0</v>
      </c>
      <c r="CP28" s="1264"/>
      <c r="CQ28" s="775">
        <f>'4.2.3BR'!BX124+'4.2.3BR'!BX161</f>
        <v>0</v>
      </c>
      <c r="CR28" s="785"/>
      <c r="CS28" s="1263">
        <f>'4.2.3BR'!BT127</f>
        <v>0</v>
      </c>
      <c r="CT28" s="1264"/>
      <c r="CU28" s="775">
        <f>'4.2.3BR'!BX127</f>
        <v>0</v>
      </c>
      <c r="CV28" s="785"/>
      <c r="CW28" s="1263">
        <f>'4.2.3BR'!BT132+'4.2.3BR'!BT163</f>
        <v>3</v>
      </c>
      <c r="CX28" s="1264"/>
      <c r="CY28" s="775">
        <f>'4.2.3BR'!BX132+'4.2.3BR'!BX163</f>
        <v>1424.91</v>
      </c>
      <c r="CZ28" s="785"/>
      <c r="DA28" s="1263">
        <f>'4.2.3BR'!BT135+'4.2.3BR'!BT166</f>
        <v>0</v>
      </c>
      <c r="DB28" s="1264"/>
      <c r="DC28" s="775">
        <f>'4.2.3BR'!BX135+'4.2.3BR'!BX166</f>
        <v>0</v>
      </c>
      <c r="DD28" s="785"/>
      <c r="DE28" s="1263">
        <f>'4.2.3BR'!BT138+'4.2.3BR'!BT171</f>
        <v>0</v>
      </c>
      <c r="DF28" s="1264"/>
      <c r="DG28" s="775">
        <f>'4.2.3BR'!BX138+'4.2.3BR'!BX171</f>
        <v>0</v>
      </c>
      <c r="DH28" s="785"/>
      <c r="DI28" s="1263">
        <f>'4.2.3BR'!BT140+'4.2.3BR'!BT174</f>
        <v>0</v>
      </c>
      <c r="DJ28" s="1264"/>
      <c r="DK28" s="775">
        <f>'4.2.3BR'!BX140+'4.2.3BR'!BX174</f>
        <v>0</v>
      </c>
      <c r="DL28" s="785"/>
      <c r="DM28" s="1263">
        <f>'4.2.3BR'!BT144+'4.2.3BR'!BT176</f>
        <v>5.6</v>
      </c>
      <c r="DN28" s="1264"/>
      <c r="DO28" s="775">
        <f>'4.2.3BR'!BX144+'4.2.3BR'!BX176</f>
        <v>2659.8319999999999</v>
      </c>
      <c r="DP28" s="785"/>
      <c r="DQ28" s="1263"/>
      <c r="DR28" s="1264"/>
      <c r="DS28" s="775"/>
      <c r="DT28" s="785"/>
      <c r="DU28" s="1263"/>
      <c r="DV28" s="1264"/>
      <c r="DW28" s="775"/>
      <c r="DX28" s="785"/>
    </row>
    <row r="29" spans="1:132" s="1268" customFormat="1" ht="6.6" customHeight="1">
      <c r="A29" s="1259">
        <f>'3.1Cost by Sub-contractors'!A27</f>
        <v>5.8</v>
      </c>
      <c r="B29" s="1581"/>
      <c r="C29" s="1924" t="str">
        <f>'3.1Cost by Sub-contractors'!C27:G27</f>
        <v>River Cross-section</v>
      </c>
      <c r="D29" s="1924"/>
      <c r="E29" s="1924"/>
      <c r="F29" s="1924"/>
      <c r="G29" s="1925"/>
      <c r="H29" s="1934" t="str">
        <f>'3.1Cost by Sub-contractors'!H27:I27</f>
        <v>1/200</v>
      </c>
      <c r="I29" s="1935"/>
      <c r="J29" s="781" t="str">
        <f>'3.1Cost by Sub-contractors'!J27</f>
        <v>(km)</v>
      </c>
      <c r="K29" s="537">
        <f>'3.1Cost by Sub-contractors'!K27</f>
        <v>655.49</v>
      </c>
      <c r="L29" s="858"/>
      <c r="M29" s="2054"/>
      <c r="N29" s="2055"/>
      <c r="O29" s="2055"/>
      <c r="P29" s="2056"/>
      <c r="Q29" s="1263">
        <f>'4.2.3BR'!BZ26+'4.2.3BR'!BZ148</f>
        <v>3.6978</v>
      </c>
      <c r="R29" s="1264"/>
      <c r="S29" s="775">
        <f>'4.2.3BR'!CD26+'4.2.3BR'!CD148</f>
        <v>2423.8709220000001</v>
      </c>
      <c r="T29" s="785"/>
      <c r="U29" s="1263">
        <f>'4.2.3BR'!BZ30</f>
        <v>0.45280000000000004</v>
      </c>
      <c r="V29" s="1264"/>
      <c r="W29" s="775">
        <f>'4.2.3BR'!CD30</f>
        <v>296.80587200000002</v>
      </c>
      <c r="X29" s="785"/>
      <c r="Y29" s="1263">
        <f>'4.2.3BR'!BZ36+'4.2.3BR'!BZ150</f>
        <v>1.3744000000000001</v>
      </c>
      <c r="Z29" s="1264"/>
      <c r="AA29" s="775">
        <f>'4.2.3BR'!CD36+'4.2.3BR'!CD150</f>
        <v>900.90545600000007</v>
      </c>
      <c r="AB29" s="785"/>
      <c r="AC29" s="1263">
        <f>'4.2.3BR'!BZ43</f>
        <v>0.93759999999999999</v>
      </c>
      <c r="AD29" s="1264"/>
      <c r="AE29" s="775">
        <f>'4.2.3BR'!CD43</f>
        <v>614.58742400000006</v>
      </c>
      <c r="AF29" s="785"/>
      <c r="AG29" s="1263">
        <f>'4.2.3BR'!BZ52</f>
        <v>5.4879999999999995</v>
      </c>
      <c r="AH29" s="1264"/>
      <c r="AI29" s="775">
        <f>'4.2.3BR'!CD52</f>
        <v>3597.3291199999999</v>
      </c>
      <c r="AJ29" s="785"/>
      <c r="AK29" s="1263">
        <f>'4.2.3BR'!BZ58</f>
        <v>0.15530000000000002</v>
      </c>
      <c r="AL29" s="1264"/>
      <c r="AM29" s="775">
        <f>'4.2.3BR'!CD58</f>
        <v>101.79759700000001</v>
      </c>
      <c r="AN29" s="785"/>
      <c r="AO29" s="1263">
        <f>'4.2.3BR'!BZ64</f>
        <v>0</v>
      </c>
      <c r="AP29" s="1264"/>
      <c r="AQ29" s="775">
        <f>'4.2.3BR'!CD64</f>
        <v>0</v>
      </c>
      <c r="AR29" s="785"/>
      <c r="AS29" s="1263">
        <f>'4.2.3BR'!BZ67</f>
        <v>0</v>
      </c>
      <c r="AT29" s="1264"/>
      <c r="AU29" s="775">
        <f>'4.2.3BR'!CD67</f>
        <v>0</v>
      </c>
      <c r="AV29" s="785"/>
      <c r="AW29" s="1263">
        <f>'4.2.3BR'!BZ76</f>
        <v>1.3919999999999999</v>
      </c>
      <c r="AX29" s="1264"/>
      <c r="AY29" s="775">
        <f>'4.2.3BR'!CD76</f>
        <v>912.44207999999992</v>
      </c>
      <c r="AZ29" s="785"/>
      <c r="BA29" s="1263">
        <f>'4.2.3BR'!BZ85</f>
        <v>0.68399999999999994</v>
      </c>
      <c r="BB29" s="1264"/>
      <c r="BC29" s="775">
        <f>'4.2.3BR'!CD85</f>
        <v>448.35515999999996</v>
      </c>
      <c r="BD29" s="785"/>
      <c r="BE29" s="1263">
        <f>'4.2.3BR'!BZ90</f>
        <v>0.56799999999999995</v>
      </c>
      <c r="BF29" s="1264"/>
      <c r="BG29" s="775">
        <f>'4.2.3BR'!CD90</f>
        <v>372.31831999999997</v>
      </c>
      <c r="BH29" s="785"/>
      <c r="BI29" s="1263">
        <f>'4.2.3BR'!BZ94</f>
        <v>0.65799999999999992</v>
      </c>
      <c r="BJ29" s="1264"/>
      <c r="BK29" s="775">
        <f>'4.2.3BR'!CD94</f>
        <v>431.31241999999997</v>
      </c>
      <c r="BL29" s="785"/>
      <c r="BM29" s="1263">
        <f>'4.2.3BR'!BZ101</f>
        <v>0.65799999999999992</v>
      </c>
      <c r="BN29" s="1264"/>
      <c r="BO29" s="775">
        <f>'4.2.3BR'!CD101</f>
        <v>431.31241999999997</v>
      </c>
      <c r="BP29" s="785"/>
      <c r="BQ29" s="1263">
        <f>'4.2.3BR'!BZ103</f>
        <v>0.14599999999999999</v>
      </c>
      <c r="BR29" s="1264"/>
      <c r="BS29" s="775">
        <f>'4.2.3BR'!CD103</f>
        <v>95.701539999999994</v>
      </c>
      <c r="BT29" s="785"/>
      <c r="BU29" s="1263">
        <f>'4.2.3BR'!BZ107+'4.2.3BR'!BZ152</f>
        <v>1.228</v>
      </c>
      <c r="BV29" s="1264"/>
      <c r="BW29" s="775">
        <f>'4.2.3BR'!CD107+'4.2.3BR'!CD152</f>
        <v>804.94172000000003</v>
      </c>
      <c r="BX29" s="785"/>
      <c r="BY29" s="1263">
        <f>'4.2.3BR'!BZ110</f>
        <v>0.57599999999999996</v>
      </c>
      <c r="BZ29" s="1264"/>
      <c r="CA29" s="775">
        <f>'4.2.3BR'!CD110</f>
        <v>377.56223999999997</v>
      </c>
      <c r="CB29" s="785"/>
      <c r="CC29" s="1263"/>
      <c r="CD29" s="1264"/>
      <c r="CE29" s="775"/>
      <c r="CF29" s="785"/>
      <c r="CG29" s="1263">
        <f>'4.2.3BR'!BZ116+'4.2.3BR'!BZ157</f>
        <v>0.16800000000000001</v>
      </c>
      <c r="CH29" s="1264"/>
      <c r="CI29" s="775">
        <f>'4.2.3BR'!CD116+'4.2.3BR'!CD157</f>
        <v>110.12232</v>
      </c>
      <c r="CJ29" s="785"/>
      <c r="CK29" s="1263">
        <f>'4.2.3BR'!BZ121+'4.2.3BR'!BZ159</f>
        <v>0.432</v>
      </c>
      <c r="CL29" s="1264"/>
      <c r="CM29" s="775">
        <f>'4.2.3BR'!CD121+'4.2.3BR'!CD159</f>
        <v>283.17167999999998</v>
      </c>
      <c r="CN29" s="785"/>
      <c r="CO29" s="1263">
        <f>'4.2.3BR'!BZ124+'4.2.3BR'!BZ161</f>
        <v>0</v>
      </c>
      <c r="CP29" s="1264"/>
      <c r="CQ29" s="775">
        <f>'4.2.3BR'!CD124+'4.2.3BR'!CD161</f>
        <v>0</v>
      </c>
      <c r="CR29" s="785"/>
      <c r="CS29" s="1263">
        <f>'4.2.3BR'!BZ127</f>
        <v>0</v>
      </c>
      <c r="CT29" s="1264"/>
      <c r="CU29" s="775">
        <f>'4.2.3BR'!CD127</f>
        <v>0</v>
      </c>
      <c r="CV29" s="785"/>
      <c r="CW29" s="1263">
        <f>'4.2.3BR'!BZ132+'4.2.3BR'!BZ163</f>
        <v>1.8080000000000001</v>
      </c>
      <c r="CX29" s="1264"/>
      <c r="CY29" s="775">
        <f>'4.2.3BR'!CD132+'4.2.3BR'!CD163</f>
        <v>1185.12592</v>
      </c>
      <c r="CZ29" s="785"/>
      <c r="DA29" s="1263">
        <f>'4.2.3BR'!BZ135+'4.2.3BR'!BZ166</f>
        <v>0</v>
      </c>
      <c r="DB29" s="1264"/>
      <c r="DC29" s="775">
        <f>'4.2.3BR'!CD135+'4.2.3BR'!CD166</f>
        <v>0</v>
      </c>
      <c r="DD29" s="785"/>
      <c r="DE29" s="1263">
        <f>'4.2.3BR'!BZ138+'4.2.3BR'!BZ171</f>
        <v>0</v>
      </c>
      <c r="DF29" s="1264"/>
      <c r="DG29" s="775">
        <f>'4.2.3BR'!CD138+'4.2.3BR'!CD171</f>
        <v>0</v>
      </c>
      <c r="DH29" s="785"/>
      <c r="DI29" s="1263">
        <f>'4.2.3BR'!BZ140+'4.2.3BR'!BZ174</f>
        <v>0</v>
      </c>
      <c r="DJ29" s="1264"/>
      <c r="DK29" s="775">
        <f>'4.2.3BR'!CD140+'4.2.3BR'!CD174</f>
        <v>0</v>
      </c>
      <c r="DL29" s="785"/>
      <c r="DM29" s="1263">
        <f>'4.2.3BR'!BZ144+'4.2.3BR'!BZ176</f>
        <v>3.3839999999999999</v>
      </c>
      <c r="DN29" s="1264"/>
      <c r="DO29" s="775">
        <f>'4.2.3BR'!CD144+'4.2.3BR'!CD176</f>
        <v>2218.1781599999999</v>
      </c>
      <c r="DP29" s="785"/>
      <c r="DQ29" s="1263"/>
      <c r="DR29" s="1264"/>
      <c r="DS29" s="775"/>
      <c r="DT29" s="785"/>
      <c r="DU29" s="1263"/>
      <c r="DV29" s="1264"/>
      <c r="DW29" s="775"/>
      <c r="DX29" s="785"/>
    </row>
    <row r="30" spans="1:132" s="442" customFormat="1" ht="6.6" customHeight="1">
      <c r="A30" s="499">
        <f>'3.1Cost by Sub-contractors'!A28</f>
        <v>6</v>
      </c>
      <c r="B30" s="1582"/>
      <c r="C30" s="1936" t="str">
        <f>'3.1Cost by Sub-contractors'!C28:G28</f>
        <v>Culvert Box (CB)</v>
      </c>
      <c r="D30" s="1936"/>
      <c r="E30" s="1936"/>
      <c r="F30" s="1936"/>
      <c r="G30" s="1937"/>
      <c r="H30" s="1932">
        <f>'3.1Cost by Sub-contractors'!H28:I28</f>
        <v>0</v>
      </c>
      <c r="I30" s="1933"/>
      <c r="J30" s="499">
        <f>'3.1Cost by Sub-contractors'!J28</f>
        <v>0</v>
      </c>
      <c r="K30" s="521">
        <f>'3.1Cost by Sub-contractors'!K28</f>
        <v>0</v>
      </c>
      <c r="L30" s="511"/>
      <c r="M30" s="2054"/>
      <c r="N30" s="2055"/>
      <c r="O30" s="2055"/>
      <c r="P30" s="2056"/>
      <c r="Q30" s="528"/>
      <c r="R30" s="832"/>
      <c r="S30" s="823">
        <f>SUM(S31:S33)</f>
        <v>2675.462</v>
      </c>
      <c r="T30" s="529"/>
      <c r="U30" s="528"/>
      <c r="V30" s="832"/>
      <c r="W30" s="823">
        <f>SUM(W31:W33)</f>
        <v>6900.7999999999993</v>
      </c>
      <c r="X30" s="529"/>
      <c r="Y30" s="528"/>
      <c r="Z30" s="832"/>
      <c r="AA30" s="823">
        <f>SUM(AA31:AA33)</f>
        <v>7217.5540000000001</v>
      </c>
      <c r="AB30" s="529"/>
      <c r="AC30" s="528"/>
      <c r="AD30" s="832"/>
      <c r="AE30" s="823">
        <f>SUM(AE31:AE33)</f>
        <v>5580.0160000000005</v>
      </c>
      <c r="AF30" s="529"/>
      <c r="AG30" s="528"/>
      <c r="AH30" s="832"/>
      <c r="AI30" s="823">
        <f>SUM(AI31:AI33)</f>
        <v>7807.2309999999998</v>
      </c>
      <c r="AJ30" s="529"/>
      <c r="AK30" s="528"/>
      <c r="AL30" s="832"/>
      <c r="AM30" s="823">
        <f>SUM(AM31:AM33)</f>
        <v>6125.862000000001</v>
      </c>
      <c r="AN30" s="529"/>
      <c r="AO30" s="528"/>
      <c r="AP30" s="832"/>
      <c r="AQ30" s="823">
        <f>SUM(AQ31:AQ33)</f>
        <v>6082.0310000000009</v>
      </c>
      <c r="AR30" s="529"/>
      <c r="AS30" s="528"/>
      <c r="AT30" s="832"/>
      <c r="AU30" s="823">
        <f>SUM(AU31:AU33)</f>
        <v>43.831000000000003</v>
      </c>
      <c r="AV30" s="529"/>
      <c r="AW30" s="528"/>
      <c r="AX30" s="832"/>
      <c r="AY30" s="823">
        <f>SUM(AY31:AY33)</f>
        <v>4356.8310000000001</v>
      </c>
      <c r="AZ30" s="529"/>
      <c r="BA30" s="528"/>
      <c r="BB30" s="832"/>
      <c r="BC30" s="823">
        <f>SUM(BC31:BC33)</f>
        <v>2746.1769999999997</v>
      </c>
      <c r="BD30" s="529"/>
      <c r="BE30" s="528"/>
      <c r="BF30" s="832"/>
      <c r="BG30" s="823">
        <f>SUM(BG31:BG33)</f>
        <v>6038.2000000000007</v>
      </c>
      <c r="BH30" s="529"/>
      <c r="BI30" s="528"/>
      <c r="BJ30" s="832"/>
      <c r="BK30" s="823">
        <f>SUM(BK31:BK33)</f>
        <v>6038.2000000000007</v>
      </c>
      <c r="BL30" s="529"/>
      <c r="BM30" s="528"/>
      <c r="BN30" s="832"/>
      <c r="BO30" s="823">
        <f>SUM(BO31:BO33)</f>
        <v>3450.3999999999996</v>
      </c>
      <c r="BP30" s="529"/>
      <c r="BQ30" s="528"/>
      <c r="BR30" s="832"/>
      <c r="BS30" s="823">
        <f>SUM(BS31:BS33)</f>
        <v>6284.2389999999996</v>
      </c>
      <c r="BT30" s="529"/>
      <c r="BU30" s="528"/>
      <c r="BV30" s="832"/>
      <c r="BW30" s="823">
        <f>SUM(BW31:BW33)</f>
        <v>7807.2309999999998</v>
      </c>
      <c r="BX30" s="529"/>
      <c r="BY30" s="528"/>
      <c r="BZ30" s="832"/>
      <c r="CA30" s="823">
        <f>SUM(CA31:CA33)</f>
        <v>4488.3240000000005</v>
      </c>
      <c r="CB30" s="529"/>
      <c r="CC30" s="528"/>
      <c r="CD30" s="832"/>
      <c r="CE30" s="823">
        <f>SUM(CE31:CE33)</f>
        <v>87.662000000000006</v>
      </c>
      <c r="CF30" s="529"/>
      <c r="CG30" s="528"/>
      <c r="CH30" s="832"/>
      <c r="CI30" s="823">
        <f>SUM(CI31:CI33)</f>
        <v>219.155</v>
      </c>
      <c r="CJ30" s="529"/>
      <c r="CK30" s="528"/>
      <c r="CL30" s="832"/>
      <c r="CM30" s="823">
        <f>SUM(CM31:CM33)</f>
        <v>2631.6310000000003</v>
      </c>
      <c r="CN30" s="529"/>
      <c r="CO30" s="528"/>
      <c r="CP30" s="832"/>
      <c r="CQ30" s="823">
        <f>SUM(CQ31:CQ33)</f>
        <v>2982.279</v>
      </c>
      <c r="CR30" s="529"/>
      <c r="CS30" s="528"/>
      <c r="CT30" s="832"/>
      <c r="CU30" s="823">
        <f>SUM(CU31:CU33)</f>
        <v>1769.0309999999999</v>
      </c>
      <c r="CV30" s="529"/>
      <c r="CW30" s="528"/>
      <c r="CX30" s="832"/>
      <c r="CY30" s="823">
        <f>SUM(CY31:CY33)</f>
        <v>906.43100000000004</v>
      </c>
      <c r="CZ30" s="529"/>
      <c r="DA30" s="528"/>
      <c r="DB30" s="832"/>
      <c r="DC30" s="823">
        <f>SUM(DC31:DC33)</f>
        <v>175.32400000000001</v>
      </c>
      <c r="DD30" s="529"/>
      <c r="DE30" s="528"/>
      <c r="DF30" s="832"/>
      <c r="DG30" s="823">
        <f>SUM(DG31:DG33)</f>
        <v>906.43100000000004</v>
      </c>
      <c r="DH30" s="529"/>
      <c r="DI30" s="528"/>
      <c r="DJ30" s="832"/>
      <c r="DK30" s="823">
        <f>SUM(DK31:DK33)</f>
        <v>131.49299999999999</v>
      </c>
      <c r="DL30" s="529"/>
      <c r="DM30" s="528"/>
      <c r="DN30" s="832"/>
      <c r="DO30" s="823">
        <f>SUM(DO31:DO33)</f>
        <v>1213.248</v>
      </c>
      <c r="DP30" s="529"/>
      <c r="DQ30" s="528"/>
      <c r="DR30" s="832"/>
      <c r="DS30" s="823">
        <f>SUM(DS31:DS33)</f>
        <v>0</v>
      </c>
      <c r="DT30" s="529"/>
      <c r="DU30" s="528"/>
      <c r="DV30" s="832"/>
      <c r="DW30" s="823">
        <f>SUM(DW31:DW33)</f>
        <v>0</v>
      </c>
      <c r="DX30" s="529"/>
      <c r="DY30" s="836"/>
      <c r="DZ30" s="836"/>
      <c r="EA30" s="836"/>
      <c r="EB30" s="836"/>
    </row>
    <row r="31" spans="1:132" s="1268" customFormat="1" ht="6.6" customHeight="1">
      <c r="A31" s="1259">
        <f>'3.1Cost by Sub-contractors'!A29</f>
        <v>6.1</v>
      </c>
      <c r="B31" s="1581"/>
      <c r="C31" s="1924" t="str">
        <f>'3.1Cost by Sub-contractors'!C29:G29</f>
        <v>Profile</v>
      </c>
      <c r="D31" s="1924"/>
      <c r="E31" s="1924"/>
      <c r="F31" s="1924"/>
      <c r="G31" s="1925"/>
      <c r="H31" s="1934" t="str">
        <f>'3.1Cost by Sub-contractors'!H29:I29</f>
        <v>1/500</v>
      </c>
      <c r="I31" s="1935"/>
      <c r="J31" s="781" t="str">
        <f>'3.1Cost by Sub-contractors'!J29</f>
        <v>(km)</v>
      </c>
      <c r="K31" s="537">
        <f>'3.1Cost by Sub-contractors'!K29</f>
        <v>438.31</v>
      </c>
      <c r="L31" s="858"/>
      <c r="M31" s="2054"/>
      <c r="N31" s="2055"/>
      <c r="O31" s="2055"/>
      <c r="P31" s="2056"/>
      <c r="Q31" s="1263">
        <f>'4.2.4CB'!L18</f>
        <v>1.2000000000000002</v>
      </c>
      <c r="R31" s="1264"/>
      <c r="S31" s="775">
        <f>'4.2.4CB'!Q18</f>
        <v>525.97200000000009</v>
      </c>
      <c r="T31" s="785"/>
      <c r="U31" s="1263">
        <f>'4.2.4CB'!L27</f>
        <v>3.1999999999999997</v>
      </c>
      <c r="V31" s="1264"/>
      <c r="W31" s="775">
        <f>'4.2.4CB'!Q27</f>
        <v>1402.5919999999999</v>
      </c>
      <c r="X31" s="785"/>
      <c r="Y31" s="1263">
        <f>'4.2.4CB'!L38</f>
        <v>3.1999999999999997</v>
      </c>
      <c r="Z31" s="1264"/>
      <c r="AA31" s="775">
        <f>'4.2.4CB'!Q38</f>
        <v>1402.5919999999999</v>
      </c>
      <c r="AB31" s="785"/>
      <c r="AC31" s="1263">
        <f>'4.2.4CB'!L49</f>
        <v>2.4</v>
      </c>
      <c r="AD31" s="1264"/>
      <c r="AE31" s="775">
        <f>'4.2.4CB'!Q49</f>
        <v>1051.944</v>
      </c>
      <c r="AF31" s="785"/>
      <c r="AG31" s="1263">
        <f>'4.2.4CB'!L60</f>
        <v>3.5999999999999996</v>
      </c>
      <c r="AH31" s="1264"/>
      <c r="AI31" s="775">
        <f>'4.2.4CB'!Q60</f>
        <v>1577.9159999999999</v>
      </c>
      <c r="AJ31" s="785"/>
      <c r="AK31" s="1263">
        <f>'4.2.4CB'!L70</f>
        <v>2.8</v>
      </c>
      <c r="AL31" s="1264"/>
      <c r="AM31" s="775">
        <f>'4.2.4CB'!Q70</f>
        <v>1227.268</v>
      </c>
      <c r="AN31" s="785"/>
      <c r="AO31" s="1263">
        <f>'4.2.4CB'!L79</f>
        <v>2.8</v>
      </c>
      <c r="AP31" s="1264"/>
      <c r="AQ31" s="775">
        <f>'4.2.4CB'!Q79</f>
        <v>1227.268</v>
      </c>
      <c r="AR31" s="785"/>
      <c r="AS31" s="1263">
        <f>'4.2.4CB'!L81</f>
        <v>0</v>
      </c>
      <c r="AT31" s="1264"/>
      <c r="AU31" s="775">
        <f>'4.2.4CB'!Q81</f>
        <v>0</v>
      </c>
      <c r="AV31" s="785"/>
      <c r="AW31" s="1263">
        <f>'4.2.4CB'!L88</f>
        <v>2</v>
      </c>
      <c r="AX31" s="1264"/>
      <c r="AY31" s="775">
        <f>'4.2.4CB'!Q88</f>
        <v>876.62</v>
      </c>
      <c r="AZ31" s="785"/>
      <c r="BA31" s="1263">
        <f>'4.2.4CB'!L93</f>
        <v>1.2000000000000002</v>
      </c>
      <c r="BB31" s="1264"/>
      <c r="BC31" s="775">
        <f>'4.2.4CB'!Q93</f>
        <v>525.97200000000009</v>
      </c>
      <c r="BD31" s="785"/>
      <c r="BE31" s="1263">
        <f>'4.2.4CB'!L101</f>
        <v>2.8</v>
      </c>
      <c r="BF31" s="1264"/>
      <c r="BG31" s="775">
        <f>'4.2.4CB'!Q101</f>
        <v>1227.268</v>
      </c>
      <c r="BH31" s="785"/>
      <c r="BI31" s="1263">
        <f>'4.2.4CB'!L109</f>
        <v>2.8</v>
      </c>
      <c r="BJ31" s="1264"/>
      <c r="BK31" s="775">
        <f>'4.2.4CB'!Q109</f>
        <v>1227.268</v>
      </c>
      <c r="BL31" s="785"/>
      <c r="BM31" s="1263">
        <f>'4.2.4CB'!L114</f>
        <v>1.6</v>
      </c>
      <c r="BN31" s="1264"/>
      <c r="BO31" s="775">
        <f>'4.2.4CB'!Q114</f>
        <v>701.29600000000005</v>
      </c>
      <c r="BP31" s="785"/>
      <c r="BQ31" s="1263">
        <f>'4.2.4CB'!L125</f>
        <v>2.8</v>
      </c>
      <c r="BR31" s="1264"/>
      <c r="BS31" s="775">
        <f>'4.2.4CB'!Q125</f>
        <v>1227.268</v>
      </c>
      <c r="BT31" s="785"/>
      <c r="BU31" s="1263">
        <f>'4.2.4CB'!L136</f>
        <v>3.5999999999999996</v>
      </c>
      <c r="BV31" s="1264"/>
      <c r="BW31" s="775">
        <f>'4.2.4CB'!Q136</f>
        <v>1577.9159999999999</v>
      </c>
      <c r="BX31" s="785"/>
      <c r="BY31" s="1263">
        <f>'4.2.4CB'!L146</f>
        <v>2</v>
      </c>
      <c r="BZ31" s="1264"/>
      <c r="CA31" s="775">
        <f>'4.2.4CB'!Q146</f>
        <v>876.62</v>
      </c>
      <c r="CB31" s="785"/>
      <c r="CC31" s="1263">
        <f>'4.2.4CB'!L149</f>
        <v>0</v>
      </c>
      <c r="CD31" s="1264"/>
      <c r="CE31" s="775">
        <f>'4.2.4CB'!Q149</f>
        <v>0</v>
      </c>
      <c r="CF31" s="785"/>
      <c r="CG31" s="1263">
        <f>'4.2.4CB'!L155</f>
        <v>0</v>
      </c>
      <c r="CH31" s="1264"/>
      <c r="CI31" s="775">
        <f>'4.2.4CB'!Q155</f>
        <v>0</v>
      </c>
      <c r="CJ31" s="785"/>
      <c r="CK31" s="1263">
        <f>'4.2.4CB'!L160</f>
        <v>1.2000000000000002</v>
      </c>
      <c r="CL31" s="1264"/>
      <c r="CM31" s="775">
        <f>'4.2.4CB'!Q160</f>
        <v>525.97200000000009</v>
      </c>
      <c r="CN31" s="785"/>
      <c r="CO31" s="1263">
        <f>'4.2.4CB'!L173</f>
        <v>1.2000000000000002</v>
      </c>
      <c r="CP31" s="1264"/>
      <c r="CQ31" s="775">
        <f>'4.2.4CB'!Q173</f>
        <v>525.97200000000009</v>
      </c>
      <c r="CR31" s="785"/>
      <c r="CS31" s="1263">
        <f>'4.2.4CB'!L177</f>
        <v>0.8</v>
      </c>
      <c r="CT31" s="1264"/>
      <c r="CU31" s="775">
        <f>'4.2.4CB'!Q177</f>
        <v>350.64800000000002</v>
      </c>
      <c r="CV31" s="785"/>
      <c r="CW31" s="1263">
        <f>'4.2.4CB'!L180</f>
        <v>0.4</v>
      </c>
      <c r="CX31" s="1264"/>
      <c r="CY31" s="775">
        <f>'4.2.4CB'!Q180</f>
        <v>175.32400000000001</v>
      </c>
      <c r="CZ31" s="785"/>
      <c r="DA31" s="1263">
        <f>'4.2.4CB'!L185</f>
        <v>0</v>
      </c>
      <c r="DB31" s="1264"/>
      <c r="DC31" s="775">
        <f>'4.2.4CB'!Q185</f>
        <v>0</v>
      </c>
      <c r="DD31" s="785"/>
      <c r="DE31" s="1263">
        <f>'4.2.4CB'!L188</f>
        <v>0.4</v>
      </c>
      <c r="DF31" s="1264"/>
      <c r="DG31" s="775">
        <f>'4.2.4CB'!Q188</f>
        <v>175.32400000000001</v>
      </c>
      <c r="DH31" s="785"/>
      <c r="DI31" s="1263">
        <f>'4.2.4CB'!L191+'4.2.4CB'!L203</f>
        <v>0</v>
      </c>
      <c r="DJ31" s="1264"/>
      <c r="DK31" s="775">
        <f>'4.2.4CB'!Q191+'4.2.4CB'!Q203</f>
        <v>0</v>
      </c>
      <c r="DL31" s="785"/>
      <c r="DM31" s="1263">
        <f>'4.2.4CB'!L200+'4.2.4CB'!L205</f>
        <v>0.4</v>
      </c>
      <c r="DN31" s="1264"/>
      <c r="DO31" s="775">
        <f>'4.2.4CB'!Q200+'4.2.4CB'!Q205</f>
        <v>175.32400000000001</v>
      </c>
      <c r="DP31" s="785"/>
      <c r="DQ31" s="1263"/>
      <c r="DR31" s="1264"/>
      <c r="DS31" s="775"/>
      <c r="DT31" s="785"/>
      <c r="DU31" s="1263"/>
      <c r="DV31" s="1264"/>
      <c r="DW31" s="775"/>
      <c r="DX31" s="785"/>
    </row>
    <row r="32" spans="1:132" s="1268" customFormat="1" ht="6.6" customHeight="1">
      <c r="A32" s="1259">
        <f>'3.1Cost by Sub-contractors'!A30</f>
        <v>6.2</v>
      </c>
      <c r="B32" s="1581"/>
      <c r="C32" s="1924" t="str">
        <f>'3.1Cost by Sub-contractors'!C30:G30</f>
        <v>Profile</v>
      </c>
      <c r="D32" s="1924"/>
      <c r="E32" s="1924"/>
      <c r="F32" s="1924"/>
      <c r="G32" s="1925"/>
      <c r="H32" s="1934" t="str">
        <f>'3.1Cost by Sub-contractors'!H30:I30</f>
        <v>1/200</v>
      </c>
      <c r="I32" s="1935"/>
      <c r="J32" s="781" t="str">
        <f>'3.1Cost by Sub-contractors'!J30</f>
        <v>(km)</v>
      </c>
      <c r="K32" s="537">
        <f>'3.1Cost by Sub-contractors'!K30</f>
        <v>438.31</v>
      </c>
      <c r="L32" s="858"/>
      <c r="M32" s="2054"/>
      <c r="N32" s="2055"/>
      <c r="O32" s="2055"/>
      <c r="P32" s="2056"/>
      <c r="Q32" s="1263">
        <f>'4.2.4CB'!S18</f>
        <v>0.2</v>
      </c>
      <c r="R32" s="1264"/>
      <c r="S32" s="775">
        <f>'4.2.4CB'!W18</f>
        <v>87.662000000000006</v>
      </c>
      <c r="T32" s="785"/>
      <c r="U32" s="1263">
        <f>'4.2.4CB'!S27</f>
        <v>0</v>
      </c>
      <c r="V32" s="1264"/>
      <c r="W32" s="775">
        <f>'4.2.4CB'!W27</f>
        <v>0</v>
      </c>
      <c r="X32" s="785"/>
      <c r="Y32" s="1263">
        <f>'4.2.4CB'!S38</f>
        <v>0.2</v>
      </c>
      <c r="Z32" s="1264"/>
      <c r="AA32" s="775">
        <f>'4.2.4CB'!W38</f>
        <v>87.662000000000006</v>
      </c>
      <c r="AB32" s="785"/>
      <c r="AC32" s="1263">
        <f>'4.2.4CB'!S49</f>
        <v>0.4</v>
      </c>
      <c r="AD32" s="1264"/>
      <c r="AE32" s="775">
        <f>'4.2.4CB'!W49</f>
        <v>175.32400000000001</v>
      </c>
      <c r="AF32" s="785"/>
      <c r="AG32" s="1263">
        <f>'4.2.4CB'!S60</f>
        <v>0.1</v>
      </c>
      <c r="AH32" s="1264"/>
      <c r="AI32" s="775">
        <f>'4.2.4CB'!W60</f>
        <v>43.831000000000003</v>
      </c>
      <c r="AJ32" s="785"/>
      <c r="AK32" s="1263">
        <f>'4.2.4CB'!S70</f>
        <v>0.2</v>
      </c>
      <c r="AL32" s="1264"/>
      <c r="AM32" s="775">
        <f>'4.2.4CB'!W70</f>
        <v>87.662000000000006</v>
      </c>
      <c r="AN32" s="785"/>
      <c r="AO32" s="1263">
        <f>'4.2.4CB'!S79</f>
        <v>0.1</v>
      </c>
      <c r="AP32" s="1264"/>
      <c r="AQ32" s="775">
        <f>'4.2.4CB'!W79</f>
        <v>43.831000000000003</v>
      </c>
      <c r="AR32" s="785"/>
      <c r="AS32" s="1263">
        <f>'4.2.4CB'!S81</f>
        <v>0.1</v>
      </c>
      <c r="AT32" s="1264"/>
      <c r="AU32" s="775">
        <f>'4.2.4CB'!W81</f>
        <v>43.831000000000003</v>
      </c>
      <c r="AV32" s="785"/>
      <c r="AW32" s="1263">
        <f>'4.2.4CB'!S88</f>
        <v>0.1</v>
      </c>
      <c r="AX32" s="1264"/>
      <c r="AY32" s="775">
        <f>'4.2.4CB'!W88</f>
        <v>43.831000000000003</v>
      </c>
      <c r="AZ32" s="785"/>
      <c r="BA32" s="1263">
        <f>'4.2.4CB'!S93</f>
        <v>0.1</v>
      </c>
      <c r="BB32" s="1264"/>
      <c r="BC32" s="775">
        <f>'4.2.4CB'!W93</f>
        <v>43.831000000000003</v>
      </c>
      <c r="BD32" s="785"/>
      <c r="BE32" s="1263">
        <f>'4.2.4CB'!S101</f>
        <v>0</v>
      </c>
      <c r="BF32" s="1264"/>
      <c r="BG32" s="775">
        <f>'4.2.4CB'!W101</f>
        <v>0</v>
      </c>
      <c r="BH32" s="785"/>
      <c r="BI32" s="1263">
        <f>'4.2.4CB'!S109</f>
        <v>0</v>
      </c>
      <c r="BJ32" s="1264"/>
      <c r="BK32" s="775">
        <f>'4.2.4CB'!W109</f>
        <v>0</v>
      </c>
      <c r="BL32" s="785"/>
      <c r="BM32" s="1263">
        <f>'4.2.4CB'!S114</f>
        <v>0</v>
      </c>
      <c r="BN32" s="1264"/>
      <c r="BO32" s="775">
        <f>'4.2.4CB'!W114</f>
        <v>0</v>
      </c>
      <c r="BP32" s="785"/>
      <c r="BQ32" s="1263">
        <f>'4.2.4CB'!S125</f>
        <v>0.30000000000000004</v>
      </c>
      <c r="BR32" s="1264"/>
      <c r="BS32" s="775">
        <f>'4.2.4CB'!W125</f>
        <v>131.49300000000002</v>
      </c>
      <c r="BT32" s="785"/>
      <c r="BU32" s="1263">
        <f>'4.2.4CB'!S136</f>
        <v>0.1</v>
      </c>
      <c r="BV32" s="1264"/>
      <c r="BW32" s="775">
        <f>'4.2.4CB'!W136</f>
        <v>43.831000000000003</v>
      </c>
      <c r="BX32" s="785"/>
      <c r="BY32" s="1263">
        <f>'4.2.4CB'!S146</f>
        <v>0.4</v>
      </c>
      <c r="BZ32" s="1264"/>
      <c r="CA32" s="775">
        <f>'4.2.4CB'!W146</f>
        <v>175.32400000000001</v>
      </c>
      <c r="CB32" s="785"/>
      <c r="CC32" s="1263">
        <f>'4.2.4CB'!S149</f>
        <v>0.2</v>
      </c>
      <c r="CD32" s="1264"/>
      <c r="CE32" s="775">
        <f>'4.2.4CB'!W149</f>
        <v>87.662000000000006</v>
      </c>
      <c r="CF32" s="785"/>
      <c r="CG32" s="1263">
        <f>'4.2.4CB'!S155</f>
        <v>0.5</v>
      </c>
      <c r="CH32" s="1264"/>
      <c r="CI32" s="775">
        <f>'4.2.4CB'!W155</f>
        <v>219.155</v>
      </c>
      <c r="CJ32" s="785"/>
      <c r="CK32" s="1263">
        <f>'4.2.4CB'!S160</f>
        <v>0.1</v>
      </c>
      <c r="CL32" s="1264"/>
      <c r="CM32" s="775">
        <f>'4.2.4CB'!W160</f>
        <v>43.831000000000003</v>
      </c>
      <c r="CN32" s="785"/>
      <c r="CO32" s="1263">
        <f>'4.2.4CB'!S173</f>
        <v>0.89999999999999991</v>
      </c>
      <c r="CP32" s="1264"/>
      <c r="CQ32" s="775">
        <f>'4.2.4CB'!W173</f>
        <v>394.47899999999998</v>
      </c>
      <c r="CR32" s="785"/>
      <c r="CS32" s="1263">
        <f>'4.2.4CB'!S177</f>
        <v>0.1</v>
      </c>
      <c r="CT32" s="1264"/>
      <c r="CU32" s="775">
        <f>'4.2.4CB'!W177</f>
        <v>43.831000000000003</v>
      </c>
      <c r="CV32" s="785"/>
      <c r="CW32" s="1263">
        <f>'4.2.4CB'!S180</f>
        <v>0.1</v>
      </c>
      <c r="CX32" s="1264"/>
      <c r="CY32" s="775">
        <f>'4.2.4CB'!W180</f>
        <v>43.831000000000003</v>
      </c>
      <c r="CZ32" s="785"/>
      <c r="DA32" s="1263">
        <f>'4.2.4CB'!S185</f>
        <v>0.4</v>
      </c>
      <c r="DB32" s="1264"/>
      <c r="DC32" s="775">
        <f>'4.2.4CB'!W185</f>
        <v>175.32400000000001</v>
      </c>
      <c r="DD32" s="785"/>
      <c r="DE32" s="1263">
        <f>'4.2.4CB'!S188</f>
        <v>0.1</v>
      </c>
      <c r="DF32" s="1264"/>
      <c r="DG32" s="775">
        <f>'4.2.4CB'!W188</f>
        <v>43.831000000000003</v>
      </c>
      <c r="DH32" s="785"/>
      <c r="DI32" s="1263">
        <f>'4.2.4CB'!S191+'4.2.4CB'!S203</f>
        <v>0.30000000000000004</v>
      </c>
      <c r="DJ32" s="1264"/>
      <c r="DK32" s="775">
        <f>'4.2.4CB'!W191+'4.2.4CB'!W203</f>
        <v>131.49299999999999</v>
      </c>
      <c r="DL32" s="785"/>
      <c r="DM32" s="1263">
        <f>'4.2.4CB'!S200+'4.2.4CB'!S205</f>
        <v>0.79999999999999993</v>
      </c>
      <c r="DN32" s="1264"/>
      <c r="DO32" s="775">
        <f>'4.2.4CB'!W200+'4.2.4CB'!W205</f>
        <v>350.64800000000002</v>
      </c>
      <c r="DP32" s="785"/>
      <c r="DQ32" s="1263"/>
      <c r="DR32" s="1264"/>
      <c r="DS32" s="775"/>
      <c r="DT32" s="785"/>
      <c r="DU32" s="1263"/>
      <c r="DV32" s="1264"/>
      <c r="DW32" s="775"/>
      <c r="DX32" s="785"/>
    </row>
    <row r="33" spans="1:136" s="1268" customFormat="1" ht="6.6" customHeight="1">
      <c r="A33" s="1259">
        <f>'3.1Cost by Sub-contractors'!A31</f>
        <v>6.3</v>
      </c>
      <c r="B33" s="1581"/>
      <c r="C33" s="1924" t="str">
        <f>'3.1Cost by Sub-contractors'!C31:G31</f>
        <v>Cross-section</v>
      </c>
      <c r="D33" s="1924"/>
      <c r="E33" s="1924"/>
      <c r="F33" s="1924"/>
      <c r="G33" s="1925"/>
      <c r="H33" s="1934" t="str">
        <f>'3.1Cost by Sub-contractors'!H31:I31</f>
        <v>1/200</v>
      </c>
      <c r="I33" s="1935"/>
      <c r="J33" s="781" t="str">
        <f>'3.1Cost by Sub-contractors'!J31</f>
        <v>(km)</v>
      </c>
      <c r="K33" s="537">
        <f>'3.1Cost by Sub-contractors'!K31</f>
        <v>572.73</v>
      </c>
      <c r="L33" s="858"/>
      <c r="M33" s="2054"/>
      <c r="N33" s="2055"/>
      <c r="O33" s="2055"/>
      <c r="P33" s="2056"/>
      <c r="Q33" s="1263">
        <f>'4.2.4CB'!Y18</f>
        <v>3.5999999999999996</v>
      </c>
      <c r="R33" s="1264"/>
      <c r="S33" s="775">
        <f>'4.2.4CB'!AC18</f>
        <v>2061.828</v>
      </c>
      <c r="T33" s="785"/>
      <c r="U33" s="1263">
        <f>'4.2.4CB'!Y27</f>
        <v>9.6</v>
      </c>
      <c r="V33" s="1264"/>
      <c r="W33" s="775">
        <f>'4.2.4CB'!AC27</f>
        <v>5498.2079999999996</v>
      </c>
      <c r="X33" s="785"/>
      <c r="Y33" s="1263">
        <f>'4.2.4CB'!Y38</f>
        <v>10</v>
      </c>
      <c r="Z33" s="1264"/>
      <c r="AA33" s="775">
        <f>'4.2.4CB'!AC38</f>
        <v>5727.3</v>
      </c>
      <c r="AB33" s="785"/>
      <c r="AC33" s="1263">
        <f>'4.2.4CB'!Y49</f>
        <v>7.6000000000000005</v>
      </c>
      <c r="AD33" s="1264"/>
      <c r="AE33" s="775">
        <f>'4.2.4CB'!AC49</f>
        <v>4352.7480000000005</v>
      </c>
      <c r="AF33" s="785"/>
      <c r="AG33" s="1263">
        <f>'4.2.4CB'!Y60</f>
        <v>10.799999999999999</v>
      </c>
      <c r="AH33" s="1264"/>
      <c r="AI33" s="775">
        <f>'4.2.4CB'!AC60</f>
        <v>6185.4839999999995</v>
      </c>
      <c r="AJ33" s="785"/>
      <c r="AK33" s="1263">
        <f>'4.2.4CB'!Y70</f>
        <v>8.4</v>
      </c>
      <c r="AL33" s="1264"/>
      <c r="AM33" s="775">
        <f>'4.2.4CB'!AC70</f>
        <v>4810.9320000000007</v>
      </c>
      <c r="AN33" s="785"/>
      <c r="AO33" s="1263">
        <f>'4.2.4CB'!Y79</f>
        <v>8.4</v>
      </c>
      <c r="AP33" s="1264"/>
      <c r="AQ33" s="775">
        <f>'4.2.4CB'!AC79</f>
        <v>4810.9320000000007</v>
      </c>
      <c r="AR33" s="785"/>
      <c r="AS33" s="1263">
        <f>'4.2.4CB'!Y81</f>
        <v>0</v>
      </c>
      <c r="AT33" s="1264"/>
      <c r="AU33" s="775">
        <f>'4.2.4CB'!AC81</f>
        <v>0</v>
      </c>
      <c r="AV33" s="785"/>
      <c r="AW33" s="1263">
        <f>'4.2.4CB'!Y88</f>
        <v>6</v>
      </c>
      <c r="AX33" s="1264"/>
      <c r="AY33" s="775">
        <f>'4.2.4CB'!AC88</f>
        <v>3436.38</v>
      </c>
      <c r="AZ33" s="785"/>
      <c r="BA33" s="1263">
        <f>'4.2.4CB'!Y93</f>
        <v>3.8</v>
      </c>
      <c r="BB33" s="1264"/>
      <c r="BC33" s="775">
        <f>'4.2.4CB'!AC93</f>
        <v>2176.3739999999998</v>
      </c>
      <c r="BD33" s="785"/>
      <c r="BE33" s="1263">
        <f>'4.2.4CB'!Y101</f>
        <v>8.4</v>
      </c>
      <c r="BF33" s="1264"/>
      <c r="BG33" s="775">
        <f>'4.2.4CB'!AC101</f>
        <v>4810.9320000000007</v>
      </c>
      <c r="BH33" s="785"/>
      <c r="BI33" s="1263">
        <f>'4.2.4CB'!Y109</f>
        <v>8.4</v>
      </c>
      <c r="BJ33" s="1264"/>
      <c r="BK33" s="775">
        <f>'4.2.4CB'!AC109</f>
        <v>4810.9320000000007</v>
      </c>
      <c r="BL33" s="785"/>
      <c r="BM33" s="1263">
        <f>'4.2.4CB'!Y114</f>
        <v>4.8</v>
      </c>
      <c r="BN33" s="1264"/>
      <c r="BO33" s="775">
        <f>'4.2.4CB'!AC114</f>
        <v>2749.1039999999998</v>
      </c>
      <c r="BP33" s="785"/>
      <c r="BQ33" s="1263">
        <f>'4.2.4CB'!Y125</f>
        <v>8.6</v>
      </c>
      <c r="BR33" s="1264"/>
      <c r="BS33" s="775">
        <f>'4.2.4CB'!AC125</f>
        <v>4925.4780000000001</v>
      </c>
      <c r="BT33" s="785"/>
      <c r="BU33" s="1263">
        <f>'4.2.4CB'!Y136</f>
        <v>10.799999999999999</v>
      </c>
      <c r="BV33" s="1264"/>
      <c r="BW33" s="775">
        <f>'4.2.4CB'!AC136</f>
        <v>6185.4839999999995</v>
      </c>
      <c r="BX33" s="785"/>
      <c r="BY33" s="1263">
        <f>'4.2.4CB'!Y146</f>
        <v>6</v>
      </c>
      <c r="BZ33" s="1264"/>
      <c r="CA33" s="775">
        <f>'4.2.4CB'!AC146</f>
        <v>3436.38</v>
      </c>
      <c r="CB33" s="785"/>
      <c r="CC33" s="1263"/>
      <c r="CD33" s="1264"/>
      <c r="CE33" s="775"/>
      <c r="CF33" s="785"/>
      <c r="CG33" s="1263">
        <f>'4.2.4CB'!Y149</f>
        <v>0</v>
      </c>
      <c r="CH33" s="1264"/>
      <c r="CI33" s="775">
        <f>'4.2.4CB'!AC149</f>
        <v>0</v>
      </c>
      <c r="CJ33" s="785"/>
      <c r="CK33" s="1263">
        <f>'4.2.4CB'!Y160</f>
        <v>3.5999999999999996</v>
      </c>
      <c r="CL33" s="1264"/>
      <c r="CM33" s="775">
        <f>'4.2.4CB'!AC160</f>
        <v>2061.828</v>
      </c>
      <c r="CN33" s="785"/>
      <c r="CO33" s="1263">
        <f>'4.2.4CB'!Y173</f>
        <v>3.5999999999999996</v>
      </c>
      <c r="CP33" s="1264"/>
      <c r="CQ33" s="775">
        <f>'4.2.4CB'!AC173</f>
        <v>2061.828</v>
      </c>
      <c r="CR33" s="785"/>
      <c r="CS33" s="1263">
        <f>'4.2.4CB'!Y177</f>
        <v>2.4</v>
      </c>
      <c r="CT33" s="1264"/>
      <c r="CU33" s="775">
        <f>'4.2.4CB'!AC177</f>
        <v>1374.5519999999999</v>
      </c>
      <c r="CV33" s="785"/>
      <c r="CW33" s="1263">
        <f>'4.2.4CB'!Y180</f>
        <v>1.2</v>
      </c>
      <c r="CX33" s="1264"/>
      <c r="CY33" s="775">
        <f>'4.2.4CB'!AC180</f>
        <v>687.27599999999995</v>
      </c>
      <c r="CZ33" s="785"/>
      <c r="DA33" s="1263">
        <f>'4.2.4CB'!Y185</f>
        <v>0</v>
      </c>
      <c r="DB33" s="1264"/>
      <c r="DC33" s="775">
        <f>'4.2.4CB'!AC185</f>
        <v>0</v>
      </c>
      <c r="DD33" s="785"/>
      <c r="DE33" s="1263">
        <f>'4.2.4CB'!Y188</f>
        <v>1.2</v>
      </c>
      <c r="DF33" s="1264"/>
      <c r="DG33" s="775">
        <f>'4.2.4CB'!AC188</f>
        <v>687.27599999999995</v>
      </c>
      <c r="DH33" s="785"/>
      <c r="DI33" s="1263">
        <f>'4.2.4CB'!Y191+'4.2.4CB'!Y203</f>
        <v>0</v>
      </c>
      <c r="DJ33" s="1264"/>
      <c r="DK33" s="775">
        <f>'4.2.4CB'!AC191+'4.2.4CB'!AC203</f>
        <v>0</v>
      </c>
      <c r="DL33" s="785"/>
      <c r="DM33" s="1263">
        <f>'4.2.4CB'!Y200+'4.2.4CB'!Y205</f>
        <v>1.2</v>
      </c>
      <c r="DN33" s="1264"/>
      <c r="DO33" s="775">
        <f>'4.2.4CB'!AC200+'4.2.4CB'!AC205</f>
        <v>687.27599999999995</v>
      </c>
      <c r="DP33" s="785"/>
      <c r="DQ33" s="1263"/>
      <c r="DR33" s="1264"/>
      <c r="DS33" s="775"/>
      <c r="DT33" s="785"/>
      <c r="DU33" s="1263"/>
      <c r="DV33" s="1264"/>
      <c r="DW33" s="775"/>
      <c r="DX33" s="785"/>
    </row>
    <row r="34" spans="1:136" s="442" customFormat="1" ht="6.6" customHeight="1">
      <c r="A34" s="499">
        <f>'3.1Cost by Sub-contractors'!A32</f>
        <v>7</v>
      </c>
      <c r="B34" s="1582"/>
      <c r="C34" s="1936" t="str">
        <f>'3.1Cost by Sub-contractors'!C32:G32</f>
        <v>Culvert Pipe (CP)</v>
      </c>
      <c r="D34" s="1936"/>
      <c r="E34" s="1936"/>
      <c r="F34" s="1936"/>
      <c r="G34" s="1937"/>
      <c r="H34" s="1932">
        <f>'3.1Cost by Sub-contractors'!H32:I32</f>
        <v>0</v>
      </c>
      <c r="I34" s="1933"/>
      <c r="J34" s="499">
        <f>'3.1Cost by Sub-contractors'!J32</f>
        <v>0</v>
      </c>
      <c r="K34" s="521">
        <f>'3.1Cost by Sub-contractors'!K32</f>
        <v>0</v>
      </c>
      <c r="L34" s="511"/>
      <c r="M34" s="2054"/>
      <c r="N34" s="2055"/>
      <c r="O34" s="2055"/>
      <c r="P34" s="2056"/>
      <c r="Q34" s="528"/>
      <c r="R34" s="832"/>
      <c r="S34" s="823">
        <f>S35</f>
        <v>131.49300000000002</v>
      </c>
      <c r="T34" s="529"/>
      <c r="U34" s="528"/>
      <c r="V34" s="832"/>
      <c r="W34" s="823">
        <f>W35</f>
        <v>0</v>
      </c>
      <c r="X34" s="529"/>
      <c r="Y34" s="528"/>
      <c r="Z34" s="832"/>
      <c r="AA34" s="823">
        <f>AA35</f>
        <v>87.662000000000006</v>
      </c>
      <c r="AB34" s="529"/>
      <c r="AC34" s="528"/>
      <c r="AD34" s="832"/>
      <c r="AE34" s="823">
        <f>AE35</f>
        <v>43.831000000000003</v>
      </c>
      <c r="AF34" s="529"/>
      <c r="AG34" s="528"/>
      <c r="AH34" s="832"/>
      <c r="AI34" s="823">
        <f>AI35</f>
        <v>0</v>
      </c>
      <c r="AJ34" s="529"/>
      <c r="AK34" s="528"/>
      <c r="AL34" s="832"/>
      <c r="AM34" s="823">
        <f>AM35</f>
        <v>0</v>
      </c>
      <c r="AN34" s="529"/>
      <c r="AO34" s="528"/>
      <c r="AP34" s="832"/>
      <c r="AQ34" s="823">
        <f>AQ35</f>
        <v>87.662000000000006</v>
      </c>
      <c r="AR34" s="529"/>
      <c r="AS34" s="528"/>
      <c r="AT34" s="832"/>
      <c r="AU34" s="823">
        <f>AU35</f>
        <v>43.831000000000003</v>
      </c>
      <c r="AV34" s="529"/>
      <c r="AW34" s="528"/>
      <c r="AX34" s="832"/>
      <c r="AY34" s="823">
        <f>AY35</f>
        <v>0</v>
      </c>
      <c r="AZ34" s="529"/>
      <c r="BA34" s="528"/>
      <c r="BB34" s="832"/>
      <c r="BC34" s="823">
        <f>BC35</f>
        <v>0</v>
      </c>
      <c r="BD34" s="529"/>
      <c r="BE34" s="528"/>
      <c r="BF34" s="832"/>
      <c r="BG34" s="823">
        <f>BG35</f>
        <v>43.831000000000003</v>
      </c>
      <c r="BH34" s="529"/>
      <c r="BI34" s="528"/>
      <c r="BJ34" s="832"/>
      <c r="BK34" s="823">
        <f>BK35</f>
        <v>87.662000000000006</v>
      </c>
      <c r="BL34" s="529"/>
      <c r="BM34" s="528"/>
      <c r="BN34" s="832"/>
      <c r="BO34" s="823">
        <f>BO35</f>
        <v>0</v>
      </c>
      <c r="BP34" s="529"/>
      <c r="BQ34" s="528"/>
      <c r="BR34" s="832"/>
      <c r="BS34" s="823">
        <f>BS35</f>
        <v>43.831000000000003</v>
      </c>
      <c r="BT34" s="529"/>
      <c r="BU34" s="528"/>
      <c r="BV34" s="832"/>
      <c r="BW34" s="823">
        <f>BW35</f>
        <v>43.831000000000003</v>
      </c>
      <c r="BX34" s="529"/>
      <c r="BY34" s="528"/>
      <c r="BZ34" s="832"/>
      <c r="CA34" s="823">
        <f>CA35</f>
        <v>43.831000000000003</v>
      </c>
      <c r="CB34" s="529"/>
      <c r="CC34" s="528"/>
      <c r="CD34" s="832"/>
      <c r="CE34" s="823">
        <f>CE35</f>
        <v>43.831000000000003</v>
      </c>
      <c r="CF34" s="529"/>
      <c r="CG34" s="528"/>
      <c r="CH34" s="832"/>
      <c r="CI34" s="823">
        <f>CI35</f>
        <v>87.662000000000006</v>
      </c>
      <c r="CJ34" s="529"/>
      <c r="CK34" s="528"/>
      <c r="CL34" s="832"/>
      <c r="CM34" s="823">
        <f>CM35</f>
        <v>0</v>
      </c>
      <c r="CN34" s="529"/>
      <c r="CO34" s="528"/>
      <c r="CP34" s="832"/>
      <c r="CQ34" s="823">
        <f>CQ35</f>
        <v>0</v>
      </c>
      <c r="CR34" s="529"/>
      <c r="CS34" s="528"/>
      <c r="CT34" s="832"/>
      <c r="CU34" s="823">
        <f>CU35</f>
        <v>0</v>
      </c>
      <c r="CV34" s="529"/>
      <c r="CW34" s="528"/>
      <c r="CX34" s="832"/>
      <c r="CY34" s="823">
        <f>CY35</f>
        <v>0</v>
      </c>
      <c r="CZ34" s="529"/>
      <c r="DA34" s="528"/>
      <c r="DB34" s="832"/>
      <c r="DC34" s="823">
        <f>DC35</f>
        <v>0</v>
      </c>
      <c r="DD34" s="529"/>
      <c r="DE34" s="528"/>
      <c r="DF34" s="832"/>
      <c r="DG34" s="823">
        <f>DG35</f>
        <v>0</v>
      </c>
      <c r="DH34" s="529"/>
      <c r="DI34" s="528"/>
      <c r="DJ34" s="832"/>
      <c r="DK34" s="823">
        <f>DK35</f>
        <v>0</v>
      </c>
      <c r="DL34" s="529"/>
      <c r="DM34" s="528"/>
      <c r="DN34" s="832"/>
      <c r="DO34" s="823">
        <f>DO35</f>
        <v>0</v>
      </c>
      <c r="DP34" s="529"/>
      <c r="DQ34" s="528"/>
      <c r="DR34" s="832"/>
      <c r="DS34" s="823">
        <f>DS35</f>
        <v>0</v>
      </c>
      <c r="DT34" s="529"/>
      <c r="DU34" s="528"/>
      <c r="DV34" s="832"/>
      <c r="DW34" s="823">
        <f>DW35</f>
        <v>0</v>
      </c>
      <c r="DX34" s="529"/>
      <c r="DY34" s="836"/>
      <c r="DZ34" s="836"/>
      <c r="EA34" s="836"/>
      <c r="EB34" s="836"/>
    </row>
    <row r="35" spans="1:136" s="1268" customFormat="1" ht="6.6" customHeight="1">
      <c r="A35" s="1259">
        <f>'3.1Cost by Sub-contractors'!A33</f>
        <v>7.1</v>
      </c>
      <c r="B35" s="1581"/>
      <c r="C35" s="1924" t="str">
        <f>'3.1Cost by Sub-contractors'!C33:G33</f>
        <v>Profile</v>
      </c>
      <c r="D35" s="1924"/>
      <c r="E35" s="1924"/>
      <c r="F35" s="1924"/>
      <c r="G35" s="1925"/>
      <c r="H35" s="1934" t="str">
        <f>'3.1Cost by Sub-contractors'!H33:I33</f>
        <v>1/200</v>
      </c>
      <c r="I35" s="1935"/>
      <c r="J35" s="781" t="str">
        <f>'3.1Cost by Sub-contractors'!J33</f>
        <v>(km)</v>
      </c>
      <c r="K35" s="537">
        <f>'3.1Cost by Sub-contractors'!K33</f>
        <v>438.31</v>
      </c>
      <c r="L35" s="785"/>
      <c r="M35" s="2054"/>
      <c r="N35" s="2055"/>
      <c r="O35" s="2055"/>
      <c r="P35" s="2056"/>
      <c r="Q35" s="1263">
        <f>'4.2.5CP'!L15+'4.2.5CP'!L195</f>
        <v>0.30000000000000004</v>
      </c>
      <c r="R35" s="1264"/>
      <c r="S35" s="775">
        <f>'4.2.5CP'!P15+'4.2.5CP'!P195</f>
        <v>131.49300000000002</v>
      </c>
      <c r="T35" s="785"/>
      <c r="U35" s="1263">
        <f>'4.2.5CP'!L20</f>
        <v>0</v>
      </c>
      <c r="V35" s="1264"/>
      <c r="W35" s="775">
        <f>'4.2.5CP'!P20</f>
        <v>0</v>
      </c>
      <c r="X35" s="785"/>
      <c r="Y35" s="1263">
        <f>'4.2.5CP'!L30</f>
        <v>0.2</v>
      </c>
      <c r="Z35" s="1264"/>
      <c r="AA35" s="775">
        <f>'4.2.5CP'!P30</f>
        <v>87.662000000000006</v>
      </c>
      <c r="AB35" s="785"/>
      <c r="AC35" s="1263">
        <f>'4.2.5CP'!L36</f>
        <v>0.1</v>
      </c>
      <c r="AD35" s="1264"/>
      <c r="AE35" s="775">
        <f>'4.2.5CP'!P36</f>
        <v>43.831000000000003</v>
      </c>
      <c r="AF35" s="785"/>
      <c r="AG35" s="1263">
        <f>'4.2.5CP'!L198</f>
        <v>0</v>
      </c>
      <c r="AH35" s="1264"/>
      <c r="AI35" s="775">
        <f>'4.2.5CP'!P198</f>
        <v>0</v>
      </c>
      <c r="AJ35" s="785"/>
      <c r="AK35" s="1263">
        <f>'4.2.5CP'!L38</f>
        <v>0</v>
      </c>
      <c r="AL35" s="1264"/>
      <c r="AM35" s="775">
        <f>'4.2.5CP'!P38</f>
        <v>0</v>
      </c>
      <c r="AN35" s="785"/>
      <c r="AO35" s="1263">
        <f>'4.2.5CP'!L48</f>
        <v>0.2</v>
      </c>
      <c r="AP35" s="1264"/>
      <c r="AQ35" s="775">
        <f>'4.2.5CP'!P48</f>
        <v>87.662000000000006</v>
      </c>
      <c r="AR35" s="785"/>
      <c r="AS35" s="1263">
        <f>'4.2.5CP'!L55</f>
        <v>0.1</v>
      </c>
      <c r="AT35" s="1264"/>
      <c r="AU35" s="775">
        <f>'4.2.5CP'!P55</f>
        <v>43.831000000000003</v>
      </c>
      <c r="AV35" s="785"/>
      <c r="AW35" s="1263">
        <f>'4.2.5CP'!L65</f>
        <v>0</v>
      </c>
      <c r="AX35" s="1264"/>
      <c r="AY35" s="775">
        <f>'4.2.5CP'!P65</f>
        <v>0</v>
      </c>
      <c r="AZ35" s="785"/>
      <c r="BA35" s="1263">
        <f>'4.2.5CP'!L72</f>
        <v>0</v>
      </c>
      <c r="BB35" s="1264"/>
      <c r="BC35" s="775">
        <f>'4.2.5CP'!P72</f>
        <v>0</v>
      </c>
      <c r="BD35" s="785"/>
      <c r="BE35" s="1263">
        <f>'4.2.5CP'!L86</f>
        <v>0.1</v>
      </c>
      <c r="BF35" s="1264"/>
      <c r="BG35" s="775">
        <f>'4.2.5CP'!P86</f>
        <v>43.831000000000003</v>
      </c>
      <c r="BH35" s="785"/>
      <c r="BI35" s="1263">
        <f>'4.2.5CP'!L94</f>
        <v>0.2</v>
      </c>
      <c r="BJ35" s="1264"/>
      <c r="BK35" s="775">
        <f>'4.2.5CP'!P94</f>
        <v>87.662000000000006</v>
      </c>
      <c r="BL35" s="785"/>
      <c r="BM35" s="1263">
        <f>'4.2.5CP'!L102</f>
        <v>0</v>
      </c>
      <c r="BN35" s="1264"/>
      <c r="BO35" s="775">
        <f>'4.2.5CP'!P102</f>
        <v>0</v>
      </c>
      <c r="BP35" s="785"/>
      <c r="BQ35" s="1263">
        <f>'4.2.5CP'!L105</f>
        <v>0.1</v>
      </c>
      <c r="BR35" s="1264"/>
      <c r="BS35" s="775">
        <f>'4.2.5CP'!P105</f>
        <v>43.831000000000003</v>
      </c>
      <c r="BT35" s="785"/>
      <c r="BU35" s="1263">
        <f>'4.2.5CP'!L110</f>
        <v>0.1</v>
      </c>
      <c r="BV35" s="1264"/>
      <c r="BW35" s="775">
        <f>'4.2.5CP'!P110</f>
        <v>43.831000000000003</v>
      </c>
      <c r="BX35" s="785"/>
      <c r="BY35" s="1263">
        <f>'4.2.5CP'!L121</f>
        <v>0.1</v>
      </c>
      <c r="BZ35" s="1264"/>
      <c r="CA35" s="775">
        <f>'4.2.5CP'!P121</f>
        <v>43.831000000000003</v>
      </c>
      <c r="CB35" s="785"/>
      <c r="CC35" s="1263">
        <f>'4.2.5CP'!L128</f>
        <v>0.1</v>
      </c>
      <c r="CD35" s="1264"/>
      <c r="CE35" s="775">
        <f>'4.2.5CP'!P128</f>
        <v>43.831000000000003</v>
      </c>
      <c r="CF35" s="785"/>
      <c r="CG35" s="1263">
        <f>'4.2.5CP'!L133+'4.2.5CP'!L201</f>
        <v>0.2</v>
      </c>
      <c r="CH35" s="1264"/>
      <c r="CI35" s="775">
        <f>'4.2.5CP'!P133+'4.2.5CP'!P201</f>
        <v>87.662000000000006</v>
      </c>
      <c r="CJ35" s="785"/>
      <c r="CK35" s="1263">
        <f>'4.2.5CP'!L141</f>
        <v>0</v>
      </c>
      <c r="CL35" s="1264"/>
      <c r="CM35" s="775">
        <f>'4.2.5CP'!P141</f>
        <v>0</v>
      </c>
      <c r="CN35" s="785"/>
      <c r="CO35" s="1263">
        <f>'4.2.5CP'!L147</f>
        <v>0</v>
      </c>
      <c r="CP35" s="1264"/>
      <c r="CQ35" s="775">
        <f>'4.2.5CP'!P147</f>
        <v>0</v>
      </c>
      <c r="CR35" s="785"/>
      <c r="CS35" s="1263">
        <f>'4.2.5CP'!L155+'4.2.5CP'!L204</f>
        <v>0</v>
      </c>
      <c r="CT35" s="1264"/>
      <c r="CU35" s="775">
        <f>'4.2.5CP'!P155+'4.2.5CP'!P204</f>
        <v>0</v>
      </c>
      <c r="CV35" s="785"/>
      <c r="CW35" s="1263">
        <f>'4.2.5CP'!L160</f>
        <v>0</v>
      </c>
      <c r="CX35" s="1264"/>
      <c r="CY35" s="775">
        <f>'4.2.5CP'!P160</f>
        <v>0</v>
      </c>
      <c r="CZ35" s="785"/>
      <c r="DA35" s="1263">
        <f>'4.2.5CP'!L165+'4.2.5CP'!L207</f>
        <v>0</v>
      </c>
      <c r="DB35" s="1264"/>
      <c r="DC35" s="775">
        <f>'4.2.5CP'!P165+'4.2.5CP'!P207</f>
        <v>0</v>
      </c>
      <c r="DD35" s="785"/>
      <c r="DE35" s="1263">
        <f>'4.2.5CP'!L173</f>
        <v>0</v>
      </c>
      <c r="DF35" s="1264"/>
      <c r="DG35" s="775">
        <f>'4.2.5CP'!P173</f>
        <v>0</v>
      </c>
      <c r="DH35" s="785"/>
      <c r="DI35" s="1263">
        <f>'4.2.5CP'!L186+'4.2.5CP'!L209</f>
        <v>0</v>
      </c>
      <c r="DJ35" s="1264"/>
      <c r="DK35" s="775">
        <f>'4.2.5CP'!P186+'4.2.5CP'!P209</f>
        <v>0</v>
      </c>
      <c r="DL35" s="785"/>
      <c r="DM35" s="1263">
        <f>'4.2.5CP'!L192</f>
        <v>0</v>
      </c>
      <c r="DN35" s="1264"/>
      <c r="DO35" s="775">
        <f>'4.2.5CP'!P192</f>
        <v>0</v>
      </c>
      <c r="DP35" s="785"/>
      <c r="DQ35" s="1263"/>
      <c r="DR35" s="1264"/>
      <c r="DS35" s="775"/>
      <c r="DT35" s="785"/>
      <c r="DU35" s="1263"/>
      <c r="DV35" s="1264"/>
      <c r="DW35" s="775"/>
      <c r="DX35" s="785"/>
    </row>
    <row r="36" spans="1:136" s="1666" customFormat="1" ht="6.6" customHeight="1">
      <c r="A36" s="1260">
        <f>'3.1Cost by Sub-contractors'!A34</f>
        <v>8</v>
      </c>
      <c r="B36" s="1663"/>
      <c r="C36" s="2062" t="str">
        <f>'3.1Cost by Sub-contractors'!C34:G34</f>
        <v>Canal (Re-alignment)</v>
      </c>
      <c r="D36" s="2062"/>
      <c r="E36" s="2062"/>
      <c r="F36" s="2062"/>
      <c r="G36" s="2063"/>
      <c r="H36" s="2060"/>
      <c r="I36" s="2061"/>
      <c r="J36" s="1664"/>
      <c r="K36" s="521"/>
      <c r="L36" s="1665"/>
      <c r="M36" s="2054"/>
      <c r="N36" s="2055"/>
      <c r="O36" s="2055"/>
      <c r="P36" s="2056"/>
      <c r="Q36" s="1274"/>
      <c r="R36" s="1281"/>
      <c r="S36" s="823">
        <f>SUM(S37:S38)</f>
        <v>0</v>
      </c>
      <c r="T36" s="791"/>
      <c r="U36" s="1274"/>
      <c r="V36" s="1281"/>
      <c r="W36" s="823">
        <f>SUM(W37:W38)</f>
        <v>728.53420000000006</v>
      </c>
      <c r="X36" s="791"/>
      <c r="Y36" s="1274"/>
      <c r="Z36" s="1281"/>
      <c r="AA36" s="823">
        <f>SUM(AA37:AA38)</f>
        <v>1583.77</v>
      </c>
      <c r="AB36" s="791"/>
      <c r="AC36" s="1274"/>
      <c r="AD36" s="1281"/>
      <c r="AE36" s="823">
        <f>SUM(AE37:AE38)</f>
        <v>882.52810000000011</v>
      </c>
      <c r="AF36" s="791"/>
      <c r="AG36" s="1274"/>
      <c r="AH36" s="1281"/>
      <c r="AI36" s="823">
        <f>SUM(AI37:AI38)</f>
        <v>0</v>
      </c>
      <c r="AJ36" s="791"/>
      <c r="AK36" s="1274"/>
      <c r="AL36" s="1281"/>
      <c r="AM36" s="823">
        <f>SUM(AM37:AM38)</f>
        <v>0</v>
      </c>
      <c r="AN36" s="791"/>
      <c r="AO36" s="1274"/>
      <c r="AP36" s="1281"/>
      <c r="AQ36" s="823">
        <f>SUM(AQ37:AQ38)</f>
        <v>0</v>
      </c>
      <c r="AR36" s="791"/>
      <c r="AS36" s="1274"/>
      <c r="AT36" s="1281"/>
      <c r="AU36" s="823">
        <f>SUM(AU37:AU38)</f>
        <v>0</v>
      </c>
      <c r="AV36" s="791"/>
      <c r="AW36" s="1274"/>
      <c r="AX36" s="1281"/>
      <c r="AY36" s="823">
        <f>SUM(AY37:AY38)</f>
        <v>0</v>
      </c>
      <c r="AZ36" s="791"/>
      <c r="BA36" s="1274"/>
      <c r="BB36" s="1281"/>
      <c r="BC36" s="823">
        <f>SUM(BC37:BC38)</f>
        <v>223.04273000000001</v>
      </c>
      <c r="BD36" s="791"/>
      <c r="BE36" s="1274"/>
      <c r="BF36" s="1281"/>
      <c r="BG36" s="823">
        <f>SUM(BG37:BG38)</f>
        <v>0</v>
      </c>
      <c r="BH36" s="791"/>
      <c r="BI36" s="1274"/>
      <c r="BJ36" s="1281"/>
      <c r="BK36" s="823">
        <f>SUM(BK37:BK38)</f>
        <v>0</v>
      </c>
      <c r="BL36" s="791"/>
      <c r="BM36" s="1274"/>
      <c r="BN36" s="1281"/>
      <c r="BO36" s="823">
        <f>SUM(BO37:BO38)</f>
        <v>0</v>
      </c>
      <c r="BP36" s="791"/>
      <c r="BQ36" s="1274"/>
      <c r="BR36" s="1281"/>
      <c r="BS36" s="823">
        <f>SUM(BS37:BS38)</f>
        <v>601.83260000000007</v>
      </c>
      <c r="BT36" s="791"/>
      <c r="BU36" s="1274"/>
      <c r="BV36" s="1281"/>
      <c r="BW36" s="823">
        <f>SUM(BW37:BW38)</f>
        <v>1991.6054100000001</v>
      </c>
      <c r="BX36" s="791"/>
      <c r="BY36" s="1274"/>
      <c r="BZ36" s="1281"/>
      <c r="CA36" s="823">
        <f>SUM(CA37:CA38)</f>
        <v>190.05239999999998</v>
      </c>
      <c r="CB36" s="791"/>
      <c r="CC36" s="1274"/>
      <c r="CD36" s="1281"/>
      <c r="CE36" s="823">
        <f>SUM(CE37:CE38)</f>
        <v>0</v>
      </c>
      <c r="CF36" s="791"/>
      <c r="CG36" s="1274"/>
      <c r="CH36" s="1281"/>
      <c r="CI36" s="823">
        <f>SUM(CI37:CI38)</f>
        <v>0</v>
      </c>
      <c r="CJ36" s="791"/>
      <c r="CK36" s="1274"/>
      <c r="CL36" s="1281"/>
      <c r="CM36" s="823">
        <f>SUM(CM37:CM38)</f>
        <v>0</v>
      </c>
      <c r="CN36" s="791"/>
      <c r="CO36" s="1274"/>
      <c r="CP36" s="1281"/>
      <c r="CQ36" s="823">
        <f>SUM(CQ37:CQ38)</f>
        <v>0</v>
      </c>
      <c r="CR36" s="791"/>
      <c r="CS36" s="1274"/>
      <c r="CT36" s="1281"/>
      <c r="CU36" s="823">
        <f>SUM(CU37:CU38)</f>
        <v>0</v>
      </c>
      <c r="CV36" s="791"/>
      <c r="CW36" s="1274"/>
      <c r="CX36" s="1281"/>
      <c r="CY36" s="823">
        <f>SUM(CY37:CY38)</f>
        <v>0</v>
      </c>
      <c r="CZ36" s="791"/>
      <c r="DA36" s="1274"/>
      <c r="DB36" s="1281"/>
      <c r="DC36" s="823">
        <f>SUM(DC37:DC38)</f>
        <v>0</v>
      </c>
      <c r="DD36" s="791"/>
      <c r="DE36" s="1274"/>
      <c r="DF36" s="1281"/>
      <c r="DG36" s="823">
        <f>SUM(DG37:DG38)</f>
        <v>0</v>
      </c>
      <c r="DH36" s="791"/>
      <c r="DI36" s="1274"/>
      <c r="DJ36" s="1281"/>
      <c r="DK36" s="823">
        <f>SUM(DK37:DK38)</f>
        <v>0</v>
      </c>
      <c r="DL36" s="791"/>
      <c r="DM36" s="1274"/>
      <c r="DN36" s="1281"/>
      <c r="DO36" s="823">
        <f>SUM(DO37:DO38)</f>
        <v>0</v>
      </c>
      <c r="DP36" s="791"/>
      <c r="DQ36" s="1274"/>
      <c r="DR36" s="1281"/>
      <c r="DS36" s="823">
        <f>SUM(DS37:DS38)</f>
        <v>0</v>
      </c>
      <c r="DT36" s="791"/>
      <c r="DU36" s="1274"/>
      <c r="DV36" s="1281"/>
      <c r="DW36" s="823">
        <f>SUM(DW37:DW38)</f>
        <v>0</v>
      </c>
      <c r="DX36" s="791"/>
    </row>
    <row r="37" spans="1:136" s="1268" customFormat="1" ht="6.6" customHeight="1">
      <c r="A37" s="874">
        <f>'3.1Cost by Sub-contractors'!A35</f>
        <v>8.1</v>
      </c>
      <c r="B37" s="1581"/>
      <c r="C37" s="1924" t="str">
        <f>'3.1Cost by Sub-contractors'!C35:G35</f>
        <v>Profile</v>
      </c>
      <c r="D37" s="1924"/>
      <c r="E37" s="1924"/>
      <c r="F37" s="1924"/>
      <c r="G37" s="1925"/>
      <c r="H37" s="1934" t="str">
        <f>'3.1Cost by Sub-contractors'!H35:I35</f>
        <v>1/500</v>
      </c>
      <c r="I37" s="1935"/>
      <c r="J37" s="781" t="str">
        <f>'3.1Cost by Sub-contractors'!J35</f>
        <v>(km)</v>
      </c>
      <c r="K37" s="537">
        <f>'3.1Cost by Sub-contractors'!K35</f>
        <v>438.31</v>
      </c>
      <c r="L37" s="858"/>
      <c r="M37" s="2054"/>
      <c r="N37" s="2055"/>
      <c r="O37" s="2055"/>
      <c r="P37" s="2056"/>
      <c r="Q37" s="1263"/>
      <c r="R37" s="1264"/>
      <c r="S37" s="775"/>
      <c r="T37" s="785"/>
      <c r="U37" s="1263">
        <f>'4.2.9CN'!I11</f>
        <v>0.46</v>
      </c>
      <c r="V37" s="1264"/>
      <c r="W37" s="775">
        <f>'4.2.9CN'!M11</f>
        <v>201.62260000000001</v>
      </c>
      <c r="X37" s="785"/>
      <c r="Y37" s="1263">
        <f>'4.2.9CN'!I16</f>
        <v>1</v>
      </c>
      <c r="Z37" s="1264"/>
      <c r="AA37" s="775">
        <f>'4.2.9CN'!M16</f>
        <v>438.31</v>
      </c>
      <c r="AB37" s="785"/>
      <c r="AC37" s="1263">
        <f>'4.2.9CN'!I20</f>
        <v>0.55000000000000004</v>
      </c>
      <c r="AD37" s="1264"/>
      <c r="AE37" s="775">
        <f>'4.2.9CN'!M20</f>
        <v>241.07050000000001</v>
      </c>
      <c r="AF37" s="785"/>
      <c r="AG37" s="1263"/>
      <c r="AH37" s="1264"/>
      <c r="AI37" s="775"/>
      <c r="AJ37" s="785"/>
      <c r="AK37" s="1263"/>
      <c r="AL37" s="1264"/>
      <c r="AM37" s="775"/>
      <c r="AN37" s="785"/>
      <c r="AO37" s="1263"/>
      <c r="AP37" s="1264"/>
      <c r="AQ37" s="775"/>
      <c r="AR37" s="785"/>
      <c r="AS37" s="1263"/>
      <c r="AT37" s="1264"/>
      <c r="AU37" s="775"/>
      <c r="AV37" s="785"/>
      <c r="AW37" s="1263"/>
      <c r="AX37" s="1264"/>
      <c r="AY37" s="775"/>
      <c r="AZ37" s="785"/>
      <c r="BA37" s="1263">
        <f>'4.2.9CN'!I22</f>
        <v>0.14299999999999999</v>
      </c>
      <c r="BB37" s="1264"/>
      <c r="BC37" s="775">
        <f>'4.2.9CN'!M22</f>
        <v>62.678329999999995</v>
      </c>
      <c r="BD37" s="785"/>
      <c r="BE37" s="1263"/>
      <c r="BF37" s="1264"/>
      <c r="BG37" s="775"/>
      <c r="BH37" s="785"/>
      <c r="BI37" s="1263"/>
      <c r="BJ37" s="1264"/>
      <c r="BK37" s="775"/>
      <c r="BL37" s="785"/>
      <c r="BM37" s="1263"/>
      <c r="BN37" s="1264"/>
      <c r="BO37" s="775"/>
      <c r="BP37" s="785"/>
      <c r="BQ37" s="1263">
        <f>'4.2.9CN'!I25</f>
        <v>0.38</v>
      </c>
      <c r="BR37" s="1264"/>
      <c r="BS37" s="775">
        <f>'4.2.9CN'!M25</f>
        <v>166.55780000000001</v>
      </c>
      <c r="BT37" s="785"/>
      <c r="BU37" s="1263">
        <f>'4.2.9CN'!I30</f>
        <v>1.2509999999999999</v>
      </c>
      <c r="BV37" s="1264"/>
      <c r="BW37" s="775">
        <f>'4.2.9CN'!M30</f>
        <v>548.32580999999993</v>
      </c>
      <c r="BX37" s="785"/>
      <c r="BY37" s="1263">
        <f>'4.2.9CN'!I32</f>
        <v>0.12</v>
      </c>
      <c r="BZ37" s="1264"/>
      <c r="CA37" s="775">
        <f>'4.2.9CN'!M32</f>
        <v>52.597200000000001</v>
      </c>
      <c r="CB37" s="785"/>
      <c r="CC37" s="1263"/>
      <c r="CD37" s="1264"/>
      <c r="CE37" s="775"/>
      <c r="CF37" s="785"/>
      <c r="CG37" s="1263"/>
      <c r="CH37" s="1264"/>
      <c r="CI37" s="775"/>
      <c r="CJ37" s="785"/>
      <c r="CK37" s="1263"/>
      <c r="CL37" s="1264"/>
      <c r="CM37" s="775"/>
      <c r="CN37" s="785"/>
      <c r="CO37" s="1263"/>
      <c r="CP37" s="1264"/>
      <c r="CQ37" s="775"/>
      <c r="CR37" s="785"/>
      <c r="CS37" s="1263"/>
      <c r="CT37" s="1264"/>
      <c r="CU37" s="775"/>
      <c r="CV37" s="785"/>
      <c r="CW37" s="1263"/>
      <c r="CX37" s="1264"/>
      <c r="CY37" s="775"/>
      <c r="CZ37" s="785"/>
      <c r="DA37" s="1263"/>
      <c r="DB37" s="1264"/>
      <c r="DC37" s="775"/>
      <c r="DD37" s="785"/>
      <c r="DE37" s="1263"/>
      <c r="DF37" s="1264"/>
      <c r="DG37" s="775"/>
      <c r="DH37" s="785"/>
      <c r="DI37" s="1263"/>
      <c r="DJ37" s="1264"/>
      <c r="DK37" s="775"/>
      <c r="DL37" s="785"/>
      <c r="DM37" s="1263"/>
      <c r="DN37" s="1264"/>
      <c r="DO37" s="775"/>
      <c r="DP37" s="785"/>
      <c r="DQ37" s="1263"/>
      <c r="DR37" s="1264"/>
      <c r="DS37" s="775"/>
      <c r="DT37" s="785"/>
      <c r="DU37" s="1263"/>
      <c r="DV37" s="1264"/>
      <c r="DW37" s="775"/>
      <c r="DX37" s="785"/>
    </row>
    <row r="38" spans="1:136" s="1268" customFormat="1" ht="6.6" customHeight="1">
      <c r="A38" s="874">
        <f>'3.1Cost by Sub-contractors'!A36</f>
        <v>8.1999999999999993</v>
      </c>
      <c r="B38" s="1581"/>
      <c r="C38" s="1924" t="str">
        <f>'3.1Cost by Sub-contractors'!C36:G36</f>
        <v>Cross-section</v>
      </c>
      <c r="D38" s="1924"/>
      <c r="E38" s="1924"/>
      <c r="F38" s="1924"/>
      <c r="G38" s="1925"/>
      <c r="H38" s="1934" t="str">
        <f>'3.1Cost by Sub-contractors'!H36:I36</f>
        <v>1/200</v>
      </c>
      <c r="I38" s="1935"/>
      <c r="J38" s="781" t="str">
        <f>'3.1Cost by Sub-contractors'!J36</f>
        <v>(km)</v>
      </c>
      <c r="K38" s="537">
        <f>'3.1Cost by Sub-contractors'!K36</f>
        <v>572.73</v>
      </c>
      <c r="L38" s="858"/>
      <c r="M38" s="2054"/>
      <c r="N38" s="2055"/>
      <c r="O38" s="2055"/>
      <c r="P38" s="2056"/>
      <c r="Q38" s="1263"/>
      <c r="R38" s="1264"/>
      <c r="S38" s="775"/>
      <c r="T38" s="785"/>
      <c r="U38" s="1263">
        <f>'4.2.9CN'!O11</f>
        <v>0.92</v>
      </c>
      <c r="V38" s="1264"/>
      <c r="W38" s="775">
        <f>'4.2.9CN'!S11</f>
        <v>526.91160000000002</v>
      </c>
      <c r="X38" s="785"/>
      <c r="Y38" s="1263">
        <f>'4.2.9CN'!O16</f>
        <v>2</v>
      </c>
      <c r="Z38" s="1264"/>
      <c r="AA38" s="775">
        <f>'4.2.9CN'!S16</f>
        <v>1145.46</v>
      </c>
      <c r="AB38" s="785"/>
      <c r="AC38" s="1263">
        <f>'4.2.9CN'!O20</f>
        <v>1.1200000000000001</v>
      </c>
      <c r="AD38" s="1264"/>
      <c r="AE38" s="775">
        <f>'4.2.9CN'!S20</f>
        <v>641.45760000000007</v>
      </c>
      <c r="AF38" s="785"/>
      <c r="AG38" s="1263"/>
      <c r="AH38" s="1264"/>
      <c r="AI38" s="775"/>
      <c r="AJ38" s="785"/>
      <c r="AK38" s="1263"/>
      <c r="AL38" s="1264"/>
      <c r="AM38" s="775"/>
      <c r="AN38" s="785"/>
      <c r="AO38" s="1263"/>
      <c r="AP38" s="1264"/>
      <c r="AQ38" s="775"/>
      <c r="AR38" s="785"/>
      <c r="AS38" s="1263"/>
      <c r="AT38" s="1264"/>
      <c r="AU38" s="775"/>
      <c r="AV38" s="785"/>
      <c r="AW38" s="1263"/>
      <c r="AX38" s="1264"/>
      <c r="AY38" s="775"/>
      <c r="AZ38" s="785"/>
      <c r="BA38" s="1263">
        <f>'4.2.9CN'!O22</f>
        <v>0.28000000000000003</v>
      </c>
      <c r="BB38" s="1264"/>
      <c r="BC38" s="775">
        <f>'4.2.9CN'!S22</f>
        <v>160.36440000000002</v>
      </c>
      <c r="BD38" s="785"/>
      <c r="BE38" s="1263"/>
      <c r="BF38" s="1264"/>
      <c r="BG38" s="775"/>
      <c r="BH38" s="785"/>
      <c r="BI38" s="1263"/>
      <c r="BJ38" s="1264"/>
      <c r="BK38" s="775"/>
      <c r="BL38" s="785"/>
      <c r="BM38" s="1263"/>
      <c r="BN38" s="1264"/>
      <c r="BO38" s="775"/>
      <c r="BP38" s="785"/>
      <c r="BQ38" s="1263">
        <f>'4.2.9CN'!O25</f>
        <v>0.76</v>
      </c>
      <c r="BR38" s="1264"/>
      <c r="BS38" s="775">
        <f>'4.2.9CN'!S25</f>
        <v>435.27480000000003</v>
      </c>
      <c r="BT38" s="785"/>
      <c r="BU38" s="1263">
        <f>'4.2.9CN'!O30</f>
        <v>2.52</v>
      </c>
      <c r="BV38" s="1264"/>
      <c r="BW38" s="775">
        <f>'4.2.9CN'!S30</f>
        <v>1443.2796000000001</v>
      </c>
      <c r="BX38" s="785"/>
      <c r="BY38" s="1263">
        <f>'4.2.9CN'!O32</f>
        <v>0.24</v>
      </c>
      <c r="BZ38" s="1264"/>
      <c r="CA38" s="775">
        <f>'4.2.9CN'!S32</f>
        <v>137.45519999999999</v>
      </c>
      <c r="CB38" s="785"/>
      <c r="CC38" s="1263"/>
      <c r="CD38" s="1264"/>
      <c r="CE38" s="775"/>
      <c r="CF38" s="785"/>
      <c r="CG38" s="1263"/>
      <c r="CH38" s="1264"/>
      <c r="CI38" s="775"/>
      <c r="CJ38" s="785"/>
      <c r="CK38" s="1263"/>
      <c r="CL38" s="1264"/>
      <c r="CM38" s="775"/>
      <c r="CN38" s="785"/>
      <c r="CO38" s="1263"/>
      <c r="CP38" s="1264"/>
      <c r="CQ38" s="775"/>
      <c r="CR38" s="785"/>
      <c r="CS38" s="1263"/>
      <c r="CT38" s="1264"/>
      <c r="CU38" s="775"/>
      <c r="CV38" s="785"/>
      <c r="CW38" s="1263"/>
      <c r="CX38" s="1264"/>
      <c r="CY38" s="775"/>
      <c r="CZ38" s="785"/>
      <c r="DA38" s="1263"/>
      <c r="DB38" s="1264"/>
      <c r="DC38" s="775"/>
      <c r="DD38" s="785"/>
      <c r="DE38" s="1263"/>
      <c r="DF38" s="1264"/>
      <c r="DG38" s="775"/>
      <c r="DH38" s="785"/>
      <c r="DI38" s="1263"/>
      <c r="DJ38" s="1264"/>
      <c r="DK38" s="775"/>
      <c r="DL38" s="785"/>
      <c r="DM38" s="1263"/>
      <c r="DN38" s="1264"/>
      <c r="DO38" s="775"/>
      <c r="DP38" s="785"/>
      <c r="DQ38" s="1263"/>
      <c r="DR38" s="1264"/>
      <c r="DS38" s="775"/>
      <c r="DT38" s="785"/>
      <c r="DU38" s="1263"/>
      <c r="DV38" s="1264"/>
      <c r="DW38" s="775"/>
      <c r="DX38" s="785"/>
    </row>
    <row r="39" spans="1:136" s="442" customFormat="1" ht="6.6" customHeight="1">
      <c r="A39" s="499">
        <f>'3.1Cost by Sub-contractors'!A37</f>
        <v>9</v>
      </c>
      <c r="B39" s="1582"/>
      <c r="C39" s="1936" t="str">
        <f>'3.1Cost by Sub-contractors'!C37:G37</f>
        <v>Interchange (IC)</v>
      </c>
      <c r="D39" s="1936"/>
      <c r="E39" s="1936"/>
      <c r="F39" s="1936"/>
      <c r="G39" s="1937"/>
      <c r="H39" s="1932">
        <f>'3.1Cost by Sub-contractors'!H37:I37</f>
        <v>0</v>
      </c>
      <c r="I39" s="1933"/>
      <c r="J39" s="499">
        <f>'3.1Cost by Sub-contractors'!J37</f>
        <v>0</v>
      </c>
      <c r="K39" s="521">
        <f>'3.1Cost by Sub-contractors'!K37</f>
        <v>0</v>
      </c>
      <c r="L39" s="511"/>
      <c r="M39" s="2054"/>
      <c r="N39" s="2055"/>
      <c r="O39" s="2055"/>
      <c r="P39" s="2056"/>
      <c r="Q39" s="528"/>
      <c r="R39" s="832"/>
      <c r="S39" s="823">
        <f>SUM(S40:S44)</f>
        <v>25159.470050000004</v>
      </c>
      <c r="T39" s="529"/>
      <c r="U39" s="528"/>
      <c r="V39" s="832"/>
      <c r="W39" s="823">
        <f>SUM(W40:W44)</f>
        <v>0</v>
      </c>
      <c r="X39" s="529"/>
      <c r="Y39" s="528"/>
      <c r="Z39" s="832"/>
      <c r="AA39" s="823">
        <f>SUM(AA40:AA44)</f>
        <v>0</v>
      </c>
      <c r="AB39" s="529"/>
      <c r="AC39" s="528"/>
      <c r="AD39" s="832"/>
      <c r="AE39" s="823">
        <f>SUM(AE40:AE44)</f>
        <v>0</v>
      </c>
      <c r="AF39" s="529"/>
      <c r="AG39" s="528"/>
      <c r="AH39" s="832"/>
      <c r="AI39" s="823">
        <f>SUM(AI40:AI44)</f>
        <v>14687.196250000001</v>
      </c>
      <c r="AJ39" s="529"/>
      <c r="AK39" s="528"/>
      <c r="AL39" s="832"/>
      <c r="AM39" s="823">
        <f>SUM(AM40:AM44)</f>
        <v>0</v>
      </c>
      <c r="AN39" s="529"/>
      <c r="AO39" s="528"/>
      <c r="AP39" s="832"/>
      <c r="AQ39" s="823">
        <f>SUM(AQ40:AQ44)</f>
        <v>0</v>
      </c>
      <c r="AR39" s="529"/>
      <c r="AS39" s="528"/>
      <c r="AT39" s="832"/>
      <c r="AU39" s="823">
        <f>SUM(AU40:AU44)</f>
        <v>0</v>
      </c>
      <c r="AV39" s="529"/>
      <c r="AW39" s="528"/>
      <c r="AX39" s="832"/>
      <c r="AY39" s="823">
        <f>SUM(AY40:AY44)</f>
        <v>15601.55055</v>
      </c>
      <c r="AZ39" s="529"/>
      <c r="BA39" s="528"/>
      <c r="BB39" s="832"/>
      <c r="BC39" s="823">
        <f>SUM(BC40:BC44)</f>
        <v>0</v>
      </c>
      <c r="BD39" s="529"/>
      <c r="BE39" s="528"/>
      <c r="BF39" s="832"/>
      <c r="BG39" s="823">
        <f>SUM(BG40:BG44)</f>
        <v>0</v>
      </c>
      <c r="BH39" s="529"/>
      <c r="BI39" s="528"/>
      <c r="BJ39" s="832"/>
      <c r="BK39" s="823">
        <f>SUM(BK40:BK44)</f>
        <v>0</v>
      </c>
      <c r="BL39" s="529"/>
      <c r="BM39" s="528"/>
      <c r="BN39" s="832"/>
      <c r="BO39" s="823">
        <f>SUM(BO40:BO44)</f>
        <v>0</v>
      </c>
      <c r="BP39" s="529"/>
      <c r="BQ39" s="528"/>
      <c r="BR39" s="832"/>
      <c r="BS39" s="823">
        <f>SUM(BS40:BS44)</f>
        <v>14651.464600000001</v>
      </c>
      <c r="BT39" s="529"/>
      <c r="BU39" s="528"/>
      <c r="BV39" s="832"/>
      <c r="BW39" s="823">
        <f>SUM(BW40:BW44)</f>
        <v>0</v>
      </c>
      <c r="BX39" s="529"/>
      <c r="BY39" s="528"/>
      <c r="BZ39" s="832"/>
      <c r="CA39" s="823">
        <f>SUM(CA40:CA44)</f>
        <v>0</v>
      </c>
      <c r="CB39" s="529"/>
      <c r="CC39" s="528"/>
      <c r="CD39" s="832"/>
      <c r="CE39" s="823">
        <f>SUM(CE40:CE44)</f>
        <v>0</v>
      </c>
      <c r="CF39" s="529"/>
      <c r="CG39" s="528"/>
      <c r="CH39" s="832"/>
      <c r="CI39" s="823">
        <f>SUM(CI40:CI44)</f>
        <v>12864.373600000001</v>
      </c>
      <c r="CJ39" s="529"/>
      <c r="CK39" s="528"/>
      <c r="CL39" s="832"/>
      <c r="CM39" s="823">
        <f>SUM(CM40:CM44)</f>
        <v>0</v>
      </c>
      <c r="CN39" s="529"/>
      <c r="CO39" s="528"/>
      <c r="CP39" s="832"/>
      <c r="CQ39" s="823">
        <f>SUM(CQ40:CQ44)</f>
        <v>0</v>
      </c>
      <c r="CR39" s="529"/>
      <c r="CS39" s="528"/>
      <c r="CT39" s="832"/>
      <c r="CU39" s="823">
        <f>SUM(CU40:CU44)</f>
        <v>11693.025150000001</v>
      </c>
      <c r="CV39" s="529"/>
      <c r="CW39" s="528"/>
      <c r="CX39" s="832"/>
      <c r="CY39" s="823">
        <f>SUM(CY40:CY44)</f>
        <v>0</v>
      </c>
      <c r="CZ39" s="529"/>
      <c r="DA39" s="528"/>
      <c r="DB39" s="832"/>
      <c r="DC39" s="823">
        <f>SUM(DC40:DC44)</f>
        <v>12928.893350000002</v>
      </c>
      <c r="DD39" s="529"/>
      <c r="DE39" s="528"/>
      <c r="DF39" s="832"/>
      <c r="DG39" s="823">
        <f>SUM(DG40:DG44)</f>
        <v>0</v>
      </c>
      <c r="DH39" s="529"/>
      <c r="DI39" s="528"/>
      <c r="DJ39" s="832"/>
      <c r="DK39" s="823">
        <f>SUM(DK40:DK44)</f>
        <v>12588.762200000001</v>
      </c>
      <c r="DL39" s="529"/>
      <c r="DM39" s="528"/>
      <c r="DN39" s="832"/>
      <c r="DO39" s="823">
        <f>SUM(DO40:DO44)</f>
        <v>7177.1054000000004</v>
      </c>
      <c r="DP39" s="529"/>
      <c r="DQ39" s="528"/>
      <c r="DR39" s="832"/>
      <c r="DS39" s="823">
        <f>SUM(DS40:DS44)</f>
        <v>0</v>
      </c>
      <c r="DT39" s="529"/>
      <c r="DU39" s="528"/>
      <c r="DV39" s="832"/>
      <c r="DW39" s="823">
        <f>SUM(DW40:DW44)</f>
        <v>0</v>
      </c>
      <c r="DX39" s="529"/>
      <c r="DY39" s="836"/>
      <c r="DZ39" s="836"/>
      <c r="EA39" s="836"/>
      <c r="EB39" s="836"/>
      <c r="EC39" s="836"/>
      <c r="ED39" s="836"/>
    </row>
    <row r="40" spans="1:136" s="1267" customFormat="1" ht="6.6" customHeight="1">
      <c r="A40" s="874">
        <f>'3.1Cost by Sub-contractors'!A38</f>
        <v>9.1</v>
      </c>
      <c r="B40" s="1584"/>
      <c r="C40" s="1987" t="str">
        <f>'3.1Cost by Sub-contractors'!C38:G38</f>
        <v>Secondary Control Point</v>
      </c>
      <c r="D40" s="1987"/>
      <c r="E40" s="1987"/>
      <c r="F40" s="1987"/>
      <c r="G40" s="1988"/>
      <c r="H40" s="1938" t="str">
        <f>'3.1Cost by Sub-contractors'!H38:I38</f>
        <v>Class II</v>
      </c>
      <c r="I40" s="1939"/>
      <c r="J40" s="802" t="str">
        <f>'3.1Cost by Sub-contractors'!J38</f>
        <v>(nos.)</v>
      </c>
      <c r="K40" s="537">
        <f>'3.1Cost by Sub-contractors'!K38</f>
        <v>150.63</v>
      </c>
      <c r="L40" s="857"/>
      <c r="M40" s="2054"/>
      <c r="N40" s="2055"/>
      <c r="O40" s="2055"/>
      <c r="P40" s="2056"/>
      <c r="Q40" s="1265">
        <f>'4.2.6IC'!I12</f>
        <v>8</v>
      </c>
      <c r="R40" s="1266"/>
      <c r="S40" s="775">
        <f>'4.2.6IC'!M12</f>
        <v>1205.04</v>
      </c>
      <c r="T40" s="804"/>
      <c r="U40" s="1265"/>
      <c r="V40" s="1266"/>
      <c r="W40" s="775"/>
      <c r="X40" s="804"/>
      <c r="Y40" s="1265"/>
      <c r="Z40" s="1266"/>
      <c r="AA40" s="775"/>
      <c r="AB40" s="804"/>
      <c r="AC40" s="1265"/>
      <c r="AD40" s="1266"/>
      <c r="AE40" s="775"/>
      <c r="AF40" s="804"/>
      <c r="AG40" s="1265">
        <f>'4.2.6IC'!I14</f>
        <v>8</v>
      </c>
      <c r="AH40" s="1266"/>
      <c r="AI40" s="775">
        <f>'4.2.6IC'!M14</f>
        <v>1205.04</v>
      </c>
      <c r="AJ40" s="804"/>
      <c r="AK40" s="1265"/>
      <c r="AL40" s="1266"/>
      <c r="AM40" s="775"/>
      <c r="AN40" s="804"/>
      <c r="AO40" s="1265"/>
      <c r="AP40" s="1266"/>
      <c r="AQ40" s="775"/>
      <c r="AR40" s="804"/>
      <c r="AS40" s="1265"/>
      <c r="AT40" s="1266"/>
      <c r="AU40" s="775"/>
      <c r="AV40" s="804"/>
      <c r="AW40" s="1265">
        <f>'4.2.6IC'!I16</f>
        <v>8</v>
      </c>
      <c r="AX40" s="1266"/>
      <c r="AY40" s="775">
        <f>'4.2.6IC'!M16</f>
        <v>1205.04</v>
      </c>
      <c r="AZ40" s="804"/>
      <c r="BA40" s="1265"/>
      <c r="BB40" s="1266"/>
      <c r="BC40" s="775"/>
      <c r="BD40" s="804"/>
      <c r="BE40" s="1265"/>
      <c r="BF40" s="1266"/>
      <c r="BG40" s="775"/>
      <c r="BH40" s="804"/>
      <c r="BI40" s="1265"/>
      <c r="BJ40" s="1266"/>
      <c r="BK40" s="775"/>
      <c r="BL40" s="804"/>
      <c r="BM40" s="1265"/>
      <c r="BN40" s="1266"/>
      <c r="BO40" s="775"/>
      <c r="BP40" s="804"/>
      <c r="BQ40" s="1265">
        <f>'4.2.6IC'!I18</f>
        <v>8</v>
      </c>
      <c r="BR40" s="1266"/>
      <c r="BS40" s="775">
        <f>'4.2.6IC'!M18</f>
        <v>1205.04</v>
      </c>
      <c r="BT40" s="804"/>
      <c r="BU40" s="1265"/>
      <c r="BV40" s="1266"/>
      <c r="BW40" s="775"/>
      <c r="BX40" s="804"/>
      <c r="BY40" s="1265"/>
      <c r="BZ40" s="1266"/>
      <c r="CA40" s="775"/>
      <c r="CB40" s="804"/>
      <c r="CC40" s="1265"/>
      <c r="CD40" s="1266"/>
      <c r="CE40" s="775"/>
      <c r="CF40" s="804"/>
      <c r="CG40" s="1265">
        <f>'4.2.6IC'!I20</f>
        <v>8</v>
      </c>
      <c r="CH40" s="1266"/>
      <c r="CI40" s="775">
        <f>'4.2.6IC'!M20</f>
        <v>1205.04</v>
      </c>
      <c r="CJ40" s="804"/>
      <c r="CK40" s="1265"/>
      <c r="CL40" s="1266"/>
      <c r="CM40" s="775"/>
      <c r="CN40" s="804"/>
      <c r="CO40" s="1265"/>
      <c r="CP40" s="1266"/>
      <c r="CQ40" s="775"/>
      <c r="CR40" s="804"/>
      <c r="CS40" s="1265">
        <f>'4.2.6IC'!I22</f>
        <v>8</v>
      </c>
      <c r="CT40" s="1266"/>
      <c r="CU40" s="775">
        <f>'4.2.6IC'!M22</f>
        <v>1205.04</v>
      </c>
      <c r="CV40" s="804"/>
      <c r="CW40" s="1265"/>
      <c r="CX40" s="1266"/>
      <c r="CY40" s="775"/>
      <c r="CZ40" s="804"/>
      <c r="DA40" s="1265">
        <f>'4.2.6IC'!I24</f>
        <v>8</v>
      </c>
      <c r="DB40" s="1266"/>
      <c r="DC40" s="775">
        <f>'4.2.6IC'!M24</f>
        <v>1205.04</v>
      </c>
      <c r="DD40" s="804"/>
      <c r="DE40" s="1265"/>
      <c r="DF40" s="1266"/>
      <c r="DG40" s="775"/>
      <c r="DH40" s="804"/>
      <c r="DI40" s="1265">
        <f>'4.2.6IC'!I26</f>
        <v>8</v>
      </c>
      <c r="DJ40" s="1266"/>
      <c r="DK40" s="775">
        <f>'4.2.6IC'!M26</f>
        <v>1205.04</v>
      </c>
      <c r="DL40" s="804"/>
      <c r="DM40" s="1265">
        <f>'4.2.6IC'!I28</f>
        <v>8</v>
      </c>
      <c r="DN40" s="1266"/>
      <c r="DO40" s="775">
        <f>'4.2.6IC'!M28</f>
        <v>1205.04</v>
      </c>
      <c r="DP40" s="804"/>
      <c r="DQ40" s="1265"/>
      <c r="DR40" s="1266"/>
      <c r="DS40" s="775"/>
      <c r="DT40" s="804"/>
      <c r="DU40" s="1265"/>
      <c r="DV40" s="1266"/>
      <c r="DW40" s="775"/>
      <c r="DX40" s="804"/>
    </row>
    <row r="41" spans="1:136" s="1268" customFormat="1" ht="6.6" customHeight="1">
      <c r="A41" s="874">
        <f>'3.1Cost by Sub-contractors'!A39</f>
        <v>9.1999999999999993</v>
      </c>
      <c r="B41" s="1581"/>
      <c r="C41" s="1924" t="str">
        <f>'3.1Cost by Sub-contractors'!C39:G39</f>
        <v>Secondary Leveling Network</v>
      </c>
      <c r="D41" s="1924"/>
      <c r="E41" s="1924"/>
      <c r="F41" s="1924"/>
      <c r="G41" s="1925"/>
      <c r="H41" s="1934">
        <f>'3.1Cost by Sub-contractors'!H39:I39</f>
        <v>0</v>
      </c>
      <c r="I41" s="1935"/>
      <c r="J41" s="781" t="str">
        <f>'3.1Cost by Sub-contractors'!J39</f>
        <v>(km)</v>
      </c>
      <c r="K41" s="537">
        <f>'3.1Cost by Sub-contractors'!K39</f>
        <v>67.290000000000006</v>
      </c>
      <c r="L41" s="858"/>
      <c r="M41" s="2054"/>
      <c r="N41" s="2055"/>
      <c r="O41" s="2055"/>
      <c r="P41" s="2056"/>
      <c r="Q41" s="1263">
        <f>'4.2.6IC'!O12</f>
        <v>2</v>
      </c>
      <c r="R41" s="1264"/>
      <c r="S41" s="775">
        <f>'4.2.6IC'!S12</f>
        <v>134.58000000000001</v>
      </c>
      <c r="T41" s="785"/>
      <c r="U41" s="1263"/>
      <c r="V41" s="1264"/>
      <c r="W41" s="775"/>
      <c r="X41" s="785"/>
      <c r="Y41" s="1263"/>
      <c r="Z41" s="1264"/>
      <c r="AA41" s="775"/>
      <c r="AB41" s="785"/>
      <c r="AC41" s="1263"/>
      <c r="AD41" s="1264"/>
      <c r="AE41" s="775"/>
      <c r="AF41" s="785"/>
      <c r="AG41" s="1263">
        <f>'4.2.6IC'!O14</f>
        <v>2</v>
      </c>
      <c r="AH41" s="1264"/>
      <c r="AI41" s="775">
        <f>'4.2.6IC'!S14</f>
        <v>134.58000000000001</v>
      </c>
      <c r="AJ41" s="785"/>
      <c r="AK41" s="1263"/>
      <c r="AL41" s="1264"/>
      <c r="AM41" s="775"/>
      <c r="AN41" s="785"/>
      <c r="AO41" s="1263"/>
      <c r="AP41" s="1264"/>
      <c r="AQ41" s="775"/>
      <c r="AR41" s="785"/>
      <c r="AS41" s="1263"/>
      <c r="AT41" s="1264"/>
      <c r="AU41" s="775"/>
      <c r="AV41" s="785"/>
      <c r="AW41" s="1263">
        <f>'4.2.6IC'!O16</f>
        <v>2</v>
      </c>
      <c r="AX41" s="1264"/>
      <c r="AY41" s="775">
        <f>'4.2.6IC'!S16</f>
        <v>134.58000000000001</v>
      </c>
      <c r="AZ41" s="785"/>
      <c r="BA41" s="1263"/>
      <c r="BB41" s="1264"/>
      <c r="BC41" s="775"/>
      <c r="BD41" s="785"/>
      <c r="BE41" s="1263"/>
      <c r="BF41" s="1264"/>
      <c r="BG41" s="775"/>
      <c r="BH41" s="785"/>
      <c r="BI41" s="1263"/>
      <c r="BJ41" s="1264"/>
      <c r="BK41" s="775"/>
      <c r="BL41" s="785"/>
      <c r="BM41" s="1263"/>
      <c r="BN41" s="1264"/>
      <c r="BO41" s="775"/>
      <c r="BP41" s="785"/>
      <c r="BQ41" s="1263">
        <f>'4.2.6IC'!O18</f>
        <v>2</v>
      </c>
      <c r="BR41" s="1264"/>
      <c r="BS41" s="775">
        <f>'4.2.6IC'!S18</f>
        <v>134.58000000000001</v>
      </c>
      <c r="BT41" s="785"/>
      <c r="BU41" s="1263"/>
      <c r="BV41" s="1264"/>
      <c r="BW41" s="775"/>
      <c r="BX41" s="785"/>
      <c r="BY41" s="1263"/>
      <c r="BZ41" s="1264"/>
      <c r="CA41" s="775"/>
      <c r="CB41" s="785"/>
      <c r="CC41" s="1263"/>
      <c r="CD41" s="1264"/>
      <c r="CE41" s="775"/>
      <c r="CF41" s="785"/>
      <c r="CG41" s="1263">
        <f>'4.2.6IC'!O20</f>
        <v>2</v>
      </c>
      <c r="CH41" s="1264"/>
      <c r="CI41" s="775">
        <f>'4.2.6IC'!S20</f>
        <v>134.58000000000001</v>
      </c>
      <c r="CJ41" s="785"/>
      <c r="CK41" s="1263"/>
      <c r="CL41" s="1264"/>
      <c r="CM41" s="775"/>
      <c r="CN41" s="785"/>
      <c r="CO41" s="1263"/>
      <c r="CP41" s="1264"/>
      <c r="CQ41" s="775"/>
      <c r="CR41" s="785"/>
      <c r="CS41" s="1263">
        <f>'4.2.6IC'!O22</f>
        <v>2</v>
      </c>
      <c r="CT41" s="1264"/>
      <c r="CU41" s="775">
        <f>'4.2.6IC'!S22</f>
        <v>134.58000000000001</v>
      </c>
      <c r="CV41" s="785"/>
      <c r="CW41" s="1263"/>
      <c r="CX41" s="1264"/>
      <c r="CY41" s="775"/>
      <c r="CZ41" s="785"/>
      <c r="DA41" s="1263">
        <f>'4.2.6IC'!O24</f>
        <v>2</v>
      </c>
      <c r="DB41" s="1264"/>
      <c r="DC41" s="775">
        <f>'4.2.6IC'!S24</f>
        <v>134.58000000000001</v>
      </c>
      <c r="DD41" s="785"/>
      <c r="DE41" s="1263"/>
      <c r="DF41" s="1264"/>
      <c r="DG41" s="775"/>
      <c r="DH41" s="785"/>
      <c r="DI41" s="1263">
        <f>'4.2.6IC'!O26</f>
        <v>2</v>
      </c>
      <c r="DJ41" s="1264"/>
      <c r="DK41" s="775">
        <f>'4.2.6IC'!S26</f>
        <v>134.58000000000001</v>
      </c>
      <c r="DL41" s="785"/>
      <c r="DM41" s="1263">
        <f>'4.2.6IC'!O28</f>
        <v>2</v>
      </c>
      <c r="DN41" s="1264"/>
      <c r="DO41" s="775">
        <f>'4.2.6IC'!S28</f>
        <v>134.58000000000001</v>
      </c>
      <c r="DP41" s="785"/>
      <c r="DQ41" s="1263"/>
      <c r="DR41" s="1264"/>
      <c r="DS41" s="775"/>
      <c r="DT41" s="785"/>
      <c r="DU41" s="1263"/>
      <c r="DV41" s="1264"/>
      <c r="DW41" s="775"/>
      <c r="DX41" s="785"/>
    </row>
    <row r="42" spans="1:136" s="875" customFormat="1" ht="6.6" customHeight="1">
      <c r="A42" s="874">
        <f>'3.1Cost by Sub-contractors'!A40</f>
        <v>9.3000000000000007</v>
      </c>
      <c r="B42" s="1583"/>
      <c r="C42" s="1926" t="str">
        <f>'3.1Cost by Sub-contractors'!C40:G40</f>
        <v>Planimetric</v>
      </c>
      <c r="D42" s="1926"/>
      <c r="E42" s="1926"/>
      <c r="F42" s="1926"/>
      <c r="G42" s="1927"/>
      <c r="H42" s="1928" t="str">
        <f>'3.1Cost by Sub-contractors'!H40:I40</f>
        <v>1/500</v>
      </c>
      <c r="I42" s="1929"/>
      <c r="J42" s="774" t="str">
        <f>'3.1Cost by Sub-contractors'!J40</f>
        <v>(ha)</v>
      </c>
      <c r="K42" s="537">
        <f>'3.1Cost by Sub-contractors'!K40</f>
        <v>175.36</v>
      </c>
      <c r="L42" s="834"/>
      <c r="M42" s="2054"/>
      <c r="N42" s="2055"/>
      <c r="O42" s="2055"/>
      <c r="P42" s="2056"/>
      <c r="Q42" s="537">
        <f>'4.2.6IC'!U12</f>
        <v>60</v>
      </c>
      <c r="R42" s="512"/>
      <c r="S42" s="775">
        <f>'4.2.6IC'!Y12</f>
        <v>10521.6</v>
      </c>
      <c r="T42" s="513"/>
      <c r="U42" s="537"/>
      <c r="V42" s="512"/>
      <c r="W42" s="775"/>
      <c r="X42" s="513"/>
      <c r="Y42" s="537"/>
      <c r="Z42" s="512"/>
      <c r="AA42" s="775"/>
      <c r="AB42" s="513"/>
      <c r="AC42" s="537"/>
      <c r="AD42" s="512"/>
      <c r="AE42" s="775"/>
      <c r="AF42" s="513"/>
      <c r="AG42" s="537">
        <f>'4.2.6IC'!U14</f>
        <v>27</v>
      </c>
      <c r="AH42" s="512"/>
      <c r="AI42" s="775">
        <f>'4.2.6IC'!Y14</f>
        <v>4734.72</v>
      </c>
      <c r="AJ42" s="513"/>
      <c r="AK42" s="537"/>
      <c r="AL42" s="512"/>
      <c r="AM42" s="775"/>
      <c r="AN42" s="513"/>
      <c r="AO42" s="537"/>
      <c r="AP42" s="512"/>
      <c r="AQ42" s="775"/>
      <c r="AR42" s="513"/>
      <c r="AS42" s="537"/>
      <c r="AT42" s="512"/>
      <c r="AU42" s="775"/>
      <c r="AV42" s="513"/>
      <c r="AW42" s="537">
        <f>'4.2.6IC'!U16</f>
        <v>33</v>
      </c>
      <c r="AX42" s="512"/>
      <c r="AY42" s="775">
        <f>'4.2.6IC'!Y16</f>
        <v>5786.88</v>
      </c>
      <c r="AZ42" s="513"/>
      <c r="BA42" s="537"/>
      <c r="BB42" s="512"/>
      <c r="BC42" s="775"/>
      <c r="BD42" s="513"/>
      <c r="BE42" s="537"/>
      <c r="BF42" s="512"/>
      <c r="BG42" s="775"/>
      <c r="BH42" s="513"/>
      <c r="BI42" s="537"/>
      <c r="BJ42" s="512"/>
      <c r="BK42" s="775"/>
      <c r="BL42" s="513"/>
      <c r="BM42" s="537"/>
      <c r="BN42" s="512"/>
      <c r="BO42" s="775"/>
      <c r="BP42" s="513"/>
      <c r="BQ42" s="537">
        <f>'4.2.6IC'!U18</f>
        <v>28</v>
      </c>
      <c r="BR42" s="512"/>
      <c r="BS42" s="775">
        <f>'4.2.6IC'!Y18</f>
        <v>4910.08</v>
      </c>
      <c r="BT42" s="513"/>
      <c r="BU42" s="537"/>
      <c r="BV42" s="512"/>
      <c r="BW42" s="775"/>
      <c r="BX42" s="513"/>
      <c r="BY42" s="537"/>
      <c r="BZ42" s="512"/>
      <c r="CA42" s="775"/>
      <c r="CB42" s="513"/>
      <c r="CC42" s="537"/>
      <c r="CD42" s="512"/>
      <c r="CE42" s="775"/>
      <c r="CF42" s="513"/>
      <c r="CG42" s="537">
        <f>'4.2.6IC'!U20</f>
        <v>28</v>
      </c>
      <c r="CH42" s="512"/>
      <c r="CI42" s="775">
        <f>'4.2.6IC'!Y20</f>
        <v>4910.08</v>
      </c>
      <c r="CJ42" s="513"/>
      <c r="CK42" s="537"/>
      <c r="CL42" s="512"/>
      <c r="CM42" s="775"/>
      <c r="CN42" s="513"/>
      <c r="CO42" s="537"/>
      <c r="CP42" s="512"/>
      <c r="CQ42" s="775"/>
      <c r="CR42" s="513"/>
      <c r="CS42" s="537">
        <f>'4.2.6IC'!U22</f>
        <v>28</v>
      </c>
      <c r="CT42" s="512"/>
      <c r="CU42" s="775">
        <f>'4.2.6IC'!Y22</f>
        <v>4910.08</v>
      </c>
      <c r="CV42" s="513"/>
      <c r="CW42" s="537"/>
      <c r="CX42" s="512"/>
      <c r="CY42" s="775"/>
      <c r="CZ42" s="513"/>
      <c r="DA42" s="537">
        <f>'4.2.6IC'!U24</f>
        <v>28</v>
      </c>
      <c r="DB42" s="512"/>
      <c r="DC42" s="775">
        <f>'4.2.6IC'!Y24</f>
        <v>4910.08</v>
      </c>
      <c r="DD42" s="513"/>
      <c r="DE42" s="537"/>
      <c r="DF42" s="512"/>
      <c r="DG42" s="775"/>
      <c r="DH42" s="513"/>
      <c r="DI42" s="537">
        <f>'4.2.6IC'!U26</f>
        <v>28</v>
      </c>
      <c r="DJ42" s="512"/>
      <c r="DK42" s="775">
        <f>'4.2.6IC'!Y26</f>
        <v>4910.08</v>
      </c>
      <c r="DL42" s="513"/>
      <c r="DM42" s="537">
        <f>'4.2.6IC'!U28</f>
        <v>16</v>
      </c>
      <c r="DN42" s="512"/>
      <c r="DO42" s="775">
        <f>'4.2.6IC'!Y28</f>
        <v>2805.76</v>
      </c>
      <c r="DP42" s="513"/>
      <c r="DQ42" s="537"/>
      <c r="DR42" s="512"/>
      <c r="DS42" s="775"/>
      <c r="DT42" s="513"/>
      <c r="DU42" s="537"/>
      <c r="DV42" s="512"/>
      <c r="DW42" s="775"/>
      <c r="DX42" s="513"/>
    </row>
    <row r="43" spans="1:136" s="1268" customFormat="1" ht="6.6" customHeight="1">
      <c r="A43" s="874">
        <f>'3.1Cost by Sub-contractors'!A41</f>
        <v>9.4</v>
      </c>
      <c r="B43" s="1581"/>
      <c r="C43" s="1924" t="str">
        <f>'3.1Cost by Sub-contractors'!C41:G41</f>
        <v>Profile (Rampway)</v>
      </c>
      <c r="D43" s="1924"/>
      <c r="E43" s="1924"/>
      <c r="F43" s="1924"/>
      <c r="G43" s="1925"/>
      <c r="H43" s="1934" t="str">
        <f>'3.1Cost by Sub-contractors'!H41:I41</f>
        <v>1/1,000; 1/100</v>
      </c>
      <c r="I43" s="1935"/>
      <c r="J43" s="781" t="str">
        <f>'3.1Cost by Sub-contractors'!J41</f>
        <v>(km)</v>
      </c>
      <c r="K43" s="537">
        <f>'3.1Cost by Sub-contractors'!K41</f>
        <v>438.31</v>
      </c>
      <c r="L43" s="858"/>
      <c r="M43" s="2054"/>
      <c r="N43" s="2055"/>
      <c r="O43" s="2055"/>
      <c r="P43" s="2056"/>
      <c r="Q43" s="1263">
        <f>'4.2.6IC'!AA12</f>
        <v>3.86</v>
      </c>
      <c r="R43" s="1264"/>
      <c r="S43" s="775">
        <f>'4.2.6IC'!AE12</f>
        <v>1691.8766000000001</v>
      </c>
      <c r="T43" s="785"/>
      <c r="U43" s="1263"/>
      <c r="V43" s="1264"/>
      <c r="W43" s="775"/>
      <c r="X43" s="785"/>
      <c r="Y43" s="1263"/>
      <c r="Z43" s="1264"/>
      <c r="AA43" s="775"/>
      <c r="AB43" s="785"/>
      <c r="AC43" s="1263"/>
      <c r="AD43" s="1264"/>
      <c r="AE43" s="775"/>
      <c r="AF43" s="785"/>
      <c r="AG43" s="1263">
        <f>'4.2.6IC'!AA14</f>
        <v>2.5</v>
      </c>
      <c r="AH43" s="1264"/>
      <c r="AI43" s="775">
        <f>'4.2.6IC'!AE14</f>
        <v>1095.7750000000001</v>
      </c>
      <c r="AJ43" s="785"/>
      <c r="AK43" s="1263"/>
      <c r="AL43" s="1264"/>
      <c r="AM43" s="775"/>
      <c r="AN43" s="785"/>
      <c r="AO43" s="1263"/>
      <c r="AP43" s="1264"/>
      <c r="AQ43" s="775"/>
      <c r="AR43" s="785"/>
      <c r="AS43" s="1263"/>
      <c r="AT43" s="1264"/>
      <c r="AU43" s="775"/>
      <c r="AV43" s="785"/>
      <c r="AW43" s="1263">
        <f>'4.2.6IC'!AA16</f>
        <v>2.46</v>
      </c>
      <c r="AX43" s="1264"/>
      <c r="AY43" s="775">
        <f>'4.2.6IC'!AE16</f>
        <v>1078.2426</v>
      </c>
      <c r="AZ43" s="785"/>
      <c r="BA43" s="1263"/>
      <c r="BB43" s="1264"/>
      <c r="BC43" s="775"/>
      <c r="BD43" s="785"/>
      <c r="BE43" s="1263"/>
      <c r="BF43" s="1264"/>
      <c r="BG43" s="775"/>
      <c r="BH43" s="785"/>
      <c r="BI43" s="1263"/>
      <c r="BJ43" s="1264"/>
      <c r="BK43" s="775"/>
      <c r="BL43" s="785"/>
      <c r="BM43" s="1263"/>
      <c r="BN43" s="1264"/>
      <c r="BO43" s="775"/>
      <c r="BP43" s="785"/>
      <c r="BQ43" s="1263">
        <f>'4.2.6IC'!AA18</f>
        <v>2.4300000000000002</v>
      </c>
      <c r="BR43" s="1264"/>
      <c r="BS43" s="775">
        <f>'4.2.6IC'!AE18</f>
        <v>1065.0933</v>
      </c>
      <c r="BT43" s="785"/>
      <c r="BU43" s="1263"/>
      <c r="BV43" s="1264"/>
      <c r="BW43" s="775"/>
      <c r="BX43" s="785"/>
      <c r="BY43" s="1263"/>
      <c r="BZ43" s="1264"/>
      <c r="CA43" s="775"/>
      <c r="CB43" s="785"/>
      <c r="CC43" s="1263"/>
      <c r="CD43" s="1264"/>
      <c r="CE43" s="775"/>
      <c r="CF43" s="785"/>
      <c r="CG43" s="1263">
        <f>'4.2.6IC'!AA20</f>
        <v>1.92</v>
      </c>
      <c r="CH43" s="1264"/>
      <c r="CI43" s="775">
        <f>'4.2.6IC'!AE20</f>
        <v>841.55520000000001</v>
      </c>
      <c r="CJ43" s="785"/>
      <c r="CK43" s="1263"/>
      <c r="CL43" s="1264"/>
      <c r="CM43" s="775"/>
      <c r="CN43" s="785"/>
      <c r="CO43" s="1263"/>
      <c r="CP43" s="1264"/>
      <c r="CQ43" s="775"/>
      <c r="CR43" s="785"/>
      <c r="CS43" s="1263">
        <f>'4.2.6IC'!AA22</f>
        <v>1.58</v>
      </c>
      <c r="CT43" s="1264"/>
      <c r="CU43" s="775">
        <f>'4.2.6IC'!AE22</f>
        <v>692.52980000000002</v>
      </c>
      <c r="CV43" s="785"/>
      <c r="CW43" s="1263"/>
      <c r="CX43" s="1264"/>
      <c r="CY43" s="775"/>
      <c r="CZ43" s="785"/>
      <c r="DA43" s="1263">
        <f>'4.2.6IC'!AA24</f>
        <v>1.93</v>
      </c>
      <c r="DB43" s="1264"/>
      <c r="DC43" s="775">
        <f>'4.2.6IC'!AE24</f>
        <v>845.93830000000003</v>
      </c>
      <c r="DD43" s="785"/>
      <c r="DE43" s="1263"/>
      <c r="DF43" s="1264"/>
      <c r="DG43" s="775"/>
      <c r="DH43" s="785"/>
      <c r="DI43" s="1263">
        <f>'4.2.6IC'!AA26</f>
        <v>1.84</v>
      </c>
      <c r="DJ43" s="1264"/>
      <c r="DK43" s="775">
        <f>'4.2.6IC'!AE26</f>
        <v>806.49040000000002</v>
      </c>
      <c r="DL43" s="785"/>
      <c r="DM43" s="1263">
        <f>'4.2.6IC'!AA28</f>
        <v>0.88</v>
      </c>
      <c r="DN43" s="1264"/>
      <c r="DO43" s="775">
        <f>'4.2.6IC'!AE28</f>
        <v>385.71280000000002</v>
      </c>
      <c r="DP43" s="785"/>
      <c r="DQ43" s="1263"/>
      <c r="DR43" s="1264"/>
      <c r="DS43" s="775"/>
      <c r="DT43" s="785"/>
      <c r="DU43" s="1263"/>
      <c r="DV43" s="1264"/>
      <c r="DW43" s="775"/>
      <c r="DX43" s="785"/>
    </row>
    <row r="44" spans="1:136" s="1268" customFormat="1" ht="6.6" customHeight="1">
      <c r="A44" s="874">
        <f>'3.1Cost by Sub-contractors'!A42</f>
        <v>9.5</v>
      </c>
      <c r="B44" s="1581"/>
      <c r="C44" s="1924" t="str">
        <f>'3.1Cost by Sub-contractors'!C42:G42</f>
        <v>Cross-section (Rampway)</v>
      </c>
      <c r="D44" s="1924"/>
      <c r="E44" s="1924"/>
      <c r="F44" s="1924"/>
      <c r="G44" s="1925"/>
      <c r="H44" s="1934" t="str">
        <f>'3.1Cost by Sub-contractors'!H42:I42</f>
        <v>1/200</v>
      </c>
      <c r="I44" s="1935"/>
      <c r="J44" s="781" t="str">
        <f>'3.1Cost by Sub-contractors'!J42</f>
        <v>(km)</v>
      </c>
      <c r="K44" s="537">
        <f>'3.1Cost by Sub-contractors'!K42</f>
        <v>572.73</v>
      </c>
      <c r="L44" s="858"/>
      <c r="M44" s="2054"/>
      <c r="N44" s="2055"/>
      <c r="O44" s="2055"/>
      <c r="P44" s="2056"/>
      <c r="Q44" s="1263">
        <f>'4.2.6IC'!AG12</f>
        <v>20.265000000000001</v>
      </c>
      <c r="R44" s="1264"/>
      <c r="S44" s="775">
        <f>'4.2.6IC'!AK12</f>
        <v>11606.373450000001</v>
      </c>
      <c r="T44" s="785"/>
      <c r="U44" s="1263"/>
      <c r="V44" s="1264"/>
      <c r="W44" s="775"/>
      <c r="X44" s="785"/>
      <c r="Y44" s="1263"/>
      <c r="Z44" s="1264"/>
      <c r="AA44" s="775"/>
      <c r="AB44" s="785"/>
      <c r="AC44" s="1263"/>
      <c r="AD44" s="1264"/>
      <c r="AE44" s="775"/>
      <c r="AF44" s="785"/>
      <c r="AG44" s="1263">
        <f>'4.2.6IC'!AG14</f>
        <v>13.125</v>
      </c>
      <c r="AH44" s="1264"/>
      <c r="AI44" s="775">
        <f>'4.2.6IC'!AK14</f>
        <v>7517.0812500000002</v>
      </c>
      <c r="AJ44" s="785"/>
      <c r="AK44" s="1263"/>
      <c r="AL44" s="1264"/>
      <c r="AM44" s="775"/>
      <c r="AN44" s="785"/>
      <c r="AO44" s="1263"/>
      <c r="AP44" s="1264"/>
      <c r="AQ44" s="775"/>
      <c r="AR44" s="785"/>
      <c r="AS44" s="1263"/>
      <c r="AT44" s="1264"/>
      <c r="AU44" s="775"/>
      <c r="AV44" s="785"/>
      <c r="AW44" s="1263">
        <f>'4.2.6IC'!AG16</f>
        <v>12.915000000000001</v>
      </c>
      <c r="AX44" s="1264"/>
      <c r="AY44" s="775">
        <f>'4.2.6IC'!AK16</f>
        <v>7396.8079500000003</v>
      </c>
      <c r="AZ44" s="785"/>
      <c r="BA44" s="1263"/>
      <c r="BB44" s="1264"/>
      <c r="BC44" s="775"/>
      <c r="BD44" s="785"/>
      <c r="BE44" s="1263"/>
      <c r="BF44" s="1264"/>
      <c r="BG44" s="775"/>
      <c r="BH44" s="785"/>
      <c r="BI44" s="1263"/>
      <c r="BJ44" s="1264"/>
      <c r="BK44" s="775"/>
      <c r="BL44" s="785"/>
      <c r="BM44" s="1263"/>
      <c r="BN44" s="1264"/>
      <c r="BO44" s="775"/>
      <c r="BP44" s="785"/>
      <c r="BQ44" s="1263">
        <f>'4.2.6IC'!AG18</f>
        <v>12.810000000000002</v>
      </c>
      <c r="BR44" s="1264"/>
      <c r="BS44" s="775">
        <f>'4.2.6IC'!AK18</f>
        <v>7336.6713000000018</v>
      </c>
      <c r="BT44" s="785"/>
      <c r="BU44" s="1263"/>
      <c r="BV44" s="1264"/>
      <c r="BW44" s="775"/>
      <c r="BX44" s="785"/>
      <c r="BY44" s="1263"/>
      <c r="BZ44" s="1264"/>
      <c r="CA44" s="775"/>
      <c r="CB44" s="785"/>
      <c r="CC44" s="1263"/>
      <c r="CD44" s="1264"/>
      <c r="CE44" s="775"/>
      <c r="CF44" s="785"/>
      <c r="CG44" s="1263">
        <f>'4.2.6IC'!AG20</f>
        <v>10.080000000000002</v>
      </c>
      <c r="CH44" s="1264"/>
      <c r="CI44" s="775">
        <f>'4.2.6IC'!AK20</f>
        <v>5773.1184000000012</v>
      </c>
      <c r="CJ44" s="785"/>
      <c r="CK44" s="1263"/>
      <c r="CL44" s="1264"/>
      <c r="CM44" s="775"/>
      <c r="CN44" s="785"/>
      <c r="CO44" s="1263"/>
      <c r="CP44" s="1264"/>
      <c r="CQ44" s="775"/>
      <c r="CR44" s="785"/>
      <c r="CS44" s="1263">
        <f>'4.2.6IC'!AG22</f>
        <v>8.2949999999999999</v>
      </c>
      <c r="CT44" s="1264"/>
      <c r="CU44" s="775">
        <f>'4.2.6IC'!AK22</f>
        <v>4750.7953500000003</v>
      </c>
      <c r="CV44" s="785"/>
      <c r="CW44" s="1263"/>
      <c r="CX44" s="1264"/>
      <c r="CY44" s="775"/>
      <c r="CZ44" s="785"/>
      <c r="DA44" s="1263">
        <f>'4.2.6IC'!AG24</f>
        <v>10.185000000000002</v>
      </c>
      <c r="DB44" s="1264"/>
      <c r="DC44" s="775">
        <f>'4.2.6IC'!AK24</f>
        <v>5833.2550500000016</v>
      </c>
      <c r="DD44" s="785"/>
      <c r="DE44" s="1263"/>
      <c r="DF44" s="1264"/>
      <c r="DG44" s="775"/>
      <c r="DH44" s="785"/>
      <c r="DI44" s="1263">
        <f>'4.2.6IC'!AG26</f>
        <v>9.6600000000000019</v>
      </c>
      <c r="DJ44" s="1264"/>
      <c r="DK44" s="775">
        <f>'4.2.6IC'!AK26</f>
        <v>5532.5718000000015</v>
      </c>
      <c r="DL44" s="785"/>
      <c r="DM44" s="1263">
        <f>'4.2.6IC'!AG28</f>
        <v>4.620000000000001</v>
      </c>
      <c r="DN44" s="1264"/>
      <c r="DO44" s="775">
        <f>'4.2.6IC'!AK28</f>
        <v>2646.0126000000005</v>
      </c>
      <c r="DP44" s="785"/>
      <c r="DQ44" s="1263"/>
      <c r="DR44" s="1264"/>
      <c r="DS44" s="775"/>
      <c r="DT44" s="785"/>
      <c r="DU44" s="1263"/>
      <c r="DV44" s="1264"/>
      <c r="DW44" s="775"/>
      <c r="DX44" s="785"/>
    </row>
    <row r="45" spans="1:136" s="442" customFormat="1" ht="6.6" customHeight="1">
      <c r="A45" s="499">
        <f>'3.1Cost by Sub-contractors'!A43</f>
        <v>10</v>
      </c>
      <c r="B45" s="1582"/>
      <c r="C45" s="1936" t="str">
        <f>'3.1Cost by Sub-contractors'!C43:G43</f>
        <v>Building (BL)</v>
      </c>
      <c r="D45" s="1936"/>
      <c r="E45" s="1936"/>
      <c r="F45" s="1936"/>
      <c r="G45" s="1937"/>
      <c r="H45" s="1932">
        <f>'3.1Cost by Sub-contractors'!H43:I43</f>
        <v>0</v>
      </c>
      <c r="I45" s="1933"/>
      <c r="J45" s="499">
        <f>'3.1Cost by Sub-contractors'!J43</f>
        <v>0</v>
      </c>
      <c r="K45" s="521">
        <f>'3.1Cost by Sub-contractors'!K43</f>
        <v>0</v>
      </c>
      <c r="L45" s="511"/>
      <c r="M45" s="2054"/>
      <c r="N45" s="2055"/>
      <c r="O45" s="2055"/>
      <c r="P45" s="2056"/>
      <c r="Q45" s="528"/>
      <c r="R45" s="832"/>
      <c r="S45" s="823">
        <f>S46</f>
        <v>491.00799999999998</v>
      </c>
      <c r="T45" s="529"/>
      <c r="U45" s="528"/>
      <c r="V45" s="832"/>
      <c r="W45" s="823">
        <f>W46</f>
        <v>498.0224</v>
      </c>
      <c r="X45" s="529"/>
      <c r="Y45" s="528"/>
      <c r="Z45" s="832"/>
      <c r="AA45" s="823">
        <f>AA46</f>
        <v>0</v>
      </c>
      <c r="AB45" s="529"/>
      <c r="AC45" s="528"/>
      <c r="AD45" s="832"/>
      <c r="AE45" s="823">
        <f>AE46</f>
        <v>0</v>
      </c>
      <c r="AF45" s="529"/>
      <c r="AG45" s="528"/>
      <c r="AH45" s="832"/>
      <c r="AI45" s="823">
        <f>AI46</f>
        <v>0</v>
      </c>
      <c r="AJ45" s="529"/>
      <c r="AK45" s="528"/>
      <c r="AL45" s="832"/>
      <c r="AM45" s="823">
        <f>AM46</f>
        <v>0</v>
      </c>
      <c r="AN45" s="529"/>
      <c r="AO45" s="528"/>
      <c r="AP45" s="832"/>
      <c r="AQ45" s="823">
        <f>AQ46</f>
        <v>315.64800000000002</v>
      </c>
      <c r="AR45" s="529"/>
      <c r="AS45" s="528"/>
      <c r="AT45" s="832"/>
      <c r="AU45" s="823">
        <f>AU46</f>
        <v>0</v>
      </c>
      <c r="AV45" s="529"/>
      <c r="AW45" s="528"/>
      <c r="AX45" s="832"/>
      <c r="AY45" s="823">
        <f>AY46</f>
        <v>0</v>
      </c>
      <c r="AZ45" s="529"/>
      <c r="BA45" s="528"/>
      <c r="BB45" s="832"/>
      <c r="BC45" s="823">
        <f>BC46</f>
        <v>0</v>
      </c>
      <c r="BD45" s="529"/>
      <c r="BE45" s="528"/>
      <c r="BF45" s="832"/>
      <c r="BG45" s="823">
        <f>BG46</f>
        <v>0</v>
      </c>
      <c r="BH45" s="529"/>
      <c r="BI45" s="528"/>
      <c r="BJ45" s="832"/>
      <c r="BK45" s="823">
        <f>BK46</f>
        <v>0</v>
      </c>
      <c r="BL45" s="529"/>
      <c r="BM45" s="528"/>
      <c r="BN45" s="832"/>
      <c r="BO45" s="823">
        <f>BO46</f>
        <v>0</v>
      </c>
      <c r="BP45" s="529"/>
      <c r="BQ45" s="528"/>
      <c r="BR45" s="832"/>
      <c r="BS45" s="823">
        <f>BS46</f>
        <v>171.8528</v>
      </c>
      <c r="BT45" s="529"/>
      <c r="BU45" s="528"/>
      <c r="BV45" s="832"/>
      <c r="BW45" s="823">
        <f>BW46</f>
        <v>1297.6640000000002</v>
      </c>
      <c r="BX45" s="529"/>
      <c r="BY45" s="528"/>
      <c r="BZ45" s="832"/>
      <c r="CA45" s="823">
        <f>CA46</f>
        <v>0</v>
      </c>
      <c r="CB45" s="529"/>
      <c r="CC45" s="528"/>
      <c r="CD45" s="832"/>
      <c r="CE45" s="823">
        <f>CE46</f>
        <v>0</v>
      </c>
      <c r="CF45" s="529"/>
      <c r="CG45" s="528"/>
      <c r="CH45" s="832"/>
      <c r="CI45" s="823">
        <f>CI46</f>
        <v>0</v>
      </c>
      <c r="CJ45" s="529"/>
      <c r="CK45" s="528"/>
      <c r="CL45" s="832"/>
      <c r="CM45" s="823">
        <f>CM46</f>
        <v>0</v>
      </c>
      <c r="CN45" s="529"/>
      <c r="CO45" s="528"/>
      <c r="CP45" s="832"/>
      <c r="CQ45" s="823">
        <f>CQ46</f>
        <v>315.64800000000002</v>
      </c>
      <c r="CR45" s="529"/>
      <c r="CS45" s="528"/>
      <c r="CT45" s="832"/>
      <c r="CU45" s="823">
        <f>CU46</f>
        <v>0</v>
      </c>
      <c r="CV45" s="529"/>
      <c r="CW45" s="528"/>
      <c r="CX45" s="832"/>
      <c r="CY45" s="823">
        <f>CY46</f>
        <v>0</v>
      </c>
      <c r="CZ45" s="529"/>
      <c r="DA45" s="528"/>
      <c r="DB45" s="832"/>
      <c r="DC45" s="823">
        <f>DC46</f>
        <v>0</v>
      </c>
      <c r="DD45" s="529"/>
      <c r="DE45" s="528"/>
      <c r="DF45" s="832"/>
      <c r="DG45" s="823">
        <f>DG46</f>
        <v>0</v>
      </c>
      <c r="DH45" s="529"/>
      <c r="DI45" s="528"/>
      <c r="DJ45" s="832"/>
      <c r="DK45" s="823">
        <f>DK46</f>
        <v>0</v>
      </c>
      <c r="DL45" s="529"/>
      <c r="DM45" s="528"/>
      <c r="DN45" s="832"/>
      <c r="DO45" s="823">
        <f>DO46</f>
        <v>498.0224</v>
      </c>
      <c r="DP45" s="529"/>
      <c r="DQ45" s="528"/>
      <c r="DR45" s="832"/>
      <c r="DS45" s="823">
        <f>DS46</f>
        <v>0</v>
      </c>
      <c r="DT45" s="529"/>
      <c r="DU45" s="528"/>
      <c r="DV45" s="832"/>
      <c r="DW45" s="823">
        <f>DW46</f>
        <v>0</v>
      </c>
      <c r="DX45" s="529"/>
      <c r="DY45" s="836"/>
      <c r="DZ45" s="836"/>
      <c r="EA45" s="836"/>
      <c r="EB45" s="836"/>
      <c r="EC45" s="836"/>
      <c r="ED45" s="836"/>
      <c r="EE45" s="836"/>
      <c r="EF45" s="836"/>
    </row>
    <row r="46" spans="1:136" s="875" customFormat="1" ht="6.6" customHeight="1">
      <c r="A46" s="1275">
        <f>'3.1Cost by Sub-contractors'!A44</f>
        <v>10.1</v>
      </c>
      <c r="B46" s="1589"/>
      <c r="C46" s="2064" t="str">
        <f>'3.1Cost by Sub-contractors'!C44:G44</f>
        <v>Planimetric</v>
      </c>
      <c r="D46" s="2064"/>
      <c r="E46" s="2064"/>
      <c r="F46" s="2064"/>
      <c r="G46" s="2065"/>
      <c r="H46" s="2026" t="str">
        <f>'3.1Cost by Sub-contractors'!H44:I44</f>
        <v>1/500</v>
      </c>
      <c r="I46" s="2027"/>
      <c r="J46" s="1276" t="str">
        <f>'3.1Cost by Sub-contractors'!J44</f>
        <v>(ha)</v>
      </c>
      <c r="K46" s="539">
        <f>'3.1Cost by Sub-contractors'!K44</f>
        <v>175.36</v>
      </c>
      <c r="L46" s="835"/>
      <c r="M46" s="2054"/>
      <c r="N46" s="2055"/>
      <c r="O46" s="2055"/>
      <c r="P46" s="2056"/>
      <c r="Q46" s="539">
        <f>'4.2.7BL'!H7</f>
        <v>2.8</v>
      </c>
      <c r="R46" s="514"/>
      <c r="S46" s="779">
        <f>'4.2.7BL'!L7</f>
        <v>491.00799999999998</v>
      </c>
      <c r="T46" s="515"/>
      <c r="U46" s="539">
        <f>'4.2.7BL'!H9</f>
        <v>2.84</v>
      </c>
      <c r="V46" s="514"/>
      <c r="W46" s="779">
        <f>'4.2.7BL'!L9</f>
        <v>498.0224</v>
      </c>
      <c r="X46" s="515"/>
      <c r="Y46" s="539"/>
      <c r="Z46" s="514"/>
      <c r="AA46" s="779"/>
      <c r="AB46" s="515"/>
      <c r="AC46" s="539"/>
      <c r="AD46" s="514"/>
      <c r="AE46" s="779"/>
      <c r="AF46" s="515"/>
      <c r="AG46" s="539"/>
      <c r="AH46" s="514"/>
      <c r="AI46" s="779"/>
      <c r="AJ46" s="515"/>
      <c r="AK46" s="539"/>
      <c r="AL46" s="514"/>
      <c r="AM46" s="779"/>
      <c r="AN46" s="515"/>
      <c r="AO46" s="539">
        <f>'4.2.7BL'!H11</f>
        <v>1.8</v>
      </c>
      <c r="AP46" s="514"/>
      <c r="AQ46" s="779">
        <f>'4.2.7BL'!L11</f>
        <v>315.64800000000002</v>
      </c>
      <c r="AR46" s="515"/>
      <c r="AS46" s="539"/>
      <c r="AT46" s="514"/>
      <c r="AU46" s="779"/>
      <c r="AV46" s="515"/>
      <c r="AW46" s="539"/>
      <c r="AX46" s="514"/>
      <c r="AY46" s="779"/>
      <c r="AZ46" s="515"/>
      <c r="BA46" s="539"/>
      <c r="BB46" s="514"/>
      <c r="BC46" s="779"/>
      <c r="BD46" s="515"/>
      <c r="BE46" s="539"/>
      <c r="BF46" s="514"/>
      <c r="BG46" s="779"/>
      <c r="BH46" s="515"/>
      <c r="BI46" s="539"/>
      <c r="BJ46" s="514"/>
      <c r="BK46" s="779"/>
      <c r="BL46" s="515"/>
      <c r="BM46" s="539"/>
      <c r="BN46" s="514"/>
      <c r="BO46" s="779"/>
      <c r="BP46" s="515"/>
      <c r="BQ46" s="539">
        <f>'4.2.7BL'!H13</f>
        <v>0.98</v>
      </c>
      <c r="BR46" s="514"/>
      <c r="BS46" s="779">
        <f>'4.2.7BL'!L13</f>
        <v>171.8528</v>
      </c>
      <c r="BT46" s="515"/>
      <c r="BU46" s="539">
        <f>'4.2.7BL'!H15</f>
        <v>7.4</v>
      </c>
      <c r="BV46" s="514"/>
      <c r="BW46" s="779">
        <f>'4.2.7BL'!L15</f>
        <v>1297.6640000000002</v>
      </c>
      <c r="BX46" s="515"/>
      <c r="BY46" s="539"/>
      <c r="BZ46" s="514"/>
      <c r="CA46" s="779"/>
      <c r="CB46" s="515"/>
      <c r="CC46" s="539"/>
      <c r="CD46" s="514"/>
      <c r="CE46" s="779"/>
      <c r="CF46" s="515"/>
      <c r="CG46" s="539"/>
      <c r="CH46" s="514"/>
      <c r="CI46" s="779"/>
      <c r="CJ46" s="515"/>
      <c r="CK46" s="539"/>
      <c r="CL46" s="514"/>
      <c r="CM46" s="779"/>
      <c r="CN46" s="515"/>
      <c r="CO46" s="539">
        <f>'4.2.7BL'!H17</f>
        <v>1.8</v>
      </c>
      <c r="CP46" s="514"/>
      <c r="CQ46" s="779">
        <f>'4.2.7BL'!L17</f>
        <v>315.64800000000002</v>
      </c>
      <c r="CR46" s="515"/>
      <c r="CS46" s="539"/>
      <c r="CT46" s="514"/>
      <c r="CU46" s="779"/>
      <c r="CV46" s="515"/>
      <c r="CW46" s="539"/>
      <c r="CX46" s="514"/>
      <c r="CY46" s="779"/>
      <c r="CZ46" s="515"/>
      <c r="DA46" s="539"/>
      <c r="DB46" s="514"/>
      <c r="DC46" s="779"/>
      <c r="DD46" s="515"/>
      <c r="DE46" s="539"/>
      <c r="DF46" s="514"/>
      <c r="DG46" s="779"/>
      <c r="DH46" s="515"/>
      <c r="DI46" s="539"/>
      <c r="DJ46" s="514"/>
      <c r="DK46" s="779"/>
      <c r="DL46" s="515"/>
      <c r="DM46" s="539">
        <f>'4.2.7BL'!H19</f>
        <v>2.84</v>
      </c>
      <c r="DN46" s="514"/>
      <c r="DO46" s="779">
        <f>'4.2.7BL'!L19</f>
        <v>498.0224</v>
      </c>
      <c r="DP46" s="515"/>
      <c r="DQ46" s="539"/>
      <c r="DR46" s="514"/>
      <c r="DS46" s="779"/>
      <c r="DT46" s="515"/>
      <c r="DU46" s="539"/>
      <c r="DV46" s="514"/>
      <c r="DW46" s="779"/>
      <c r="DX46" s="515"/>
    </row>
    <row r="47" spans="1:136" s="442" customFormat="1" ht="6.6" customHeight="1">
      <c r="A47" s="761" t="str">
        <f>'3.1Cost by Sub-contractors'!A45</f>
        <v>C</v>
      </c>
      <c r="B47" s="1585"/>
      <c r="C47" s="1977" t="str">
        <f>'3.1Cost by Sub-contractors'!C45:G45</f>
        <v>Linking Road</v>
      </c>
      <c r="D47" s="1977"/>
      <c r="E47" s="1977"/>
      <c r="F47" s="1977"/>
      <c r="G47" s="1978"/>
      <c r="H47" s="1940">
        <f>'3.1Cost by Sub-contractors'!H45:I45</f>
        <v>0</v>
      </c>
      <c r="I47" s="1941"/>
      <c r="J47" s="761">
        <f>'3.1Cost by Sub-contractors'!J45</f>
        <v>0</v>
      </c>
      <c r="K47" s="519">
        <f>'3.1Cost by Sub-contractors'!K45</f>
        <v>0</v>
      </c>
      <c r="L47" s="523"/>
      <c r="M47" s="2054"/>
      <c r="N47" s="2055"/>
      <c r="O47" s="2055"/>
      <c r="P47" s="2056"/>
      <c r="Q47" s="530"/>
      <c r="R47" s="837"/>
      <c r="S47" s="860">
        <f>S48+S52+S61+S65+S67</f>
        <v>1564.04</v>
      </c>
      <c r="T47" s="531"/>
      <c r="U47" s="530"/>
      <c r="V47" s="837"/>
      <c r="W47" s="860">
        <f>W48+W52+W61+W65+W67</f>
        <v>0</v>
      </c>
      <c r="X47" s="531"/>
      <c r="Y47" s="530"/>
      <c r="Z47" s="837"/>
      <c r="AA47" s="860">
        <f>AA48+AA52+AA61+AA65+AA67</f>
        <v>0</v>
      </c>
      <c r="AB47" s="531"/>
      <c r="AC47" s="530"/>
      <c r="AD47" s="837"/>
      <c r="AE47" s="860">
        <f>AE48+AE52+AE61+AE65+AE67</f>
        <v>0</v>
      </c>
      <c r="AF47" s="531"/>
      <c r="AG47" s="530"/>
      <c r="AH47" s="837"/>
      <c r="AI47" s="860">
        <f>AI48+AI52+AI61+AI65+AI67</f>
        <v>1564.04</v>
      </c>
      <c r="AJ47" s="531"/>
      <c r="AK47" s="530"/>
      <c r="AL47" s="837"/>
      <c r="AM47" s="860">
        <f>AM48+AM52+AM61+AM65+AM67</f>
        <v>0</v>
      </c>
      <c r="AN47" s="531"/>
      <c r="AO47" s="530"/>
      <c r="AP47" s="837"/>
      <c r="AQ47" s="860">
        <f>AQ48+AQ52+AQ61+AQ65+AQ67</f>
        <v>0</v>
      </c>
      <c r="AR47" s="531"/>
      <c r="AS47" s="530"/>
      <c r="AT47" s="837"/>
      <c r="AU47" s="860">
        <f>AU48+AU52+AU61+AU65+AU67</f>
        <v>0</v>
      </c>
      <c r="AV47" s="531"/>
      <c r="AW47" s="530"/>
      <c r="AX47" s="837"/>
      <c r="AY47" s="860">
        <f>AY48+AY52+AY61+AY65+AY67</f>
        <v>1564.04</v>
      </c>
      <c r="AZ47" s="531"/>
      <c r="BA47" s="530"/>
      <c r="BB47" s="837"/>
      <c r="BC47" s="860">
        <f>BC48+BC52+BC61+BC65+BC67</f>
        <v>0</v>
      </c>
      <c r="BD47" s="531"/>
      <c r="BE47" s="530"/>
      <c r="BF47" s="837"/>
      <c r="BG47" s="860">
        <f>BG48+BG52+BG61+BG65+BG67</f>
        <v>0</v>
      </c>
      <c r="BH47" s="531"/>
      <c r="BI47" s="530"/>
      <c r="BJ47" s="837"/>
      <c r="BK47" s="860">
        <f>BK48+BK52+BK61+BK65+BK67</f>
        <v>0</v>
      </c>
      <c r="BL47" s="531"/>
      <c r="BM47" s="530"/>
      <c r="BN47" s="837"/>
      <c r="BO47" s="860">
        <f>BO48+BO52+BO61+BO65+BO67</f>
        <v>0</v>
      </c>
      <c r="BP47" s="531"/>
      <c r="BQ47" s="530"/>
      <c r="BR47" s="837"/>
      <c r="BS47" s="860">
        <f>BS48+BS52+BS61+BS65+BS67</f>
        <v>1564.04</v>
      </c>
      <c r="BT47" s="531"/>
      <c r="BU47" s="530"/>
      <c r="BV47" s="837"/>
      <c r="BW47" s="860">
        <f>BW48+BW52+BW61+BW65+BW67</f>
        <v>0</v>
      </c>
      <c r="BX47" s="531"/>
      <c r="BY47" s="530"/>
      <c r="BZ47" s="837"/>
      <c r="CA47" s="860">
        <f>CA48+CA52+CA61+CA65+CA67</f>
        <v>0</v>
      </c>
      <c r="CB47" s="531"/>
      <c r="CC47" s="530"/>
      <c r="CD47" s="837"/>
      <c r="CE47" s="860">
        <f>CE48+CE52+CE61+CE65+CE67</f>
        <v>0</v>
      </c>
      <c r="CF47" s="531"/>
      <c r="CG47" s="530"/>
      <c r="CH47" s="837"/>
      <c r="CI47" s="860">
        <f>CI48+CI52+CI61+CI65+CI67</f>
        <v>1564.04</v>
      </c>
      <c r="CJ47" s="531"/>
      <c r="CK47" s="530"/>
      <c r="CL47" s="837"/>
      <c r="CM47" s="860">
        <f>CM48+CM52+CM61+CM65+CM67</f>
        <v>0</v>
      </c>
      <c r="CN47" s="531"/>
      <c r="CO47" s="530"/>
      <c r="CP47" s="837"/>
      <c r="CQ47" s="860">
        <f>CQ48+CQ52+CQ61+CQ65+CQ67</f>
        <v>0</v>
      </c>
      <c r="CR47" s="531"/>
      <c r="CS47" s="530"/>
      <c r="CT47" s="837"/>
      <c r="CU47" s="860">
        <f>CU48+CU52+CU61+CU65+CU67</f>
        <v>1564.04</v>
      </c>
      <c r="CV47" s="531"/>
      <c r="CW47" s="530"/>
      <c r="CX47" s="837"/>
      <c r="CY47" s="860">
        <f>CY48+CY52+CY61+CY65+CY67</f>
        <v>0</v>
      </c>
      <c r="CZ47" s="531"/>
      <c r="DA47" s="530"/>
      <c r="DB47" s="837"/>
      <c r="DC47" s="1841">
        <f>DC48+DC52+DC61+DC65+DC67</f>
        <v>1564.04</v>
      </c>
      <c r="DD47" s="531"/>
      <c r="DE47" s="530"/>
      <c r="DF47" s="837"/>
      <c r="DG47" s="860">
        <f>DG48+DG52+DG61+DG65+DG67</f>
        <v>0</v>
      </c>
      <c r="DH47" s="531"/>
      <c r="DI47" s="530"/>
      <c r="DJ47" s="837"/>
      <c r="DK47" s="860">
        <f>DK48+DK52+DK61+DK65+DK67</f>
        <v>1564.04</v>
      </c>
      <c r="DL47" s="531"/>
      <c r="DM47" s="530"/>
      <c r="DN47" s="837"/>
      <c r="DO47" s="860">
        <f>DO48+DO52+DO61+DO65+DO67</f>
        <v>1564.04</v>
      </c>
      <c r="DP47" s="531"/>
      <c r="DQ47" s="530"/>
      <c r="DR47" s="837"/>
      <c r="DS47" s="860">
        <f>DS48+DS52+DS61+DS65+DS67</f>
        <v>15056.830339999999</v>
      </c>
      <c r="DT47" s="531"/>
      <c r="DU47" s="530"/>
      <c r="DV47" s="837"/>
      <c r="DW47" s="860">
        <f>DW48+DW52+DW61+DW65+DW67</f>
        <v>13089.676149999999</v>
      </c>
      <c r="DX47" s="531"/>
      <c r="DY47" s="836"/>
      <c r="DZ47" s="836"/>
      <c r="EA47" s="836"/>
      <c r="EB47" s="836"/>
    </row>
    <row r="48" spans="1:136" s="442" customFormat="1" ht="6.6" customHeight="1">
      <c r="A48" s="499">
        <f>'3.1Cost by Sub-contractors'!A46</f>
        <v>11</v>
      </c>
      <c r="B48" s="1582"/>
      <c r="C48" s="1936" t="str">
        <f>'3.1Cost by Sub-contractors'!C46:G46</f>
        <v>Main Line (ML, Road Section)</v>
      </c>
      <c r="D48" s="1936"/>
      <c r="E48" s="1936"/>
      <c r="F48" s="1936"/>
      <c r="G48" s="1937"/>
      <c r="H48" s="1932">
        <f>'3.1Cost by Sub-contractors'!H46:I46</f>
        <v>0</v>
      </c>
      <c r="I48" s="1933"/>
      <c r="J48" s="499">
        <f>'3.1Cost by Sub-contractors'!J46</f>
        <v>0</v>
      </c>
      <c r="K48" s="521">
        <f>'3.1Cost by Sub-contractors'!K46</f>
        <v>0</v>
      </c>
      <c r="L48" s="511"/>
      <c r="M48" s="2054"/>
      <c r="N48" s="2055"/>
      <c r="O48" s="2055"/>
      <c r="P48" s="2056"/>
      <c r="Q48" s="528"/>
      <c r="R48" s="832"/>
      <c r="S48" s="823">
        <f>SUM(S49:S51)</f>
        <v>0</v>
      </c>
      <c r="T48" s="529"/>
      <c r="U48" s="528"/>
      <c r="V48" s="832"/>
      <c r="W48" s="823">
        <f>SUM(W49:W51)</f>
        <v>0</v>
      </c>
      <c r="X48" s="529"/>
      <c r="Y48" s="528"/>
      <c r="Z48" s="832"/>
      <c r="AA48" s="823">
        <f>SUM(AA49:AA51)</f>
        <v>0</v>
      </c>
      <c r="AB48" s="529"/>
      <c r="AC48" s="528"/>
      <c r="AD48" s="832"/>
      <c r="AE48" s="823">
        <f>SUM(AE49:AE51)</f>
        <v>0</v>
      </c>
      <c r="AF48" s="529"/>
      <c r="AG48" s="528"/>
      <c r="AH48" s="832"/>
      <c r="AI48" s="823">
        <f>SUM(AI49:AI51)</f>
        <v>0</v>
      </c>
      <c r="AJ48" s="529"/>
      <c r="AK48" s="528"/>
      <c r="AL48" s="832"/>
      <c r="AM48" s="823">
        <f>SUM(AM49:AM51)</f>
        <v>0</v>
      </c>
      <c r="AN48" s="529"/>
      <c r="AO48" s="528"/>
      <c r="AP48" s="832"/>
      <c r="AQ48" s="823">
        <f>SUM(AQ49:AQ51)</f>
        <v>0</v>
      </c>
      <c r="AR48" s="529"/>
      <c r="AS48" s="528"/>
      <c r="AT48" s="832"/>
      <c r="AU48" s="823">
        <f>SUM(AU49:AU51)</f>
        <v>0</v>
      </c>
      <c r="AV48" s="529"/>
      <c r="AW48" s="528"/>
      <c r="AX48" s="832"/>
      <c r="AY48" s="823">
        <f>SUM(AY49:AY51)</f>
        <v>0</v>
      </c>
      <c r="AZ48" s="529"/>
      <c r="BA48" s="528"/>
      <c r="BB48" s="832"/>
      <c r="BC48" s="823">
        <f>SUM(BC49:BC51)</f>
        <v>0</v>
      </c>
      <c r="BD48" s="529"/>
      <c r="BE48" s="528"/>
      <c r="BF48" s="832"/>
      <c r="BG48" s="823">
        <f>SUM(BG49:BG51)</f>
        <v>0</v>
      </c>
      <c r="BH48" s="529"/>
      <c r="BI48" s="528"/>
      <c r="BJ48" s="832"/>
      <c r="BK48" s="823">
        <f>SUM(BK49:BK51)</f>
        <v>0</v>
      </c>
      <c r="BL48" s="529"/>
      <c r="BM48" s="528"/>
      <c r="BN48" s="832"/>
      <c r="BO48" s="823">
        <f>SUM(BO49:BO51)</f>
        <v>0</v>
      </c>
      <c r="BP48" s="529"/>
      <c r="BQ48" s="528"/>
      <c r="BR48" s="832"/>
      <c r="BS48" s="823">
        <f>SUM(BS49:BS51)</f>
        <v>0</v>
      </c>
      <c r="BT48" s="529"/>
      <c r="BU48" s="528"/>
      <c r="BV48" s="832"/>
      <c r="BW48" s="823">
        <f>SUM(BW49:BW51)</f>
        <v>0</v>
      </c>
      <c r="BX48" s="529"/>
      <c r="BY48" s="528"/>
      <c r="BZ48" s="832"/>
      <c r="CA48" s="823">
        <f>SUM(CA49:CA51)</f>
        <v>0</v>
      </c>
      <c r="CB48" s="529"/>
      <c r="CC48" s="528"/>
      <c r="CD48" s="832"/>
      <c r="CE48" s="823">
        <f>SUM(CE49:CE51)</f>
        <v>0</v>
      </c>
      <c r="CF48" s="529"/>
      <c r="CG48" s="528"/>
      <c r="CH48" s="832"/>
      <c r="CI48" s="823">
        <f>SUM(CI49:CI51)</f>
        <v>0</v>
      </c>
      <c r="CJ48" s="529"/>
      <c r="CK48" s="528"/>
      <c r="CL48" s="832"/>
      <c r="CM48" s="823">
        <f>SUM(CM49:CM51)</f>
        <v>0</v>
      </c>
      <c r="CN48" s="529"/>
      <c r="CO48" s="528"/>
      <c r="CP48" s="832"/>
      <c r="CQ48" s="823">
        <f>SUM(CQ49:CQ51)</f>
        <v>0</v>
      </c>
      <c r="CR48" s="529"/>
      <c r="CS48" s="528"/>
      <c r="CT48" s="832"/>
      <c r="CU48" s="823">
        <f>SUM(CU49:CU51)</f>
        <v>0</v>
      </c>
      <c r="CV48" s="529"/>
      <c r="CW48" s="528"/>
      <c r="CX48" s="832"/>
      <c r="CY48" s="823">
        <f>SUM(CY49:CY51)</f>
        <v>0</v>
      </c>
      <c r="CZ48" s="529"/>
      <c r="DA48" s="528"/>
      <c r="DB48" s="832"/>
      <c r="DC48" s="823">
        <f>SUM(DC49:DC51)</f>
        <v>0</v>
      </c>
      <c r="DD48" s="529"/>
      <c r="DE48" s="528"/>
      <c r="DF48" s="832"/>
      <c r="DG48" s="823">
        <f>SUM(DG49:DG51)</f>
        <v>0</v>
      </c>
      <c r="DH48" s="529"/>
      <c r="DI48" s="528"/>
      <c r="DJ48" s="832"/>
      <c r="DK48" s="823">
        <f>SUM(DK49:DK51)</f>
        <v>0</v>
      </c>
      <c r="DL48" s="529"/>
      <c r="DM48" s="528"/>
      <c r="DN48" s="832"/>
      <c r="DO48" s="823">
        <f>SUM(DO49:DO51)</f>
        <v>0</v>
      </c>
      <c r="DP48" s="529"/>
      <c r="DQ48" s="528"/>
      <c r="DR48" s="832"/>
      <c r="DS48" s="823">
        <f>SUM(DS49:DS51)</f>
        <v>12486.992979999999</v>
      </c>
      <c r="DT48" s="529"/>
      <c r="DU48" s="528"/>
      <c r="DV48" s="832"/>
      <c r="DW48" s="823">
        <f>SUM(DW49:DW51)</f>
        <v>10060.15033</v>
      </c>
      <c r="DX48" s="529"/>
      <c r="DY48" s="836"/>
      <c r="DZ48" s="836"/>
      <c r="EA48" s="836"/>
      <c r="EB48" s="836"/>
    </row>
    <row r="49" spans="1:134" s="875" customFormat="1" ht="6.6" customHeight="1">
      <c r="A49" s="874">
        <f>'3.1Cost by Sub-contractors'!A47</f>
        <v>11.1</v>
      </c>
      <c r="B49" s="1583"/>
      <c r="C49" s="1926" t="str">
        <f>'3.1Cost by Sub-contractors'!C47:G47</f>
        <v>Planimetric</v>
      </c>
      <c r="D49" s="1926"/>
      <c r="E49" s="1926"/>
      <c r="F49" s="1926"/>
      <c r="G49" s="1927"/>
      <c r="H49" s="1928" t="str">
        <f>'3.1Cost by Sub-contractors'!H47:I47</f>
        <v>1/1,000</v>
      </c>
      <c r="I49" s="1929"/>
      <c r="J49" s="774" t="str">
        <f>'3.1Cost by Sub-contractors'!J47</f>
        <v>(ha)</v>
      </c>
      <c r="K49" s="537">
        <f>'3.1Cost by Sub-contractors'!K47</f>
        <v>61.29</v>
      </c>
      <c r="L49" s="834"/>
      <c r="M49" s="2054"/>
      <c r="N49" s="2055"/>
      <c r="O49" s="2055"/>
      <c r="P49" s="2056"/>
      <c r="Q49" s="537"/>
      <c r="R49" s="512"/>
      <c r="S49" s="775"/>
      <c r="T49" s="513"/>
      <c r="U49" s="537"/>
      <c r="V49" s="512"/>
      <c r="W49" s="775"/>
      <c r="X49" s="513"/>
      <c r="Y49" s="537"/>
      <c r="Z49" s="512"/>
      <c r="AA49" s="775"/>
      <c r="AB49" s="513"/>
      <c r="AC49" s="537"/>
      <c r="AD49" s="512"/>
      <c r="AE49" s="775"/>
      <c r="AF49" s="513"/>
      <c r="AG49" s="537"/>
      <c r="AH49" s="512"/>
      <c r="AI49" s="775"/>
      <c r="AJ49" s="513"/>
      <c r="AK49" s="537"/>
      <c r="AL49" s="512"/>
      <c r="AM49" s="775"/>
      <c r="AN49" s="513"/>
      <c r="AO49" s="537"/>
      <c r="AP49" s="512"/>
      <c r="AQ49" s="775"/>
      <c r="AR49" s="513"/>
      <c r="AS49" s="537"/>
      <c r="AT49" s="512"/>
      <c r="AU49" s="775"/>
      <c r="AV49" s="513"/>
      <c r="AW49" s="537"/>
      <c r="AX49" s="512"/>
      <c r="AY49" s="775"/>
      <c r="AZ49" s="513"/>
      <c r="BA49" s="537"/>
      <c r="BB49" s="512"/>
      <c r="BC49" s="775"/>
      <c r="BD49" s="513"/>
      <c r="BE49" s="537"/>
      <c r="BF49" s="512"/>
      <c r="BG49" s="775"/>
      <c r="BH49" s="513"/>
      <c r="BI49" s="537"/>
      <c r="BJ49" s="512"/>
      <c r="BK49" s="775"/>
      <c r="BL49" s="513"/>
      <c r="BM49" s="537"/>
      <c r="BN49" s="512"/>
      <c r="BO49" s="775"/>
      <c r="BP49" s="513"/>
      <c r="BQ49" s="537"/>
      <c r="BR49" s="512"/>
      <c r="BS49" s="775"/>
      <c r="BT49" s="513"/>
      <c r="BU49" s="537"/>
      <c r="BV49" s="512"/>
      <c r="BW49" s="775"/>
      <c r="BX49" s="513"/>
      <c r="BY49" s="537"/>
      <c r="BZ49" s="512"/>
      <c r="CA49" s="775"/>
      <c r="CB49" s="513"/>
      <c r="CC49" s="537"/>
      <c r="CD49" s="512"/>
      <c r="CE49" s="775"/>
      <c r="CF49" s="513"/>
      <c r="CG49" s="537"/>
      <c r="CH49" s="512"/>
      <c r="CI49" s="775"/>
      <c r="CJ49" s="513"/>
      <c r="CK49" s="537"/>
      <c r="CL49" s="512"/>
      <c r="CM49" s="775"/>
      <c r="CN49" s="513"/>
      <c r="CO49" s="537"/>
      <c r="CP49" s="512"/>
      <c r="CQ49" s="775"/>
      <c r="CR49" s="513"/>
      <c r="CS49" s="537"/>
      <c r="CT49" s="512"/>
      <c r="CU49" s="775"/>
      <c r="CV49" s="513"/>
      <c r="CW49" s="537"/>
      <c r="CX49" s="512"/>
      <c r="CY49" s="775"/>
      <c r="CZ49" s="513"/>
      <c r="DA49" s="537"/>
      <c r="DB49" s="512"/>
      <c r="DC49" s="775"/>
      <c r="DD49" s="513"/>
      <c r="DE49" s="537"/>
      <c r="DF49" s="512"/>
      <c r="DG49" s="775"/>
      <c r="DH49" s="513"/>
      <c r="DI49" s="537"/>
      <c r="DJ49" s="512"/>
      <c r="DK49" s="775"/>
      <c r="DL49" s="513"/>
      <c r="DM49" s="537"/>
      <c r="DN49" s="512"/>
      <c r="DO49" s="775"/>
      <c r="DP49" s="513"/>
      <c r="DQ49" s="537">
        <f>'4.2.1RD'!O160</f>
        <v>43.959999999999994</v>
      </c>
      <c r="DR49" s="512"/>
      <c r="DS49" s="775">
        <f>'4.2.1RD'!S160</f>
        <v>2694.3083999999994</v>
      </c>
      <c r="DT49" s="513"/>
      <c r="DU49" s="537">
        <f>'4.2.1RD'!O163</f>
        <v>35.29</v>
      </c>
      <c r="DV49" s="512"/>
      <c r="DW49" s="775">
        <f>'4.2.1RD'!S163</f>
        <v>2162.9240999999997</v>
      </c>
      <c r="DX49" s="513"/>
    </row>
    <row r="50" spans="1:134" s="1268" customFormat="1" ht="6.6" customHeight="1">
      <c r="A50" s="874">
        <f>'3.1Cost by Sub-contractors'!A48</f>
        <v>11.2</v>
      </c>
      <c r="B50" s="1581"/>
      <c r="C50" s="1924" t="str">
        <f>'3.1Cost by Sub-contractors'!C48:G48</f>
        <v>Profile</v>
      </c>
      <c r="D50" s="1924"/>
      <c r="E50" s="1924"/>
      <c r="F50" s="1924"/>
      <c r="G50" s="1925"/>
      <c r="H50" s="1934" t="str">
        <f>'3.1Cost by Sub-contractors'!H48:I48</f>
        <v>1/1,000; 1/100</v>
      </c>
      <c r="I50" s="1935"/>
      <c r="J50" s="781" t="str">
        <f>'3.1Cost by Sub-contractors'!J48</f>
        <v>(km)</v>
      </c>
      <c r="K50" s="537">
        <f>'3.1Cost by Sub-contractors'!K48</f>
        <v>438.31</v>
      </c>
      <c r="L50" s="858"/>
      <c r="M50" s="2054"/>
      <c r="N50" s="2055"/>
      <c r="O50" s="2055"/>
      <c r="P50" s="2056"/>
      <c r="Q50" s="1263"/>
      <c r="R50" s="1264"/>
      <c r="S50" s="775"/>
      <c r="T50" s="785"/>
      <c r="U50" s="1263"/>
      <c r="V50" s="1264"/>
      <c r="W50" s="775"/>
      <c r="X50" s="785"/>
      <c r="Y50" s="1263"/>
      <c r="Z50" s="1264"/>
      <c r="AA50" s="775"/>
      <c r="AB50" s="785"/>
      <c r="AC50" s="1263"/>
      <c r="AD50" s="1264"/>
      <c r="AE50" s="775"/>
      <c r="AF50" s="785"/>
      <c r="AG50" s="1263"/>
      <c r="AH50" s="1264"/>
      <c r="AI50" s="775"/>
      <c r="AJ50" s="785"/>
      <c r="AK50" s="1263"/>
      <c r="AL50" s="1264"/>
      <c r="AM50" s="775"/>
      <c r="AN50" s="785"/>
      <c r="AO50" s="1263"/>
      <c r="AP50" s="1264"/>
      <c r="AQ50" s="775"/>
      <c r="AR50" s="785"/>
      <c r="AS50" s="1263"/>
      <c r="AT50" s="1264"/>
      <c r="AU50" s="775"/>
      <c r="AV50" s="785"/>
      <c r="AW50" s="1263"/>
      <c r="AX50" s="1264"/>
      <c r="AY50" s="775"/>
      <c r="AZ50" s="785"/>
      <c r="BA50" s="1263"/>
      <c r="BB50" s="1264"/>
      <c r="BC50" s="775"/>
      <c r="BD50" s="785"/>
      <c r="BE50" s="1263"/>
      <c r="BF50" s="1264"/>
      <c r="BG50" s="775"/>
      <c r="BH50" s="785"/>
      <c r="BI50" s="1263"/>
      <c r="BJ50" s="1264"/>
      <c r="BK50" s="775"/>
      <c r="BL50" s="785"/>
      <c r="BM50" s="1263"/>
      <c r="BN50" s="1264"/>
      <c r="BO50" s="775"/>
      <c r="BP50" s="785"/>
      <c r="BQ50" s="1263"/>
      <c r="BR50" s="1264"/>
      <c r="BS50" s="775"/>
      <c r="BT50" s="785"/>
      <c r="BU50" s="1263"/>
      <c r="BV50" s="1264"/>
      <c r="BW50" s="775"/>
      <c r="BX50" s="785"/>
      <c r="BY50" s="1263"/>
      <c r="BZ50" s="1264"/>
      <c r="CA50" s="775"/>
      <c r="CB50" s="785"/>
      <c r="CC50" s="1263"/>
      <c r="CD50" s="1264"/>
      <c r="CE50" s="775"/>
      <c r="CF50" s="785"/>
      <c r="CG50" s="1263"/>
      <c r="CH50" s="1264"/>
      <c r="CI50" s="775"/>
      <c r="CJ50" s="785"/>
      <c r="CK50" s="1263"/>
      <c r="CL50" s="1264"/>
      <c r="CM50" s="775"/>
      <c r="CN50" s="785"/>
      <c r="CO50" s="1263"/>
      <c r="CP50" s="1264"/>
      <c r="CQ50" s="775"/>
      <c r="CR50" s="785"/>
      <c r="CS50" s="1263"/>
      <c r="CT50" s="1264"/>
      <c r="CU50" s="775"/>
      <c r="CV50" s="785"/>
      <c r="CW50" s="1263"/>
      <c r="CX50" s="1264"/>
      <c r="CY50" s="775"/>
      <c r="CZ50" s="785"/>
      <c r="DA50" s="1263"/>
      <c r="DB50" s="1264"/>
      <c r="DC50" s="775"/>
      <c r="DD50" s="785"/>
      <c r="DE50" s="1263"/>
      <c r="DF50" s="1264"/>
      <c r="DG50" s="775"/>
      <c r="DH50" s="785"/>
      <c r="DI50" s="1263"/>
      <c r="DJ50" s="1264"/>
      <c r="DK50" s="775"/>
      <c r="DL50" s="785"/>
      <c r="DM50" s="1263"/>
      <c r="DN50" s="1264"/>
      <c r="DO50" s="775"/>
      <c r="DP50" s="785"/>
      <c r="DQ50" s="1263">
        <f>'4.2.1RD'!U160</f>
        <v>4.3959999999999999</v>
      </c>
      <c r="DR50" s="1264"/>
      <c r="DS50" s="775">
        <f>'4.2.1RD'!Y160</f>
        <v>1926.8107600000001</v>
      </c>
      <c r="DT50" s="785"/>
      <c r="DU50" s="1263">
        <f>'4.2.1RD'!U163</f>
        <v>3.5289999999999999</v>
      </c>
      <c r="DV50" s="1264"/>
      <c r="DW50" s="775">
        <f>'4.2.1RD'!Y163</f>
        <v>1546.7959900000001</v>
      </c>
      <c r="DX50" s="785"/>
    </row>
    <row r="51" spans="1:134" s="1268" customFormat="1" ht="6.6" customHeight="1">
      <c r="A51" s="874">
        <f>'3.1Cost by Sub-contractors'!A49</f>
        <v>11.3</v>
      </c>
      <c r="B51" s="1581"/>
      <c r="C51" s="1924" t="str">
        <f>'3.1Cost by Sub-contractors'!C49:G49</f>
        <v>Cross-section</v>
      </c>
      <c r="D51" s="1924"/>
      <c r="E51" s="1924"/>
      <c r="F51" s="1924"/>
      <c r="G51" s="1925"/>
      <c r="H51" s="1934" t="str">
        <f>'3.1Cost by Sub-contractors'!H49:I49</f>
        <v>1/200</v>
      </c>
      <c r="I51" s="1935"/>
      <c r="J51" s="781" t="str">
        <f>'3.1Cost by Sub-contractors'!J49</f>
        <v>(km)</v>
      </c>
      <c r="K51" s="537">
        <f>'3.1Cost by Sub-contractors'!K49</f>
        <v>572.73</v>
      </c>
      <c r="L51" s="858"/>
      <c r="M51" s="2054"/>
      <c r="N51" s="2055"/>
      <c r="O51" s="2055"/>
      <c r="P51" s="2056"/>
      <c r="Q51" s="1263"/>
      <c r="R51" s="1264"/>
      <c r="S51" s="775"/>
      <c r="T51" s="785"/>
      <c r="U51" s="1263"/>
      <c r="V51" s="1264"/>
      <c r="W51" s="775"/>
      <c r="X51" s="785"/>
      <c r="Y51" s="1263"/>
      <c r="Z51" s="1264"/>
      <c r="AA51" s="775"/>
      <c r="AB51" s="785"/>
      <c r="AC51" s="1263"/>
      <c r="AD51" s="1264"/>
      <c r="AE51" s="775"/>
      <c r="AF51" s="785"/>
      <c r="AG51" s="1263"/>
      <c r="AH51" s="1264"/>
      <c r="AI51" s="775"/>
      <c r="AJ51" s="785"/>
      <c r="AK51" s="1263"/>
      <c r="AL51" s="1264"/>
      <c r="AM51" s="775"/>
      <c r="AN51" s="785"/>
      <c r="AO51" s="1263"/>
      <c r="AP51" s="1264"/>
      <c r="AQ51" s="775"/>
      <c r="AR51" s="785"/>
      <c r="AS51" s="1263"/>
      <c r="AT51" s="1264"/>
      <c r="AU51" s="775"/>
      <c r="AV51" s="785"/>
      <c r="AW51" s="1263"/>
      <c r="AX51" s="1264"/>
      <c r="AY51" s="775"/>
      <c r="AZ51" s="785"/>
      <c r="BA51" s="1263"/>
      <c r="BB51" s="1264"/>
      <c r="BC51" s="775"/>
      <c r="BD51" s="785"/>
      <c r="BE51" s="1263"/>
      <c r="BF51" s="1264"/>
      <c r="BG51" s="775"/>
      <c r="BH51" s="785"/>
      <c r="BI51" s="1263"/>
      <c r="BJ51" s="1264"/>
      <c r="BK51" s="775"/>
      <c r="BL51" s="785"/>
      <c r="BM51" s="1263"/>
      <c r="BN51" s="1264"/>
      <c r="BO51" s="775"/>
      <c r="BP51" s="785"/>
      <c r="BQ51" s="1263"/>
      <c r="BR51" s="1264"/>
      <c r="BS51" s="775"/>
      <c r="BT51" s="785"/>
      <c r="BU51" s="1263"/>
      <c r="BV51" s="1264"/>
      <c r="BW51" s="775"/>
      <c r="BX51" s="785"/>
      <c r="BY51" s="1263"/>
      <c r="BZ51" s="1264"/>
      <c r="CA51" s="775"/>
      <c r="CB51" s="785"/>
      <c r="CC51" s="1263"/>
      <c r="CD51" s="1264"/>
      <c r="CE51" s="775"/>
      <c r="CF51" s="785"/>
      <c r="CG51" s="1263"/>
      <c r="CH51" s="1264"/>
      <c r="CI51" s="775"/>
      <c r="CJ51" s="785"/>
      <c r="CK51" s="1263"/>
      <c r="CL51" s="1264"/>
      <c r="CM51" s="775"/>
      <c r="CN51" s="785"/>
      <c r="CO51" s="1263"/>
      <c r="CP51" s="1264"/>
      <c r="CQ51" s="775"/>
      <c r="CR51" s="785"/>
      <c r="CS51" s="1263"/>
      <c r="CT51" s="1264"/>
      <c r="CU51" s="775"/>
      <c r="CV51" s="785"/>
      <c r="CW51" s="1263"/>
      <c r="CX51" s="1264"/>
      <c r="CY51" s="775"/>
      <c r="CZ51" s="785"/>
      <c r="DA51" s="1263"/>
      <c r="DB51" s="1264"/>
      <c r="DC51" s="775"/>
      <c r="DD51" s="785"/>
      <c r="DE51" s="1263"/>
      <c r="DF51" s="1264"/>
      <c r="DG51" s="775"/>
      <c r="DH51" s="785"/>
      <c r="DI51" s="1263"/>
      <c r="DJ51" s="1264"/>
      <c r="DK51" s="775"/>
      <c r="DL51" s="785"/>
      <c r="DM51" s="1263"/>
      <c r="DN51" s="1264"/>
      <c r="DO51" s="775"/>
      <c r="DP51" s="785"/>
      <c r="DQ51" s="1263">
        <f>'4.2.1RD'!AA160</f>
        <v>13.734</v>
      </c>
      <c r="DR51" s="1264"/>
      <c r="DS51" s="775">
        <f>'4.2.1RD'!AE160</f>
        <v>7865.8738199999998</v>
      </c>
      <c r="DT51" s="785"/>
      <c r="DU51" s="1263">
        <f>'4.2.1RD'!AA163</f>
        <v>11.087999999999999</v>
      </c>
      <c r="DV51" s="1264"/>
      <c r="DW51" s="775">
        <f>'4.2.1RD'!AE163</f>
        <v>6350.4302399999997</v>
      </c>
      <c r="DX51" s="785"/>
    </row>
    <row r="52" spans="1:134" s="442" customFormat="1" ht="6.6" customHeight="1">
      <c r="A52" s="499">
        <f>'3.1Cost by Sub-contractors'!A50</f>
        <v>12</v>
      </c>
      <c r="B52" s="1582"/>
      <c r="C52" s="1936" t="str">
        <f>'3.1Cost by Sub-contractors'!C50:G50</f>
        <v>Bridge (BR)</v>
      </c>
      <c r="D52" s="1936"/>
      <c r="E52" s="1936"/>
      <c r="F52" s="1936"/>
      <c r="G52" s="1937"/>
      <c r="H52" s="1932">
        <f>'3.1Cost by Sub-contractors'!H50:I50</f>
        <v>0</v>
      </c>
      <c r="I52" s="1933"/>
      <c r="J52" s="499">
        <f>'3.1Cost by Sub-contractors'!J50</f>
        <v>0</v>
      </c>
      <c r="K52" s="521">
        <f>'3.1Cost by Sub-contractors'!K50</f>
        <v>0</v>
      </c>
      <c r="L52" s="511"/>
      <c r="M52" s="2054"/>
      <c r="N52" s="2055"/>
      <c r="O52" s="2055"/>
      <c r="P52" s="2056"/>
      <c r="Q52" s="528"/>
      <c r="R52" s="832"/>
      <c r="S52" s="823">
        <f>SUM(S53:S60)</f>
        <v>0</v>
      </c>
      <c r="T52" s="529"/>
      <c r="U52" s="528"/>
      <c r="V52" s="832"/>
      <c r="W52" s="823">
        <f>SUM(W53:W60)</f>
        <v>0</v>
      </c>
      <c r="X52" s="529"/>
      <c r="Y52" s="528"/>
      <c r="Z52" s="832"/>
      <c r="AA52" s="823">
        <f>SUM(AA53:AA60)</f>
        <v>0</v>
      </c>
      <c r="AB52" s="529"/>
      <c r="AC52" s="528"/>
      <c r="AD52" s="832"/>
      <c r="AE52" s="823">
        <f>SUM(AE53:AE60)</f>
        <v>0</v>
      </c>
      <c r="AF52" s="529"/>
      <c r="AG52" s="528"/>
      <c r="AH52" s="832"/>
      <c r="AI52" s="823">
        <f>SUM(AI53:AI60)</f>
        <v>0</v>
      </c>
      <c r="AJ52" s="529"/>
      <c r="AK52" s="528"/>
      <c r="AL52" s="832"/>
      <c r="AM52" s="823">
        <f>SUM(AM53:AM60)</f>
        <v>0</v>
      </c>
      <c r="AN52" s="529"/>
      <c r="AO52" s="528"/>
      <c r="AP52" s="832"/>
      <c r="AQ52" s="823">
        <f>SUM(AQ53:AQ60)</f>
        <v>0</v>
      </c>
      <c r="AR52" s="529"/>
      <c r="AS52" s="528"/>
      <c r="AT52" s="832"/>
      <c r="AU52" s="823">
        <f>SUM(AU53:AU60)</f>
        <v>0</v>
      </c>
      <c r="AV52" s="529"/>
      <c r="AW52" s="528"/>
      <c r="AX52" s="832"/>
      <c r="AY52" s="823">
        <f>SUM(AY53:AY60)</f>
        <v>0</v>
      </c>
      <c r="AZ52" s="529"/>
      <c r="BA52" s="528"/>
      <c r="BB52" s="832"/>
      <c r="BC52" s="823">
        <f>SUM(BC53:BC60)</f>
        <v>0</v>
      </c>
      <c r="BD52" s="529"/>
      <c r="BE52" s="528"/>
      <c r="BF52" s="832"/>
      <c r="BG52" s="823">
        <f>SUM(BG53:BG60)</f>
        <v>0</v>
      </c>
      <c r="BH52" s="529"/>
      <c r="BI52" s="528"/>
      <c r="BJ52" s="832"/>
      <c r="BK52" s="823">
        <f>SUM(BK53:BK60)</f>
        <v>0</v>
      </c>
      <c r="BL52" s="529"/>
      <c r="BM52" s="528"/>
      <c r="BN52" s="832"/>
      <c r="BO52" s="823">
        <f>SUM(BO53:BO60)</f>
        <v>0</v>
      </c>
      <c r="BP52" s="529"/>
      <c r="BQ52" s="528"/>
      <c r="BR52" s="832"/>
      <c r="BS52" s="823">
        <f>SUM(BS53:BS60)</f>
        <v>0</v>
      </c>
      <c r="BT52" s="529"/>
      <c r="BU52" s="528"/>
      <c r="BV52" s="832"/>
      <c r="BW52" s="823">
        <f>SUM(BW53:BW60)</f>
        <v>0</v>
      </c>
      <c r="BX52" s="529"/>
      <c r="BY52" s="528"/>
      <c r="BZ52" s="832"/>
      <c r="CA52" s="823">
        <f>SUM(CA53:CA60)</f>
        <v>0</v>
      </c>
      <c r="CB52" s="529"/>
      <c r="CC52" s="528"/>
      <c r="CD52" s="832"/>
      <c r="CE52" s="823">
        <f>SUM(CE53:CE60)</f>
        <v>0</v>
      </c>
      <c r="CF52" s="529"/>
      <c r="CG52" s="528"/>
      <c r="CH52" s="832"/>
      <c r="CI52" s="823">
        <f>SUM(CI53:CI60)</f>
        <v>0</v>
      </c>
      <c r="CJ52" s="529"/>
      <c r="CK52" s="528"/>
      <c r="CL52" s="832"/>
      <c r="CM52" s="823">
        <f>SUM(CM53:CM60)</f>
        <v>0</v>
      </c>
      <c r="CN52" s="529"/>
      <c r="CO52" s="528"/>
      <c r="CP52" s="832"/>
      <c r="CQ52" s="823">
        <f>SUM(CQ53:CQ60)</f>
        <v>0</v>
      </c>
      <c r="CR52" s="529"/>
      <c r="CS52" s="528"/>
      <c r="CT52" s="832"/>
      <c r="CU52" s="823">
        <f>SUM(CU53:CU60)</f>
        <v>0</v>
      </c>
      <c r="CV52" s="529"/>
      <c r="CW52" s="528"/>
      <c r="CX52" s="832"/>
      <c r="CY52" s="823">
        <f>SUM(CY53:CY60)</f>
        <v>0</v>
      </c>
      <c r="CZ52" s="529"/>
      <c r="DA52" s="528"/>
      <c r="DB52" s="832"/>
      <c r="DC52" s="823">
        <f>SUM(DC53:DC60)</f>
        <v>0</v>
      </c>
      <c r="DD52" s="529"/>
      <c r="DE52" s="528"/>
      <c r="DF52" s="832"/>
      <c r="DG52" s="823">
        <f>SUM(DG53:DG60)</f>
        <v>0</v>
      </c>
      <c r="DH52" s="529"/>
      <c r="DI52" s="528"/>
      <c r="DJ52" s="832"/>
      <c r="DK52" s="823">
        <f>SUM(DK53:DK60)</f>
        <v>0</v>
      </c>
      <c r="DL52" s="529"/>
      <c r="DM52" s="528"/>
      <c r="DN52" s="832"/>
      <c r="DO52" s="823">
        <f>SUM(DO53:DO60)</f>
        <v>0</v>
      </c>
      <c r="DP52" s="529"/>
      <c r="DQ52" s="528"/>
      <c r="DR52" s="832"/>
      <c r="DS52" s="823">
        <f>SUM(DS53:DS60)</f>
        <v>1391.6038600000002</v>
      </c>
      <c r="DT52" s="529"/>
      <c r="DU52" s="528"/>
      <c r="DV52" s="832"/>
      <c r="DW52" s="823">
        <f>SUM(DW53:DW60)</f>
        <v>722.09332000000006</v>
      </c>
      <c r="DX52" s="529"/>
      <c r="DY52" s="836"/>
      <c r="DZ52" s="836"/>
      <c r="EA52" s="836"/>
      <c r="EB52" s="836"/>
      <c r="EC52" s="836"/>
      <c r="ED52" s="836"/>
    </row>
    <row r="53" spans="1:134" s="1267" customFormat="1" ht="6.6" customHeight="1">
      <c r="A53" s="874">
        <f>'3.1Cost by Sub-contractors'!A51</f>
        <v>12.1</v>
      </c>
      <c r="B53" s="1584"/>
      <c r="C53" s="1987" t="str">
        <f>'3.1Cost by Sub-contractors'!C51:G51</f>
        <v>Secondary Control Point</v>
      </c>
      <c r="D53" s="1987"/>
      <c r="E53" s="1987"/>
      <c r="F53" s="1987"/>
      <c r="G53" s="1988"/>
      <c r="H53" s="1938" t="str">
        <f>'3.1Cost by Sub-contractors'!H51:I51</f>
        <v>Class II</v>
      </c>
      <c r="I53" s="1939"/>
      <c r="J53" s="802" t="str">
        <f>'3.1Cost by Sub-contractors'!J51</f>
        <v>(nos.)</v>
      </c>
      <c r="K53" s="537">
        <f>'3.1Cost by Sub-contractors'!K51</f>
        <v>150.63</v>
      </c>
      <c r="L53" s="857"/>
      <c r="M53" s="2054"/>
      <c r="N53" s="2055"/>
      <c r="O53" s="2055"/>
      <c r="P53" s="2056"/>
      <c r="Q53" s="1265"/>
      <c r="R53" s="1266"/>
      <c r="S53" s="775"/>
      <c r="T53" s="804"/>
      <c r="U53" s="1265"/>
      <c r="V53" s="1266"/>
      <c r="W53" s="775"/>
      <c r="X53" s="804"/>
      <c r="Y53" s="1265"/>
      <c r="Z53" s="1266"/>
      <c r="AA53" s="775"/>
      <c r="AB53" s="804"/>
      <c r="AC53" s="1265"/>
      <c r="AD53" s="1266"/>
      <c r="AE53" s="775"/>
      <c r="AF53" s="804"/>
      <c r="AG53" s="1265"/>
      <c r="AH53" s="1266"/>
      <c r="AI53" s="775"/>
      <c r="AJ53" s="804"/>
      <c r="AK53" s="1265"/>
      <c r="AL53" s="1266"/>
      <c r="AM53" s="775"/>
      <c r="AN53" s="804"/>
      <c r="AO53" s="1265"/>
      <c r="AP53" s="1266"/>
      <c r="AQ53" s="775"/>
      <c r="AR53" s="804"/>
      <c r="AS53" s="1265"/>
      <c r="AT53" s="1266"/>
      <c r="AU53" s="775"/>
      <c r="AV53" s="804"/>
      <c r="AW53" s="1265"/>
      <c r="AX53" s="1266"/>
      <c r="AY53" s="775"/>
      <c r="AZ53" s="804"/>
      <c r="BA53" s="1265"/>
      <c r="BB53" s="1266"/>
      <c r="BC53" s="775"/>
      <c r="BD53" s="804"/>
      <c r="BE53" s="1265"/>
      <c r="BF53" s="1266"/>
      <c r="BG53" s="775"/>
      <c r="BH53" s="804"/>
      <c r="BI53" s="1265"/>
      <c r="BJ53" s="1266"/>
      <c r="BK53" s="775"/>
      <c r="BL53" s="804"/>
      <c r="BM53" s="1265"/>
      <c r="BN53" s="1266"/>
      <c r="BO53" s="775"/>
      <c r="BP53" s="804"/>
      <c r="BQ53" s="1265"/>
      <c r="BR53" s="1266"/>
      <c r="BS53" s="775"/>
      <c r="BT53" s="804"/>
      <c r="BU53" s="1265"/>
      <c r="BV53" s="1266"/>
      <c r="BW53" s="775"/>
      <c r="BX53" s="804"/>
      <c r="BY53" s="1265"/>
      <c r="BZ53" s="1266"/>
      <c r="CA53" s="775"/>
      <c r="CB53" s="804"/>
      <c r="CC53" s="1265"/>
      <c r="CD53" s="1266"/>
      <c r="CE53" s="775"/>
      <c r="CF53" s="804"/>
      <c r="CG53" s="1265"/>
      <c r="CH53" s="1266"/>
      <c r="CI53" s="775"/>
      <c r="CJ53" s="804"/>
      <c r="CK53" s="1265"/>
      <c r="CL53" s="1266"/>
      <c r="CM53" s="775"/>
      <c r="CN53" s="804"/>
      <c r="CO53" s="1265"/>
      <c r="CP53" s="1266"/>
      <c r="CQ53" s="775"/>
      <c r="CR53" s="804"/>
      <c r="CS53" s="1265"/>
      <c r="CT53" s="1266"/>
      <c r="CU53" s="775"/>
      <c r="CV53" s="804"/>
      <c r="CW53" s="1265"/>
      <c r="CX53" s="1266"/>
      <c r="CY53" s="775"/>
      <c r="CZ53" s="804"/>
      <c r="DA53" s="1265"/>
      <c r="DB53" s="1266"/>
      <c r="DC53" s="775"/>
      <c r="DD53" s="804"/>
      <c r="DE53" s="1265"/>
      <c r="DF53" s="1266"/>
      <c r="DG53" s="775"/>
      <c r="DH53" s="804"/>
      <c r="DI53" s="1265"/>
      <c r="DJ53" s="1266"/>
      <c r="DK53" s="775"/>
      <c r="DL53" s="804"/>
      <c r="DM53" s="1265"/>
      <c r="DN53" s="1266"/>
      <c r="DO53" s="775"/>
      <c r="DP53" s="804"/>
      <c r="DQ53" s="1265">
        <f>'4.2.3BR'!AJ208</f>
        <v>4</v>
      </c>
      <c r="DR53" s="1266"/>
      <c r="DS53" s="775">
        <f>'4.2.3BR'!AN208</f>
        <v>602.52</v>
      </c>
      <c r="DT53" s="804"/>
      <c r="DU53" s="1265">
        <f>'4.2.3BR'!AJ210</f>
        <v>2</v>
      </c>
      <c r="DV53" s="1266"/>
      <c r="DW53" s="775">
        <f>'4.2.3BR'!AN210</f>
        <v>301.26</v>
      </c>
      <c r="DX53" s="804"/>
    </row>
    <row r="54" spans="1:134" s="875" customFormat="1" ht="6.6" customHeight="1">
      <c r="A54" s="874">
        <f>'3.1Cost by Sub-contractors'!A52</f>
        <v>12.2</v>
      </c>
      <c r="B54" s="1583"/>
      <c r="C54" s="1926" t="str">
        <f>'3.1Cost by Sub-contractors'!C52:G52</f>
        <v>Planimetric (On Shore)</v>
      </c>
      <c r="D54" s="1926"/>
      <c r="E54" s="1926"/>
      <c r="F54" s="1926"/>
      <c r="G54" s="1927"/>
      <c r="H54" s="1928" t="str">
        <f>'3.1Cost by Sub-contractors'!H52:I52</f>
        <v>1/500</v>
      </c>
      <c r="I54" s="1929"/>
      <c r="J54" s="774" t="str">
        <f>'3.1Cost by Sub-contractors'!J52</f>
        <v>(ha)</v>
      </c>
      <c r="K54" s="537">
        <f>'3.1Cost by Sub-contractors'!K52</f>
        <v>175.36</v>
      </c>
      <c r="L54" s="834"/>
      <c r="M54" s="2054"/>
      <c r="N54" s="2055"/>
      <c r="O54" s="2055"/>
      <c r="P54" s="2056"/>
      <c r="Q54" s="537"/>
      <c r="R54" s="512"/>
      <c r="S54" s="775"/>
      <c r="T54" s="513"/>
      <c r="U54" s="537"/>
      <c r="V54" s="512"/>
      <c r="W54" s="775"/>
      <c r="X54" s="513"/>
      <c r="Y54" s="537"/>
      <c r="Z54" s="512"/>
      <c r="AA54" s="775"/>
      <c r="AB54" s="513"/>
      <c r="AC54" s="537"/>
      <c r="AD54" s="512"/>
      <c r="AE54" s="775"/>
      <c r="AF54" s="513"/>
      <c r="AG54" s="537"/>
      <c r="AH54" s="512"/>
      <c r="AI54" s="775"/>
      <c r="AJ54" s="513"/>
      <c r="AK54" s="537"/>
      <c r="AL54" s="512"/>
      <c r="AM54" s="775"/>
      <c r="AN54" s="513"/>
      <c r="AO54" s="537"/>
      <c r="AP54" s="512"/>
      <c r="AQ54" s="775"/>
      <c r="AR54" s="513"/>
      <c r="AS54" s="537"/>
      <c r="AT54" s="512"/>
      <c r="AU54" s="775"/>
      <c r="AV54" s="513"/>
      <c r="AW54" s="537"/>
      <c r="AX54" s="512"/>
      <c r="AY54" s="775"/>
      <c r="AZ54" s="513"/>
      <c r="BA54" s="537"/>
      <c r="BB54" s="512"/>
      <c r="BC54" s="775"/>
      <c r="BD54" s="513"/>
      <c r="BE54" s="537"/>
      <c r="BF54" s="512"/>
      <c r="BG54" s="775"/>
      <c r="BH54" s="513"/>
      <c r="BI54" s="537"/>
      <c r="BJ54" s="512"/>
      <c r="BK54" s="775"/>
      <c r="BL54" s="513"/>
      <c r="BM54" s="537"/>
      <c r="BN54" s="512"/>
      <c r="BO54" s="775"/>
      <c r="BP54" s="513"/>
      <c r="BQ54" s="537"/>
      <c r="BR54" s="512"/>
      <c r="BS54" s="775"/>
      <c r="BT54" s="513"/>
      <c r="BU54" s="537"/>
      <c r="BV54" s="512"/>
      <c r="BW54" s="775"/>
      <c r="BX54" s="513"/>
      <c r="BY54" s="537"/>
      <c r="BZ54" s="512"/>
      <c r="CA54" s="775"/>
      <c r="CB54" s="513"/>
      <c r="CC54" s="537"/>
      <c r="CD54" s="512"/>
      <c r="CE54" s="775"/>
      <c r="CF54" s="513"/>
      <c r="CG54" s="537"/>
      <c r="CH54" s="512"/>
      <c r="CI54" s="775"/>
      <c r="CJ54" s="513"/>
      <c r="CK54" s="537"/>
      <c r="CL54" s="512"/>
      <c r="CM54" s="775"/>
      <c r="CN54" s="513"/>
      <c r="CO54" s="537"/>
      <c r="CP54" s="512"/>
      <c r="CQ54" s="775"/>
      <c r="CR54" s="513"/>
      <c r="CS54" s="537"/>
      <c r="CT54" s="512"/>
      <c r="CU54" s="775"/>
      <c r="CV54" s="513"/>
      <c r="CW54" s="537"/>
      <c r="CX54" s="512"/>
      <c r="CY54" s="775"/>
      <c r="CZ54" s="513"/>
      <c r="DA54" s="537"/>
      <c r="DB54" s="512"/>
      <c r="DC54" s="775"/>
      <c r="DD54" s="513"/>
      <c r="DE54" s="537"/>
      <c r="DF54" s="512"/>
      <c r="DG54" s="775"/>
      <c r="DH54" s="513"/>
      <c r="DI54" s="537"/>
      <c r="DJ54" s="512"/>
      <c r="DK54" s="775"/>
      <c r="DL54" s="513"/>
      <c r="DM54" s="537"/>
      <c r="DN54" s="512"/>
      <c r="DO54" s="775"/>
      <c r="DP54" s="513"/>
      <c r="DQ54" s="537">
        <f>'4.2.3BR'!AP208</f>
        <v>1.62</v>
      </c>
      <c r="DR54" s="512"/>
      <c r="DS54" s="775">
        <f>'4.2.3BR'!AT208</f>
        <v>284.08320000000003</v>
      </c>
      <c r="DT54" s="513"/>
      <c r="DU54" s="537">
        <f>'4.2.3BR'!AP210</f>
        <v>0.6</v>
      </c>
      <c r="DV54" s="512"/>
      <c r="DW54" s="775">
        <f>'4.2.3BR'!AT210</f>
        <v>105.21600000000001</v>
      </c>
      <c r="DX54" s="513"/>
    </row>
    <row r="55" spans="1:134" s="875" customFormat="1" ht="6.6" customHeight="1">
      <c r="A55" s="874">
        <f>'3.1Cost by Sub-contractors'!A53</f>
        <v>12.3</v>
      </c>
      <c r="B55" s="1583"/>
      <c r="C55" s="1926" t="str">
        <f>'3.1Cost by Sub-contractors'!C53:G53</f>
        <v>Planimetric (Off Shore)</v>
      </c>
      <c r="D55" s="1926"/>
      <c r="E55" s="1926"/>
      <c r="F55" s="1926"/>
      <c r="G55" s="1927"/>
      <c r="H55" s="1928" t="str">
        <f>'3.1Cost by Sub-contractors'!H53:I53</f>
        <v>1/500</v>
      </c>
      <c r="I55" s="1929"/>
      <c r="J55" s="774" t="str">
        <f>'3.1Cost by Sub-contractors'!J53</f>
        <v>(ha)</v>
      </c>
      <c r="K55" s="537">
        <f>'3.1Cost by Sub-contractors'!K53</f>
        <v>226.18</v>
      </c>
      <c r="L55" s="834"/>
      <c r="M55" s="2054"/>
      <c r="N55" s="2055"/>
      <c r="O55" s="2055"/>
      <c r="P55" s="2056"/>
      <c r="Q55" s="537"/>
      <c r="R55" s="512"/>
      <c r="S55" s="775"/>
      <c r="T55" s="513"/>
      <c r="U55" s="537"/>
      <c r="V55" s="512"/>
      <c r="W55" s="775"/>
      <c r="X55" s="513"/>
      <c r="Y55" s="537"/>
      <c r="Z55" s="512"/>
      <c r="AA55" s="775"/>
      <c r="AB55" s="513"/>
      <c r="AC55" s="537"/>
      <c r="AD55" s="512"/>
      <c r="AE55" s="775"/>
      <c r="AF55" s="513"/>
      <c r="AG55" s="537"/>
      <c r="AH55" s="512"/>
      <c r="AI55" s="775"/>
      <c r="AJ55" s="513"/>
      <c r="AK55" s="537"/>
      <c r="AL55" s="512"/>
      <c r="AM55" s="775"/>
      <c r="AN55" s="513"/>
      <c r="AO55" s="537"/>
      <c r="AP55" s="512"/>
      <c r="AQ55" s="775"/>
      <c r="AR55" s="513"/>
      <c r="AS55" s="537"/>
      <c r="AT55" s="512"/>
      <c r="AU55" s="775"/>
      <c r="AV55" s="513"/>
      <c r="AW55" s="537"/>
      <c r="AX55" s="512"/>
      <c r="AY55" s="775"/>
      <c r="AZ55" s="513"/>
      <c r="BA55" s="537"/>
      <c r="BB55" s="512"/>
      <c r="BC55" s="775"/>
      <c r="BD55" s="513"/>
      <c r="BE55" s="537"/>
      <c r="BF55" s="512"/>
      <c r="BG55" s="775"/>
      <c r="BH55" s="513"/>
      <c r="BI55" s="537"/>
      <c r="BJ55" s="512"/>
      <c r="BK55" s="775"/>
      <c r="BL55" s="513"/>
      <c r="BM55" s="537"/>
      <c r="BN55" s="512"/>
      <c r="BO55" s="775"/>
      <c r="BP55" s="513"/>
      <c r="BQ55" s="537"/>
      <c r="BR55" s="512"/>
      <c r="BS55" s="775"/>
      <c r="BT55" s="513"/>
      <c r="BU55" s="537"/>
      <c r="BV55" s="512"/>
      <c r="BW55" s="775"/>
      <c r="BX55" s="513"/>
      <c r="BY55" s="537"/>
      <c r="BZ55" s="512"/>
      <c r="CA55" s="775"/>
      <c r="CB55" s="513"/>
      <c r="CC55" s="537"/>
      <c r="CD55" s="512"/>
      <c r="CE55" s="775"/>
      <c r="CF55" s="513"/>
      <c r="CG55" s="537"/>
      <c r="CH55" s="512"/>
      <c r="CI55" s="775"/>
      <c r="CJ55" s="513"/>
      <c r="CK55" s="537"/>
      <c r="CL55" s="512"/>
      <c r="CM55" s="775"/>
      <c r="CN55" s="513"/>
      <c r="CO55" s="537"/>
      <c r="CP55" s="512"/>
      <c r="CQ55" s="775"/>
      <c r="CR55" s="513"/>
      <c r="CS55" s="537"/>
      <c r="CT55" s="512"/>
      <c r="CU55" s="775"/>
      <c r="CV55" s="513"/>
      <c r="CW55" s="537"/>
      <c r="CX55" s="512"/>
      <c r="CY55" s="775"/>
      <c r="CZ55" s="513"/>
      <c r="DA55" s="537"/>
      <c r="DB55" s="512"/>
      <c r="DC55" s="775"/>
      <c r="DD55" s="513"/>
      <c r="DE55" s="537"/>
      <c r="DF55" s="512"/>
      <c r="DG55" s="775"/>
      <c r="DH55" s="513"/>
      <c r="DI55" s="537"/>
      <c r="DJ55" s="512"/>
      <c r="DK55" s="775"/>
      <c r="DL55" s="513"/>
      <c r="DM55" s="537"/>
      <c r="DN55" s="512"/>
      <c r="DO55" s="775"/>
      <c r="DP55" s="513"/>
      <c r="DQ55" s="537">
        <f>'4.2.3BR'!AV208</f>
        <v>0.42</v>
      </c>
      <c r="DR55" s="512"/>
      <c r="DS55" s="775">
        <f>'4.2.3BR'!AZ208</f>
        <v>94.995599999999996</v>
      </c>
      <c r="DT55" s="513"/>
      <c r="DU55" s="537">
        <f>'4.2.3BR'!AV210</f>
        <v>0.33</v>
      </c>
      <c r="DV55" s="512"/>
      <c r="DW55" s="775">
        <f>'4.2.3BR'!AZ210</f>
        <v>74.639400000000009</v>
      </c>
      <c r="DX55" s="513"/>
    </row>
    <row r="56" spans="1:134" s="1268" customFormat="1" ht="6.6" customHeight="1">
      <c r="A56" s="874">
        <f>'3.1Cost by Sub-contractors'!A54</f>
        <v>12.4</v>
      </c>
      <c r="B56" s="1581"/>
      <c r="C56" s="1924" t="str">
        <f>'3.1Cost by Sub-contractors'!C54:G54</f>
        <v>Profile (On Shore)</v>
      </c>
      <c r="D56" s="1924"/>
      <c r="E56" s="1924"/>
      <c r="F56" s="1924"/>
      <c r="G56" s="1925"/>
      <c r="H56" s="1934" t="str">
        <f>'3.1Cost by Sub-contractors'!H54:I54</f>
        <v>1/500</v>
      </c>
      <c r="I56" s="1935"/>
      <c r="J56" s="781" t="str">
        <f>'3.1Cost by Sub-contractors'!J54</f>
        <v>(km)</v>
      </c>
      <c r="K56" s="537">
        <f>'3.1Cost by Sub-contractors'!K54</f>
        <v>438.31</v>
      </c>
      <c r="L56" s="858"/>
      <c r="M56" s="2054"/>
      <c r="N56" s="2055"/>
      <c r="O56" s="2055"/>
      <c r="P56" s="2056"/>
      <c r="Q56" s="1263"/>
      <c r="R56" s="1264"/>
      <c r="S56" s="775"/>
      <c r="T56" s="785"/>
      <c r="U56" s="1263"/>
      <c r="V56" s="1264"/>
      <c r="W56" s="775"/>
      <c r="X56" s="785"/>
      <c r="Y56" s="1263"/>
      <c r="Z56" s="1264"/>
      <c r="AA56" s="775"/>
      <c r="AB56" s="785"/>
      <c r="AC56" s="1263"/>
      <c r="AD56" s="1264"/>
      <c r="AE56" s="775"/>
      <c r="AF56" s="785"/>
      <c r="AG56" s="1263"/>
      <c r="AH56" s="1264"/>
      <c r="AI56" s="775"/>
      <c r="AJ56" s="785"/>
      <c r="AK56" s="1263"/>
      <c r="AL56" s="1264"/>
      <c r="AM56" s="775"/>
      <c r="AN56" s="785"/>
      <c r="AO56" s="1263"/>
      <c r="AP56" s="1264"/>
      <c r="AQ56" s="775"/>
      <c r="AR56" s="785"/>
      <c r="AS56" s="1263"/>
      <c r="AT56" s="1264"/>
      <c r="AU56" s="775"/>
      <c r="AV56" s="785"/>
      <c r="AW56" s="1263"/>
      <c r="AX56" s="1264"/>
      <c r="AY56" s="775"/>
      <c r="AZ56" s="785"/>
      <c r="BA56" s="1263"/>
      <c r="BB56" s="1264"/>
      <c r="BC56" s="775"/>
      <c r="BD56" s="785"/>
      <c r="BE56" s="1263"/>
      <c r="BF56" s="1264"/>
      <c r="BG56" s="775"/>
      <c r="BH56" s="785"/>
      <c r="BI56" s="1263"/>
      <c r="BJ56" s="1264"/>
      <c r="BK56" s="775"/>
      <c r="BL56" s="785"/>
      <c r="BM56" s="1263"/>
      <c r="BN56" s="1264"/>
      <c r="BO56" s="775"/>
      <c r="BP56" s="785"/>
      <c r="BQ56" s="1263"/>
      <c r="BR56" s="1264"/>
      <c r="BS56" s="775"/>
      <c r="BT56" s="785"/>
      <c r="BU56" s="1263"/>
      <c r="BV56" s="1264"/>
      <c r="BW56" s="775"/>
      <c r="BX56" s="785"/>
      <c r="BY56" s="1263"/>
      <c r="BZ56" s="1264"/>
      <c r="CA56" s="775"/>
      <c r="CB56" s="785"/>
      <c r="CC56" s="1263"/>
      <c r="CD56" s="1264"/>
      <c r="CE56" s="775"/>
      <c r="CF56" s="785"/>
      <c r="CG56" s="1263"/>
      <c r="CH56" s="1264"/>
      <c r="CI56" s="775"/>
      <c r="CJ56" s="785"/>
      <c r="CK56" s="1263"/>
      <c r="CL56" s="1264"/>
      <c r="CM56" s="775"/>
      <c r="CN56" s="785"/>
      <c r="CO56" s="1263"/>
      <c r="CP56" s="1264"/>
      <c r="CQ56" s="775"/>
      <c r="CR56" s="785"/>
      <c r="CS56" s="1263"/>
      <c r="CT56" s="1264"/>
      <c r="CU56" s="775"/>
      <c r="CV56" s="785"/>
      <c r="CW56" s="1263"/>
      <c r="CX56" s="1264"/>
      <c r="CY56" s="775"/>
      <c r="CZ56" s="785"/>
      <c r="DA56" s="1263"/>
      <c r="DB56" s="1264"/>
      <c r="DC56" s="775"/>
      <c r="DD56" s="785"/>
      <c r="DE56" s="1263"/>
      <c r="DF56" s="1264"/>
      <c r="DG56" s="775"/>
      <c r="DH56" s="785"/>
      <c r="DI56" s="1263"/>
      <c r="DJ56" s="1264"/>
      <c r="DK56" s="775"/>
      <c r="DL56" s="785"/>
      <c r="DM56" s="1263"/>
      <c r="DN56" s="1264"/>
      <c r="DO56" s="775"/>
      <c r="DP56" s="785"/>
      <c r="DQ56" s="1263">
        <f>'4.2.3BR'!BB208</f>
        <v>0.16199999999999998</v>
      </c>
      <c r="DR56" s="1264"/>
      <c r="DS56" s="775">
        <f>'4.2.3BR'!BF208</f>
        <v>71.006219999999985</v>
      </c>
      <c r="DT56" s="785"/>
      <c r="DU56" s="1263">
        <f>'4.2.3BR'!BB210</f>
        <v>0.06</v>
      </c>
      <c r="DV56" s="1264"/>
      <c r="DW56" s="775">
        <f>'4.2.3BR'!BF210</f>
        <v>26.2986</v>
      </c>
      <c r="DX56" s="785"/>
    </row>
    <row r="57" spans="1:134" s="1268" customFormat="1" ht="6.6" customHeight="1">
      <c r="A57" s="874">
        <f>'3.1Cost by Sub-contractors'!A55</f>
        <v>12.5</v>
      </c>
      <c r="B57" s="1581"/>
      <c r="C57" s="1924" t="str">
        <f>'3.1Cost by Sub-contractors'!C55:G55</f>
        <v>Profile (Off Shore)</v>
      </c>
      <c r="D57" s="1924"/>
      <c r="E57" s="1924"/>
      <c r="F57" s="1924"/>
      <c r="G57" s="1925"/>
      <c r="H57" s="1934" t="str">
        <f>'3.1Cost by Sub-contractors'!H55:I55</f>
        <v>1/500</v>
      </c>
      <c r="I57" s="1935"/>
      <c r="J57" s="781" t="str">
        <f>'3.1Cost by Sub-contractors'!J55</f>
        <v>(km)</v>
      </c>
      <c r="K57" s="537">
        <f>'3.1Cost by Sub-contractors'!K55</f>
        <v>474.97</v>
      </c>
      <c r="L57" s="858"/>
      <c r="M57" s="2054"/>
      <c r="N57" s="2055"/>
      <c r="O57" s="2055"/>
      <c r="P57" s="2056"/>
      <c r="Q57" s="1263"/>
      <c r="R57" s="1264"/>
      <c r="S57" s="775"/>
      <c r="T57" s="785"/>
      <c r="U57" s="1263"/>
      <c r="V57" s="1264"/>
      <c r="W57" s="775"/>
      <c r="X57" s="785"/>
      <c r="Y57" s="1263"/>
      <c r="Z57" s="1264"/>
      <c r="AA57" s="775"/>
      <c r="AB57" s="785"/>
      <c r="AC57" s="1263"/>
      <c r="AD57" s="1264"/>
      <c r="AE57" s="775"/>
      <c r="AF57" s="785"/>
      <c r="AG57" s="1263"/>
      <c r="AH57" s="1264"/>
      <c r="AI57" s="775"/>
      <c r="AJ57" s="785"/>
      <c r="AK57" s="1263"/>
      <c r="AL57" s="1264"/>
      <c r="AM57" s="775"/>
      <c r="AN57" s="785"/>
      <c r="AO57" s="1263"/>
      <c r="AP57" s="1264"/>
      <c r="AQ57" s="775"/>
      <c r="AR57" s="785"/>
      <c r="AS57" s="1263"/>
      <c r="AT57" s="1264"/>
      <c r="AU57" s="775"/>
      <c r="AV57" s="785"/>
      <c r="AW57" s="1263"/>
      <c r="AX57" s="1264"/>
      <c r="AY57" s="775"/>
      <c r="AZ57" s="785"/>
      <c r="BA57" s="1263"/>
      <c r="BB57" s="1264"/>
      <c r="BC57" s="775"/>
      <c r="BD57" s="785"/>
      <c r="BE57" s="1263"/>
      <c r="BF57" s="1264"/>
      <c r="BG57" s="775"/>
      <c r="BH57" s="785"/>
      <c r="BI57" s="1263"/>
      <c r="BJ57" s="1264"/>
      <c r="BK57" s="775"/>
      <c r="BL57" s="785"/>
      <c r="BM57" s="1263"/>
      <c r="BN57" s="1264"/>
      <c r="BO57" s="775"/>
      <c r="BP57" s="785"/>
      <c r="BQ57" s="1263"/>
      <c r="BR57" s="1264"/>
      <c r="BS57" s="775"/>
      <c r="BT57" s="785"/>
      <c r="BU57" s="1263"/>
      <c r="BV57" s="1264"/>
      <c r="BW57" s="775"/>
      <c r="BX57" s="785"/>
      <c r="BY57" s="1263"/>
      <c r="BZ57" s="1264"/>
      <c r="CA57" s="775"/>
      <c r="CB57" s="785"/>
      <c r="CC57" s="1263"/>
      <c r="CD57" s="1264"/>
      <c r="CE57" s="775"/>
      <c r="CF57" s="785"/>
      <c r="CG57" s="1263"/>
      <c r="CH57" s="1264"/>
      <c r="CI57" s="775"/>
      <c r="CJ57" s="785"/>
      <c r="CK57" s="1263"/>
      <c r="CL57" s="1264"/>
      <c r="CM57" s="775"/>
      <c r="CN57" s="785"/>
      <c r="CO57" s="1263"/>
      <c r="CP57" s="1264"/>
      <c r="CQ57" s="775"/>
      <c r="CR57" s="785"/>
      <c r="CS57" s="1263"/>
      <c r="CT57" s="1264"/>
      <c r="CU57" s="775"/>
      <c r="CV57" s="785"/>
      <c r="CW57" s="1263"/>
      <c r="CX57" s="1264"/>
      <c r="CY57" s="775"/>
      <c r="CZ57" s="785"/>
      <c r="DA57" s="1263"/>
      <c r="DB57" s="1264"/>
      <c r="DC57" s="775"/>
      <c r="DD57" s="785"/>
      <c r="DE57" s="1263"/>
      <c r="DF57" s="1264"/>
      <c r="DG57" s="775"/>
      <c r="DH57" s="785"/>
      <c r="DI57" s="1263"/>
      <c r="DJ57" s="1264"/>
      <c r="DK57" s="775"/>
      <c r="DL57" s="785"/>
      <c r="DM57" s="1263"/>
      <c r="DN57" s="1264"/>
      <c r="DO57" s="775"/>
      <c r="DP57" s="785"/>
      <c r="DQ57" s="1263">
        <f>'4.2.3BR'!BH208</f>
        <v>4.2000000000000003E-2</v>
      </c>
      <c r="DR57" s="1264"/>
      <c r="DS57" s="775">
        <f>'4.2.3BR'!BL208</f>
        <v>19.948740000000001</v>
      </c>
      <c r="DT57" s="785"/>
      <c r="DU57" s="1263">
        <f>'4.2.3BR'!BH210</f>
        <v>3.3000000000000002E-2</v>
      </c>
      <c r="DV57" s="1264"/>
      <c r="DW57" s="775">
        <f>'4.2.3BR'!BL210</f>
        <v>15.674010000000001</v>
      </c>
      <c r="DX57" s="785"/>
    </row>
    <row r="58" spans="1:134" s="1268" customFormat="1" ht="6.6" customHeight="1">
      <c r="A58" s="874">
        <f>'3.1Cost by Sub-contractors'!A56</f>
        <v>12.6</v>
      </c>
      <c r="B58" s="1581"/>
      <c r="C58" s="1924" t="str">
        <f>'3.1Cost by Sub-contractors'!C56:G56</f>
        <v>Cross-section (Approach Road)</v>
      </c>
      <c r="D58" s="1924"/>
      <c r="E58" s="1924"/>
      <c r="F58" s="1924"/>
      <c r="G58" s="1925"/>
      <c r="H58" s="1934" t="str">
        <f>'3.1Cost by Sub-contractors'!H56:I56</f>
        <v>1/200</v>
      </c>
      <c r="I58" s="1935"/>
      <c r="J58" s="781" t="str">
        <f>'3.1Cost by Sub-contractors'!J56</f>
        <v>(km)</v>
      </c>
      <c r="K58" s="537">
        <f>'3.1Cost by Sub-contractors'!K56</f>
        <v>572.73</v>
      </c>
      <c r="L58" s="858"/>
      <c r="M58" s="2054"/>
      <c r="N58" s="2055"/>
      <c r="O58" s="2055"/>
      <c r="P58" s="2056"/>
      <c r="Q58" s="1263"/>
      <c r="R58" s="1264"/>
      <c r="S58" s="775"/>
      <c r="T58" s="785"/>
      <c r="U58" s="1263"/>
      <c r="V58" s="1264"/>
      <c r="W58" s="775"/>
      <c r="X58" s="785"/>
      <c r="Y58" s="1263"/>
      <c r="Z58" s="1264"/>
      <c r="AA58" s="775"/>
      <c r="AB58" s="785"/>
      <c r="AC58" s="1263"/>
      <c r="AD58" s="1264"/>
      <c r="AE58" s="775"/>
      <c r="AF58" s="785"/>
      <c r="AG58" s="1263"/>
      <c r="AH58" s="1264"/>
      <c r="AI58" s="775"/>
      <c r="AJ58" s="785"/>
      <c r="AK58" s="1263"/>
      <c r="AL58" s="1264"/>
      <c r="AM58" s="775"/>
      <c r="AN58" s="785"/>
      <c r="AO58" s="1263"/>
      <c r="AP58" s="1264"/>
      <c r="AQ58" s="775"/>
      <c r="AR58" s="785"/>
      <c r="AS58" s="1263"/>
      <c r="AT58" s="1264"/>
      <c r="AU58" s="775"/>
      <c r="AV58" s="785"/>
      <c r="AW58" s="1263"/>
      <c r="AX58" s="1264"/>
      <c r="AY58" s="775"/>
      <c r="AZ58" s="785"/>
      <c r="BA58" s="1263"/>
      <c r="BB58" s="1264"/>
      <c r="BC58" s="775"/>
      <c r="BD58" s="785"/>
      <c r="BE58" s="1263"/>
      <c r="BF58" s="1264"/>
      <c r="BG58" s="775"/>
      <c r="BH58" s="785"/>
      <c r="BI58" s="1263"/>
      <c r="BJ58" s="1264"/>
      <c r="BK58" s="775"/>
      <c r="BL58" s="785"/>
      <c r="BM58" s="1263"/>
      <c r="BN58" s="1264"/>
      <c r="BO58" s="775"/>
      <c r="BP58" s="785"/>
      <c r="BQ58" s="1263"/>
      <c r="BR58" s="1264"/>
      <c r="BS58" s="775"/>
      <c r="BT58" s="785"/>
      <c r="BU58" s="1263"/>
      <c r="BV58" s="1264"/>
      <c r="BW58" s="775"/>
      <c r="BX58" s="785"/>
      <c r="BY58" s="1263"/>
      <c r="BZ58" s="1264"/>
      <c r="CA58" s="775"/>
      <c r="CB58" s="785"/>
      <c r="CC58" s="1263"/>
      <c r="CD58" s="1264"/>
      <c r="CE58" s="775"/>
      <c r="CF58" s="785"/>
      <c r="CG58" s="1263"/>
      <c r="CH58" s="1264"/>
      <c r="CI58" s="775"/>
      <c r="CJ58" s="785"/>
      <c r="CK58" s="1263"/>
      <c r="CL58" s="1264"/>
      <c r="CM58" s="775"/>
      <c r="CN58" s="785"/>
      <c r="CO58" s="1263"/>
      <c r="CP58" s="1264"/>
      <c r="CQ58" s="775"/>
      <c r="CR58" s="785"/>
      <c r="CS58" s="1263"/>
      <c r="CT58" s="1264"/>
      <c r="CU58" s="775"/>
      <c r="CV58" s="785"/>
      <c r="CW58" s="1263"/>
      <c r="CX58" s="1264"/>
      <c r="CY58" s="775"/>
      <c r="CZ58" s="785"/>
      <c r="DA58" s="1263"/>
      <c r="DB58" s="1264"/>
      <c r="DC58" s="775"/>
      <c r="DD58" s="785"/>
      <c r="DE58" s="1263"/>
      <c r="DF58" s="1264"/>
      <c r="DG58" s="775"/>
      <c r="DH58" s="785"/>
      <c r="DI58" s="1263"/>
      <c r="DJ58" s="1264"/>
      <c r="DK58" s="775"/>
      <c r="DL58" s="785"/>
      <c r="DM58" s="1263"/>
      <c r="DN58" s="1264"/>
      <c r="DO58" s="775"/>
      <c r="DP58" s="785"/>
      <c r="DQ58" s="1263">
        <f>'4.2.3BR'!BN208</f>
        <v>0.378</v>
      </c>
      <c r="DR58" s="1264"/>
      <c r="DS58" s="775">
        <f>'4.2.3BR'!BR208</f>
        <v>216.49194</v>
      </c>
      <c r="DT58" s="785"/>
      <c r="DU58" s="1263">
        <f>'4.2.3BR'!BN210</f>
        <v>0.189</v>
      </c>
      <c r="DV58" s="1264"/>
      <c r="DW58" s="775">
        <f>'4.2.3BR'!BR210</f>
        <v>108.24597</v>
      </c>
      <c r="DX58" s="785"/>
    </row>
    <row r="59" spans="1:134" s="1268" customFormat="1" ht="6.6" customHeight="1">
      <c r="A59" s="874">
        <f>'3.1Cost by Sub-contractors'!A57</f>
        <v>12.7</v>
      </c>
      <c r="B59" s="1581"/>
      <c r="C59" s="1924" t="str">
        <f>'3.1Cost by Sub-contractors'!C57:G57</f>
        <v>River Profile</v>
      </c>
      <c r="D59" s="1924"/>
      <c r="E59" s="1924"/>
      <c r="F59" s="1924"/>
      <c r="G59" s="1925"/>
      <c r="H59" s="1934" t="str">
        <f>'3.1Cost by Sub-contractors'!H57:I57</f>
        <v>1/1,000; 1/100</v>
      </c>
      <c r="I59" s="1935"/>
      <c r="J59" s="781" t="str">
        <f>'3.1Cost by Sub-contractors'!J57</f>
        <v>(km)</v>
      </c>
      <c r="K59" s="537">
        <f>'3.1Cost by Sub-contractors'!K57</f>
        <v>474.97</v>
      </c>
      <c r="L59" s="858"/>
      <c r="M59" s="2054"/>
      <c r="N59" s="2055"/>
      <c r="O59" s="2055"/>
      <c r="P59" s="2056"/>
      <c r="Q59" s="1263"/>
      <c r="R59" s="1264"/>
      <c r="S59" s="775"/>
      <c r="T59" s="785"/>
      <c r="U59" s="1263"/>
      <c r="V59" s="1264"/>
      <c r="W59" s="775"/>
      <c r="X59" s="785"/>
      <c r="Y59" s="1263"/>
      <c r="Z59" s="1264"/>
      <c r="AA59" s="775"/>
      <c r="AB59" s="785"/>
      <c r="AC59" s="1263"/>
      <c r="AD59" s="1264"/>
      <c r="AE59" s="775"/>
      <c r="AF59" s="785"/>
      <c r="AG59" s="1263"/>
      <c r="AH59" s="1264"/>
      <c r="AI59" s="775"/>
      <c r="AJ59" s="785"/>
      <c r="AK59" s="1263"/>
      <c r="AL59" s="1264"/>
      <c r="AM59" s="775"/>
      <c r="AN59" s="785"/>
      <c r="AO59" s="1263"/>
      <c r="AP59" s="1264"/>
      <c r="AQ59" s="775"/>
      <c r="AR59" s="785"/>
      <c r="AS59" s="1263"/>
      <c r="AT59" s="1264"/>
      <c r="AU59" s="775"/>
      <c r="AV59" s="785"/>
      <c r="AW59" s="1263"/>
      <c r="AX59" s="1264"/>
      <c r="AY59" s="775"/>
      <c r="AZ59" s="785"/>
      <c r="BA59" s="1263"/>
      <c r="BB59" s="1264"/>
      <c r="BC59" s="775"/>
      <c r="BD59" s="785"/>
      <c r="BE59" s="1263"/>
      <c r="BF59" s="1264"/>
      <c r="BG59" s="775"/>
      <c r="BH59" s="785"/>
      <c r="BI59" s="1263"/>
      <c r="BJ59" s="1264"/>
      <c r="BK59" s="775"/>
      <c r="BL59" s="785"/>
      <c r="BM59" s="1263"/>
      <c r="BN59" s="1264"/>
      <c r="BO59" s="775"/>
      <c r="BP59" s="785"/>
      <c r="BQ59" s="1263"/>
      <c r="BR59" s="1264"/>
      <c r="BS59" s="775"/>
      <c r="BT59" s="785"/>
      <c r="BU59" s="1263"/>
      <c r="BV59" s="1264"/>
      <c r="BW59" s="775"/>
      <c r="BX59" s="785"/>
      <c r="BY59" s="1263"/>
      <c r="BZ59" s="1264"/>
      <c r="CA59" s="775"/>
      <c r="CB59" s="785"/>
      <c r="CC59" s="1263"/>
      <c r="CD59" s="1264"/>
      <c r="CE59" s="775"/>
      <c r="CF59" s="785"/>
      <c r="CG59" s="1263"/>
      <c r="CH59" s="1264"/>
      <c r="CI59" s="775"/>
      <c r="CJ59" s="785"/>
      <c r="CK59" s="1263"/>
      <c r="CL59" s="1264"/>
      <c r="CM59" s="775"/>
      <c r="CN59" s="785"/>
      <c r="CO59" s="1263"/>
      <c r="CP59" s="1264"/>
      <c r="CQ59" s="775"/>
      <c r="CR59" s="785"/>
      <c r="CS59" s="1263"/>
      <c r="CT59" s="1264"/>
      <c r="CU59" s="775"/>
      <c r="CV59" s="785"/>
      <c r="CW59" s="1263"/>
      <c r="CX59" s="1264"/>
      <c r="CY59" s="775"/>
      <c r="CZ59" s="785"/>
      <c r="DA59" s="1263"/>
      <c r="DB59" s="1264"/>
      <c r="DC59" s="775"/>
      <c r="DD59" s="785"/>
      <c r="DE59" s="1263"/>
      <c r="DF59" s="1264"/>
      <c r="DG59" s="775"/>
      <c r="DH59" s="785"/>
      <c r="DI59" s="1263"/>
      <c r="DJ59" s="1264"/>
      <c r="DK59" s="775"/>
      <c r="DL59" s="785"/>
      <c r="DM59" s="1263"/>
      <c r="DN59" s="1264"/>
      <c r="DO59" s="775"/>
      <c r="DP59" s="785"/>
      <c r="DQ59" s="1263">
        <f>'4.2.3BR'!BT208</f>
        <v>0.1</v>
      </c>
      <c r="DR59" s="1264"/>
      <c r="DS59" s="775">
        <f>'4.2.3BR'!BX208</f>
        <v>47.497000000000007</v>
      </c>
      <c r="DT59" s="785"/>
      <c r="DU59" s="1263">
        <f>'4.2.3BR'!BT210</f>
        <v>0.1</v>
      </c>
      <c r="DV59" s="1264"/>
      <c r="DW59" s="775">
        <f>'4.2.3BR'!BX210</f>
        <v>47.497000000000007</v>
      </c>
      <c r="DX59" s="785"/>
    </row>
    <row r="60" spans="1:134" s="1268" customFormat="1" ht="6.6" customHeight="1">
      <c r="A60" s="874">
        <f>'3.1Cost by Sub-contractors'!A58</f>
        <v>12.8</v>
      </c>
      <c r="B60" s="1581"/>
      <c r="C60" s="1924" t="str">
        <f>'3.1Cost by Sub-contractors'!C58:G58</f>
        <v>River Cross-section</v>
      </c>
      <c r="D60" s="1924"/>
      <c r="E60" s="1924"/>
      <c r="F60" s="1924"/>
      <c r="G60" s="1925"/>
      <c r="H60" s="1934" t="str">
        <f>'3.1Cost by Sub-contractors'!H58:I58</f>
        <v>1/200</v>
      </c>
      <c r="I60" s="1935"/>
      <c r="J60" s="781" t="str">
        <f>'3.1Cost by Sub-contractors'!J58</f>
        <v>(km)</v>
      </c>
      <c r="K60" s="537">
        <f>'3.1Cost by Sub-contractors'!K58</f>
        <v>655.49</v>
      </c>
      <c r="L60" s="858"/>
      <c r="M60" s="2054"/>
      <c r="N60" s="2055"/>
      <c r="O60" s="2055"/>
      <c r="P60" s="2056"/>
      <c r="Q60" s="1263"/>
      <c r="R60" s="1264"/>
      <c r="S60" s="775"/>
      <c r="T60" s="785"/>
      <c r="U60" s="1263"/>
      <c r="V60" s="1264"/>
      <c r="W60" s="775"/>
      <c r="X60" s="785"/>
      <c r="Y60" s="1263"/>
      <c r="Z60" s="1264"/>
      <c r="AA60" s="775"/>
      <c r="AB60" s="785"/>
      <c r="AC60" s="1263"/>
      <c r="AD60" s="1264"/>
      <c r="AE60" s="775"/>
      <c r="AF60" s="785"/>
      <c r="AG60" s="1263"/>
      <c r="AH60" s="1264"/>
      <c r="AI60" s="775"/>
      <c r="AJ60" s="785"/>
      <c r="AK60" s="1263"/>
      <c r="AL60" s="1264"/>
      <c r="AM60" s="775"/>
      <c r="AN60" s="785"/>
      <c r="AO60" s="1263"/>
      <c r="AP60" s="1264"/>
      <c r="AQ60" s="775"/>
      <c r="AR60" s="785"/>
      <c r="AS60" s="1263"/>
      <c r="AT60" s="1264"/>
      <c r="AU60" s="775"/>
      <c r="AV60" s="785"/>
      <c r="AW60" s="1263"/>
      <c r="AX60" s="1264"/>
      <c r="AY60" s="775"/>
      <c r="AZ60" s="785"/>
      <c r="BA60" s="1263"/>
      <c r="BB60" s="1264"/>
      <c r="BC60" s="775"/>
      <c r="BD60" s="785"/>
      <c r="BE60" s="1263"/>
      <c r="BF60" s="1264"/>
      <c r="BG60" s="775"/>
      <c r="BH60" s="785"/>
      <c r="BI60" s="1263"/>
      <c r="BJ60" s="1264"/>
      <c r="BK60" s="775"/>
      <c r="BL60" s="785"/>
      <c r="BM60" s="1263"/>
      <c r="BN60" s="1264"/>
      <c r="BO60" s="775"/>
      <c r="BP60" s="785"/>
      <c r="BQ60" s="1263"/>
      <c r="BR60" s="1264"/>
      <c r="BS60" s="775"/>
      <c r="BT60" s="785"/>
      <c r="BU60" s="1263"/>
      <c r="BV60" s="1264"/>
      <c r="BW60" s="775"/>
      <c r="BX60" s="785"/>
      <c r="BY60" s="1263"/>
      <c r="BZ60" s="1264"/>
      <c r="CA60" s="775"/>
      <c r="CB60" s="785"/>
      <c r="CC60" s="1263"/>
      <c r="CD60" s="1264"/>
      <c r="CE60" s="775"/>
      <c r="CF60" s="785"/>
      <c r="CG60" s="1263"/>
      <c r="CH60" s="1264"/>
      <c r="CI60" s="775"/>
      <c r="CJ60" s="785"/>
      <c r="CK60" s="1263"/>
      <c r="CL60" s="1264"/>
      <c r="CM60" s="775"/>
      <c r="CN60" s="785"/>
      <c r="CO60" s="1263"/>
      <c r="CP60" s="1264"/>
      <c r="CQ60" s="775"/>
      <c r="CR60" s="785"/>
      <c r="CS60" s="1263"/>
      <c r="CT60" s="1264"/>
      <c r="CU60" s="775"/>
      <c r="CV60" s="785"/>
      <c r="CW60" s="1263"/>
      <c r="CX60" s="1264"/>
      <c r="CY60" s="775"/>
      <c r="CZ60" s="785"/>
      <c r="DA60" s="1263"/>
      <c r="DB60" s="1264"/>
      <c r="DC60" s="775"/>
      <c r="DD60" s="785"/>
      <c r="DE60" s="1263"/>
      <c r="DF60" s="1264"/>
      <c r="DG60" s="775"/>
      <c r="DH60" s="785"/>
      <c r="DI60" s="1263"/>
      <c r="DJ60" s="1264"/>
      <c r="DK60" s="775"/>
      <c r="DL60" s="785"/>
      <c r="DM60" s="1263"/>
      <c r="DN60" s="1264"/>
      <c r="DO60" s="775"/>
      <c r="DP60" s="785"/>
      <c r="DQ60" s="1263">
        <f>'4.2.3BR'!BZ208</f>
        <v>8.4000000000000005E-2</v>
      </c>
      <c r="DR60" s="1264"/>
      <c r="DS60" s="775">
        <f>'4.2.3BR'!CD208</f>
        <v>55.061160000000001</v>
      </c>
      <c r="DT60" s="785"/>
      <c r="DU60" s="1263">
        <f>'4.2.3BR'!BZ210</f>
        <v>6.6000000000000003E-2</v>
      </c>
      <c r="DV60" s="1264"/>
      <c r="DW60" s="775">
        <f>'4.2.3BR'!CD210</f>
        <v>43.262340000000002</v>
      </c>
      <c r="DX60" s="785"/>
    </row>
    <row r="61" spans="1:134" s="442" customFormat="1" ht="6.6" customHeight="1">
      <c r="A61" s="499">
        <f>'3.1Cost by Sub-contractors'!A59</f>
        <v>13</v>
      </c>
      <c r="B61" s="1582"/>
      <c r="C61" s="1936" t="str">
        <f>'3.1Cost by Sub-contractors'!C59:G59</f>
        <v>Culvert Box (CB)</v>
      </c>
      <c r="D61" s="1936"/>
      <c r="E61" s="1936"/>
      <c r="F61" s="1936"/>
      <c r="G61" s="1937"/>
      <c r="H61" s="1932">
        <f>'3.1Cost by Sub-contractors'!H59:I59</f>
        <v>0</v>
      </c>
      <c r="I61" s="1933"/>
      <c r="J61" s="499">
        <f>'3.1Cost by Sub-contractors'!J59</f>
        <v>0</v>
      </c>
      <c r="K61" s="521">
        <f>'3.1Cost by Sub-contractors'!K59</f>
        <v>0</v>
      </c>
      <c r="L61" s="511"/>
      <c r="M61" s="2054"/>
      <c r="N61" s="2055"/>
      <c r="O61" s="2055"/>
      <c r="P61" s="2056"/>
      <c r="Q61" s="528"/>
      <c r="R61" s="832"/>
      <c r="S61" s="823">
        <f>SUM(S62:S64)</f>
        <v>0</v>
      </c>
      <c r="T61" s="529"/>
      <c r="U61" s="528"/>
      <c r="V61" s="832"/>
      <c r="W61" s="823">
        <f>SUM(W62:W64)</f>
        <v>0</v>
      </c>
      <c r="X61" s="529"/>
      <c r="Y61" s="528"/>
      <c r="Z61" s="832"/>
      <c r="AA61" s="823">
        <f>SUM(AA62:AA64)</f>
        <v>0</v>
      </c>
      <c r="AB61" s="529"/>
      <c r="AC61" s="528"/>
      <c r="AD61" s="832"/>
      <c r="AE61" s="823">
        <f>SUM(AE62:AE64)</f>
        <v>0</v>
      </c>
      <c r="AF61" s="529"/>
      <c r="AG61" s="528"/>
      <c r="AH61" s="832"/>
      <c r="AI61" s="823">
        <f>SUM(AI62:AI64)</f>
        <v>0</v>
      </c>
      <c r="AJ61" s="529"/>
      <c r="AK61" s="528"/>
      <c r="AL61" s="832"/>
      <c r="AM61" s="823">
        <f>SUM(AM62:AM64)</f>
        <v>0</v>
      </c>
      <c r="AN61" s="529"/>
      <c r="AO61" s="528"/>
      <c r="AP61" s="832"/>
      <c r="AQ61" s="823">
        <f>SUM(AQ62:AQ64)</f>
        <v>0</v>
      </c>
      <c r="AR61" s="529"/>
      <c r="AS61" s="528"/>
      <c r="AT61" s="832"/>
      <c r="AU61" s="823">
        <f>SUM(AU62:AU64)</f>
        <v>0</v>
      </c>
      <c r="AV61" s="529"/>
      <c r="AW61" s="528"/>
      <c r="AX61" s="832"/>
      <c r="AY61" s="823">
        <f>SUM(AY62:AY64)</f>
        <v>0</v>
      </c>
      <c r="AZ61" s="529"/>
      <c r="BA61" s="528"/>
      <c r="BB61" s="832"/>
      <c r="BC61" s="823">
        <f>SUM(BC62:BC64)</f>
        <v>0</v>
      </c>
      <c r="BD61" s="529"/>
      <c r="BE61" s="528"/>
      <c r="BF61" s="832"/>
      <c r="BG61" s="823">
        <f>SUM(BG62:BG64)</f>
        <v>0</v>
      </c>
      <c r="BH61" s="529"/>
      <c r="BI61" s="528"/>
      <c r="BJ61" s="832"/>
      <c r="BK61" s="823">
        <f>SUM(BK62:BK64)</f>
        <v>0</v>
      </c>
      <c r="BL61" s="529"/>
      <c r="BM61" s="528"/>
      <c r="BN61" s="832"/>
      <c r="BO61" s="823">
        <f>SUM(BO62:BO64)</f>
        <v>0</v>
      </c>
      <c r="BP61" s="529"/>
      <c r="BQ61" s="528"/>
      <c r="BR61" s="832"/>
      <c r="BS61" s="823">
        <f>SUM(BS62:BS64)</f>
        <v>0</v>
      </c>
      <c r="BT61" s="529"/>
      <c r="BU61" s="528"/>
      <c r="BV61" s="832"/>
      <c r="BW61" s="823">
        <f>SUM(BW62:BW64)</f>
        <v>0</v>
      </c>
      <c r="BX61" s="529"/>
      <c r="BY61" s="528"/>
      <c r="BZ61" s="832"/>
      <c r="CA61" s="823">
        <f>SUM(CA62:CA64)</f>
        <v>0</v>
      </c>
      <c r="CB61" s="529"/>
      <c r="CC61" s="528"/>
      <c r="CD61" s="832"/>
      <c r="CE61" s="823">
        <f>SUM(CE62:CE64)</f>
        <v>0</v>
      </c>
      <c r="CF61" s="529"/>
      <c r="CG61" s="528"/>
      <c r="CH61" s="832"/>
      <c r="CI61" s="823">
        <f>SUM(CI62:CI64)</f>
        <v>0</v>
      </c>
      <c r="CJ61" s="529"/>
      <c r="CK61" s="528"/>
      <c r="CL61" s="832"/>
      <c r="CM61" s="823">
        <f>SUM(CM62:CM64)</f>
        <v>0</v>
      </c>
      <c r="CN61" s="529"/>
      <c r="CO61" s="528"/>
      <c r="CP61" s="832"/>
      <c r="CQ61" s="823">
        <f>SUM(CQ62:CQ64)</f>
        <v>0</v>
      </c>
      <c r="CR61" s="529"/>
      <c r="CS61" s="528"/>
      <c r="CT61" s="832"/>
      <c r="CU61" s="823">
        <f>SUM(CU62:CU64)</f>
        <v>0</v>
      </c>
      <c r="CV61" s="529"/>
      <c r="CW61" s="528"/>
      <c r="CX61" s="832"/>
      <c r="CY61" s="823">
        <f>SUM(CY62:CY64)</f>
        <v>0</v>
      </c>
      <c r="CZ61" s="529"/>
      <c r="DA61" s="528"/>
      <c r="DB61" s="832"/>
      <c r="DC61" s="823">
        <f>SUM(DC62:DC64)</f>
        <v>0</v>
      </c>
      <c r="DD61" s="529"/>
      <c r="DE61" s="528"/>
      <c r="DF61" s="832"/>
      <c r="DG61" s="823">
        <f>SUM(DG62:DG64)</f>
        <v>0</v>
      </c>
      <c r="DH61" s="529"/>
      <c r="DI61" s="528"/>
      <c r="DJ61" s="832"/>
      <c r="DK61" s="823">
        <f>SUM(DK62:DK64)</f>
        <v>0</v>
      </c>
      <c r="DL61" s="529"/>
      <c r="DM61" s="528"/>
      <c r="DN61" s="832"/>
      <c r="DO61" s="823">
        <f>SUM(DO62:DO64)</f>
        <v>0</v>
      </c>
      <c r="DP61" s="529"/>
      <c r="DQ61" s="528"/>
      <c r="DR61" s="832"/>
      <c r="DS61" s="823">
        <f>SUM(DS62:DS64)</f>
        <v>525.97199999999998</v>
      </c>
      <c r="DT61" s="529"/>
      <c r="DU61" s="528"/>
      <c r="DV61" s="832"/>
      <c r="DW61" s="823">
        <f>SUM(DW62:DW64)</f>
        <v>525.97199999999998</v>
      </c>
      <c r="DX61" s="529"/>
      <c r="DY61" s="836"/>
      <c r="DZ61" s="836"/>
      <c r="EA61" s="836"/>
      <c r="EB61" s="836"/>
      <c r="EC61" s="836"/>
      <c r="ED61" s="836"/>
    </row>
    <row r="62" spans="1:134" s="1268" customFormat="1" ht="6.6" customHeight="1">
      <c r="A62" s="1259">
        <f>'3.1Cost by Sub-contractors'!A60</f>
        <v>13.1</v>
      </c>
      <c r="B62" s="1581"/>
      <c r="C62" s="1924" t="str">
        <f>'3.1Cost by Sub-contractors'!C60:G60</f>
        <v>Profile</v>
      </c>
      <c r="D62" s="1924"/>
      <c r="E62" s="1924"/>
      <c r="F62" s="1924"/>
      <c r="G62" s="1925"/>
      <c r="H62" s="1934" t="str">
        <f>'3.1Cost by Sub-contractors'!H60:I60</f>
        <v>1/500</v>
      </c>
      <c r="I62" s="1935"/>
      <c r="J62" s="781" t="str">
        <f>'3.1Cost by Sub-contractors'!J60</f>
        <v>(km)</v>
      </c>
      <c r="K62" s="537">
        <f>'3.1Cost by Sub-contractors'!K60</f>
        <v>438.31</v>
      </c>
      <c r="L62" s="858"/>
      <c r="M62" s="2054"/>
      <c r="N62" s="2055"/>
      <c r="O62" s="2055"/>
      <c r="P62" s="2056"/>
      <c r="Q62" s="1263"/>
      <c r="R62" s="1264"/>
      <c r="S62" s="775"/>
      <c r="T62" s="785"/>
      <c r="U62" s="1263"/>
      <c r="V62" s="1264"/>
      <c r="W62" s="775"/>
      <c r="X62" s="785"/>
      <c r="Y62" s="1263"/>
      <c r="Z62" s="1264"/>
      <c r="AA62" s="775"/>
      <c r="AB62" s="785"/>
      <c r="AC62" s="1263"/>
      <c r="AD62" s="1264"/>
      <c r="AE62" s="775"/>
      <c r="AF62" s="785"/>
      <c r="AG62" s="1263"/>
      <c r="AH62" s="1264"/>
      <c r="AI62" s="775"/>
      <c r="AJ62" s="785"/>
      <c r="AK62" s="1263"/>
      <c r="AL62" s="1264"/>
      <c r="AM62" s="775"/>
      <c r="AN62" s="785"/>
      <c r="AO62" s="1263"/>
      <c r="AP62" s="1264"/>
      <c r="AQ62" s="775"/>
      <c r="AR62" s="785"/>
      <c r="AS62" s="1263"/>
      <c r="AT62" s="1264"/>
      <c r="AU62" s="775"/>
      <c r="AV62" s="785"/>
      <c r="AW62" s="1263"/>
      <c r="AX62" s="1264"/>
      <c r="AY62" s="775"/>
      <c r="AZ62" s="785"/>
      <c r="BA62" s="1263"/>
      <c r="BB62" s="1264"/>
      <c r="BC62" s="775"/>
      <c r="BD62" s="785"/>
      <c r="BE62" s="1263"/>
      <c r="BF62" s="1264"/>
      <c r="BG62" s="775"/>
      <c r="BH62" s="785"/>
      <c r="BI62" s="1263"/>
      <c r="BJ62" s="1264"/>
      <c r="BK62" s="775"/>
      <c r="BL62" s="785"/>
      <c r="BM62" s="1263"/>
      <c r="BN62" s="1264"/>
      <c r="BO62" s="775"/>
      <c r="BP62" s="785"/>
      <c r="BQ62" s="1263"/>
      <c r="BR62" s="1264"/>
      <c r="BS62" s="775"/>
      <c r="BT62" s="785"/>
      <c r="BU62" s="1263"/>
      <c r="BV62" s="1264"/>
      <c r="BW62" s="775"/>
      <c r="BX62" s="785"/>
      <c r="BY62" s="1263"/>
      <c r="BZ62" s="1264"/>
      <c r="CA62" s="775"/>
      <c r="CB62" s="785"/>
      <c r="CC62" s="1263"/>
      <c r="CD62" s="1264"/>
      <c r="CE62" s="775"/>
      <c r="CF62" s="785"/>
      <c r="CG62" s="1263"/>
      <c r="CH62" s="1264"/>
      <c r="CI62" s="775"/>
      <c r="CJ62" s="785"/>
      <c r="CK62" s="1263"/>
      <c r="CL62" s="1264"/>
      <c r="CM62" s="775"/>
      <c r="CN62" s="785"/>
      <c r="CO62" s="1263"/>
      <c r="CP62" s="1264"/>
      <c r="CQ62" s="775"/>
      <c r="CR62" s="785"/>
      <c r="CS62" s="1263"/>
      <c r="CT62" s="1264"/>
      <c r="CU62" s="775"/>
      <c r="CV62" s="785"/>
      <c r="CW62" s="1263"/>
      <c r="CX62" s="1264"/>
      <c r="CY62" s="775"/>
      <c r="CZ62" s="785"/>
      <c r="DA62" s="1263"/>
      <c r="DB62" s="1264"/>
      <c r="DC62" s="775"/>
      <c r="DD62" s="785"/>
      <c r="DE62" s="1263"/>
      <c r="DF62" s="1264"/>
      <c r="DG62" s="775"/>
      <c r="DH62" s="785"/>
      <c r="DI62" s="1263"/>
      <c r="DJ62" s="1264"/>
      <c r="DK62" s="775"/>
      <c r="DL62" s="785"/>
      <c r="DM62" s="1263"/>
      <c r="DN62" s="1264"/>
      <c r="DO62" s="775"/>
      <c r="DP62" s="785"/>
      <c r="DQ62" s="1263">
        <f>'4.2.4CB'!L225</f>
        <v>0</v>
      </c>
      <c r="DR62" s="1264"/>
      <c r="DS62" s="775">
        <f>'4.2.4CB'!Q225</f>
        <v>0</v>
      </c>
      <c r="DT62" s="785"/>
      <c r="DU62" s="1263">
        <f>'4.2.4CB'!L238</f>
        <v>0</v>
      </c>
      <c r="DV62" s="1264"/>
      <c r="DW62" s="775">
        <f>'4.2.4CB'!Q238</f>
        <v>0</v>
      </c>
      <c r="DX62" s="785"/>
    </row>
    <row r="63" spans="1:134" s="1268" customFormat="1" ht="6.6" customHeight="1">
      <c r="A63" s="1259">
        <f>'3.1Cost by Sub-contractors'!A61</f>
        <v>13.2</v>
      </c>
      <c r="B63" s="1581"/>
      <c r="C63" s="1924" t="str">
        <f>'3.1Cost by Sub-contractors'!C61:G61</f>
        <v>Profile</v>
      </c>
      <c r="D63" s="1924"/>
      <c r="E63" s="1924"/>
      <c r="F63" s="1924"/>
      <c r="G63" s="1925"/>
      <c r="H63" s="1934" t="str">
        <f>'3.1Cost by Sub-contractors'!H61:I61</f>
        <v>1/200</v>
      </c>
      <c r="I63" s="1935"/>
      <c r="J63" s="781" t="str">
        <f>'3.1Cost by Sub-contractors'!J61</f>
        <v>(km)</v>
      </c>
      <c r="K63" s="537">
        <f>'3.1Cost by Sub-contractors'!K61</f>
        <v>438.31</v>
      </c>
      <c r="L63" s="858"/>
      <c r="M63" s="2054"/>
      <c r="N63" s="2055"/>
      <c r="O63" s="2055"/>
      <c r="P63" s="2056"/>
      <c r="Q63" s="1263"/>
      <c r="R63" s="1264"/>
      <c r="S63" s="775"/>
      <c r="T63" s="785"/>
      <c r="U63" s="1263"/>
      <c r="V63" s="1264"/>
      <c r="W63" s="775"/>
      <c r="X63" s="785"/>
      <c r="Y63" s="1263"/>
      <c r="Z63" s="1264"/>
      <c r="AA63" s="775"/>
      <c r="AB63" s="785"/>
      <c r="AC63" s="1263"/>
      <c r="AD63" s="1264"/>
      <c r="AE63" s="775"/>
      <c r="AF63" s="785"/>
      <c r="AG63" s="1263"/>
      <c r="AH63" s="1264"/>
      <c r="AI63" s="775"/>
      <c r="AJ63" s="785"/>
      <c r="AK63" s="1263"/>
      <c r="AL63" s="1264"/>
      <c r="AM63" s="775"/>
      <c r="AN63" s="785"/>
      <c r="AO63" s="1263"/>
      <c r="AP63" s="1264"/>
      <c r="AQ63" s="775"/>
      <c r="AR63" s="785"/>
      <c r="AS63" s="1263"/>
      <c r="AT63" s="1264"/>
      <c r="AU63" s="775"/>
      <c r="AV63" s="785"/>
      <c r="AW63" s="1263"/>
      <c r="AX63" s="1264"/>
      <c r="AY63" s="775"/>
      <c r="AZ63" s="785"/>
      <c r="BA63" s="1263"/>
      <c r="BB63" s="1264"/>
      <c r="BC63" s="775"/>
      <c r="BD63" s="785"/>
      <c r="BE63" s="1263"/>
      <c r="BF63" s="1264"/>
      <c r="BG63" s="775"/>
      <c r="BH63" s="785"/>
      <c r="BI63" s="1263"/>
      <c r="BJ63" s="1264"/>
      <c r="BK63" s="775"/>
      <c r="BL63" s="785"/>
      <c r="BM63" s="1263"/>
      <c r="BN63" s="1264"/>
      <c r="BO63" s="775"/>
      <c r="BP63" s="785"/>
      <c r="BQ63" s="1263"/>
      <c r="BR63" s="1264"/>
      <c r="BS63" s="775"/>
      <c r="BT63" s="785"/>
      <c r="BU63" s="1263"/>
      <c r="BV63" s="1264"/>
      <c r="BW63" s="775"/>
      <c r="BX63" s="785"/>
      <c r="BY63" s="1263"/>
      <c r="BZ63" s="1264"/>
      <c r="CA63" s="775"/>
      <c r="CB63" s="785"/>
      <c r="CC63" s="1263"/>
      <c r="CD63" s="1264"/>
      <c r="CE63" s="775"/>
      <c r="CF63" s="785"/>
      <c r="CG63" s="1263"/>
      <c r="CH63" s="1264"/>
      <c r="CI63" s="775"/>
      <c r="CJ63" s="785"/>
      <c r="CK63" s="1263"/>
      <c r="CL63" s="1264"/>
      <c r="CM63" s="775"/>
      <c r="CN63" s="785"/>
      <c r="CO63" s="1263"/>
      <c r="CP63" s="1264"/>
      <c r="CQ63" s="775"/>
      <c r="CR63" s="785"/>
      <c r="CS63" s="1263"/>
      <c r="CT63" s="1264"/>
      <c r="CU63" s="775"/>
      <c r="CV63" s="785"/>
      <c r="CW63" s="1263"/>
      <c r="CX63" s="1264"/>
      <c r="CY63" s="775"/>
      <c r="CZ63" s="785"/>
      <c r="DA63" s="1263"/>
      <c r="DB63" s="1264"/>
      <c r="DC63" s="775"/>
      <c r="DD63" s="785"/>
      <c r="DE63" s="1263"/>
      <c r="DF63" s="1264"/>
      <c r="DG63" s="775"/>
      <c r="DH63" s="785"/>
      <c r="DI63" s="1263"/>
      <c r="DJ63" s="1264"/>
      <c r="DK63" s="775"/>
      <c r="DL63" s="785"/>
      <c r="DM63" s="1263"/>
      <c r="DN63" s="1264"/>
      <c r="DO63" s="775"/>
      <c r="DP63" s="785"/>
      <c r="DQ63" s="1263">
        <f>'4.2.4CB'!S225</f>
        <v>1.2</v>
      </c>
      <c r="DR63" s="1264"/>
      <c r="DS63" s="775">
        <f>'4.2.4CB'!W225</f>
        <v>525.97199999999998</v>
      </c>
      <c r="DT63" s="785"/>
      <c r="DU63" s="1263">
        <f>'4.2.4CB'!S238</f>
        <v>1.2</v>
      </c>
      <c r="DV63" s="1264"/>
      <c r="DW63" s="775">
        <f>'4.2.4CB'!W238</f>
        <v>525.97199999999998</v>
      </c>
      <c r="DX63" s="785"/>
    </row>
    <row r="64" spans="1:134" s="1268" customFormat="1" ht="6.6" customHeight="1">
      <c r="A64" s="1259">
        <f>'3.1Cost by Sub-contractors'!A62</f>
        <v>13.3</v>
      </c>
      <c r="B64" s="1581"/>
      <c r="C64" s="1924" t="str">
        <f>'3.1Cost by Sub-contractors'!C62:G62</f>
        <v>Cross-section</v>
      </c>
      <c r="D64" s="1924"/>
      <c r="E64" s="1924"/>
      <c r="F64" s="1924"/>
      <c r="G64" s="1925"/>
      <c r="H64" s="1934" t="str">
        <f>'3.1Cost by Sub-contractors'!H62:I62</f>
        <v>1/200</v>
      </c>
      <c r="I64" s="1935"/>
      <c r="J64" s="781" t="str">
        <f>'3.1Cost by Sub-contractors'!J62</f>
        <v>(km)</v>
      </c>
      <c r="K64" s="537">
        <f>'3.1Cost by Sub-contractors'!K62</f>
        <v>572.73</v>
      </c>
      <c r="L64" s="858"/>
      <c r="M64" s="2054"/>
      <c r="N64" s="2055"/>
      <c r="O64" s="2055"/>
      <c r="P64" s="2056"/>
      <c r="Q64" s="1263"/>
      <c r="R64" s="1264"/>
      <c r="S64" s="775"/>
      <c r="T64" s="785"/>
      <c r="U64" s="1263"/>
      <c r="V64" s="1264"/>
      <c r="W64" s="775"/>
      <c r="X64" s="785"/>
      <c r="Y64" s="1263"/>
      <c r="Z64" s="1264"/>
      <c r="AA64" s="775"/>
      <c r="AB64" s="785"/>
      <c r="AC64" s="1263"/>
      <c r="AD64" s="1264"/>
      <c r="AE64" s="775"/>
      <c r="AF64" s="785"/>
      <c r="AG64" s="1263"/>
      <c r="AH64" s="1264"/>
      <c r="AI64" s="775"/>
      <c r="AJ64" s="785"/>
      <c r="AK64" s="1263"/>
      <c r="AL64" s="1264"/>
      <c r="AM64" s="775"/>
      <c r="AN64" s="785"/>
      <c r="AO64" s="1263"/>
      <c r="AP64" s="1264"/>
      <c r="AQ64" s="775"/>
      <c r="AR64" s="785"/>
      <c r="AS64" s="1263"/>
      <c r="AT64" s="1264"/>
      <c r="AU64" s="775"/>
      <c r="AV64" s="785"/>
      <c r="AW64" s="1263"/>
      <c r="AX64" s="1264"/>
      <c r="AY64" s="775"/>
      <c r="AZ64" s="785"/>
      <c r="BA64" s="1263"/>
      <c r="BB64" s="1264"/>
      <c r="BC64" s="775"/>
      <c r="BD64" s="785"/>
      <c r="BE64" s="1263"/>
      <c r="BF64" s="1264"/>
      <c r="BG64" s="775"/>
      <c r="BH64" s="785"/>
      <c r="BI64" s="1263"/>
      <c r="BJ64" s="1264"/>
      <c r="BK64" s="775"/>
      <c r="BL64" s="785"/>
      <c r="BM64" s="1263"/>
      <c r="BN64" s="1264"/>
      <c r="BO64" s="775"/>
      <c r="BP64" s="785"/>
      <c r="BQ64" s="1263"/>
      <c r="BR64" s="1264"/>
      <c r="BS64" s="775"/>
      <c r="BT64" s="785"/>
      <c r="BU64" s="1263"/>
      <c r="BV64" s="1264"/>
      <c r="BW64" s="775"/>
      <c r="BX64" s="785"/>
      <c r="BY64" s="1263"/>
      <c r="BZ64" s="1264"/>
      <c r="CA64" s="775"/>
      <c r="CB64" s="785"/>
      <c r="CC64" s="1263"/>
      <c r="CD64" s="1264"/>
      <c r="CE64" s="775"/>
      <c r="CF64" s="785"/>
      <c r="CG64" s="1263"/>
      <c r="CH64" s="1264"/>
      <c r="CI64" s="775"/>
      <c r="CJ64" s="785"/>
      <c r="CK64" s="1263"/>
      <c r="CL64" s="1264"/>
      <c r="CM64" s="775"/>
      <c r="CN64" s="785"/>
      <c r="CO64" s="1263"/>
      <c r="CP64" s="1264"/>
      <c r="CQ64" s="775"/>
      <c r="CR64" s="785"/>
      <c r="CS64" s="1263"/>
      <c r="CT64" s="1264"/>
      <c r="CU64" s="775"/>
      <c r="CV64" s="785"/>
      <c r="CW64" s="1263"/>
      <c r="CX64" s="1264"/>
      <c r="CY64" s="775"/>
      <c r="CZ64" s="785"/>
      <c r="DA64" s="1263"/>
      <c r="DB64" s="1264"/>
      <c r="DC64" s="775"/>
      <c r="DD64" s="785"/>
      <c r="DE64" s="1263"/>
      <c r="DF64" s="1264"/>
      <c r="DG64" s="775"/>
      <c r="DH64" s="785"/>
      <c r="DI64" s="1263"/>
      <c r="DJ64" s="1264"/>
      <c r="DK64" s="775"/>
      <c r="DL64" s="785"/>
      <c r="DM64" s="1263"/>
      <c r="DN64" s="1264"/>
      <c r="DO64" s="775"/>
      <c r="DP64" s="785"/>
      <c r="DQ64" s="1263">
        <f>'4.2.4CB'!Y225</f>
        <v>0</v>
      </c>
      <c r="DR64" s="1264"/>
      <c r="DS64" s="775">
        <f>'4.2.4CB'!AC225</f>
        <v>0</v>
      </c>
      <c r="DT64" s="785"/>
      <c r="DU64" s="1263">
        <f>'4.2.4CB'!Y238</f>
        <v>0</v>
      </c>
      <c r="DV64" s="1264"/>
      <c r="DW64" s="775">
        <f>'4.2.4CB'!AC238</f>
        <v>0</v>
      </c>
      <c r="DX64" s="785"/>
    </row>
    <row r="65" spans="1:135" s="442" customFormat="1" ht="6.6" customHeight="1">
      <c r="A65" s="499">
        <f>'3.1Cost by Sub-contractors'!A63</f>
        <v>14</v>
      </c>
      <c r="B65" s="1582"/>
      <c r="C65" s="1936" t="str">
        <f>'3.1Cost by Sub-contractors'!C63:G63</f>
        <v>Culvert Pipe (CP)</v>
      </c>
      <c r="D65" s="1936"/>
      <c r="E65" s="1936"/>
      <c r="F65" s="1936"/>
      <c r="G65" s="1937"/>
      <c r="H65" s="1932">
        <f>'3.1Cost by Sub-contractors'!H63:I63</f>
        <v>0</v>
      </c>
      <c r="I65" s="1933"/>
      <c r="J65" s="499">
        <f>'3.1Cost by Sub-contractors'!J63</f>
        <v>0</v>
      </c>
      <c r="K65" s="521">
        <f>'3.1Cost by Sub-contractors'!K63</f>
        <v>0</v>
      </c>
      <c r="L65" s="511"/>
      <c r="M65" s="2054"/>
      <c r="N65" s="2055"/>
      <c r="O65" s="2055"/>
      <c r="P65" s="2056"/>
      <c r="Q65" s="528"/>
      <c r="R65" s="832"/>
      <c r="S65" s="823">
        <f>S66</f>
        <v>0</v>
      </c>
      <c r="T65" s="529"/>
      <c r="U65" s="528"/>
      <c r="V65" s="832"/>
      <c r="W65" s="823">
        <f>W66</f>
        <v>0</v>
      </c>
      <c r="X65" s="529"/>
      <c r="Y65" s="528"/>
      <c r="Z65" s="832"/>
      <c r="AA65" s="823">
        <f>AA66</f>
        <v>0</v>
      </c>
      <c r="AB65" s="529"/>
      <c r="AC65" s="528"/>
      <c r="AD65" s="832"/>
      <c r="AE65" s="823">
        <f>AE66</f>
        <v>0</v>
      </c>
      <c r="AF65" s="529"/>
      <c r="AG65" s="528"/>
      <c r="AH65" s="832"/>
      <c r="AI65" s="823">
        <f>AI66</f>
        <v>0</v>
      </c>
      <c r="AJ65" s="529"/>
      <c r="AK65" s="528"/>
      <c r="AL65" s="832"/>
      <c r="AM65" s="823">
        <f>AM66</f>
        <v>0</v>
      </c>
      <c r="AN65" s="529"/>
      <c r="AO65" s="528"/>
      <c r="AP65" s="832"/>
      <c r="AQ65" s="823">
        <f>AQ66</f>
        <v>0</v>
      </c>
      <c r="AR65" s="529"/>
      <c r="AS65" s="528"/>
      <c r="AT65" s="832"/>
      <c r="AU65" s="823">
        <f>AU66</f>
        <v>0</v>
      </c>
      <c r="AV65" s="529"/>
      <c r="AW65" s="528"/>
      <c r="AX65" s="832"/>
      <c r="AY65" s="823">
        <f>AY66</f>
        <v>0</v>
      </c>
      <c r="AZ65" s="529"/>
      <c r="BA65" s="528"/>
      <c r="BB65" s="832"/>
      <c r="BC65" s="823">
        <f>BC66</f>
        <v>0</v>
      </c>
      <c r="BD65" s="529"/>
      <c r="BE65" s="528"/>
      <c r="BF65" s="832"/>
      <c r="BG65" s="823">
        <f>BG66</f>
        <v>0</v>
      </c>
      <c r="BH65" s="529"/>
      <c r="BI65" s="528"/>
      <c r="BJ65" s="832"/>
      <c r="BK65" s="823">
        <f>BK66</f>
        <v>0</v>
      </c>
      <c r="BL65" s="529"/>
      <c r="BM65" s="528"/>
      <c r="BN65" s="832"/>
      <c r="BO65" s="823">
        <f>BO66</f>
        <v>0</v>
      </c>
      <c r="BP65" s="529"/>
      <c r="BQ65" s="528"/>
      <c r="BR65" s="832"/>
      <c r="BS65" s="823">
        <f>BS66</f>
        <v>0</v>
      </c>
      <c r="BT65" s="529"/>
      <c r="BU65" s="528"/>
      <c r="BV65" s="832"/>
      <c r="BW65" s="823">
        <f>BW66</f>
        <v>0</v>
      </c>
      <c r="BX65" s="529"/>
      <c r="BY65" s="528"/>
      <c r="BZ65" s="832"/>
      <c r="CA65" s="823">
        <f>CA66</f>
        <v>0</v>
      </c>
      <c r="CB65" s="529"/>
      <c r="CC65" s="528"/>
      <c r="CD65" s="832"/>
      <c r="CE65" s="823">
        <f>CE66</f>
        <v>0</v>
      </c>
      <c r="CF65" s="529"/>
      <c r="CG65" s="528"/>
      <c r="CH65" s="832"/>
      <c r="CI65" s="823">
        <f>CI66</f>
        <v>0</v>
      </c>
      <c r="CJ65" s="529"/>
      <c r="CK65" s="528"/>
      <c r="CL65" s="832"/>
      <c r="CM65" s="823">
        <f>CM66</f>
        <v>0</v>
      </c>
      <c r="CN65" s="529"/>
      <c r="CO65" s="528"/>
      <c r="CP65" s="832"/>
      <c r="CQ65" s="823">
        <f>CQ66</f>
        <v>0</v>
      </c>
      <c r="CR65" s="529"/>
      <c r="CS65" s="528"/>
      <c r="CT65" s="832"/>
      <c r="CU65" s="823">
        <f>CU66</f>
        <v>0</v>
      </c>
      <c r="CV65" s="529"/>
      <c r="CW65" s="528"/>
      <c r="CX65" s="832"/>
      <c r="CY65" s="823">
        <f>CY66</f>
        <v>0</v>
      </c>
      <c r="CZ65" s="529"/>
      <c r="DA65" s="528"/>
      <c r="DB65" s="832"/>
      <c r="DC65" s="823">
        <f>DC66</f>
        <v>0</v>
      </c>
      <c r="DD65" s="529"/>
      <c r="DE65" s="528"/>
      <c r="DF65" s="832"/>
      <c r="DG65" s="823">
        <f>DG66</f>
        <v>0</v>
      </c>
      <c r="DH65" s="529"/>
      <c r="DI65" s="528"/>
      <c r="DJ65" s="832"/>
      <c r="DK65" s="823">
        <f>DK66</f>
        <v>0</v>
      </c>
      <c r="DL65" s="529"/>
      <c r="DM65" s="528"/>
      <c r="DN65" s="832"/>
      <c r="DO65" s="823">
        <f>DO66</f>
        <v>0</v>
      </c>
      <c r="DP65" s="529"/>
      <c r="DQ65" s="528"/>
      <c r="DR65" s="832"/>
      <c r="DS65" s="823">
        <f>DS66</f>
        <v>0</v>
      </c>
      <c r="DT65" s="529"/>
      <c r="DU65" s="528"/>
      <c r="DV65" s="832"/>
      <c r="DW65" s="823">
        <f>DW66</f>
        <v>0</v>
      </c>
      <c r="DX65" s="529"/>
      <c r="DY65" s="836"/>
      <c r="DZ65" s="836"/>
      <c r="EA65" s="836"/>
      <c r="EB65" s="836"/>
      <c r="EC65" s="836"/>
      <c r="ED65" s="836"/>
      <c r="EE65" s="836"/>
    </row>
    <row r="66" spans="1:135" s="836" customFormat="1" ht="6.6" customHeight="1">
      <c r="A66" s="874">
        <f>'3.1Cost by Sub-contractors'!A64</f>
        <v>14.1</v>
      </c>
      <c r="B66" s="1581"/>
      <c r="C66" s="1924" t="str">
        <f>'3.1Cost by Sub-contractors'!C64:G64</f>
        <v>Profile</v>
      </c>
      <c r="D66" s="1924"/>
      <c r="E66" s="1924"/>
      <c r="F66" s="1924"/>
      <c r="G66" s="1925"/>
      <c r="H66" s="1934" t="str">
        <f>'3.1Cost by Sub-contractors'!H64:I64</f>
        <v>1/200</v>
      </c>
      <c r="I66" s="1935"/>
      <c r="J66" s="781" t="str">
        <f>'3.1Cost by Sub-contractors'!J64</f>
        <v>(km)</v>
      </c>
      <c r="K66" s="537">
        <f>'3.1Cost by Sub-contractors'!K64</f>
        <v>438.31</v>
      </c>
      <c r="L66" s="858"/>
      <c r="M66" s="2054"/>
      <c r="N66" s="2055"/>
      <c r="O66" s="2055"/>
      <c r="P66" s="2056"/>
      <c r="Q66" s="1379"/>
      <c r="R66" s="1271"/>
      <c r="S66" s="775"/>
      <c r="T66" s="529"/>
      <c r="U66" s="1379"/>
      <c r="V66" s="1271"/>
      <c r="W66" s="775"/>
      <c r="X66" s="529"/>
      <c r="Y66" s="1379"/>
      <c r="Z66" s="1271"/>
      <c r="AA66" s="775"/>
      <c r="AB66" s="529"/>
      <c r="AC66" s="1379"/>
      <c r="AD66" s="1271"/>
      <c r="AE66" s="775"/>
      <c r="AF66" s="529"/>
      <c r="AG66" s="1379"/>
      <c r="AH66" s="1271"/>
      <c r="AI66" s="775"/>
      <c r="AJ66" s="529"/>
      <c r="AK66" s="1379"/>
      <c r="AL66" s="1271"/>
      <c r="AM66" s="775"/>
      <c r="AN66" s="529"/>
      <c r="AO66" s="1379"/>
      <c r="AP66" s="1271"/>
      <c r="AQ66" s="775"/>
      <c r="AR66" s="529"/>
      <c r="AS66" s="1379"/>
      <c r="AT66" s="1271"/>
      <c r="AU66" s="775"/>
      <c r="AV66" s="529"/>
      <c r="AW66" s="1379"/>
      <c r="AX66" s="1271"/>
      <c r="AY66" s="775"/>
      <c r="AZ66" s="529"/>
      <c r="BA66" s="1379"/>
      <c r="BB66" s="1271"/>
      <c r="BC66" s="775"/>
      <c r="BD66" s="529"/>
      <c r="BE66" s="1379"/>
      <c r="BF66" s="1271"/>
      <c r="BG66" s="775"/>
      <c r="BH66" s="529"/>
      <c r="BI66" s="1379"/>
      <c r="BJ66" s="1271"/>
      <c r="BK66" s="775"/>
      <c r="BL66" s="529"/>
      <c r="BM66" s="1379"/>
      <c r="BN66" s="1271"/>
      <c r="BO66" s="775"/>
      <c r="BP66" s="529"/>
      <c r="BQ66" s="1379"/>
      <c r="BR66" s="1271"/>
      <c r="BS66" s="775"/>
      <c r="BT66" s="529"/>
      <c r="BU66" s="1379"/>
      <c r="BV66" s="1271"/>
      <c r="BW66" s="775"/>
      <c r="BX66" s="529"/>
      <c r="BY66" s="1379"/>
      <c r="BZ66" s="1271"/>
      <c r="CA66" s="775"/>
      <c r="CB66" s="529"/>
      <c r="CC66" s="1379"/>
      <c r="CD66" s="1271"/>
      <c r="CE66" s="775"/>
      <c r="CF66" s="529"/>
      <c r="CG66" s="1379"/>
      <c r="CH66" s="1271"/>
      <c r="CI66" s="775"/>
      <c r="CJ66" s="529"/>
      <c r="CK66" s="1379"/>
      <c r="CL66" s="1271"/>
      <c r="CM66" s="775"/>
      <c r="CN66" s="529"/>
      <c r="CO66" s="1379"/>
      <c r="CP66" s="1271"/>
      <c r="CQ66" s="775"/>
      <c r="CR66" s="529"/>
      <c r="CS66" s="1379"/>
      <c r="CT66" s="1271"/>
      <c r="CU66" s="775"/>
      <c r="CV66" s="529"/>
      <c r="CW66" s="1379"/>
      <c r="CX66" s="1271"/>
      <c r="CY66" s="775"/>
      <c r="CZ66" s="529"/>
      <c r="DA66" s="1379"/>
      <c r="DB66" s="1271"/>
      <c r="DC66" s="775"/>
      <c r="DD66" s="529"/>
      <c r="DE66" s="1379"/>
      <c r="DF66" s="1271"/>
      <c r="DG66" s="775"/>
      <c r="DH66" s="529"/>
      <c r="DI66" s="1379"/>
      <c r="DJ66" s="1271"/>
      <c r="DK66" s="775"/>
      <c r="DL66" s="529"/>
      <c r="DM66" s="1379"/>
      <c r="DN66" s="1271"/>
      <c r="DO66" s="775"/>
      <c r="DP66" s="529"/>
      <c r="DQ66" s="1379">
        <f>'4.2.5CP'!L225</f>
        <v>0</v>
      </c>
      <c r="DR66" s="1271"/>
      <c r="DS66" s="775">
        <f>'4.2.5CP'!P225</f>
        <v>0</v>
      </c>
      <c r="DT66" s="1272"/>
      <c r="DU66" s="1379">
        <f>'4.2.5CP'!L237</f>
        <v>0</v>
      </c>
      <c r="DV66" s="1271"/>
      <c r="DW66" s="775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82"/>
      <c r="C67" s="1936" t="str">
        <f>'3.1Cost by Sub-contractors'!C65:G65</f>
        <v>Intersection (IS, NH1A)</v>
      </c>
      <c r="D67" s="1936"/>
      <c r="E67" s="1936"/>
      <c r="F67" s="1936"/>
      <c r="G67" s="1937"/>
      <c r="H67" s="1932">
        <f>'3.1Cost by Sub-contractors'!H65:I65</f>
        <v>0</v>
      </c>
      <c r="I67" s="1933"/>
      <c r="J67" s="499">
        <f>'3.1Cost by Sub-contractors'!J65</f>
        <v>0</v>
      </c>
      <c r="K67" s="521">
        <f>'3.1Cost by Sub-contractors'!K65</f>
        <v>0</v>
      </c>
      <c r="L67" s="511"/>
      <c r="M67" s="2054"/>
      <c r="N67" s="2055"/>
      <c r="O67" s="2055"/>
      <c r="P67" s="2056"/>
      <c r="Q67" s="528"/>
      <c r="R67" s="832"/>
      <c r="S67" s="823">
        <f>SUM(S68:S70)</f>
        <v>1564.04</v>
      </c>
      <c r="T67" s="529"/>
      <c r="U67" s="528"/>
      <c r="V67" s="832"/>
      <c r="W67" s="823">
        <f>SUM(W68:W70)</f>
        <v>0</v>
      </c>
      <c r="X67" s="529"/>
      <c r="Y67" s="528"/>
      <c r="Z67" s="832"/>
      <c r="AA67" s="823">
        <f>SUM(AA68:AA70)</f>
        <v>0</v>
      </c>
      <c r="AB67" s="529"/>
      <c r="AC67" s="528"/>
      <c r="AD67" s="832"/>
      <c r="AE67" s="823">
        <f>SUM(AE68:AE70)</f>
        <v>0</v>
      </c>
      <c r="AF67" s="529"/>
      <c r="AG67" s="528"/>
      <c r="AH67" s="832"/>
      <c r="AI67" s="823">
        <f>SUM(AI68:AI70)</f>
        <v>1564.04</v>
      </c>
      <c r="AJ67" s="529"/>
      <c r="AK67" s="528"/>
      <c r="AL67" s="832"/>
      <c r="AM67" s="823">
        <f>SUM(AM68:AM70)</f>
        <v>0</v>
      </c>
      <c r="AN67" s="529"/>
      <c r="AO67" s="528"/>
      <c r="AP67" s="832"/>
      <c r="AQ67" s="823">
        <f>SUM(AQ68:AQ70)</f>
        <v>0</v>
      </c>
      <c r="AR67" s="529"/>
      <c r="AS67" s="528"/>
      <c r="AT67" s="832"/>
      <c r="AU67" s="823">
        <f>SUM(AU68:AU70)</f>
        <v>0</v>
      </c>
      <c r="AV67" s="529"/>
      <c r="AW67" s="528"/>
      <c r="AX67" s="832"/>
      <c r="AY67" s="823">
        <f>SUM(AY68:AY70)</f>
        <v>1564.04</v>
      </c>
      <c r="AZ67" s="529"/>
      <c r="BA67" s="528"/>
      <c r="BB67" s="832"/>
      <c r="BC67" s="823">
        <f>SUM(BC68:BC70)</f>
        <v>0</v>
      </c>
      <c r="BD67" s="529"/>
      <c r="BE67" s="528"/>
      <c r="BF67" s="832"/>
      <c r="BG67" s="823">
        <f>SUM(BG68:BG70)</f>
        <v>0</v>
      </c>
      <c r="BH67" s="529"/>
      <c r="BI67" s="528"/>
      <c r="BJ67" s="832"/>
      <c r="BK67" s="823">
        <f>SUM(BK68:BK70)</f>
        <v>0</v>
      </c>
      <c r="BL67" s="529"/>
      <c r="BM67" s="528"/>
      <c r="BN67" s="832"/>
      <c r="BO67" s="823">
        <f>SUM(BO68:BO70)</f>
        <v>0</v>
      </c>
      <c r="BP67" s="529"/>
      <c r="BQ67" s="528"/>
      <c r="BR67" s="832"/>
      <c r="BS67" s="823">
        <f>SUM(BS68:BS70)</f>
        <v>1564.04</v>
      </c>
      <c r="BT67" s="529"/>
      <c r="BU67" s="528"/>
      <c r="BV67" s="832"/>
      <c r="BW67" s="823">
        <f>SUM(BW68:BW70)</f>
        <v>0</v>
      </c>
      <c r="BX67" s="529"/>
      <c r="BY67" s="528"/>
      <c r="BZ67" s="832"/>
      <c r="CA67" s="823">
        <f>SUM(CA68:CA70)</f>
        <v>0</v>
      </c>
      <c r="CB67" s="529"/>
      <c r="CC67" s="528"/>
      <c r="CD67" s="832"/>
      <c r="CE67" s="823">
        <f>SUM(CE68:CE70)</f>
        <v>0</v>
      </c>
      <c r="CF67" s="529"/>
      <c r="CG67" s="528"/>
      <c r="CH67" s="832"/>
      <c r="CI67" s="823">
        <f>SUM(CI68:CI70)</f>
        <v>1564.04</v>
      </c>
      <c r="CJ67" s="529"/>
      <c r="CK67" s="528"/>
      <c r="CL67" s="832"/>
      <c r="CM67" s="823">
        <f>SUM(CM68:CM70)</f>
        <v>0</v>
      </c>
      <c r="CN67" s="529"/>
      <c r="CO67" s="528"/>
      <c r="CP67" s="832"/>
      <c r="CQ67" s="823">
        <f>SUM(CQ68:CQ70)</f>
        <v>0</v>
      </c>
      <c r="CR67" s="529"/>
      <c r="CS67" s="528"/>
      <c r="CT67" s="832"/>
      <c r="CU67" s="823">
        <f>SUM(CU68:CU70)</f>
        <v>1564.04</v>
      </c>
      <c r="CV67" s="529"/>
      <c r="CW67" s="528"/>
      <c r="CX67" s="832"/>
      <c r="CY67" s="823">
        <f>SUM(CY68:CY70)</f>
        <v>0</v>
      </c>
      <c r="CZ67" s="529"/>
      <c r="DA67" s="528"/>
      <c r="DB67" s="832"/>
      <c r="DC67" s="823">
        <f>SUM(DC68:DC70)</f>
        <v>1564.04</v>
      </c>
      <c r="DD67" s="529"/>
      <c r="DE67" s="528"/>
      <c r="DF67" s="832"/>
      <c r="DG67" s="823">
        <f>SUM(DG68:DG70)</f>
        <v>0</v>
      </c>
      <c r="DH67" s="529"/>
      <c r="DI67" s="528"/>
      <c r="DJ67" s="832"/>
      <c r="DK67" s="823">
        <f>SUM(DK68:DK70)</f>
        <v>1564.04</v>
      </c>
      <c r="DL67" s="529"/>
      <c r="DM67" s="528"/>
      <c r="DN67" s="832"/>
      <c r="DO67" s="823">
        <f>SUM(DO68:DO70)</f>
        <v>1564.04</v>
      </c>
      <c r="DP67" s="529"/>
      <c r="DQ67" s="528"/>
      <c r="DR67" s="832"/>
      <c r="DS67" s="823">
        <f>SUM(DS68:DS70)</f>
        <v>652.26150000000007</v>
      </c>
      <c r="DT67" s="529"/>
      <c r="DU67" s="528"/>
      <c r="DV67" s="832"/>
      <c r="DW67" s="823">
        <f>SUM(DW68:DW70)</f>
        <v>1781.4605000000001</v>
      </c>
      <c r="DX67" s="529"/>
      <c r="DY67" s="836"/>
      <c r="DZ67" s="836"/>
      <c r="EA67" s="836"/>
      <c r="EB67" s="836"/>
    </row>
    <row r="68" spans="1:135" s="875" customFormat="1" ht="6.6" customHeight="1">
      <c r="A68" s="874">
        <f>'3.1Cost by Sub-contractors'!A66</f>
        <v>15.1</v>
      </c>
      <c r="B68" s="1583"/>
      <c r="C68" s="1926" t="str">
        <f>'3.1Cost by Sub-contractors'!C66:G66</f>
        <v>Planimetric</v>
      </c>
      <c r="D68" s="1926"/>
      <c r="E68" s="1926"/>
      <c r="F68" s="1926"/>
      <c r="G68" s="1927"/>
      <c r="H68" s="1928" t="str">
        <f>'3.1Cost by Sub-contractors'!H66:I66</f>
        <v>1/500</v>
      </c>
      <c r="I68" s="1929"/>
      <c r="J68" s="774" t="str">
        <f>'3.1Cost by Sub-contractors'!J66</f>
        <v>(ha)</v>
      </c>
      <c r="K68" s="537">
        <f>'3.1Cost by Sub-contractors'!K66</f>
        <v>175.36</v>
      </c>
      <c r="L68" s="513"/>
      <c r="M68" s="2054"/>
      <c r="N68" s="2055"/>
      <c r="O68" s="2055"/>
      <c r="P68" s="2056"/>
      <c r="Q68" s="537">
        <f>'4.2.8IS'!J13</f>
        <v>4</v>
      </c>
      <c r="R68" s="512"/>
      <c r="S68" s="775">
        <f>'4.2.8IS'!N13</f>
        <v>701.44</v>
      </c>
      <c r="T68" s="513"/>
      <c r="U68" s="537"/>
      <c r="V68" s="512"/>
      <c r="W68" s="775"/>
      <c r="X68" s="513"/>
      <c r="Y68" s="537"/>
      <c r="Z68" s="512"/>
      <c r="AA68" s="775"/>
      <c r="AB68" s="513"/>
      <c r="AC68" s="537"/>
      <c r="AD68" s="512"/>
      <c r="AE68" s="775"/>
      <c r="AF68" s="513"/>
      <c r="AG68" s="537">
        <f>'4.2.8IS'!J15</f>
        <v>4</v>
      </c>
      <c r="AH68" s="512"/>
      <c r="AI68" s="775">
        <f>'4.2.8IS'!N15</f>
        <v>701.44</v>
      </c>
      <c r="AJ68" s="513"/>
      <c r="AK68" s="537"/>
      <c r="AL68" s="512"/>
      <c r="AM68" s="775"/>
      <c r="AN68" s="513"/>
      <c r="AO68" s="537"/>
      <c r="AP68" s="512"/>
      <c r="AQ68" s="775"/>
      <c r="AR68" s="513"/>
      <c r="AS68" s="537"/>
      <c r="AT68" s="512"/>
      <c r="AU68" s="775"/>
      <c r="AV68" s="513"/>
      <c r="AW68" s="537">
        <f>'4.2.8IS'!J17</f>
        <v>4</v>
      </c>
      <c r="AX68" s="512"/>
      <c r="AY68" s="775">
        <f>'4.2.8IS'!N17</f>
        <v>701.44</v>
      </c>
      <c r="AZ68" s="513"/>
      <c r="BA68" s="537"/>
      <c r="BB68" s="512"/>
      <c r="BC68" s="775"/>
      <c r="BD68" s="513"/>
      <c r="BE68" s="537"/>
      <c r="BF68" s="512"/>
      <c r="BG68" s="775"/>
      <c r="BH68" s="513"/>
      <c r="BI68" s="537"/>
      <c r="BJ68" s="512"/>
      <c r="BK68" s="775"/>
      <c r="BL68" s="513"/>
      <c r="BM68" s="537"/>
      <c r="BN68" s="512"/>
      <c r="BO68" s="775"/>
      <c r="BP68" s="513"/>
      <c r="BQ68" s="537">
        <f>'4.2.8IS'!J19</f>
        <v>4</v>
      </c>
      <c r="BR68" s="512"/>
      <c r="BS68" s="775">
        <f>'4.2.8IS'!N19</f>
        <v>701.44</v>
      </c>
      <c r="BT68" s="513"/>
      <c r="BU68" s="537"/>
      <c r="BV68" s="512"/>
      <c r="BW68" s="775"/>
      <c r="BX68" s="513"/>
      <c r="BY68" s="537"/>
      <c r="BZ68" s="512"/>
      <c r="CA68" s="775"/>
      <c r="CB68" s="513"/>
      <c r="CC68" s="537"/>
      <c r="CD68" s="512"/>
      <c r="CE68" s="775"/>
      <c r="CF68" s="513"/>
      <c r="CG68" s="537">
        <f>'4.2.8IS'!J21</f>
        <v>4</v>
      </c>
      <c r="CH68" s="512"/>
      <c r="CI68" s="775">
        <f>'4.2.8IS'!N21</f>
        <v>701.44</v>
      </c>
      <c r="CJ68" s="513"/>
      <c r="CK68" s="537"/>
      <c r="CL68" s="512"/>
      <c r="CM68" s="775"/>
      <c r="CN68" s="513"/>
      <c r="CO68" s="537"/>
      <c r="CP68" s="512"/>
      <c r="CQ68" s="775"/>
      <c r="CR68" s="513"/>
      <c r="CS68" s="537">
        <f>'4.2.8IS'!J23</f>
        <v>4</v>
      </c>
      <c r="CT68" s="512"/>
      <c r="CU68" s="775">
        <f>'4.2.8IS'!N23</f>
        <v>701.44</v>
      </c>
      <c r="CV68" s="513"/>
      <c r="CW68" s="537"/>
      <c r="CX68" s="512"/>
      <c r="CY68" s="775"/>
      <c r="CZ68" s="513"/>
      <c r="DA68" s="537">
        <f>'4.2.8IS'!J25</f>
        <v>4</v>
      </c>
      <c r="DB68" s="512"/>
      <c r="DC68" s="775">
        <f>'4.2.8IS'!N25</f>
        <v>701.44</v>
      </c>
      <c r="DD68" s="513"/>
      <c r="DE68" s="537"/>
      <c r="DF68" s="512"/>
      <c r="DG68" s="775"/>
      <c r="DH68" s="513"/>
      <c r="DI68" s="537">
        <f>'4.2.8IS'!J27</f>
        <v>4</v>
      </c>
      <c r="DJ68" s="512"/>
      <c r="DK68" s="775">
        <f>'4.2.8IS'!N27</f>
        <v>701.44</v>
      </c>
      <c r="DL68" s="513"/>
      <c r="DM68" s="537">
        <f>'4.2.8IS'!J29</f>
        <v>4</v>
      </c>
      <c r="DN68" s="512"/>
      <c r="DO68" s="775">
        <f>'4.2.8IS'!N29</f>
        <v>701.44</v>
      </c>
      <c r="DP68" s="513"/>
      <c r="DQ68" s="537">
        <f>'4.2.8IS'!J33</f>
        <v>1.5</v>
      </c>
      <c r="DR68" s="512"/>
      <c r="DS68" s="775">
        <f>'4.2.8IS'!N33</f>
        <v>263.04000000000002</v>
      </c>
      <c r="DT68" s="513"/>
      <c r="DU68" s="537">
        <f>'4.2.8IS'!J36</f>
        <v>4.5</v>
      </c>
      <c r="DV68" s="512"/>
      <c r="DW68" s="775">
        <f>'4.2.8IS'!N36</f>
        <v>789.12000000000012</v>
      </c>
      <c r="DX68" s="513"/>
    </row>
    <row r="69" spans="1:135" s="1268" customFormat="1" ht="6.6" customHeight="1">
      <c r="A69" s="874">
        <f>'3.1Cost by Sub-contractors'!A67</f>
        <v>15.2</v>
      </c>
      <c r="B69" s="1581"/>
      <c r="C69" s="1924" t="str">
        <f>'3.1Cost by Sub-contractors'!C67:G67</f>
        <v>Profile</v>
      </c>
      <c r="D69" s="1924"/>
      <c r="E69" s="1924"/>
      <c r="F69" s="1924"/>
      <c r="G69" s="1925"/>
      <c r="H69" s="1934" t="str">
        <f>'3.1Cost by Sub-contractors'!H67:I67</f>
        <v>1/1,000; 1/100</v>
      </c>
      <c r="I69" s="1935"/>
      <c r="J69" s="781" t="str">
        <f>'3.1Cost by Sub-contractors'!J67</f>
        <v>(km)</v>
      </c>
      <c r="K69" s="537">
        <f>'3.1Cost by Sub-contractors'!K67</f>
        <v>438.31</v>
      </c>
      <c r="L69" s="858"/>
      <c r="M69" s="2054"/>
      <c r="N69" s="2055"/>
      <c r="O69" s="2055"/>
      <c r="P69" s="2056"/>
      <c r="Q69" s="1263">
        <f>'4.2.8IS'!P13</f>
        <v>0.4</v>
      </c>
      <c r="R69" s="1264"/>
      <c r="S69" s="775">
        <f>'4.2.8IS'!T13</f>
        <v>175.32400000000001</v>
      </c>
      <c r="T69" s="785"/>
      <c r="U69" s="1263"/>
      <c r="V69" s="1264"/>
      <c r="W69" s="775"/>
      <c r="X69" s="785"/>
      <c r="Y69" s="1263"/>
      <c r="Z69" s="1264"/>
      <c r="AA69" s="775"/>
      <c r="AB69" s="785"/>
      <c r="AC69" s="1263"/>
      <c r="AD69" s="1264"/>
      <c r="AE69" s="775"/>
      <c r="AF69" s="785"/>
      <c r="AG69" s="1263">
        <f>'4.2.8IS'!P15</f>
        <v>0.4</v>
      </c>
      <c r="AH69" s="1264"/>
      <c r="AI69" s="775">
        <f>'4.2.8IS'!T15</f>
        <v>175.32400000000001</v>
      </c>
      <c r="AJ69" s="785"/>
      <c r="AK69" s="1263"/>
      <c r="AL69" s="1264"/>
      <c r="AM69" s="775"/>
      <c r="AN69" s="785"/>
      <c r="AO69" s="1263"/>
      <c r="AP69" s="1264"/>
      <c r="AQ69" s="775"/>
      <c r="AR69" s="785"/>
      <c r="AS69" s="1263"/>
      <c r="AT69" s="1264"/>
      <c r="AU69" s="775"/>
      <c r="AV69" s="785"/>
      <c r="AW69" s="1263">
        <f>'4.2.8IS'!P17</f>
        <v>0.4</v>
      </c>
      <c r="AX69" s="1264"/>
      <c r="AY69" s="775">
        <f>'4.2.8IS'!T17</f>
        <v>175.32400000000001</v>
      </c>
      <c r="AZ69" s="785"/>
      <c r="BA69" s="1263"/>
      <c r="BB69" s="1264"/>
      <c r="BC69" s="775"/>
      <c r="BD69" s="785"/>
      <c r="BE69" s="1263"/>
      <c r="BF69" s="1264"/>
      <c r="BG69" s="775"/>
      <c r="BH69" s="785"/>
      <c r="BI69" s="1263"/>
      <c r="BJ69" s="1264"/>
      <c r="BK69" s="775"/>
      <c r="BL69" s="785"/>
      <c r="BM69" s="1263"/>
      <c r="BN69" s="1264"/>
      <c r="BO69" s="775"/>
      <c r="BP69" s="785"/>
      <c r="BQ69" s="1263">
        <f>'4.2.8IS'!P19</f>
        <v>0.4</v>
      </c>
      <c r="BR69" s="1264"/>
      <c r="BS69" s="775">
        <f>'4.2.8IS'!T19</f>
        <v>175.32400000000001</v>
      </c>
      <c r="BT69" s="785"/>
      <c r="BU69" s="1263"/>
      <c r="BV69" s="1264"/>
      <c r="BW69" s="775"/>
      <c r="BX69" s="785"/>
      <c r="BY69" s="1263"/>
      <c r="BZ69" s="1264"/>
      <c r="CA69" s="775"/>
      <c r="CB69" s="785"/>
      <c r="CC69" s="1263"/>
      <c r="CD69" s="1264"/>
      <c r="CE69" s="775"/>
      <c r="CF69" s="785"/>
      <c r="CG69" s="1263">
        <f>'4.2.8IS'!P21</f>
        <v>0.4</v>
      </c>
      <c r="CH69" s="1264"/>
      <c r="CI69" s="775">
        <f>'4.2.8IS'!T21</f>
        <v>175.32400000000001</v>
      </c>
      <c r="CJ69" s="785"/>
      <c r="CK69" s="1263"/>
      <c r="CL69" s="1264"/>
      <c r="CM69" s="775"/>
      <c r="CN69" s="785"/>
      <c r="CO69" s="1263"/>
      <c r="CP69" s="1264"/>
      <c r="CQ69" s="775"/>
      <c r="CR69" s="785"/>
      <c r="CS69" s="1263">
        <f>'4.2.8IS'!P23</f>
        <v>0.4</v>
      </c>
      <c r="CT69" s="1264"/>
      <c r="CU69" s="775">
        <f>'4.2.8IS'!T23</f>
        <v>175.32400000000001</v>
      </c>
      <c r="CV69" s="785"/>
      <c r="CW69" s="1263"/>
      <c r="CX69" s="1264"/>
      <c r="CY69" s="775"/>
      <c r="CZ69" s="785"/>
      <c r="DA69" s="1263">
        <f>'4.2.8IS'!P25</f>
        <v>0.4</v>
      </c>
      <c r="DB69" s="1264"/>
      <c r="DC69" s="775">
        <f>'4.2.8IS'!T25</f>
        <v>175.32400000000001</v>
      </c>
      <c r="DD69" s="785"/>
      <c r="DE69" s="1263"/>
      <c r="DF69" s="1264"/>
      <c r="DG69" s="775"/>
      <c r="DH69" s="785"/>
      <c r="DI69" s="1263">
        <f>'4.2.8IS'!P27</f>
        <v>0.4</v>
      </c>
      <c r="DJ69" s="1264"/>
      <c r="DK69" s="775">
        <f>'4.2.8IS'!T27</f>
        <v>175.32400000000001</v>
      </c>
      <c r="DL69" s="785"/>
      <c r="DM69" s="1263">
        <f>'4.2.8IS'!P29</f>
        <v>0.4</v>
      </c>
      <c r="DN69" s="1264"/>
      <c r="DO69" s="775">
        <f>'4.2.8IS'!T29</f>
        <v>175.32400000000001</v>
      </c>
      <c r="DP69" s="785"/>
      <c r="DQ69" s="1263">
        <f>'4.2.8IS'!P33</f>
        <v>0.30000000000000004</v>
      </c>
      <c r="DR69" s="1264"/>
      <c r="DS69" s="775">
        <f>'4.2.8IS'!T33</f>
        <v>131.49300000000002</v>
      </c>
      <c r="DT69" s="785"/>
      <c r="DU69" s="1263">
        <f>'4.2.8IS'!P36</f>
        <v>0.5</v>
      </c>
      <c r="DV69" s="1264"/>
      <c r="DW69" s="775">
        <f>'4.2.8IS'!T36</f>
        <v>219.155</v>
      </c>
      <c r="DX69" s="785"/>
    </row>
    <row r="70" spans="1:135" s="1269" customFormat="1" ht="6.6" customHeight="1">
      <c r="A70" s="1275">
        <f>'3.1Cost by Sub-contractors'!A68</f>
        <v>15.3</v>
      </c>
      <c r="B70" s="1588"/>
      <c r="C70" s="1971" t="str">
        <f>'3.1Cost by Sub-contractors'!C68:G68</f>
        <v>Cross-section</v>
      </c>
      <c r="D70" s="1971"/>
      <c r="E70" s="1971"/>
      <c r="F70" s="1971"/>
      <c r="G70" s="1972"/>
      <c r="H70" s="1930" t="str">
        <f>'3.1Cost by Sub-contractors'!H68:I68</f>
        <v>1/200</v>
      </c>
      <c r="I70" s="1931"/>
      <c r="J70" s="794" t="str">
        <f>'3.1Cost by Sub-contractors'!J68</f>
        <v>(km)</v>
      </c>
      <c r="K70" s="539">
        <f>'3.1Cost by Sub-contractors'!K68</f>
        <v>572.73</v>
      </c>
      <c r="L70" s="859"/>
      <c r="M70" s="2057"/>
      <c r="N70" s="2058"/>
      <c r="O70" s="2058"/>
      <c r="P70" s="2059"/>
      <c r="Q70" s="1277">
        <f>'4.2.8IS'!V13</f>
        <v>1.2</v>
      </c>
      <c r="R70" s="1278"/>
      <c r="S70" s="1114">
        <f>'4.2.8IS'!Z13</f>
        <v>687.27599999999995</v>
      </c>
      <c r="T70" s="1279"/>
      <c r="U70" s="1277"/>
      <c r="V70" s="1278"/>
      <c r="W70" s="1114"/>
      <c r="X70" s="1279"/>
      <c r="Y70" s="1277"/>
      <c r="Z70" s="1278"/>
      <c r="AA70" s="1114"/>
      <c r="AB70" s="1279"/>
      <c r="AC70" s="1277"/>
      <c r="AD70" s="1278"/>
      <c r="AE70" s="1114"/>
      <c r="AF70" s="1279"/>
      <c r="AG70" s="1277">
        <f>'4.2.8IS'!V15</f>
        <v>1.2</v>
      </c>
      <c r="AH70" s="1278"/>
      <c r="AI70" s="1114">
        <f>'4.2.8IS'!Z15</f>
        <v>687.27599999999995</v>
      </c>
      <c r="AJ70" s="1279"/>
      <c r="AK70" s="1277"/>
      <c r="AL70" s="1278"/>
      <c r="AM70" s="1114"/>
      <c r="AN70" s="1279"/>
      <c r="AO70" s="1277"/>
      <c r="AP70" s="1278"/>
      <c r="AQ70" s="1114"/>
      <c r="AR70" s="1279"/>
      <c r="AS70" s="1277"/>
      <c r="AT70" s="1278"/>
      <c r="AU70" s="1114"/>
      <c r="AV70" s="1279"/>
      <c r="AW70" s="1277">
        <f>'4.2.8IS'!V17</f>
        <v>1.2</v>
      </c>
      <c r="AX70" s="1278"/>
      <c r="AY70" s="1114">
        <f>'4.2.8IS'!Z17</f>
        <v>687.27599999999995</v>
      </c>
      <c r="AZ70" s="1279"/>
      <c r="BA70" s="1277"/>
      <c r="BB70" s="1278"/>
      <c r="BC70" s="1114"/>
      <c r="BD70" s="1279"/>
      <c r="BE70" s="1277"/>
      <c r="BF70" s="1278"/>
      <c r="BG70" s="1114"/>
      <c r="BH70" s="1279"/>
      <c r="BI70" s="1277"/>
      <c r="BJ70" s="1278"/>
      <c r="BK70" s="1114"/>
      <c r="BL70" s="1279"/>
      <c r="BM70" s="1277"/>
      <c r="BN70" s="1278"/>
      <c r="BO70" s="1114"/>
      <c r="BP70" s="1279"/>
      <c r="BQ70" s="1277">
        <f>'4.2.8IS'!V19</f>
        <v>1.2</v>
      </c>
      <c r="BR70" s="1278"/>
      <c r="BS70" s="1114">
        <f>'4.2.8IS'!Z19</f>
        <v>687.27599999999995</v>
      </c>
      <c r="BT70" s="1279"/>
      <c r="BU70" s="1277"/>
      <c r="BV70" s="1278"/>
      <c r="BW70" s="1114"/>
      <c r="BX70" s="1279"/>
      <c r="BY70" s="1277"/>
      <c r="BZ70" s="1278"/>
      <c r="CA70" s="1114"/>
      <c r="CB70" s="1279"/>
      <c r="CC70" s="1277"/>
      <c r="CD70" s="1278"/>
      <c r="CE70" s="1114"/>
      <c r="CF70" s="1279"/>
      <c r="CG70" s="1277">
        <f>'4.2.8IS'!V21</f>
        <v>1.2</v>
      </c>
      <c r="CH70" s="1278"/>
      <c r="CI70" s="1114">
        <f>'4.2.8IS'!Z21</f>
        <v>687.27599999999995</v>
      </c>
      <c r="CJ70" s="1279"/>
      <c r="CK70" s="1277"/>
      <c r="CL70" s="1278"/>
      <c r="CM70" s="1114"/>
      <c r="CN70" s="1279"/>
      <c r="CO70" s="1277"/>
      <c r="CP70" s="1278"/>
      <c r="CQ70" s="1114"/>
      <c r="CR70" s="1279"/>
      <c r="CS70" s="1277">
        <f>'4.2.8IS'!V23</f>
        <v>1.2</v>
      </c>
      <c r="CT70" s="1278"/>
      <c r="CU70" s="1114">
        <f>'4.2.8IS'!Z23</f>
        <v>687.27599999999995</v>
      </c>
      <c r="CV70" s="1279"/>
      <c r="CW70" s="1277"/>
      <c r="CX70" s="1278"/>
      <c r="CY70" s="1114"/>
      <c r="CZ70" s="1279"/>
      <c r="DA70" s="1277">
        <f>'4.2.8IS'!V25</f>
        <v>1.2</v>
      </c>
      <c r="DB70" s="1278"/>
      <c r="DC70" s="1114">
        <f>'4.2.8IS'!Z25</f>
        <v>687.27599999999995</v>
      </c>
      <c r="DD70" s="1279"/>
      <c r="DE70" s="1277"/>
      <c r="DF70" s="1278"/>
      <c r="DG70" s="1114"/>
      <c r="DH70" s="1279"/>
      <c r="DI70" s="1277">
        <f>'4.2.8IS'!V27</f>
        <v>1.2</v>
      </c>
      <c r="DJ70" s="1278"/>
      <c r="DK70" s="1114">
        <f>'4.2.8IS'!Z27</f>
        <v>687.27599999999995</v>
      </c>
      <c r="DL70" s="1279"/>
      <c r="DM70" s="1277">
        <f>'4.2.8IS'!V29</f>
        <v>1.2</v>
      </c>
      <c r="DN70" s="1278"/>
      <c r="DO70" s="1114">
        <f>'4.2.8IS'!Z29</f>
        <v>687.27599999999995</v>
      </c>
      <c r="DP70" s="1279"/>
      <c r="DQ70" s="1277">
        <f>'4.2.8IS'!V33</f>
        <v>0.44999999999999996</v>
      </c>
      <c r="DR70" s="1278"/>
      <c r="DS70" s="1114">
        <f>'4.2.8IS'!Z33</f>
        <v>257.7285</v>
      </c>
      <c r="DT70" s="1279"/>
      <c r="DU70" s="1277">
        <f>'4.2.8IS'!V36</f>
        <v>1.3499999999999999</v>
      </c>
      <c r="DV70" s="1278"/>
      <c r="DW70" s="1114">
        <f>'4.2.8IS'!Z36</f>
        <v>773.18549999999993</v>
      </c>
      <c r="DX70" s="1279"/>
    </row>
    <row r="71" spans="1:135" s="845" customFormat="1" ht="6.6" customHeight="1">
      <c r="A71" s="838" t="str">
        <f>'3.1Cost by Sub-contractors'!A69</f>
        <v>D</v>
      </c>
      <c r="B71" s="839"/>
      <c r="C71" s="1977" t="str">
        <f>'3.1Cost by Sub-contractors'!C69:G69</f>
        <v xml:space="preserve"> Mobilization and Temporary Camp Yard</v>
      </c>
      <c r="D71" s="1977"/>
      <c r="E71" s="1977"/>
      <c r="F71" s="1977"/>
      <c r="G71" s="1978"/>
      <c r="H71" s="840">
        <f>'3.1Cost by Sub-contractors'!H69</f>
        <v>0.02</v>
      </c>
      <c r="I71" s="841" t="str">
        <f>'3.1Cost by Sub-contractors'!I69</f>
        <v>of A+B+C</v>
      </c>
      <c r="J71" s="761">
        <f>'3.1Cost by Sub-contractors'!J69</f>
        <v>0</v>
      </c>
      <c r="K71" s="467"/>
      <c r="L71" s="522"/>
      <c r="M71" s="467"/>
      <c r="N71" s="522"/>
      <c r="O71" s="825">
        <f>O7*$H$71</f>
        <v>3182.9982</v>
      </c>
      <c r="P71" s="524"/>
      <c r="Q71" s="842"/>
      <c r="R71" s="843"/>
      <c r="S71" s="824">
        <f>(S14+S47)*$H$71</f>
        <v>1346.6078488799999</v>
      </c>
      <c r="T71" s="844"/>
      <c r="U71" s="842"/>
      <c r="V71" s="843"/>
      <c r="W71" s="824">
        <f>(W14+W47)*$H$71</f>
        <v>649.61305850000008</v>
      </c>
      <c r="X71" s="844"/>
      <c r="Y71" s="842"/>
      <c r="Z71" s="843"/>
      <c r="AA71" s="824">
        <f>(AA14+AA47)*$H$71</f>
        <v>857.9543830199998</v>
      </c>
      <c r="AB71" s="844"/>
      <c r="AC71" s="842"/>
      <c r="AD71" s="843"/>
      <c r="AE71" s="824">
        <f>(AE14+AE47)*$H$71</f>
        <v>673.93348879999996</v>
      </c>
      <c r="AF71" s="844"/>
      <c r="AG71" s="842"/>
      <c r="AH71" s="843"/>
      <c r="AI71" s="824">
        <f>(AI14+AI47)*$H$71</f>
        <v>1227.4898295099999</v>
      </c>
      <c r="AJ71" s="844"/>
      <c r="AK71" s="842"/>
      <c r="AL71" s="843"/>
      <c r="AM71" s="824">
        <f>(AM14+AM47)*$H$71</f>
        <v>637.80491201999996</v>
      </c>
      <c r="AN71" s="844"/>
      <c r="AO71" s="842"/>
      <c r="AP71" s="843"/>
      <c r="AQ71" s="824">
        <f>(AQ14+AQ47)*$H$71</f>
        <v>739.66368879999982</v>
      </c>
      <c r="AR71" s="844"/>
      <c r="AS71" s="842"/>
      <c r="AT71" s="843"/>
      <c r="AU71" s="824">
        <f>(AU14+AU47)*$H$71</f>
        <v>353.25320629999976</v>
      </c>
      <c r="AV71" s="844"/>
      <c r="AW71" s="842"/>
      <c r="AX71" s="843"/>
      <c r="AY71" s="824">
        <f>(AY14+AY47)*$H$71</f>
        <v>1307.1350359999999</v>
      </c>
      <c r="AZ71" s="844"/>
      <c r="BA71" s="842"/>
      <c r="BB71" s="843"/>
      <c r="BC71" s="824">
        <f>(BC14+BC47)*$H$71</f>
        <v>651.65339340000003</v>
      </c>
      <c r="BD71" s="844"/>
      <c r="BE71" s="842"/>
      <c r="BF71" s="843"/>
      <c r="BG71" s="824">
        <f>(BG14+BG47)*$H$71</f>
        <v>773.65900440000019</v>
      </c>
      <c r="BH71" s="844"/>
      <c r="BI71" s="842"/>
      <c r="BJ71" s="843"/>
      <c r="BK71" s="824">
        <f>(BK14+BK47)*$H$71</f>
        <v>614.88887199999999</v>
      </c>
      <c r="BL71" s="844"/>
      <c r="BM71" s="842"/>
      <c r="BN71" s="843"/>
      <c r="BO71" s="824">
        <f>(BO14+BO47)*$H$71</f>
        <v>582.57410679999998</v>
      </c>
      <c r="BP71" s="844"/>
      <c r="BQ71" s="842"/>
      <c r="BR71" s="843"/>
      <c r="BS71" s="824">
        <f>(BS14+BS47)*$H$71</f>
        <v>1036.7223222</v>
      </c>
      <c r="BT71" s="844"/>
      <c r="BU71" s="842"/>
      <c r="BV71" s="843"/>
      <c r="BW71" s="824">
        <f>(BW14+BW47)*$H$71</f>
        <v>1005.9347551999999</v>
      </c>
      <c r="BX71" s="844"/>
      <c r="BY71" s="842"/>
      <c r="BZ71" s="843"/>
      <c r="CA71" s="824">
        <f>(CA14+CA47)*$H$71</f>
        <v>754.21399648000011</v>
      </c>
      <c r="CB71" s="844"/>
      <c r="CC71" s="842"/>
      <c r="CD71" s="843"/>
      <c r="CE71" s="824">
        <f>(CE14+CE47)*$H$71</f>
        <v>725.09627739999985</v>
      </c>
      <c r="CF71" s="844"/>
      <c r="CG71" s="842"/>
      <c r="CH71" s="843"/>
      <c r="CI71" s="824">
        <f>(CI14+CI47)*$H$71</f>
        <v>979.10943700000007</v>
      </c>
      <c r="CJ71" s="844"/>
      <c r="CK71" s="842"/>
      <c r="CL71" s="843"/>
      <c r="CM71" s="824">
        <f>(CM14+CM47)*$H$71</f>
        <v>809.05826400000012</v>
      </c>
      <c r="CN71" s="844"/>
      <c r="CO71" s="842"/>
      <c r="CP71" s="843"/>
      <c r="CQ71" s="824">
        <f>(CQ14+CQ47)*$H$71</f>
        <v>867.34425940000006</v>
      </c>
      <c r="CR71" s="844"/>
      <c r="CS71" s="842"/>
      <c r="CT71" s="843"/>
      <c r="CU71" s="824">
        <f>(CU14+CU47)*$H$71</f>
        <v>890.94337662800001</v>
      </c>
      <c r="CV71" s="844"/>
      <c r="CW71" s="842"/>
      <c r="CX71" s="843"/>
      <c r="CY71" s="824">
        <f>(CY14+CY47)*$H$71</f>
        <v>700.03975660000003</v>
      </c>
      <c r="CZ71" s="844"/>
      <c r="DA71" s="842"/>
      <c r="DB71" s="843"/>
      <c r="DC71" s="824">
        <f>(DC14+DC47)*$H$71</f>
        <v>947.29619820000005</v>
      </c>
      <c r="DD71" s="844"/>
      <c r="DE71" s="842"/>
      <c r="DF71" s="843"/>
      <c r="DG71" s="824">
        <f>(DG14+DG47)*$H$71</f>
        <v>790.46840239999995</v>
      </c>
      <c r="DH71" s="844"/>
      <c r="DI71" s="842"/>
      <c r="DJ71" s="843"/>
      <c r="DK71" s="824">
        <f>(DK14+DK47)*$H$71</f>
        <v>948.21142080000004</v>
      </c>
      <c r="DL71" s="844"/>
      <c r="DM71" s="842"/>
      <c r="DN71" s="843"/>
      <c r="DO71" s="824">
        <f>(DO14+DO47)*$H$71</f>
        <v>1070.3012532</v>
      </c>
      <c r="DP71" s="844"/>
      <c r="DQ71" s="842"/>
      <c r="DR71" s="843"/>
      <c r="DS71" s="824">
        <f>(DS14+DS47)*$H$71</f>
        <v>301.13660679999998</v>
      </c>
      <c r="DT71" s="844"/>
      <c r="DU71" s="842"/>
      <c r="DV71" s="843"/>
      <c r="DW71" s="824">
        <f>(DW14+DW47)*$H$71</f>
        <v>261.79352299999999</v>
      </c>
      <c r="DX71" s="844"/>
    </row>
    <row r="72" spans="1:135" s="849" customFormat="1" ht="6.6" customHeight="1">
      <c r="A72" s="846" t="str">
        <f>'3.1Cost by Sub-contractors'!A70</f>
        <v>E</v>
      </c>
      <c r="B72" s="839"/>
      <c r="C72" s="1977" t="str">
        <f>'3.1Cost by Sub-contractors'!C70:G70</f>
        <v xml:space="preserve"> Reporting</v>
      </c>
      <c r="D72" s="1977"/>
      <c r="E72" s="1977"/>
      <c r="F72" s="1977"/>
      <c r="G72" s="1978"/>
      <c r="H72" s="840">
        <f>'3.1Cost by Sub-contractors'!H70</f>
        <v>0.02</v>
      </c>
      <c r="I72" s="841" t="str">
        <f>'3.1Cost by Sub-contractors'!I70</f>
        <v>of A+B+C</v>
      </c>
      <c r="J72" s="761">
        <f>'3.1Cost by Sub-contractors'!J70</f>
        <v>0</v>
      </c>
      <c r="K72" s="467"/>
      <c r="L72" s="522"/>
      <c r="M72" s="467"/>
      <c r="N72" s="522"/>
      <c r="O72" s="825">
        <f>O7*$H$72</f>
        <v>3182.9982</v>
      </c>
      <c r="P72" s="524"/>
      <c r="Q72" s="1592"/>
      <c r="R72" s="1593"/>
      <c r="S72" s="833">
        <f>(S14+S47)*$H$72</f>
        <v>1346.6078488799999</v>
      </c>
      <c r="T72" s="848"/>
      <c r="U72" s="1592"/>
      <c r="V72" s="1593"/>
      <c r="W72" s="833">
        <f>(W14+W47)*$H$72</f>
        <v>649.61305850000008</v>
      </c>
      <c r="X72" s="848"/>
      <c r="Y72" s="1592"/>
      <c r="Z72" s="1593"/>
      <c r="AA72" s="833">
        <f>(AA14+AA47)*$H$72</f>
        <v>857.9543830199998</v>
      </c>
      <c r="AB72" s="848"/>
      <c r="AC72" s="1592"/>
      <c r="AD72" s="1593"/>
      <c r="AE72" s="833">
        <f>(AE14+AE47)*$H$72</f>
        <v>673.93348879999996</v>
      </c>
      <c r="AF72" s="848"/>
      <c r="AG72" s="1592"/>
      <c r="AH72" s="1593"/>
      <c r="AI72" s="833">
        <f>(AI14+AI47)*$H$72</f>
        <v>1227.4898295099999</v>
      </c>
      <c r="AJ72" s="848"/>
      <c r="AK72" s="1592"/>
      <c r="AL72" s="1593"/>
      <c r="AM72" s="833">
        <f>(AM14+AM47)*$H$72</f>
        <v>637.80491201999996</v>
      </c>
      <c r="AN72" s="848"/>
      <c r="AO72" s="1592"/>
      <c r="AP72" s="1593"/>
      <c r="AQ72" s="833">
        <f>(AQ14+AQ47)*$H$72</f>
        <v>739.66368879999982</v>
      </c>
      <c r="AR72" s="848"/>
      <c r="AS72" s="1592"/>
      <c r="AT72" s="1593"/>
      <c r="AU72" s="833">
        <f>(AU14+AU47)*$H$72</f>
        <v>353.25320629999976</v>
      </c>
      <c r="AV72" s="848"/>
      <c r="AW72" s="1592"/>
      <c r="AX72" s="1593"/>
      <c r="AY72" s="833">
        <f>(AY14+AY47)*$H$72</f>
        <v>1307.1350359999999</v>
      </c>
      <c r="AZ72" s="848"/>
      <c r="BA72" s="1592"/>
      <c r="BB72" s="1593"/>
      <c r="BC72" s="833">
        <f>(BC14+BC47)*$H$72</f>
        <v>651.65339340000003</v>
      </c>
      <c r="BD72" s="848"/>
      <c r="BE72" s="1592"/>
      <c r="BF72" s="1593"/>
      <c r="BG72" s="833">
        <f>(BG14+BG47)*$H$72</f>
        <v>773.65900440000019</v>
      </c>
      <c r="BH72" s="848"/>
      <c r="BI72" s="1592"/>
      <c r="BJ72" s="1593"/>
      <c r="BK72" s="833">
        <f>(BK14+BK47)*$H$72</f>
        <v>614.88887199999999</v>
      </c>
      <c r="BL72" s="848"/>
      <c r="BM72" s="1592"/>
      <c r="BN72" s="1593"/>
      <c r="BO72" s="833">
        <f>(BO14+BO47)*$H$72</f>
        <v>582.57410679999998</v>
      </c>
      <c r="BP72" s="848"/>
      <c r="BQ72" s="1592"/>
      <c r="BR72" s="1593"/>
      <c r="BS72" s="833">
        <f>(BS14+BS47)*$H$72</f>
        <v>1036.7223222</v>
      </c>
      <c r="BT72" s="848"/>
      <c r="BU72" s="1592"/>
      <c r="BV72" s="1593"/>
      <c r="BW72" s="833">
        <f>(BW14+BW47)*$H$72</f>
        <v>1005.9347551999999</v>
      </c>
      <c r="BX72" s="848"/>
      <c r="BY72" s="1592"/>
      <c r="BZ72" s="1593"/>
      <c r="CA72" s="833">
        <f>(CA14+CA47)*$H$72</f>
        <v>754.21399648000011</v>
      </c>
      <c r="CB72" s="848"/>
      <c r="CC72" s="1592"/>
      <c r="CD72" s="1593"/>
      <c r="CE72" s="833">
        <f>(CE14+CE47)*$H$72</f>
        <v>725.09627739999985</v>
      </c>
      <c r="CF72" s="848"/>
      <c r="CG72" s="1592"/>
      <c r="CH72" s="1593"/>
      <c r="CI72" s="833">
        <f>(CI14+CI47)*$H$72</f>
        <v>979.10943700000007</v>
      </c>
      <c r="CJ72" s="848"/>
      <c r="CK72" s="1592"/>
      <c r="CL72" s="1593"/>
      <c r="CM72" s="833">
        <f>(CM14+CM47)*$H$72</f>
        <v>809.05826400000012</v>
      </c>
      <c r="CN72" s="848"/>
      <c r="CO72" s="1592"/>
      <c r="CP72" s="1593"/>
      <c r="CQ72" s="833">
        <f>(CQ14+CQ47)*$H$72</f>
        <v>867.34425940000006</v>
      </c>
      <c r="CR72" s="848"/>
      <c r="CS72" s="1592"/>
      <c r="CT72" s="1593"/>
      <c r="CU72" s="833">
        <f>(CU14+CU47)*$H$72</f>
        <v>890.94337662800001</v>
      </c>
      <c r="CV72" s="848"/>
      <c r="CW72" s="1592"/>
      <c r="CX72" s="1593"/>
      <c r="CY72" s="833">
        <f>(CY14+CY47)*$H$72</f>
        <v>700.03975660000003</v>
      </c>
      <c r="CZ72" s="848"/>
      <c r="DA72" s="1592"/>
      <c r="DB72" s="1593"/>
      <c r="DC72" s="833">
        <f>(DC14+DC47)*$H$72</f>
        <v>947.29619820000005</v>
      </c>
      <c r="DD72" s="848"/>
      <c r="DE72" s="1592"/>
      <c r="DF72" s="1593"/>
      <c r="DG72" s="833">
        <f>(DG14+DG47)*$H$72</f>
        <v>790.46840239999995</v>
      </c>
      <c r="DH72" s="848"/>
      <c r="DI72" s="1592"/>
      <c r="DJ72" s="1593"/>
      <c r="DK72" s="833">
        <f>(DK14+DK47)*$H$72</f>
        <v>948.21142080000004</v>
      </c>
      <c r="DL72" s="848"/>
      <c r="DM72" s="1592"/>
      <c r="DN72" s="1593"/>
      <c r="DO72" s="833">
        <f>(DO14+DO47)*$H$72</f>
        <v>1070.3012532</v>
      </c>
      <c r="DP72" s="848"/>
      <c r="DQ72" s="1592"/>
      <c r="DR72" s="1593"/>
      <c r="DS72" s="833">
        <f>(DS14+DS47)*$H$72</f>
        <v>301.13660679999998</v>
      </c>
      <c r="DT72" s="848"/>
      <c r="DU72" s="1592"/>
      <c r="DV72" s="1593"/>
      <c r="DW72" s="833">
        <f>(DW14+DW47)*$H$72</f>
        <v>261.79352299999999</v>
      </c>
      <c r="DX72" s="848"/>
    </row>
    <row r="73" spans="1:135" s="849" customFormat="1" ht="6.6" customHeight="1">
      <c r="A73" s="2032" t="s">
        <v>1</v>
      </c>
      <c r="B73" s="2033"/>
      <c r="C73" s="2033"/>
      <c r="D73" s="2033"/>
      <c r="E73" s="2033"/>
      <c r="F73" s="2033"/>
      <c r="G73" s="2033"/>
      <c r="H73" s="2033"/>
      <c r="I73" s="2033"/>
      <c r="J73" s="2033"/>
      <c r="K73" s="2033"/>
      <c r="L73" s="2034"/>
      <c r="M73" s="1590"/>
      <c r="N73" s="1591"/>
      <c r="O73" s="833">
        <f>O7+O71+O72</f>
        <v>165515.90640000001</v>
      </c>
      <c r="P73" s="525"/>
      <c r="Q73" s="478"/>
      <c r="R73" s="756"/>
      <c r="S73" s="850">
        <f>S14+S47+S71+S72</f>
        <v>70023.608141759993</v>
      </c>
      <c r="T73" s="851"/>
      <c r="U73" s="478"/>
      <c r="V73" s="756"/>
      <c r="W73" s="850">
        <f>W14+W47+W71+W72</f>
        <v>33779.879042</v>
      </c>
      <c r="X73" s="851"/>
      <c r="Y73" s="478"/>
      <c r="Z73" s="756"/>
      <c r="AA73" s="850">
        <f>AA14+AA47+AA71+AA72</f>
        <v>44613.627917039987</v>
      </c>
      <c r="AB73" s="851"/>
      <c r="AC73" s="478"/>
      <c r="AD73" s="756"/>
      <c r="AE73" s="850">
        <f>AE14+AE47+AE71+AE72</f>
        <v>35044.541417599998</v>
      </c>
      <c r="AF73" s="851"/>
      <c r="AG73" s="478"/>
      <c r="AH73" s="756"/>
      <c r="AI73" s="850">
        <f>AI14+AI47+AI71+AI72</f>
        <v>63829.471134519998</v>
      </c>
      <c r="AJ73" s="851"/>
      <c r="AK73" s="478"/>
      <c r="AL73" s="756"/>
      <c r="AM73" s="850">
        <f>AM14+AM47+AM71+AM72</f>
        <v>33165.855425039997</v>
      </c>
      <c r="AN73" s="851"/>
      <c r="AO73" s="478"/>
      <c r="AP73" s="756"/>
      <c r="AQ73" s="850">
        <f>AQ14+AQ47+AQ71+AQ72</f>
        <v>38462.511817599989</v>
      </c>
      <c r="AR73" s="851"/>
      <c r="AS73" s="478"/>
      <c r="AT73" s="756"/>
      <c r="AU73" s="850">
        <f>AU14+AU47+AU71+AU72</f>
        <v>18369.166727599986</v>
      </c>
      <c r="AV73" s="851"/>
      <c r="AW73" s="478"/>
      <c r="AX73" s="756"/>
      <c r="AY73" s="850">
        <f>AY14+AY47+AY71+AY72</f>
        <v>67971.021872000012</v>
      </c>
      <c r="AZ73" s="851"/>
      <c r="BA73" s="478"/>
      <c r="BB73" s="756"/>
      <c r="BC73" s="850">
        <f>BC14+BC47+BC71+BC72</f>
        <v>33885.97645680001</v>
      </c>
      <c r="BD73" s="851"/>
      <c r="BE73" s="478"/>
      <c r="BF73" s="756"/>
      <c r="BG73" s="850">
        <f>BG14+BG47+BG71+BG72</f>
        <v>40230.2682288</v>
      </c>
      <c r="BH73" s="851"/>
      <c r="BI73" s="478"/>
      <c r="BJ73" s="756"/>
      <c r="BK73" s="850">
        <f>BK14+BK47+BK71+BK72</f>
        <v>31974.221343999998</v>
      </c>
      <c r="BL73" s="851"/>
      <c r="BM73" s="478"/>
      <c r="BN73" s="756"/>
      <c r="BO73" s="850">
        <f>BO14+BO47+BO71+BO72</f>
        <v>30293.853553599998</v>
      </c>
      <c r="BP73" s="851"/>
      <c r="BQ73" s="478"/>
      <c r="BR73" s="756"/>
      <c r="BS73" s="850">
        <f>BS14+BS47+BS71+BS72</f>
        <v>53909.560754400009</v>
      </c>
      <c r="BT73" s="851"/>
      <c r="BU73" s="478"/>
      <c r="BV73" s="756"/>
      <c r="BW73" s="850">
        <f>BW14+BW47+BW71+BW72</f>
        <v>52308.607270399996</v>
      </c>
      <c r="BX73" s="851"/>
      <c r="BY73" s="478"/>
      <c r="BZ73" s="756"/>
      <c r="CA73" s="850">
        <f>CA14+CA47+CA71+CA72</f>
        <v>39219.127816960005</v>
      </c>
      <c r="CB73" s="851"/>
      <c r="CC73" s="478"/>
      <c r="CD73" s="756"/>
      <c r="CE73" s="850">
        <f>CE14+CE47+CE71+CE72</f>
        <v>37705.006424799991</v>
      </c>
      <c r="CF73" s="851"/>
      <c r="CG73" s="478"/>
      <c r="CH73" s="756"/>
      <c r="CI73" s="850">
        <f>CI14+CI47+CI71+CI72</f>
        <v>50913.690724</v>
      </c>
      <c r="CJ73" s="851"/>
      <c r="CK73" s="478"/>
      <c r="CL73" s="756"/>
      <c r="CM73" s="850">
        <f>CM14+CM47+CM71+CM72</f>
        <v>42071.029728000001</v>
      </c>
      <c r="CN73" s="851"/>
      <c r="CO73" s="478"/>
      <c r="CP73" s="756"/>
      <c r="CQ73" s="850">
        <f>CQ14+CQ47+CQ71+CQ72</f>
        <v>45101.901488800002</v>
      </c>
      <c r="CR73" s="851"/>
      <c r="CS73" s="478"/>
      <c r="CT73" s="756"/>
      <c r="CU73" s="850">
        <f>CU14+CU47+CU71+CU72</f>
        <v>46329.055584655995</v>
      </c>
      <c r="CV73" s="851"/>
      <c r="CW73" s="478"/>
      <c r="CX73" s="756"/>
      <c r="CY73" s="850">
        <f>CY14+CY47+CY71+CY72</f>
        <v>36402.067343200004</v>
      </c>
      <c r="CZ73" s="851"/>
      <c r="DA73" s="478"/>
      <c r="DB73" s="756"/>
      <c r="DC73" s="850">
        <f>DC14+DC47+DC71+DC72</f>
        <v>49259.402306399999</v>
      </c>
      <c r="DD73" s="851"/>
      <c r="DE73" s="478"/>
      <c r="DF73" s="756"/>
      <c r="DG73" s="850">
        <f>DG14+DG47+DG71+DG72</f>
        <v>41104.356924799999</v>
      </c>
      <c r="DH73" s="851"/>
      <c r="DI73" s="478"/>
      <c r="DJ73" s="756"/>
      <c r="DK73" s="850">
        <f>DK14+DK47+DK71+DK72</f>
        <v>49306.993881599999</v>
      </c>
      <c r="DL73" s="851"/>
      <c r="DM73" s="478"/>
      <c r="DN73" s="756"/>
      <c r="DO73" s="850">
        <f>DO14+DO47+DO71+DO72</f>
        <v>55655.665166400002</v>
      </c>
      <c r="DP73" s="851"/>
      <c r="DQ73" s="478"/>
      <c r="DR73" s="756"/>
      <c r="DS73" s="850">
        <f>DS14+DS47+DS71+DS72</f>
        <v>15659.1035536</v>
      </c>
      <c r="DT73" s="851"/>
      <c r="DU73" s="478"/>
      <c r="DV73" s="756"/>
      <c r="DW73" s="850">
        <f>DW14+DW47+DW71+DW72</f>
        <v>13613.263196</v>
      </c>
      <c r="DX73" s="851"/>
      <c r="DY73" s="1383"/>
    </row>
    <row r="74" spans="1:135" s="577" customFormat="1" ht="6.6" customHeight="1">
      <c r="A74" s="2035"/>
      <c r="B74" s="2036"/>
      <c r="C74" s="2036"/>
      <c r="D74" s="2036"/>
      <c r="E74" s="2036"/>
      <c r="F74" s="2036"/>
      <c r="G74" s="2036"/>
      <c r="H74" s="2036"/>
      <c r="I74" s="2036"/>
      <c r="J74" s="2036"/>
      <c r="K74" s="2036"/>
      <c r="L74" s="2037"/>
      <c r="M74" s="1282"/>
      <c r="N74" s="852"/>
      <c r="O74" s="853">
        <f>O73/'3.1Cost by Sub-contractors'!$O$71</f>
        <v>0.12391523847040181</v>
      </c>
      <c r="P74" s="813"/>
      <c r="Q74" s="854"/>
      <c r="R74" s="855"/>
      <c r="S74" s="1280">
        <f>S73/'3.1Cost by Sub-contractors'!$O$71</f>
        <v>5.2423916771325844E-2</v>
      </c>
      <c r="T74" s="856"/>
      <c r="U74" s="854"/>
      <c r="V74" s="855"/>
      <c r="W74" s="1280">
        <f>W73/'3.1Cost by Sub-contractors'!$O$71</f>
        <v>2.5289664649359393E-2</v>
      </c>
      <c r="X74" s="856"/>
      <c r="Y74" s="854"/>
      <c r="Z74" s="855"/>
      <c r="AA74" s="1280">
        <f>AA73/'3.1Cost by Sub-contractors'!$O$71</f>
        <v>3.3400465626606299E-2</v>
      </c>
      <c r="AB74" s="856"/>
      <c r="AC74" s="854"/>
      <c r="AD74" s="855"/>
      <c r="AE74" s="1280">
        <f>AE73/'3.1Cost by Sub-contractors'!$O$71</f>
        <v>2.623646754743432E-2</v>
      </c>
      <c r="AF74" s="856"/>
      <c r="AG74" s="854"/>
      <c r="AH74" s="855"/>
      <c r="AI74" s="1280">
        <f>AI73/'3.1Cost by Sub-contractors'!$O$71</f>
        <v>4.7786610417726437E-2</v>
      </c>
      <c r="AJ74" s="856"/>
      <c r="AK74" s="854"/>
      <c r="AL74" s="855"/>
      <c r="AM74" s="1280">
        <f>AM73/'3.1Cost by Sub-contractors'!$O$71</f>
        <v>2.4829969357366252E-2</v>
      </c>
      <c r="AN74" s="856"/>
      <c r="AO74" s="854"/>
      <c r="AP74" s="855"/>
      <c r="AQ74" s="1280">
        <f>AQ73/'3.1Cost by Sub-contractors'!$O$71</f>
        <v>2.8795367331828539E-2</v>
      </c>
      <c r="AR74" s="856"/>
      <c r="AS74" s="854"/>
      <c r="AT74" s="855"/>
      <c r="AU74" s="1280">
        <f>AU73/'3.1Cost by Sub-contractors'!$O$71</f>
        <v>1.3752271458745566E-2</v>
      </c>
      <c r="AV74" s="856"/>
      <c r="AW74" s="854"/>
      <c r="AX74" s="855"/>
      <c r="AY74" s="1280">
        <f>AY73/'3.1Cost by Sub-contractors'!$O$71</f>
        <v>5.088722629467942E-2</v>
      </c>
      <c r="AZ74" s="856"/>
      <c r="BA74" s="854"/>
      <c r="BB74" s="855"/>
      <c r="BC74" s="1280">
        <f>BC73/'3.1Cost by Sub-contractors'!$O$71</f>
        <v>2.5369095604014978E-2</v>
      </c>
      <c r="BD74" s="856"/>
      <c r="BE74" s="854"/>
      <c r="BF74" s="855"/>
      <c r="BG74" s="1280">
        <f>BG73/'3.1Cost by Sub-contractors'!$O$71</f>
        <v>3.0118816914505211E-2</v>
      </c>
      <c r="BH74" s="856"/>
      <c r="BI74" s="854"/>
      <c r="BJ74" s="855"/>
      <c r="BK74" s="1280">
        <f>BK73/'3.1Cost by Sub-contractors'!$O$71</f>
        <v>2.3937839866411601E-2</v>
      </c>
      <c r="BL74" s="856"/>
      <c r="BM74" s="854"/>
      <c r="BN74" s="855"/>
      <c r="BO74" s="1280">
        <f>BO73/'3.1Cost by Sub-contractors'!$O$71</f>
        <v>2.2679814701372852E-2</v>
      </c>
      <c r="BP74" s="856"/>
      <c r="BQ74" s="854"/>
      <c r="BR74" s="855"/>
      <c r="BS74" s="1280">
        <f>BS73/'3.1Cost by Sub-contractors'!$O$71</f>
        <v>4.035996432011861E-2</v>
      </c>
      <c r="BT74" s="856"/>
      <c r="BU74" s="854"/>
      <c r="BV74" s="855"/>
      <c r="BW74" s="1280">
        <f>BW73/'3.1Cost by Sub-contractors'!$O$71</f>
        <v>3.9161393517681928E-2</v>
      </c>
      <c r="BX74" s="856"/>
      <c r="BY74" s="854"/>
      <c r="BZ74" s="855"/>
      <c r="CA74" s="1280">
        <f>CA73/'3.1Cost by Sub-contractors'!$O$71</f>
        <v>2.9361815922966591E-2</v>
      </c>
      <c r="CB74" s="856"/>
      <c r="CC74" s="854"/>
      <c r="CD74" s="855"/>
      <c r="CE74" s="1280">
        <f>CE73/'3.1Cost by Sub-contractors'!$O$71</f>
        <v>2.8228252886860445E-2</v>
      </c>
      <c r="CF74" s="856"/>
      <c r="CG74" s="854"/>
      <c r="CH74" s="855"/>
      <c r="CI74" s="1280">
        <f>CI73/'3.1Cost by Sub-contractors'!$O$71</f>
        <v>3.8117074453411837E-2</v>
      </c>
      <c r="CJ74" s="856"/>
      <c r="CK74" s="854"/>
      <c r="CL74" s="855"/>
      <c r="CM74" s="1280">
        <f>CM73/'3.1Cost by Sub-contractors'!$O$71</f>
        <v>3.1496922530464926E-2</v>
      </c>
      <c r="CN74" s="856"/>
      <c r="CO74" s="854"/>
      <c r="CP74" s="855"/>
      <c r="CQ74" s="1280">
        <f>CQ73/'3.1Cost by Sub-contractors'!$O$71</f>
        <v>3.3766016813796831E-2</v>
      </c>
      <c r="CR74" s="856"/>
      <c r="CS74" s="854"/>
      <c r="CT74" s="855"/>
      <c r="CU74" s="1280">
        <f>CU73/'3.1Cost by Sub-contractors'!$O$71</f>
        <v>3.4684738740500577E-2</v>
      </c>
      <c r="CV74" s="856"/>
      <c r="CW74" s="854"/>
      <c r="CX74" s="855"/>
      <c r="CY74" s="1280">
        <f>CY73/'3.1Cost by Sub-contractors'!$O$71</f>
        <v>2.7252793726949342E-2</v>
      </c>
      <c r="CZ74" s="856"/>
      <c r="DA74" s="854"/>
      <c r="DB74" s="855"/>
      <c r="DC74" s="1280">
        <f>DC73/'3.1Cost by Sub-contractors'!$O$71</f>
        <v>3.687857388736758E-2</v>
      </c>
      <c r="DD74" s="856"/>
      <c r="DE74" s="854"/>
      <c r="DF74" s="855"/>
      <c r="DG74" s="1280">
        <f>DG73/'3.1Cost by Sub-contractors'!$O$71</f>
        <v>3.0773212685672749E-2</v>
      </c>
      <c r="DH74" s="856"/>
      <c r="DI74" s="854"/>
      <c r="DJ74" s="855"/>
      <c r="DK74" s="1280">
        <f>DK73/'3.1Cost by Sub-contractors'!$O$71</f>
        <v>3.6914203824805966E-2</v>
      </c>
      <c r="DL74" s="856"/>
      <c r="DM74" s="854"/>
      <c r="DN74" s="855"/>
      <c r="DO74" s="1280">
        <f>DO73/'3.1Cost by Sub-contractors'!$O$71</f>
        <v>4.1667203903994636E-2</v>
      </c>
      <c r="DP74" s="856"/>
      <c r="DQ74" s="854"/>
      <c r="DR74" s="855"/>
      <c r="DS74" s="1280">
        <f>DS73/'3.1Cost by Sub-contractors'!$O$71</f>
        <v>1.1723353925801662E-2</v>
      </c>
      <c r="DT74" s="856"/>
      <c r="DU74" s="854"/>
      <c r="DV74" s="855"/>
      <c r="DW74" s="1280">
        <f>DW73/'3.1Cost by Sub-contractors'!$O$71</f>
        <v>1.0191713847828007E-2</v>
      </c>
      <c r="DX74" s="856"/>
    </row>
    <row r="75" spans="1:135" s="434" customFormat="1" ht="6.6" customHeight="1">
      <c r="A75" s="2028" t="str">
        <f>'3.1Cost by Sub-contractors'!A73</f>
        <v>Exchange Rate</v>
      </c>
      <c r="B75" s="2028"/>
      <c r="C75" s="2028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7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2"/>
      <c r="DT75" s="613"/>
      <c r="DW75" s="972"/>
      <c r="DX75" s="613"/>
    </row>
    <row r="76" spans="1:135" ht="6.6" customHeight="1">
      <c r="A76" s="2028" t="str">
        <f>'3.1Cost by Sub-contractors'!A74:C74</f>
        <v>Unit Price</v>
      </c>
      <c r="B76" s="2028"/>
      <c r="C76" s="2028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8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9"/>
      <c r="L77" s="197"/>
      <c r="M77" s="447"/>
      <c r="N77" s="447"/>
      <c r="O77" s="447">
        <f>O73+S73+W73+AA73+AE73+AI73+AM73+AQ73+AU73+AY73+BC73+BG73+BK73+BO73+BS73+BW73+CA73+CE73+CI73+CM73+CQ73+CU73+CY73+DC73+DG73+DK73+DO73+DS73+DW73</f>
        <v>1335718.7416423757</v>
      </c>
      <c r="DS77" s="447"/>
      <c r="DT77" s="72"/>
      <c r="DW77" s="447"/>
      <c r="DX77" s="72"/>
    </row>
    <row r="78" spans="1:135">
      <c r="K78" s="829"/>
      <c r="L78" s="197"/>
      <c r="M78" s="447"/>
      <c r="N78" s="447"/>
      <c r="O78" s="447">
        <f>O73+S73+W73+AA73+AE73+AI73+AM73+AQ73+AU73+AY73+BC73+BG73+BK73+BO73+BS73+BW73+CA73+CE73+CI73+CM73+CQ73+CU73+CY73+DC73+DG73+DK73+DO73+DS73+DW73</f>
        <v>1335718.7416423757</v>
      </c>
      <c r="DS78" s="447"/>
      <c r="DT78" s="72"/>
      <c r="DW78" s="447"/>
      <c r="DX78" s="72"/>
    </row>
    <row r="79" spans="1:135">
      <c r="K79" s="829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9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9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9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9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9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9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9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9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9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9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9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9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9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9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9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9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9"/>
      <c r="L96" s="197"/>
      <c r="DS96" s="447"/>
      <c r="DT96" s="72"/>
      <c r="DW96" s="447"/>
      <c r="DX96" s="72"/>
    </row>
    <row r="97" spans="11:128">
      <c r="K97" s="829"/>
      <c r="L97" s="197"/>
      <c r="DS97" s="447"/>
      <c r="DT97" s="72"/>
      <c r="DW97" s="447"/>
      <c r="DX97" s="72"/>
    </row>
    <row r="98" spans="11:128">
      <c r="K98" s="829"/>
      <c r="L98" s="197"/>
      <c r="DS98" s="447"/>
      <c r="DT98" s="72"/>
      <c r="DW98" s="447"/>
      <c r="DX98" s="72"/>
    </row>
    <row r="99" spans="11:128">
      <c r="K99" s="829"/>
      <c r="L99" s="197"/>
      <c r="DS99" s="447"/>
      <c r="DT99" s="72"/>
      <c r="DW99" s="447"/>
      <c r="DX99" s="72"/>
    </row>
    <row r="100" spans="11:128">
      <c r="K100" s="829"/>
      <c r="L100" s="197"/>
      <c r="DS100" s="447"/>
      <c r="DT100" s="72"/>
      <c r="DW100" s="447"/>
      <c r="DX100" s="72"/>
    </row>
    <row r="101" spans="11:128">
      <c r="K101" s="829"/>
      <c r="L101" s="197"/>
      <c r="DS101" s="447"/>
      <c r="DT101" s="72"/>
      <c r="DW101" s="447"/>
      <c r="DX101" s="72"/>
    </row>
    <row r="102" spans="11:128">
      <c r="K102" s="829"/>
      <c r="L102" s="197"/>
      <c r="DS102" s="447"/>
      <c r="DT102" s="72"/>
      <c r="DW102" s="447"/>
      <c r="DX102" s="72"/>
    </row>
    <row r="103" spans="11:128">
      <c r="K103" s="829"/>
      <c r="L103" s="197"/>
      <c r="DS103" s="447"/>
      <c r="DT103" s="72"/>
      <c r="DW103" s="447"/>
      <c r="DX103" s="72"/>
    </row>
    <row r="104" spans="11:128">
      <c r="K104" s="829"/>
      <c r="L104" s="197"/>
      <c r="DS104" s="447"/>
      <c r="DT104" s="72"/>
      <c r="DW104" s="447"/>
      <c r="DX104" s="72"/>
    </row>
    <row r="105" spans="11:128">
      <c r="K105" s="829"/>
      <c r="L105" s="197"/>
      <c r="DS105" s="447"/>
      <c r="DT105" s="72"/>
      <c r="DW105" s="447"/>
      <c r="DX105" s="72"/>
    </row>
    <row r="106" spans="11:128">
      <c r="K106" s="829"/>
      <c r="L106" s="197"/>
      <c r="DS106" s="447"/>
      <c r="DT106" s="72"/>
      <c r="DW106" s="447"/>
      <c r="DX106" s="72"/>
    </row>
    <row r="107" spans="11:128">
      <c r="K107" s="829"/>
      <c r="L107" s="197"/>
      <c r="DS107" s="447"/>
      <c r="DT107" s="72"/>
      <c r="DW107" s="447"/>
      <c r="DX107" s="72"/>
    </row>
    <row r="108" spans="11:128">
      <c r="K108" s="829"/>
      <c r="L108" s="197"/>
      <c r="DS108" s="447"/>
      <c r="DT108" s="72"/>
      <c r="DW108" s="447"/>
      <c r="DX108" s="72"/>
    </row>
    <row r="109" spans="11:128">
      <c r="K109" s="829"/>
      <c r="L109" s="197"/>
      <c r="DS109" s="447"/>
      <c r="DT109" s="72"/>
      <c r="DW109" s="447"/>
      <c r="DX109" s="72"/>
    </row>
    <row r="110" spans="11:128">
      <c r="K110" s="829"/>
      <c r="L110" s="197"/>
      <c r="DS110" s="447"/>
      <c r="DT110" s="72"/>
      <c r="DW110" s="447"/>
      <c r="DX110" s="72"/>
    </row>
    <row r="111" spans="11:128">
      <c r="K111" s="829"/>
      <c r="L111" s="197"/>
      <c r="DS111" s="447"/>
      <c r="DT111" s="72"/>
      <c r="DW111" s="447"/>
      <c r="DX111" s="72"/>
    </row>
    <row r="112" spans="11:128">
      <c r="K112" s="829"/>
      <c r="L112" s="197"/>
      <c r="DS112" s="447"/>
      <c r="DT112" s="72"/>
      <c r="DW112" s="447"/>
      <c r="DX112" s="72"/>
    </row>
    <row r="113" spans="11:128">
      <c r="K113" s="829"/>
      <c r="L113" s="197"/>
      <c r="DS113" s="447"/>
      <c r="DT113" s="72"/>
      <c r="DW113" s="447"/>
      <c r="DX113" s="72"/>
    </row>
    <row r="114" spans="11:128">
      <c r="K114" s="829"/>
      <c r="L114" s="197"/>
      <c r="DS114" s="447"/>
      <c r="DT114" s="72"/>
      <c r="DW114" s="447"/>
      <c r="DX114" s="72"/>
    </row>
    <row r="115" spans="11:128">
      <c r="K115" s="829"/>
      <c r="L115" s="197"/>
      <c r="DS115" s="447"/>
      <c r="DT115" s="72"/>
      <c r="DW115" s="447"/>
      <c r="DX115" s="72"/>
    </row>
    <row r="116" spans="11:128">
      <c r="K116" s="829"/>
      <c r="L116" s="197"/>
      <c r="DS116" s="447"/>
      <c r="DT116" s="72"/>
      <c r="DW116" s="447"/>
      <c r="DX116" s="72"/>
    </row>
    <row r="117" spans="11:128">
      <c r="K117" s="829"/>
      <c r="L117" s="197"/>
      <c r="DS117" s="447"/>
      <c r="DT117" s="72"/>
      <c r="DW117" s="447"/>
      <c r="DX117" s="72"/>
    </row>
    <row r="118" spans="11:128">
      <c r="K118" s="829"/>
      <c r="L118" s="197"/>
      <c r="DS118" s="447"/>
      <c r="DT118" s="72"/>
      <c r="DW118" s="447"/>
      <c r="DX118" s="72"/>
    </row>
    <row r="119" spans="11:128">
      <c r="K119" s="829"/>
      <c r="L119" s="197"/>
      <c r="DS119" s="447"/>
      <c r="DT119" s="72"/>
      <c r="DW119" s="447"/>
      <c r="DX119" s="72"/>
    </row>
    <row r="120" spans="11:128">
      <c r="K120" s="829"/>
      <c r="L120" s="197"/>
      <c r="DS120" s="447"/>
      <c r="DT120" s="72"/>
      <c r="DW120" s="447"/>
      <c r="DX120" s="72"/>
    </row>
    <row r="121" spans="11:128">
      <c r="K121" s="829"/>
      <c r="L121" s="197"/>
      <c r="DS121" s="447"/>
      <c r="DT121" s="72"/>
      <c r="DW121" s="447"/>
      <c r="DX121" s="72"/>
    </row>
    <row r="122" spans="11:128">
      <c r="K122" s="829"/>
      <c r="L122" s="197"/>
      <c r="DS122" s="447"/>
      <c r="DT122" s="72"/>
      <c r="DW122" s="447"/>
      <c r="DX122" s="72"/>
    </row>
    <row r="123" spans="11:128">
      <c r="K123" s="829"/>
      <c r="L123" s="197"/>
      <c r="DS123" s="447"/>
      <c r="DT123" s="72"/>
      <c r="DW123" s="447"/>
      <c r="DX123" s="72"/>
    </row>
    <row r="124" spans="11:128">
      <c r="K124" s="829"/>
      <c r="L124" s="197"/>
      <c r="DS124" s="447"/>
      <c r="DT124" s="72"/>
      <c r="DW124" s="447"/>
      <c r="DX124" s="72"/>
    </row>
    <row r="125" spans="11:128">
      <c r="K125" s="829"/>
      <c r="L125" s="197"/>
      <c r="DS125" s="447"/>
      <c r="DT125" s="72"/>
      <c r="DW125" s="447"/>
      <c r="DX125" s="72"/>
    </row>
    <row r="126" spans="11:128">
      <c r="K126" s="829"/>
      <c r="L126" s="197"/>
      <c r="DS126" s="447"/>
      <c r="DT126" s="72"/>
      <c r="DW126" s="447"/>
      <c r="DX126" s="72"/>
    </row>
    <row r="127" spans="11:128">
      <c r="K127" s="829"/>
      <c r="L127" s="197"/>
      <c r="DS127" s="447"/>
      <c r="DT127" s="72"/>
      <c r="DW127" s="447"/>
      <c r="DX127" s="72"/>
    </row>
    <row r="128" spans="11:128">
      <c r="K128" s="829"/>
      <c r="L128" s="197"/>
      <c r="DS128" s="447"/>
      <c r="DT128" s="72"/>
      <c r="DW128" s="447"/>
      <c r="DX128" s="72"/>
    </row>
    <row r="129" spans="11:128">
      <c r="K129" s="829"/>
      <c r="L129" s="197"/>
      <c r="DS129" s="447"/>
      <c r="DT129" s="72"/>
      <c r="DW129" s="447"/>
      <c r="DX129" s="72"/>
    </row>
    <row r="130" spans="11:128">
      <c r="K130" s="829"/>
      <c r="L130" s="197"/>
      <c r="DS130" s="447"/>
      <c r="DT130" s="72"/>
      <c r="DW130" s="447"/>
      <c r="DX130" s="72"/>
    </row>
    <row r="131" spans="11:128">
      <c r="K131" s="829"/>
      <c r="L131" s="197"/>
      <c r="DS131" s="447"/>
      <c r="DT131" s="72"/>
      <c r="DW131" s="447"/>
      <c r="DX131" s="72"/>
    </row>
    <row r="132" spans="11:128">
      <c r="K132" s="829"/>
      <c r="L132" s="197"/>
      <c r="DS132" s="447"/>
      <c r="DT132" s="72"/>
      <c r="DW132" s="447"/>
      <c r="DX132" s="72"/>
    </row>
    <row r="133" spans="11:128">
      <c r="K133" s="829"/>
      <c r="L133" s="197"/>
      <c r="DS133" s="447"/>
      <c r="DT133" s="72"/>
      <c r="DW133" s="447"/>
      <c r="DX133" s="72"/>
    </row>
    <row r="134" spans="11:128">
      <c r="K134" s="829"/>
      <c r="L134" s="197"/>
      <c r="DS134" s="447"/>
      <c r="DT134" s="72"/>
      <c r="DW134" s="447"/>
      <c r="DX134" s="72"/>
    </row>
    <row r="135" spans="11:128">
      <c r="K135" s="829"/>
      <c r="L135" s="197"/>
      <c r="DS135" s="447"/>
      <c r="DT135" s="72"/>
      <c r="DW135" s="447"/>
      <c r="DX135" s="72"/>
    </row>
    <row r="136" spans="11:128">
      <c r="K136" s="829"/>
      <c r="L136" s="197"/>
      <c r="DS136" s="447"/>
      <c r="DT136" s="72"/>
      <c r="DW136" s="447"/>
      <c r="DX136" s="72"/>
    </row>
    <row r="137" spans="11:128">
      <c r="K137" s="829"/>
      <c r="L137" s="197"/>
      <c r="DS137" s="447"/>
      <c r="DT137" s="72"/>
      <c r="DW137" s="447"/>
      <c r="DX137" s="72"/>
    </row>
    <row r="138" spans="11:128">
      <c r="K138" s="829"/>
      <c r="L138" s="197"/>
      <c r="DS138" s="447"/>
      <c r="DT138" s="72"/>
      <c r="DW138" s="447"/>
      <c r="DX138" s="72"/>
    </row>
    <row r="139" spans="11:128">
      <c r="K139" s="829"/>
      <c r="L139" s="197"/>
      <c r="DS139" s="447"/>
      <c r="DT139" s="72"/>
      <c r="DW139" s="447"/>
      <c r="DX139" s="72"/>
    </row>
    <row r="140" spans="11:128">
      <c r="K140" s="829"/>
      <c r="L140" s="197"/>
      <c r="DS140" s="447"/>
      <c r="DT140" s="72"/>
      <c r="DW140" s="447"/>
      <c r="DX140" s="72"/>
    </row>
    <row r="141" spans="11:128">
      <c r="K141" s="829"/>
      <c r="L141" s="197"/>
      <c r="DS141" s="447"/>
      <c r="DT141" s="72"/>
      <c r="DW141" s="447"/>
      <c r="DX141" s="72"/>
    </row>
    <row r="142" spans="11:128">
      <c r="K142" s="829"/>
      <c r="L142" s="197"/>
      <c r="P142" s="502"/>
      <c r="DS142" s="447"/>
      <c r="DT142" s="72"/>
      <c r="DW142" s="447"/>
      <c r="DX142" s="72"/>
    </row>
    <row r="143" spans="11:128">
      <c r="K143" s="829"/>
      <c r="L143" s="197"/>
      <c r="P143" s="416"/>
      <c r="DS143" s="447"/>
      <c r="DT143" s="72"/>
      <c r="DW143" s="447"/>
      <c r="DX143" s="72"/>
    </row>
    <row r="144" spans="11:128">
      <c r="K144" s="829"/>
      <c r="L144" s="197"/>
      <c r="DS144" s="447"/>
      <c r="DT144" s="72"/>
      <c r="DW144" s="447"/>
      <c r="DX144" s="72"/>
    </row>
    <row r="145" spans="11:128">
      <c r="K145" s="829"/>
      <c r="L145" s="197"/>
      <c r="DS145" s="447"/>
      <c r="DT145" s="72"/>
      <c r="DW145" s="447"/>
      <c r="DX145" s="72"/>
    </row>
    <row r="146" spans="11:128">
      <c r="K146" s="829"/>
      <c r="L146" s="197"/>
      <c r="DS146" s="447"/>
      <c r="DT146" s="72"/>
      <c r="DW146" s="447"/>
      <c r="DX146" s="72"/>
    </row>
    <row r="147" spans="11:128">
      <c r="K147" s="829"/>
      <c r="L147" s="197"/>
      <c r="DS147" s="447"/>
      <c r="DT147" s="72"/>
      <c r="DW147" s="447"/>
      <c r="DX147" s="72"/>
    </row>
    <row r="148" spans="11:128">
      <c r="K148" s="829"/>
      <c r="L148" s="197"/>
      <c r="DS148" s="447"/>
      <c r="DT148" s="72"/>
      <c r="DW148" s="447"/>
      <c r="DX148" s="72"/>
    </row>
    <row r="149" spans="11:128">
      <c r="K149" s="829"/>
      <c r="L149" s="197"/>
      <c r="DS149" s="447"/>
      <c r="DT149" s="72"/>
      <c r="DW149" s="447"/>
      <c r="DX149" s="72"/>
    </row>
    <row r="150" spans="11:128">
      <c r="K150" s="829"/>
      <c r="L150" s="197"/>
      <c r="DS150" s="447"/>
      <c r="DT150" s="72"/>
      <c r="DW150" s="447"/>
      <c r="DX150" s="72"/>
    </row>
    <row r="151" spans="11:128">
      <c r="K151" s="829"/>
      <c r="L151" s="197"/>
      <c r="DS151" s="447"/>
      <c r="DT151" s="72"/>
      <c r="DW151" s="447"/>
      <c r="DX151" s="72"/>
    </row>
    <row r="152" spans="11:128">
      <c r="K152" s="829"/>
      <c r="L152" s="197"/>
      <c r="DS152" s="447"/>
      <c r="DT152" s="72"/>
      <c r="DW152" s="447"/>
      <c r="DX152" s="72"/>
    </row>
    <row r="153" spans="11:128">
      <c r="K153" s="829"/>
      <c r="L153" s="197"/>
      <c r="DS153" s="447"/>
      <c r="DT153" s="72"/>
      <c r="DW153" s="447"/>
      <c r="DX153" s="72"/>
    </row>
    <row r="154" spans="11:128">
      <c r="K154" s="829"/>
      <c r="L154" s="197"/>
      <c r="DS154" s="447"/>
      <c r="DT154" s="72"/>
      <c r="DW154" s="447"/>
      <c r="DX154" s="72"/>
    </row>
    <row r="155" spans="11:128">
      <c r="K155" s="829"/>
      <c r="L155" s="197"/>
      <c r="DS155" s="447"/>
      <c r="DT155" s="72"/>
      <c r="DW155" s="447"/>
      <c r="DX155" s="72"/>
    </row>
    <row r="156" spans="11:128">
      <c r="K156" s="829"/>
      <c r="L156" s="197"/>
      <c r="DS156" s="447"/>
      <c r="DT156" s="72"/>
      <c r="DW156" s="447"/>
      <c r="DX156" s="72"/>
    </row>
    <row r="157" spans="11:128">
      <c r="K157" s="829"/>
      <c r="L157" s="197"/>
      <c r="DS157" s="447"/>
      <c r="DT157" s="72"/>
      <c r="DW157" s="447"/>
      <c r="DX157" s="72"/>
    </row>
    <row r="158" spans="11:128">
      <c r="K158" s="829"/>
      <c r="L158" s="197"/>
      <c r="DS158" s="447"/>
      <c r="DT158" s="72"/>
      <c r="DW158" s="447"/>
      <c r="DX158" s="72"/>
    </row>
    <row r="159" spans="11:128">
      <c r="K159" s="829"/>
      <c r="L159" s="197"/>
      <c r="DS159" s="447"/>
      <c r="DT159" s="72"/>
      <c r="DW159" s="447"/>
      <c r="DX159" s="72"/>
    </row>
    <row r="160" spans="11:128">
      <c r="K160" s="829"/>
      <c r="L160" s="197"/>
      <c r="DS160" s="447"/>
      <c r="DT160" s="72"/>
      <c r="DW160" s="447"/>
      <c r="DX160" s="72"/>
    </row>
    <row r="161" spans="11:128">
      <c r="K161" s="829"/>
      <c r="L161" s="197"/>
      <c r="DS161" s="447"/>
      <c r="DT161" s="72"/>
      <c r="DW161" s="447"/>
      <c r="DX161" s="72"/>
    </row>
    <row r="162" spans="11:128">
      <c r="K162" s="829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3:BD3"/>
    <mergeCell ref="BE3:BH3"/>
    <mergeCell ref="BA5:BB5"/>
    <mergeCell ref="BC5:BD5"/>
    <mergeCell ref="BA4:BD4"/>
    <mergeCell ref="BE4:BH4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BW6:BX6"/>
    <mergeCell ref="BO6:BP6"/>
    <mergeCell ref="BY5:BZ5"/>
    <mergeCell ref="BM6:BN6"/>
    <mergeCell ref="BQ5:BR5"/>
    <mergeCell ref="CK6:CL6"/>
    <mergeCell ref="CM6:CN6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DQ5:DR5"/>
    <mergeCell ref="DS5:DT5"/>
    <mergeCell ref="DM5:DN5"/>
    <mergeCell ref="DO5:DP5"/>
    <mergeCell ref="CO6:CP6"/>
    <mergeCell ref="CQ6:CR6"/>
    <mergeCell ref="CK5:CL5"/>
    <mergeCell ref="CK4:CN4"/>
    <mergeCell ref="CS4:CV4"/>
    <mergeCell ref="CW4:CZ4"/>
    <mergeCell ref="DA4:DD4"/>
    <mergeCell ref="DE4:DH4"/>
    <mergeCell ref="DI6:DJ6"/>
    <mergeCell ref="DE6:DF6"/>
    <mergeCell ref="DG6:DH6"/>
    <mergeCell ref="DC6:DD6"/>
    <mergeCell ref="CG3:CJ3"/>
    <mergeCell ref="CI5:CJ5"/>
    <mergeCell ref="BU3:BX3"/>
    <mergeCell ref="BW5:BX5"/>
    <mergeCell ref="DK6:DL6"/>
    <mergeCell ref="DA6:DB6"/>
    <mergeCell ref="CM5:CN5"/>
    <mergeCell ref="DQ3:DT3"/>
    <mergeCell ref="DA3:DD3"/>
    <mergeCell ref="DE3:DH3"/>
    <mergeCell ref="DI3:DL3"/>
    <mergeCell ref="DM3:DP3"/>
    <mergeCell ref="DG5:DH5"/>
    <mergeCell ref="DI5:DJ5"/>
    <mergeCell ref="DK5:DL5"/>
    <mergeCell ref="DA5:DB5"/>
    <mergeCell ref="DC5:DD5"/>
    <mergeCell ref="DE5:DF5"/>
    <mergeCell ref="DI4:DL4"/>
    <mergeCell ref="DM4:DP4"/>
    <mergeCell ref="DQ4:DT4"/>
    <mergeCell ref="DQ6:DR6"/>
    <mergeCell ref="DS6:DT6"/>
    <mergeCell ref="DM6:DN6"/>
    <mergeCell ref="CO4:CR4"/>
    <mergeCell ref="CS5:CT5"/>
    <mergeCell ref="CU5:CV5"/>
    <mergeCell ref="CW5:CX5"/>
    <mergeCell ref="CY5:CZ5"/>
    <mergeCell ref="CO5:CP5"/>
    <mergeCell ref="CQ5:CR5"/>
    <mergeCell ref="CO3:CR3"/>
    <mergeCell ref="CS3:CV3"/>
    <mergeCell ref="CW3:CZ3"/>
    <mergeCell ref="H58:I58"/>
    <mergeCell ref="H55:I55"/>
    <mergeCell ref="H48:I48"/>
    <mergeCell ref="H49:I49"/>
    <mergeCell ref="H50:I50"/>
    <mergeCell ref="H37:I37"/>
    <mergeCell ref="H38:I38"/>
    <mergeCell ref="H1:I1"/>
    <mergeCell ref="H4:I4"/>
    <mergeCell ref="H5:I5"/>
    <mergeCell ref="H45:I45"/>
    <mergeCell ref="H36:I36"/>
    <mergeCell ref="H46:I46"/>
    <mergeCell ref="H47:I47"/>
    <mergeCell ref="H52:I52"/>
    <mergeCell ref="H53:I53"/>
    <mergeCell ref="H54:I54"/>
    <mergeCell ref="H32:I32"/>
    <mergeCell ref="H35:I35"/>
    <mergeCell ref="H56:I56"/>
    <mergeCell ref="H57:I57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7"/>
  <sheetViews>
    <sheetView view="pageBreakPreview" topLeftCell="A220" zoomScale="190" zoomScaleNormal="100" zoomScaleSheetLayoutView="190" workbookViewId="0">
      <selection activeCell="A234" sqref="A234:XFD238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1998" t="s">
        <v>20</v>
      </c>
      <c r="B1" s="2000"/>
      <c r="C1" s="1" t="s">
        <v>33</v>
      </c>
      <c r="D1" s="2127" t="s">
        <v>17</v>
      </c>
      <c r="E1" s="2128"/>
      <c r="F1" s="2128"/>
      <c r="G1" s="2128"/>
      <c r="H1" s="2128"/>
      <c r="I1" s="2128"/>
      <c r="J1" s="2128"/>
      <c r="K1" s="2128"/>
      <c r="L1" s="2128"/>
      <c r="M1" s="2128"/>
      <c r="N1" s="2128"/>
      <c r="O1" s="2128"/>
      <c r="P1" s="2128"/>
      <c r="Q1" s="2128"/>
      <c r="R1" s="2128"/>
      <c r="S1" s="2128"/>
      <c r="T1" s="2128"/>
      <c r="U1" s="2128"/>
      <c r="V1" s="2128"/>
      <c r="W1" s="2128"/>
      <c r="X1" s="2128"/>
      <c r="Y1" s="2128"/>
      <c r="Z1" s="2128"/>
      <c r="AA1" s="2129"/>
      <c r="AB1" s="2131" t="s">
        <v>91</v>
      </c>
      <c r="AC1" s="2132"/>
      <c r="AD1" s="2132"/>
      <c r="AE1" s="2133"/>
      <c r="AF1" s="2099" t="s">
        <v>321</v>
      </c>
      <c r="AG1" s="2100"/>
      <c r="AH1" s="2090" t="s">
        <v>21</v>
      </c>
      <c r="AI1" s="2091"/>
      <c r="AJ1" s="2090" t="s">
        <v>24</v>
      </c>
      <c r="AK1" s="2091"/>
    </row>
    <row r="2" spans="1:55" ht="7.35" customHeight="1">
      <c r="A2" s="1944"/>
      <c r="B2" s="1946"/>
      <c r="C2" s="3" t="s">
        <v>34</v>
      </c>
      <c r="D2" s="2124" t="s">
        <v>32</v>
      </c>
      <c r="E2" s="2125"/>
      <c r="F2" s="2125"/>
      <c r="G2" s="2125"/>
      <c r="H2" s="2125"/>
      <c r="I2" s="2125"/>
      <c r="J2" s="2125"/>
      <c r="K2" s="2125"/>
      <c r="L2" s="2125"/>
      <c r="M2" s="2125"/>
      <c r="N2" s="2125"/>
      <c r="O2" s="2125"/>
      <c r="P2" s="2125"/>
      <c r="Q2" s="2125"/>
      <c r="R2" s="2125"/>
      <c r="S2" s="2125"/>
      <c r="T2" s="2125"/>
      <c r="U2" s="2126"/>
      <c r="V2" s="2124" t="s">
        <v>107</v>
      </c>
      <c r="W2" s="2125"/>
      <c r="X2" s="2125"/>
      <c r="Y2" s="2125"/>
      <c r="Z2" s="2125"/>
      <c r="AA2" s="2126"/>
      <c r="AB2" s="2090" t="s">
        <v>368</v>
      </c>
      <c r="AC2" s="2130"/>
      <c r="AD2" s="2130"/>
      <c r="AE2" s="2091"/>
      <c r="AF2" s="2092"/>
      <c r="AG2" s="2093"/>
      <c r="AH2" s="2094" t="s">
        <v>28</v>
      </c>
      <c r="AI2" s="2095"/>
      <c r="AJ2" s="2094"/>
      <c r="AK2" s="2095"/>
    </row>
    <row r="3" spans="1:55" ht="7.35" customHeight="1">
      <c r="A3" s="1944"/>
      <c r="B3" s="1946"/>
      <c r="C3" s="3"/>
      <c r="D3" s="2124" t="s">
        <v>381</v>
      </c>
      <c r="E3" s="2125"/>
      <c r="F3" s="2125"/>
      <c r="G3" s="2125"/>
      <c r="H3" s="2125"/>
      <c r="I3" s="2125"/>
      <c r="J3" s="2125"/>
      <c r="K3" s="2125"/>
      <c r="L3" s="2125"/>
      <c r="M3" s="2125"/>
      <c r="N3" s="2125"/>
      <c r="O3" s="1245" t="s">
        <v>945</v>
      </c>
      <c r="P3" s="202" t="s">
        <v>382</v>
      </c>
      <c r="Q3" s="2136" t="s">
        <v>383</v>
      </c>
      <c r="R3" s="2136"/>
      <c r="S3" s="2136"/>
      <c r="T3" s="2136"/>
      <c r="U3" s="203" t="s">
        <v>384</v>
      </c>
      <c r="V3" s="2137" t="s">
        <v>381</v>
      </c>
      <c r="W3" s="2136"/>
      <c r="X3" s="2136"/>
      <c r="Y3" s="2136"/>
      <c r="Z3" s="2136"/>
      <c r="AA3" s="238" t="s">
        <v>385</v>
      </c>
      <c r="AB3" s="2094"/>
      <c r="AC3" s="2110"/>
      <c r="AD3" s="2110"/>
      <c r="AE3" s="2095"/>
      <c r="AF3" s="2092"/>
      <c r="AG3" s="2093"/>
      <c r="AH3" s="2094"/>
      <c r="AI3" s="2095"/>
      <c r="AJ3" s="2094"/>
      <c r="AK3" s="2095"/>
    </row>
    <row r="4" spans="1:55" ht="7.35" customHeight="1">
      <c r="A4" s="1944"/>
      <c r="B4" s="1946"/>
      <c r="C4" s="3"/>
      <c r="D4" s="4" t="s">
        <v>386</v>
      </c>
      <c r="E4" s="5" t="s">
        <v>387</v>
      </c>
      <c r="F4" s="2134" t="s">
        <v>388</v>
      </c>
      <c r="G4" s="2138"/>
      <c r="H4" s="2138"/>
      <c r="I4" s="2138"/>
      <c r="J4" s="2138"/>
      <c r="K4" s="2138"/>
      <c r="L4" s="2134" t="s">
        <v>389</v>
      </c>
      <c r="M4" s="2135"/>
      <c r="N4" s="6" t="s">
        <v>390</v>
      </c>
      <c r="O4" s="204" t="s">
        <v>946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111" t="s">
        <v>388</v>
      </c>
      <c r="X4" s="2111"/>
      <c r="Y4" s="240" t="s">
        <v>389</v>
      </c>
      <c r="Z4" s="241" t="s">
        <v>390</v>
      </c>
      <c r="AA4" s="7" t="s">
        <v>393</v>
      </c>
      <c r="AB4" s="2094"/>
      <c r="AC4" s="2110"/>
      <c r="AD4" s="2110"/>
      <c r="AE4" s="2095"/>
      <c r="AF4" s="2092"/>
      <c r="AG4" s="2093"/>
      <c r="AH4" s="2094"/>
      <c r="AI4" s="2095"/>
      <c r="AJ4" s="2094"/>
      <c r="AK4" s="2095"/>
    </row>
    <row r="5" spans="1:55" ht="7.35" customHeight="1">
      <c r="A5" s="1944"/>
      <c r="B5" s="1946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094"/>
      <c r="AC5" s="2110"/>
      <c r="AD5" s="2110"/>
      <c r="AE5" s="2095"/>
      <c r="AF5" s="2092"/>
      <c r="AG5" s="2093"/>
      <c r="AH5" s="2094"/>
      <c r="AI5" s="2095"/>
      <c r="AJ5" s="2094"/>
      <c r="AK5" s="2095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4050</v>
      </c>
      <c r="AE6" s="22"/>
      <c r="AF6" s="23"/>
      <c r="AG6" s="23"/>
      <c r="AH6" s="24">
        <f>(AD6-AB6)-AF6</f>
        <v>4850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509"/>
      <c r="AF8" s="52"/>
      <c r="AG8" s="52"/>
      <c r="AH8" s="39">
        <f>'4.2.3BR'!AF23</f>
        <v>109.10000000000001</v>
      </c>
      <c r="AI8" s="53"/>
      <c r="AJ8" s="54"/>
      <c r="AK8" s="55" t="s">
        <v>741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509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509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509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4050</v>
      </c>
      <c r="AE13" s="222"/>
      <c r="AF13" s="223"/>
      <c r="AG13" s="223"/>
      <c r="AH13" s="224">
        <f>(AD13-AB13)</f>
        <v>1349.35</v>
      </c>
      <c r="AI13" s="225"/>
      <c r="AJ13" s="226"/>
      <c r="AK13" s="227"/>
      <c r="AL13" s="1791">
        <f>SUM(AH7:AH13)</f>
        <v>4850</v>
      </c>
    </row>
    <row r="14" spans="1:55" ht="7.35" customHeight="1">
      <c r="A14" s="68"/>
      <c r="B14" s="69"/>
      <c r="C14" s="70"/>
      <c r="D14" s="1691"/>
      <c r="E14" s="1692"/>
      <c r="F14" s="1692"/>
      <c r="G14" s="1692"/>
      <c r="H14" s="1692"/>
      <c r="I14" s="1692"/>
      <c r="J14" s="1692"/>
      <c r="K14" s="1693"/>
      <c r="L14" s="1694" t="str">
        <f>'4.2.4CB'!G13</f>
        <v>WT001</v>
      </c>
      <c r="M14" s="1692"/>
      <c r="N14" s="1695"/>
      <c r="O14" s="1233"/>
      <c r="P14" s="1233"/>
      <c r="Q14" s="1233"/>
      <c r="R14" s="1233"/>
      <c r="S14" s="1233"/>
      <c r="T14" s="1233"/>
      <c r="U14" s="1234"/>
      <c r="V14" s="84"/>
      <c r="W14" s="85"/>
      <c r="X14" s="85"/>
      <c r="Y14" s="85"/>
      <c r="Z14" s="85"/>
      <c r="AA14" s="33"/>
      <c r="AB14" s="2112">
        <f>'4.2.4CB'!I13</f>
        <v>-155</v>
      </c>
      <c r="AC14" s="2113"/>
      <c r="AD14" s="2113"/>
      <c r="AE14" s="2114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078">
        <f>'4.2.6IC'!H11</f>
        <v>0</v>
      </c>
      <c r="AC15" s="2079"/>
      <c r="AD15" s="2079"/>
      <c r="AE15" s="2080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078">
        <f>'4.2.3BR'!W178</f>
        <v>0</v>
      </c>
      <c r="AC16" s="2079"/>
      <c r="AD16" s="2079"/>
      <c r="AE16" s="2080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078">
        <f>'4.2.3BR'!W179</f>
        <v>0</v>
      </c>
      <c r="AC17" s="2079"/>
      <c r="AD17" s="2079"/>
      <c r="AE17" s="2080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078">
        <f>'4.2.5CP'!I194</f>
        <v>0</v>
      </c>
      <c r="AC18" s="2079"/>
      <c r="AD18" s="2079"/>
      <c r="AE18" s="2080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078">
        <f>'4.2.8IS'!H12</f>
        <v>0</v>
      </c>
      <c r="AC19" s="2079"/>
      <c r="AD19" s="2079"/>
      <c r="AE19" s="2080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078">
        <f>'4.2.3BR'!W146</f>
        <v>0</v>
      </c>
      <c r="AC20" s="2079"/>
      <c r="AD20" s="2079"/>
      <c r="AE20" s="2080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078">
        <f>'4.2.5CP'!I10</f>
        <v>62</v>
      </c>
      <c r="AC21" s="2079"/>
      <c r="AD21" s="2079"/>
      <c r="AE21" s="2080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078">
        <f>'4.2.5CP'!I11</f>
        <v>431</v>
      </c>
      <c r="AC22" s="2079"/>
      <c r="AD22" s="2079"/>
      <c r="AE22" s="2080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078">
        <f>'4.2.3BR'!W147</f>
        <v>590</v>
      </c>
      <c r="AC23" s="2079"/>
      <c r="AD23" s="2079"/>
      <c r="AE23" s="2080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078">
        <f>'4.2.5CP'!I12</f>
        <v>885</v>
      </c>
      <c r="AC24" s="2079"/>
      <c r="AD24" s="2079"/>
      <c r="AE24" s="2080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078">
        <f>'4.2.7BL'!G6</f>
        <v>950</v>
      </c>
      <c r="AC25" s="2079"/>
      <c r="AD25" s="2079"/>
      <c r="AE25" s="2080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078">
        <f>'4.2.4CB'!I14</f>
        <v>1160</v>
      </c>
      <c r="AC26" s="2079"/>
      <c r="AD26" s="2079"/>
      <c r="AE26" s="2080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078">
        <f>'4.2.4CB'!I15</f>
        <v>1162</v>
      </c>
      <c r="AC27" s="2079"/>
      <c r="AD27" s="2079"/>
      <c r="AE27" s="2080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603"/>
      <c r="Y28" s="1603"/>
      <c r="Z28" s="1603"/>
      <c r="AA28" s="1604"/>
      <c r="AB28" s="2104">
        <f>'4.2.4CB'!I16</f>
        <v>3049</v>
      </c>
      <c r="AC28" s="2105"/>
      <c r="AD28" s="2105"/>
      <c r="AE28" s="2106"/>
      <c r="AF28" s="1605"/>
      <c r="AG28" s="1605"/>
      <c r="AH28" s="1606"/>
      <c r="AI28" s="1607"/>
      <c r="AJ28" s="1608"/>
      <c r="AK28" s="1609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610"/>
      <c r="Y29" s="1610"/>
      <c r="Z29" s="1610"/>
      <c r="AA29" s="1611"/>
      <c r="AB29" s="2101">
        <f>'4.2.5CP'!I13</f>
        <v>3211</v>
      </c>
      <c r="AC29" s="2102"/>
      <c r="AD29" s="2102"/>
      <c r="AE29" s="2103"/>
      <c r="AF29" s="1612"/>
      <c r="AG29" s="1612"/>
      <c r="AH29" s="1613"/>
      <c r="AI29" s="1614"/>
      <c r="AJ29" s="1615"/>
      <c r="AK29" s="1616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610"/>
      <c r="Y30" s="1610"/>
      <c r="Z30" s="1610"/>
      <c r="AA30" s="1611"/>
      <c r="AB30" s="2101">
        <f>'4.2.9CN'!H10</f>
        <v>3211</v>
      </c>
      <c r="AC30" s="2102"/>
      <c r="AD30" s="2102"/>
      <c r="AE30" s="2103"/>
      <c r="AF30" s="1612"/>
      <c r="AG30" s="1612"/>
      <c r="AH30" s="1613"/>
      <c r="AI30" s="1614"/>
      <c r="AJ30" s="1615"/>
      <c r="AK30" s="1616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610"/>
      <c r="Y31" s="1610"/>
      <c r="Z31" s="1610"/>
      <c r="AA31" s="1611"/>
      <c r="AB31" s="2101">
        <f>'4.2.5CP'!I14</f>
        <v>3512</v>
      </c>
      <c r="AC31" s="2102"/>
      <c r="AD31" s="2102"/>
      <c r="AE31" s="2103"/>
      <c r="AF31" s="1612"/>
      <c r="AG31" s="1612"/>
      <c r="AH31" s="1613"/>
      <c r="AI31" s="1614"/>
      <c r="AJ31" s="1615"/>
      <c r="AK31" s="1616"/>
    </row>
    <row r="32" spans="1:55" s="72" customFormat="1" ht="7.35" customHeight="1">
      <c r="A32" s="73"/>
      <c r="B32" s="69"/>
      <c r="C32" s="70"/>
      <c r="D32" s="1696"/>
      <c r="E32" s="78"/>
      <c r="F32" s="78"/>
      <c r="G32" s="78"/>
      <c r="H32" s="78"/>
      <c r="I32" s="78"/>
      <c r="J32" s="78"/>
      <c r="K32" s="1697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610"/>
      <c r="Y32" s="1610"/>
      <c r="Z32" s="1610"/>
      <c r="AA32" s="1611"/>
      <c r="AB32" s="2101">
        <f>'4.2.4CB'!I17</f>
        <v>3692</v>
      </c>
      <c r="AC32" s="2102"/>
      <c r="AD32" s="2102"/>
      <c r="AE32" s="2103"/>
      <c r="AF32" s="1617"/>
      <c r="AG32" s="1617"/>
      <c r="AH32" s="1618"/>
      <c r="AI32" s="1619"/>
      <c r="AJ32" s="1620"/>
      <c r="AK32" s="1621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3950</v>
      </c>
      <c r="AC33" s="83" t="s">
        <v>405</v>
      </c>
      <c r="AD33" s="21">
        <v>8050</v>
      </c>
      <c r="AE33" s="22"/>
      <c r="AF33" s="23"/>
      <c r="AG33" s="23"/>
      <c r="AH33" s="24">
        <f>(AD33-AB33)-AF33</f>
        <v>4100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3950</v>
      </c>
      <c r="AC34" s="1553" t="s">
        <v>405</v>
      </c>
      <c r="AD34" s="50">
        <f>AB35</f>
        <v>5466.4</v>
      </c>
      <c r="AE34" s="1678"/>
      <c r="AF34" s="52"/>
      <c r="AG34" s="52"/>
      <c r="AH34" s="39">
        <f>(AD34-AB34)</f>
        <v>1516.3999999999996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77" t="s">
        <v>405</v>
      </c>
      <c r="AD35" s="1253">
        <f>'4.2.3BR'!AA27</f>
        <v>5708.2749999999996</v>
      </c>
      <c r="AE35" s="1678"/>
      <c r="AF35" s="52"/>
      <c r="AG35" s="52"/>
      <c r="AH35" s="39">
        <f>'4.2.3BR'!AF27</f>
        <v>241.875</v>
      </c>
      <c r="AI35" s="53"/>
      <c r="AJ35" s="54"/>
      <c r="AK35" s="1705" t="s">
        <v>422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54">
        <f>'4.2.3BR'!W28</f>
        <v>5708.2749999999996</v>
      </c>
      <c r="AC36" s="1677" t="s">
        <v>405</v>
      </c>
      <c r="AD36" s="50">
        <f>'4.2.3BR'!AA28</f>
        <v>5793.05</v>
      </c>
      <c r="AE36" s="1678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77" t="s">
        <v>405</v>
      </c>
      <c r="AD37" s="50">
        <f>AB38</f>
        <v>7884.45</v>
      </c>
      <c r="AE37" s="1678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77" t="s">
        <v>405</v>
      </c>
      <c r="AD38" s="131">
        <f>'4.2.3BR'!AA29</f>
        <v>7967.55</v>
      </c>
      <c r="AE38" s="1678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706" t="s">
        <v>1138</v>
      </c>
      <c r="E39" s="1707"/>
      <c r="F39" s="1707"/>
      <c r="G39" s="1707"/>
      <c r="H39" s="1707"/>
      <c r="I39" s="1707"/>
      <c r="J39" s="1707"/>
      <c r="K39" s="1708"/>
      <c r="L39" s="1709"/>
      <c r="M39" s="1707"/>
      <c r="N39" s="1710"/>
      <c r="O39" s="1707"/>
      <c r="P39" s="1707"/>
      <c r="Q39" s="1707"/>
      <c r="R39" s="1707"/>
      <c r="S39" s="1707"/>
      <c r="T39" s="1707"/>
      <c r="U39" s="1711"/>
      <c r="V39" s="1706"/>
      <c r="W39" s="1707"/>
      <c r="X39" s="1707"/>
      <c r="Y39" s="1707"/>
      <c r="Z39" s="1707"/>
      <c r="AA39" s="1711"/>
      <c r="AB39" s="1712">
        <f>AD38</f>
        <v>7967.55</v>
      </c>
      <c r="AC39" s="1713" t="s">
        <v>405</v>
      </c>
      <c r="AD39" s="1714">
        <f>AD33</f>
        <v>8050</v>
      </c>
      <c r="AE39" s="1715"/>
      <c r="AF39" s="1716"/>
      <c r="AG39" s="1717"/>
      <c r="AH39" s="1565">
        <f>(AD39-AB39)</f>
        <v>82.449999999999818</v>
      </c>
      <c r="AI39" s="1566"/>
      <c r="AJ39" s="1567"/>
      <c r="AK39" s="1568"/>
      <c r="AL39" s="196">
        <f>SUM(AH34:AH39)</f>
        <v>4100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98"/>
      <c r="Y40" s="1698"/>
      <c r="Z40" s="1698"/>
      <c r="AA40" s="1699"/>
      <c r="AB40" s="2104">
        <f>'4.2.4CB'!I19</f>
        <v>4281</v>
      </c>
      <c r="AC40" s="2105"/>
      <c r="AD40" s="2105"/>
      <c r="AE40" s="2106"/>
      <c r="AF40" s="1700"/>
      <c r="AG40" s="1700"/>
      <c r="AH40" s="1701"/>
      <c r="AI40" s="1702"/>
      <c r="AJ40" s="1703"/>
      <c r="AK40" s="1704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629"/>
      <c r="Y41" s="1629"/>
      <c r="Z41" s="1629"/>
      <c r="AA41" s="1630"/>
      <c r="AB41" s="2101">
        <f>'4.2.4CB'!I20</f>
        <v>4528</v>
      </c>
      <c r="AC41" s="2102"/>
      <c r="AD41" s="2102"/>
      <c r="AE41" s="2103"/>
      <c r="AF41" s="1631"/>
      <c r="AG41" s="1631"/>
      <c r="AH41" s="1632"/>
      <c r="AI41" s="1633"/>
      <c r="AJ41" s="1634"/>
      <c r="AK41" s="1635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622"/>
      <c r="Y42" s="1622"/>
      <c r="Z42" s="1622"/>
      <c r="AA42" s="1623"/>
      <c r="AB42" s="2101">
        <f>'4.2.7BL'!G8</f>
        <v>4750</v>
      </c>
      <c r="AC42" s="2102"/>
      <c r="AD42" s="2102"/>
      <c r="AE42" s="2103"/>
      <c r="AF42" s="1617"/>
      <c r="AG42" s="1617"/>
      <c r="AH42" s="1625"/>
      <c r="AI42" s="1626"/>
      <c r="AJ42" s="1627"/>
      <c r="AK42" s="1628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622"/>
      <c r="Y43" s="1622"/>
      <c r="Z43" s="1622"/>
      <c r="AA43" s="1623"/>
      <c r="AB43" s="2096">
        <f>'4.2.5CP'!I16</f>
        <v>4926</v>
      </c>
      <c r="AC43" s="2097"/>
      <c r="AD43" s="2097"/>
      <c r="AE43" s="2098"/>
      <c r="AF43" s="1624"/>
      <c r="AG43" s="1624"/>
      <c r="AH43" s="1625"/>
      <c r="AI43" s="1626"/>
      <c r="AJ43" s="1627"/>
      <c r="AK43" s="1628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629"/>
      <c r="Y44" s="1629"/>
      <c r="Z44" s="1629"/>
      <c r="AA44" s="1630"/>
      <c r="AB44" s="2096">
        <f>'4.2.4CB'!I21</f>
        <v>4929</v>
      </c>
      <c r="AC44" s="2097"/>
      <c r="AD44" s="2097"/>
      <c r="AE44" s="2098"/>
      <c r="AF44" s="1631"/>
      <c r="AG44" s="1631"/>
      <c r="AH44" s="1632"/>
      <c r="AI44" s="1633"/>
      <c r="AJ44" s="1634"/>
      <c r="AK44" s="1635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629"/>
      <c r="Y45" s="1629"/>
      <c r="Z45" s="1629"/>
      <c r="AA45" s="1630"/>
      <c r="AB45" s="2096">
        <f>'4.2.4CB'!I22</f>
        <v>5239</v>
      </c>
      <c r="AC45" s="2097"/>
      <c r="AD45" s="2097"/>
      <c r="AE45" s="2098"/>
      <c r="AF45" s="1631"/>
      <c r="AG45" s="1631"/>
      <c r="AH45" s="1632"/>
      <c r="AI45" s="1633"/>
      <c r="AJ45" s="1634"/>
      <c r="AK45" s="1635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629"/>
      <c r="Y46" s="1629"/>
      <c r="Z46" s="1629"/>
      <c r="AA46" s="1630"/>
      <c r="AB46" s="2096">
        <f>'4.2.4CB'!I23</f>
        <v>5517</v>
      </c>
      <c r="AC46" s="2097"/>
      <c r="AD46" s="2097"/>
      <c r="AE46" s="2098"/>
      <c r="AF46" s="1631"/>
      <c r="AG46" s="1631"/>
      <c r="AH46" s="1632"/>
      <c r="AI46" s="1633"/>
      <c r="AJ46" s="1634"/>
      <c r="AK46" s="1635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629"/>
      <c r="Y47" s="1629"/>
      <c r="Z47" s="1629"/>
      <c r="AA47" s="1630"/>
      <c r="AB47" s="2096">
        <f>'4.2.5CP'!I17</f>
        <v>5520</v>
      </c>
      <c r="AC47" s="2097"/>
      <c r="AD47" s="2097"/>
      <c r="AE47" s="2098"/>
      <c r="AF47" s="1631"/>
      <c r="AG47" s="1631"/>
      <c r="AH47" s="1632"/>
      <c r="AI47" s="1633"/>
      <c r="AJ47" s="1634"/>
      <c r="AK47" s="1635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629"/>
      <c r="Y48" s="1629"/>
      <c r="Z48" s="1629"/>
      <c r="AA48" s="1630"/>
      <c r="AB48" s="2096">
        <f>'4.2.4CB'!I24</f>
        <v>5678</v>
      </c>
      <c r="AC48" s="2097"/>
      <c r="AD48" s="2097"/>
      <c r="AE48" s="2098"/>
      <c r="AF48" s="1631"/>
      <c r="AG48" s="1631"/>
      <c r="AH48" s="1632"/>
      <c r="AI48" s="1633"/>
      <c r="AJ48" s="1634"/>
      <c r="AK48" s="1635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629"/>
      <c r="Y49" s="1629"/>
      <c r="Z49" s="1629"/>
      <c r="AA49" s="1630"/>
      <c r="AB49" s="2096">
        <f>'4.2.5CP'!I18</f>
        <v>5681</v>
      </c>
      <c r="AC49" s="2097"/>
      <c r="AD49" s="2097"/>
      <c r="AE49" s="2098"/>
      <c r="AF49" s="1631"/>
      <c r="AG49" s="1631"/>
      <c r="AH49" s="1632"/>
      <c r="AI49" s="1633"/>
      <c r="AJ49" s="1634"/>
      <c r="AK49" s="1635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629"/>
      <c r="Y50" s="1629"/>
      <c r="Z50" s="1629"/>
      <c r="AA50" s="1630"/>
      <c r="AB50" s="2096">
        <f>'4.2.5CP'!I19</f>
        <v>5761</v>
      </c>
      <c r="AC50" s="2097"/>
      <c r="AD50" s="2097"/>
      <c r="AE50" s="2098"/>
      <c r="AF50" s="1631"/>
      <c r="AG50" s="1631"/>
      <c r="AH50" s="1632"/>
      <c r="AI50" s="1633"/>
      <c r="AJ50" s="1634"/>
      <c r="AK50" s="1635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51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622"/>
      <c r="Y51" s="1622"/>
      <c r="Z51" s="1622"/>
      <c r="AA51" s="1623"/>
      <c r="AB51" s="2096">
        <f>'4.2.4CB'!I25</f>
        <v>6031</v>
      </c>
      <c r="AC51" s="2097"/>
      <c r="AD51" s="2097"/>
      <c r="AE51" s="2098"/>
      <c r="AF51" s="1624"/>
      <c r="AG51" s="1624"/>
      <c r="AH51" s="1625"/>
      <c r="AI51" s="1626"/>
      <c r="AJ51" s="1627"/>
      <c r="AK51" s="1628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52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636"/>
      <c r="Y52" s="1636"/>
      <c r="Z52" s="1636"/>
      <c r="AA52" s="1637"/>
      <c r="AB52" s="2115">
        <f>'4.2.4CB'!I26</f>
        <v>7364</v>
      </c>
      <c r="AC52" s="2116"/>
      <c r="AD52" s="2116"/>
      <c r="AE52" s="2117"/>
      <c r="AF52" s="1638"/>
      <c r="AG52" s="1638"/>
      <c r="AH52" s="1639"/>
      <c r="AI52" s="1640"/>
      <c r="AJ52" s="1641"/>
      <c r="AK52" s="1642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1010</v>
      </c>
      <c r="D53" s="80" t="s">
        <v>1011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7950</v>
      </c>
      <c r="AC53" s="83" t="s">
        <v>405</v>
      </c>
      <c r="AD53" s="21">
        <v>13050</v>
      </c>
      <c r="AE53" s="22"/>
      <c r="AF53" s="23"/>
      <c r="AG53" s="124"/>
      <c r="AH53" s="24">
        <f>(AD53-AB53)-AF53</f>
        <v>5100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1012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7950</v>
      </c>
      <c r="AC54" s="1677" t="s">
        <v>405</v>
      </c>
      <c r="AD54" s="131">
        <f>AB55</f>
        <v>9678.35</v>
      </c>
      <c r="AE54" s="1678"/>
      <c r="AF54" s="52"/>
      <c r="AG54" s="132"/>
      <c r="AH54" s="39">
        <f>(AD54-AB54)</f>
        <v>1728.3500000000004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509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1013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509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509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1014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509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509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1015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509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509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1016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509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1017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13050</v>
      </c>
      <c r="AE64" s="222"/>
      <c r="AF64" s="224"/>
      <c r="AG64" s="235"/>
      <c r="AH64" s="224">
        <f>(AD64-AB64)</f>
        <v>317.89999999999964</v>
      </c>
      <c r="AI64" s="225"/>
      <c r="AJ64" s="226"/>
      <c r="AK64" s="237"/>
      <c r="AL64" s="1792">
        <f>SUM(AH54:AH64)</f>
        <v>5100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081">
        <f>'4.2.5CP'!I21</f>
        <v>8220</v>
      </c>
      <c r="AC65" s="2082"/>
      <c r="AD65" s="2082"/>
      <c r="AE65" s="2083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075">
        <f>'4.2.9CN'!H12</f>
        <v>8220</v>
      </c>
      <c r="AC66" s="2076"/>
      <c r="AD66" s="2076"/>
      <c r="AE66" s="2077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075">
        <f>'4.2.5CP'!I22</f>
        <v>8738</v>
      </c>
      <c r="AC67" s="2076"/>
      <c r="AD67" s="2076"/>
      <c r="AE67" s="2077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075">
        <f>'4.2.4CB'!I28</f>
        <v>9028</v>
      </c>
      <c r="AC68" s="2076"/>
      <c r="AD68" s="2076"/>
      <c r="AE68" s="2077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075">
        <f>'4.2.4CB'!I29</f>
        <v>9300</v>
      </c>
      <c r="AC69" s="2076"/>
      <c r="AD69" s="2076"/>
      <c r="AE69" s="2077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075">
        <f>'4.2.4CB'!I30</f>
        <v>9391</v>
      </c>
      <c r="AC70" s="2076"/>
      <c r="AD70" s="2076"/>
      <c r="AE70" s="2077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075">
        <f>'4.2.9CN'!H13</f>
        <v>9391</v>
      </c>
      <c r="AC71" s="2076"/>
      <c r="AD71" s="2076"/>
      <c r="AE71" s="2077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075">
        <f>'4.2.4CB'!I31</f>
        <v>9434</v>
      </c>
      <c r="AC72" s="2076"/>
      <c r="AD72" s="2076"/>
      <c r="AE72" s="2077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078">
        <f>'4.2.3BR'!W149</f>
        <v>9585</v>
      </c>
      <c r="AC73" s="2079"/>
      <c r="AD73" s="2079"/>
      <c r="AE73" s="2080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075">
        <f>'4.2.4CB'!I32</f>
        <v>9772</v>
      </c>
      <c r="AC74" s="2076"/>
      <c r="AD74" s="2076"/>
      <c r="AE74" s="2077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075">
        <f>'4.2.5CP'!I23</f>
        <v>9774</v>
      </c>
      <c r="AC75" s="2076"/>
      <c r="AD75" s="2076"/>
      <c r="AE75" s="2077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075">
        <f>'4.2.5CP'!I24</f>
        <v>10763</v>
      </c>
      <c r="AC76" s="2076"/>
      <c r="AD76" s="2076"/>
      <c r="AE76" s="2077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075">
        <f>'4.2.4CB'!I33</f>
        <v>10766</v>
      </c>
      <c r="AC77" s="2076"/>
      <c r="AD77" s="2076"/>
      <c r="AE77" s="2077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075">
        <f>'4.2.4CB'!I34</f>
        <v>11088</v>
      </c>
      <c r="AC78" s="2076"/>
      <c r="AD78" s="2076"/>
      <c r="AE78" s="2077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075">
        <f>'4.2.9CN'!H14</f>
        <v>11088</v>
      </c>
      <c r="AC79" s="2076"/>
      <c r="AD79" s="2076"/>
      <c r="AE79" s="2077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075">
        <f>'4.2.4CB'!I35</f>
        <v>11270</v>
      </c>
      <c r="AC80" s="2076"/>
      <c r="AD80" s="2076"/>
      <c r="AE80" s="2077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075">
        <f>'4.2.5CP'!I25</f>
        <v>11272</v>
      </c>
      <c r="AC81" s="2076"/>
      <c r="AD81" s="2076"/>
      <c r="AE81" s="2077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075">
        <f>'4.2.4CB'!I36</f>
        <v>11519</v>
      </c>
      <c r="AC82" s="2076"/>
      <c r="AD82" s="2076"/>
      <c r="AE82" s="2077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075">
        <f>'4.2.5CP'!I26</f>
        <v>12012</v>
      </c>
      <c r="AC83" s="2076"/>
      <c r="AD83" s="2076"/>
      <c r="AE83" s="2077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075">
        <f>'4.2.4CB'!I37</f>
        <v>12256</v>
      </c>
      <c r="AC84" s="2076"/>
      <c r="AD84" s="2076"/>
      <c r="AE84" s="2077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075">
        <f>'4.2.5CP'!I27</f>
        <v>12256</v>
      </c>
      <c r="AC85" s="2076"/>
      <c r="AD85" s="2076"/>
      <c r="AE85" s="2077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075">
        <f>'4.2.5CP'!I28</f>
        <v>12427</v>
      </c>
      <c r="AC86" s="2076"/>
      <c r="AD86" s="2076"/>
      <c r="AE86" s="2077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075">
        <f>'4.2.5CP'!I29</f>
        <v>12753</v>
      </c>
      <c r="AC87" s="2076"/>
      <c r="AD87" s="2076"/>
      <c r="AE87" s="2077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084">
        <f>'4.2.9CN'!H15</f>
        <v>12753</v>
      </c>
      <c r="AC88" s="2085"/>
      <c r="AD88" s="2085"/>
      <c r="AE88" s="2086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1018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12950</v>
      </c>
      <c r="AC89" s="83" t="s">
        <v>405</v>
      </c>
      <c r="AD89" s="21">
        <v>17050</v>
      </c>
      <c r="AE89" s="22"/>
      <c r="AF89" s="23"/>
      <c r="AG89" s="23"/>
      <c r="AH89" s="24">
        <f>(AD89-AB89)-AF89</f>
        <v>4100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1019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12950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90.850000000000364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509"/>
      <c r="AF91" s="52"/>
      <c r="AG91" s="52"/>
      <c r="AH91" s="39">
        <f>'4.2.3BR'!AF37</f>
        <v>338.29999999999927</v>
      </c>
      <c r="AI91" s="53"/>
      <c r="AJ91" s="54"/>
      <c r="AK91" s="1256"/>
    </row>
    <row r="92" spans="1:74" s="76" customFormat="1" ht="7.35" customHeight="1">
      <c r="A92" s="73"/>
      <c r="B92" s="123"/>
      <c r="C92" s="70"/>
      <c r="D92" s="128" t="s">
        <v>1020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509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509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1021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509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509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1022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509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53">
        <f>'4.2.3BR'!AA40</f>
        <v>15022</v>
      </c>
      <c r="AE97" s="1509"/>
      <c r="AF97" s="52"/>
      <c r="AG97" s="52"/>
      <c r="AH97" s="39">
        <f>'4.2.3BR'!AF40</f>
        <v>307.60000000000036</v>
      </c>
      <c r="AI97" s="53"/>
      <c r="AJ97" s="66"/>
      <c r="AK97" s="1252" t="s">
        <v>422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54">
        <f>'4.2.3BR'!W41</f>
        <v>15022</v>
      </c>
      <c r="AC98" s="49" t="s">
        <v>405</v>
      </c>
      <c r="AD98" s="50">
        <f>'4.2.3BR'!AA41</f>
        <v>15329.6</v>
      </c>
      <c r="AE98" s="1509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1023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509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509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1024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17050</v>
      </c>
      <c r="AE101" s="222"/>
      <c r="AF101" s="224"/>
      <c r="AG101" s="223"/>
      <c r="AH101" s="224">
        <f>(AD101-AB101)</f>
        <v>394.40000000000146</v>
      </c>
      <c r="AI101" s="225"/>
      <c r="AJ101" s="236"/>
      <c r="AK101" s="237"/>
      <c r="AL101" s="1792">
        <f>SUM(AH90:AH101)</f>
        <v>4100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081">
        <f>'4.2.4CB'!I39</f>
        <v>13028</v>
      </c>
      <c r="AC102" s="2082"/>
      <c r="AD102" s="2082"/>
      <c r="AE102" s="2083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075">
        <f>'4.2.9CN'!H17</f>
        <v>13028</v>
      </c>
      <c r="AC103" s="2076"/>
      <c r="AD103" s="2076"/>
      <c r="AE103" s="2077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075">
        <f>'4.2.5CP'!I31</f>
        <v>13162</v>
      </c>
      <c r="AC104" s="2076"/>
      <c r="AD104" s="2076"/>
      <c r="AE104" s="2077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075">
        <f>'4.2.5CP'!I32</f>
        <v>13460</v>
      </c>
      <c r="AC105" s="2076"/>
      <c r="AD105" s="2076"/>
      <c r="AE105" s="2077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075">
        <f>'4.2.4CB'!I40</f>
        <v>14122</v>
      </c>
      <c r="AC106" s="2076"/>
      <c r="AD106" s="2076"/>
      <c r="AE106" s="2077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075">
        <f>'4.2.4CB'!I41</f>
        <v>14269</v>
      </c>
      <c r="AC107" s="2076"/>
      <c r="AD107" s="2076"/>
      <c r="AE107" s="2077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075">
        <f>'4.2.4CB'!I42</f>
        <v>14376</v>
      </c>
      <c r="AC108" s="2076"/>
      <c r="AD108" s="2076"/>
      <c r="AE108" s="2077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075">
        <f>'4.2.4CB'!I43</f>
        <v>14468</v>
      </c>
      <c r="AC109" s="2076"/>
      <c r="AD109" s="2076"/>
      <c r="AE109" s="2077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075">
        <f>'4.2.4CB'!I44</f>
        <v>14700</v>
      </c>
      <c r="AC110" s="2076"/>
      <c r="AD110" s="2076"/>
      <c r="AE110" s="2077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075">
        <f>'4.2.9CN'!H18</f>
        <v>14700</v>
      </c>
      <c r="AC111" s="2076"/>
      <c r="AD111" s="2076"/>
      <c r="AE111" s="2077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075">
        <f>'4.2.4CB'!I45</f>
        <v>14946</v>
      </c>
      <c r="AC112" s="2076"/>
      <c r="AD112" s="2076"/>
      <c r="AE112" s="2077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075">
        <f>'4.2.5CP'!I33</f>
        <v>15409</v>
      </c>
      <c r="AC113" s="2076"/>
      <c r="AD113" s="2076"/>
      <c r="AE113" s="2077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075">
        <f>'4.2.5CP'!I34</f>
        <v>15593</v>
      </c>
      <c r="AC114" s="2076"/>
      <c r="AD114" s="2076"/>
      <c r="AE114" s="2077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075">
        <f>'4.2.5CP'!I35</f>
        <v>15848</v>
      </c>
      <c r="AC115" s="2076"/>
      <c r="AD115" s="2076"/>
      <c r="AE115" s="2077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075">
        <f>'4.2.9CN'!H19</f>
        <v>15848</v>
      </c>
      <c r="AC116" s="2076"/>
      <c r="AD116" s="2076"/>
      <c r="AE116" s="2077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075">
        <f>'4.2.4CB'!I46</f>
        <v>16193</v>
      </c>
      <c r="AC117" s="2076"/>
      <c r="AD117" s="2076"/>
      <c r="AE117" s="2077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075">
        <f>'4.2.4CB'!I47</f>
        <v>16775</v>
      </c>
      <c r="AC118" s="2076"/>
      <c r="AD118" s="2076"/>
      <c r="AE118" s="2077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084">
        <f>'4.2.4CB'!I48</f>
        <v>16943</v>
      </c>
      <c r="AC119" s="2085"/>
      <c r="AD119" s="2085"/>
      <c r="AE119" s="2086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1025</v>
      </c>
      <c r="D120" s="80" t="s">
        <v>1026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16950</v>
      </c>
      <c r="AC120" s="83" t="s">
        <v>405</v>
      </c>
      <c r="AD120" s="21">
        <v>22050</v>
      </c>
      <c r="AE120" s="22"/>
      <c r="AF120" s="23">
        <v>-59.78</v>
      </c>
      <c r="AG120" s="23"/>
      <c r="AH120" s="24">
        <f>(AD120-AB120)-AF120</f>
        <v>5159.78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54">
        <f>AB120</f>
        <v>16950</v>
      </c>
      <c r="AC121" s="1677" t="s">
        <v>405</v>
      </c>
      <c r="AD121" s="1253">
        <f>'4.2.3BR'!AA44</f>
        <v>18209.45</v>
      </c>
      <c r="AE121" s="1678"/>
      <c r="AF121" s="52"/>
      <c r="AG121" s="52"/>
      <c r="AH121" s="39">
        <f>'4.2.3BR'!AF44</f>
        <v>1259.4500000000007</v>
      </c>
      <c r="AI121" s="53"/>
      <c r="AJ121" s="54"/>
      <c r="AK121" s="1257" t="s">
        <v>951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54">
        <f>'4.2.3BR'!W45</f>
        <v>18209.45</v>
      </c>
      <c r="AC122" s="1677" t="s">
        <v>405</v>
      </c>
      <c r="AD122" s="50">
        <f>'4.2.3BR'!AA45</f>
        <v>18412.099999999999</v>
      </c>
      <c r="AE122" s="1678"/>
      <c r="AF122" s="52"/>
      <c r="AG122" s="52"/>
      <c r="AH122" s="39">
        <f>'4.2.3BR'!AF45</f>
        <v>202.64999999999782</v>
      </c>
      <c r="AI122" s="53"/>
      <c r="AJ122" s="54"/>
      <c r="AK122" s="1705" t="s">
        <v>422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1027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77" t="s">
        <v>405</v>
      </c>
      <c r="AD123" s="50">
        <f>AB124</f>
        <v>18530.924999999999</v>
      </c>
      <c r="AE123" s="1678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77" t="s">
        <v>405</v>
      </c>
      <c r="AD124" s="1253">
        <f>'4.2.3BR'!AA46</f>
        <v>18715.487500000003</v>
      </c>
      <c r="AE124" s="1678"/>
      <c r="AF124" s="52"/>
      <c r="AG124" s="52"/>
      <c r="AH124" s="39">
        <f>'4.2.3BR'!AF46</f>
        <v>184.56250000000364</v>
      </c>
      <c r="AI124" s="53"/>
      <c r="AJ124" s="54"/>
      <c r="AK124" s="1705" t="s">
        <v>422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54">
        <f>'4.2.3BR'!W47</f>
        <v>18715.487500000003</v>
      </c>
      <c r="AC125" s="1677" t="s">
        <v>405</v>
      </c>
      <c r="AD125" s="50">
        <f>'4.2.3BR'!AA47</f>
        <v>18924.099999999999</v>
      </c>
      <c r="AE125" s="1678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1028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77" t="s">
        <v>405</v>
      </c>
      <c r="AD126" s="50">
        <f>AB127</f>
        <v>19165.95</v>
      </c>
      <c r="AE126" s="1678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77" t="s">
        <v>405</v>
      </c>
      <c r="AD127" s="1253">
        <f>'4.2.3BR'!AA48</f>
        <v>19214.47</v>
      </c>
      <c r="AE127" s="1678"/>
      <c r="AF127" s="52">
        <f>AF120</f>
        <v>-59.78</v>
      </c>
      <c r="AG127" s="52"/>
      <c r="AH127" s="1255">
        <f>'4.2.3BR'!AF48</f>
        <v>108.30000000000044</v>
      </c>
      <c r="AI127" s="53"/>
      <c r="AJ127" s="54"/>
      <c r="AK127" s="1705" t="s">
        <v>422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54">
        <f>'4.2.3BR'!W49</f>
        <v>19214.47</v>
      </c>
      <c r="AC128" s="1677" t="s">
        <v>405</v>
      </c>
      <c r="AD128" s="50">
        <f>'4.2.3BR'!AA49</f>
        <v>19403.55</v>
      </c>
      <c r="AE128" s="1678"/>
      <c r="AF128" s="52"/>
      <c r="AG128" s="52"/>
      <c r="AH128" s="1255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1029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77" t="s">
        <v>405</v>
      </c>
      <c r="AD129" s="50">
        <f>AB130</f>
        <v>19780</v>
      </c>
      <c r="AE129" s="1678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77" t="s">
        <v>405</v>
      </c>
      <c r="AD130" s="50">
        <f>'4.2.3BR'!AA50</f>
        <v>20590</v>
      </c>
      <c r="AE130" s="1678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1030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77" t="s">
        <v>405</v>
      </c>
      <c r="AD131" s="50">
        <f>AB132</f>
        <v>21846.45</v>
      </c>
      <c r="AE131" s="1678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77" t="s">
        <v>405</v>
      </c>
      <c r="AD132" s="50">
        <f>'4.2.3BR'!AA51</f>
        <v>21953.55</v>
      </c>
      <c r="AE132" s="1678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706" t="s">
        <v>1033</v>
      </c>
      <c r="E133" s="1707"/>
      <c r="F133" s="1707"/>
      <c r="G133" s="1707"/>
      <c r="H133" s="1707"/>
      <c r="I133" s="1707"/>
      <c r="J133" s="1707"/>
      <c r="K133" s="1708"/>
      <c r="L133" s="1709"/>
      <c r="M133" s="1707"/>
      <c r="N133" s="1710"/>
      <c r="O133" s="1707"/>
      <c r="P133" s="1707"/>
      <c r="Q133" s="1707"/>
      <c r="R133" s="1707"/>
      <c r="S133" s="1707"/>
      <c r="T133" s="1707"/>
      <c r="U133" s="1711"/>
      <c r="V133" s="1706"/>
      <c r="W133" s="1707"/>
      <c r="X133" s="1707"/>
      <c r="Y133" s="1707"/>
      <c r="Z133" s="1707"/>
      <c r="AA133" s="1711"/>
      <c r="AB133" s="1729">
        <f>AD132</f>
        <v>21953.55</v>
      </c>
      <c r="AC133" s="1713" t="s">
        <v>405</v>
      </c>
      <c r="AD133" s="1730">
        <f>AD120</f>
        <v>22050</v>
      </c>
      <c r="AE133" s="1715"/>
      <c r="AF133" s="1716"/>
      <c r="AG133" s="1716"/>
      <c r="AH133" s="1565">
        <f>(AD133-AB133)</f>
        <v>96.450000000000728</v>
      </c>
      <c r="AI133" s="1566"/>
      <c r="AJ133" s="1567"/>
      <c r="AK133" s="1568"/>
      <c r="AL133" s="1792">
        <f>SUM(AH121:AH133)</f>
        <v>5100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081">
        <f>'4.2.4CB'!I50</f>
        <v>18062</v>
      </c>
      <c r="AC134" s="2082"/>
      <c r="AD134" s="2082"/>
      <c r="AE134" s="2083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081">
        <f>'4.2.4CB'!I51</f>
        <v>18221</v>
      </c>
      <c r="AC135" s="2082"/>
      <c r="AD135" s="2082"/>
      <c r="AE135" s="2083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075">
        <f>'4.2.4CB'!I52</f>
        <v>19060</v>
      </c>
      <c r="AC136" s="2076"/>
      <c r="AD136" s="2076"/>
      <c r="AE136" s="2077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075">
        <f>'4.2.4CB'!I53</f>
        <v>19095</v>
      </c>
      <c r="AC137" s="2076"/>
      <c r="AD137" s="2076"/>
      <c r="AE137" s="2077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075">
        <f>'4.2.4CB'!I54</f>
        <v>19380</v>
      </c>
      <c r="AC138" s="2076"/>
      <c r="AD138" s="2076"/>
      <c r="AE138" s="2077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075">
        <f>'4.2.4CB'!I55</f>
        <v>19570</v>
      </c>
      <c r="AC139" s="2076"/>
      <c r="AD139" s="2076"/>
      <c r="AE139" s="2077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075">
        <f>'4.2.4CB'!I56</f>
        <v>19680</v>
      </c>
      <c r="AC140" s="2076"/>
      <c r="AD140" s="2076"/>
      <c r="AE140" s="2077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075">
        <f>'4.2.6IC'!H13</f>
        <v>20805</v>
      </c>
      <c r="AC141" s="2076"/>
      <c r="AD141" s="2076"/>
      <c r="AE141" s="2077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075">
        <f>'4.2.3BR'!W181</f>
        <v>20805</v>
      </c>
      <c r="AC142" s="2076"/>
      <c r="AD142" s="2076"/>
      <c r="AE142" s="2077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078">
        <f>'4.2.5CP'!I196</f>
        <v>20805</v>
      </c>
      <c r="AC143" s="2079"/>
      <c r="AD143" s="2079"/>
      <c r="AE143" s="2080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078">
        <f>'4.2.5CP'!I197</f>
        <v>20805</v>
      </c>
      <c r="AC144" s="2079"/>
      <c r="AD144" s="2079"/>
      <c r="AE144" s="2080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078">
        <f>'4.2.8IS'!H14</f>
        <v>20805</v>
      </c>
      <c r="AC145" s="2079"/>
      <c r="AD145" s="2079"/>
      <c r="AE145" s="2080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075">
        <f>'4.2.4CB'!I57</f>
        <v>21000</v>
      </c>
      <c r="AC146" s="2076"/>
      <c r="AD146" s="2076"/>
      <c r="AE146" s="2077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081">
        <f>'4.2.4CB'!I58</f>
        <v>21150</v>
      </c>
      <c r="AC147" s="2082"/>
      <c r="AD147" s="2082"/>
      <c r="AE147" s="2083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107">
        <f>'4.2.4CB'!I59</f>
        <v>21500</v>
      </c>
      <c r="AC148" s="2108"/>
      <c r="AD148" s="2108"/>
      <c r="AE148" s="2109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1031</v>
      </c>
      <c r="D149" s="80" t="s">
        <v>1032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21950</v>
      </c>
      <c r="AC149" s="83" t="s">
        <v>405</v>
      </c>
      <c r="AD149" s="21">
        <v>26850</v>
      </c>
      <c r="AE149" s="22"/>
      <c r="AF149" s="23"/>
      <c r="AG149" s="23"/>
      <c r="AH149" s="24">
        <f>(AD149-AB149)-AF149</f>
        <v>4900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1034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21950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680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1035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1036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1037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742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1038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1039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1040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26850</v>
      </c>
      <c r="AE162" s="222"/>
      <c r="AF162" s="224"/>
      <c r="AG162" s="223"/>
      <c r="AH162" s="224">
        <f>(AD162-AB162)</f>
        <v>1081.9500000000007</v>
      </c>
      <c r="AI162" s="225"/>
      <c r="AJ162" s="236"/>
      <c r="AK162" s="237"/>
      <c r="AL162" s="196">
        <f>SUM(AH150:AH162)</f>
        <v>4900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718"/>
      <c r="E163" s="1719"/>
      <c r="F163" s="1719"/>
      <c r="G163" s="1719"/>
      <c r="H163" s="1719"/>
      <c r="I163" s="1719"/>
      <c r="J163" s="1719"/>
      <c r="K163" s="1720"/>
      <c r="L163" s="1721"/>
      <c r="M163" s="1719" t="str">
        <f>'4.2.4CB'!G61</f>
        <v>RD035</v>
      </c>
      <c r="N163" s="1722"/>
      <c r="O163" s="1719"/>
      <c r="P163" s="1719"/>
      <c r="Q163" s="1719"/>
      <c r="R163" s="1719"/>
      <c r="S163" s="1719"/>
      <c r="T163" s="1719"/>
      <c r="U163" s="1723"/>
      <c r="V163" s="1718"/>
      <c r="W163" s="1719"/>
      <c r="X163" s="1719"/>
      <c r="Y163" s="1719"/>
      <c r="Z163" s="1719"/>
      <c r="AA163" s="1723"/>
      <c r="AB163" s="2087">
        <f>'4.2.4CB'!I61</f>
        <v>22200</v>
      </c>
      <c r="AC163" s="2088"/>
      <c r="AD163" s="2088"/>
      <c r="AE163" s="2089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075">
        <f>'4.2.4CB'!I62</f>
        <v>23310</v>
      </c>
      <c r="AC164" s="2076"/>
      <c r="AD164" s="2076"/>
      <c r="AE164" s="2077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075">
        <f>'4.2.4CB'!I63</f>
        <v>24100</v>
      </c>
      <c r="AC165" s="2076"/>
      <c r="AD165" s="2076"/>
      <c r="AE165" s="2077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075">
        <f>'4.2.5CP'!I37</f>
        <v>24200</v>
      </c>
      <c r="AC166" s="2076"/>
      <c r="AD166" s="2076"/>
      <c r="AE166" s="2077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075">
        <f>'4.2.4CB'!I64</f>
        <v>24600</v>
      </c>
      <c r="AC167" s="2076"/>
      <c r="AD167" s="2076"/>
      <c r="AE167" s="2077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075">
        <f>'4.2.4CB'!I65</f>
        <v>24760</v>
      </c>
      <c r="AC168" s="2076"/>
      <c r="AD168" s="2076"/>
      <c r="AE168" s="2077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075">
        <f>'4.2.4CB'!I66</f>
        <v>25200</v>
      </c>
      <c r="AC169" s="2076"/>
      <c r="AD169" s="2076"/>
      <c r="AE169" s="2077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075">
        <f>'4.2.4CB'!I67</f>
        <v>26000</v>
      </c>
      <c r="AC170" s="2076"/>
      <c r="AD170" s="2076"/>
      <c r="AE170" s="2077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075">
        <f>'4.2.4CB'!I68</f>
        <v>26100</v>
      </c>
      <c r="AC171" s="2076"/>
      <c r="AD171" s="2076"/>
      <c r="AE171" s="2077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084">
        <f>'4.2.4CB'!I69</f>
        <v>26480</v>
      </c>
      <c r="AC172" s="2085"/>
      <c r="AD172" s="2085"/>
      <c r="AE172" s="2086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1041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26750</v>
      </c>
      <c r="AC173" s="83" t="s">
        <v>405</v>
      </c>
      <c r="AD173" s="21">
        <v>32050</v>
      </c>
      <c r="AE173" s="22"/>
      <c r="AF173" s="23"/>
      <c r="AG173" s="23"/>
      <c r="AH173" s="24">
        <f>(AD173-AB173)-AF173</f>
        <v>5300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1042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26750</v>
      </c>
      <c r="AC174" s="1553" t="s">
        <v>405</v>
      </c>
      <c r="AD174" s="50">
        <f>AB175</f>
        <v>26952.95</v>
      </c>
      <c r="AE174" s="1678"/>
      <c r="AF174" s="52"/>
      <c r="AG174" s="52"/>
      <c r="AH174" s="39">
        <f>(AD174-AB174)</f>
        <v>202.95000000000073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77" t="s">
        <v>405</v>
      </c>
      <c r="AD175" s="50">
        <f>'4.2.3BR'!AA59</f>
        <v>27047.05</v>
      </c>
      <c r="AE175" s="1678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1043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77" t="s">
        <v>405</v>
      </c>
      <c r="AD176" s="50">
        <f>AB177</f>
        <v>27856.95</v>
      </c>
      <c r="AE176" s="1678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77" t="s">
        <v>405</v>
      </c>
      <c r="AD177" s="50">
        <f>'4.2.3BR'!AA60</f>
        <v>27943.05</v>
      </c>
      <c r="AE177" s="1678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1044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77" t="s">
        <v>405</v>
      </c>
      <c r="AD178" s="50">
        <f>AB179</f>
        <v>28734.95</v>
      </c>
      <c r="AE178" s="1678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77" t="s">
        <v>405</v>
      </c>
      <c r="AD179" s="50">
        <f>'4.2.3BR'!AA61</f>
        <v>28821.05</v>
      </c>
      <c r="AE179" s="1678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1045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77" t="s">
        <v>405</v>
      </c>
      <c r="AD180" s="50">
        <f>AB181</f>
        <v>29411.174999999999</v>
      </c>
      <c r="AE180" s="1678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77" t="s">
        <v>405</v>
      </c>
      <c r="AD181" s="50">
        <f>'4.2.3BR'!AA62</f>
        <v>29588.825000000001</v>
      </c>
      <c r="AE181" s="1678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1046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77" t="s">
        <v>405</v>
      </c>
      <c r="AD182" s="50">
        <f>AB183</f>
        <v>31906.95</v>
      </c>
      <c r="AE182" s="1678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77" t="s">
        <v>405</v>
      </c>
      <c r="AD183" s="50">
        <f>'4.2.3BR'!AA63</f>
        <v>31993.05</v>
      </c>
      <c r="AE183" s="1678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706" t="s">
        <v>1139</v>
      </c>
      <c r="E184" s="1707"/>
      <c r="F184" s="1707"/>
      <c r="G184" s="1707"/>
      <c r="H184" s="1707"/>
      <c r="I184" s="1707"/>
      <c r="J184" s="1707"/>
      <c r="K184" s="1708"/>
      <c r="L184" s="1709"/>
      <c r="M184" s="1707"/>
      <c r="N184" s="1710"/>
      <c r="O184" s="1707"/>
      <c r="P184" s="1707"/>
      <c r="Q184" s="1707"/>
      <c r="R184" s="1707"/>
      <c r="S184" s="1707"/>
      <c r="T184" s="1707"/>
      <c r="U184" s="1711"/>
      <c r="V184" s="1706"/>
      <c r="W184" s="1707"/>
      <c r="X184" s="1707"/>
      <c r="Y184" s="1707"/>
      <c r="Z184" s="1707"/>
      <c r="AA184" s="1711"/>
      <c r="AB184" s="1729">
        <f>AD183</f>
        <v>31993.05</v>
      </c>
      <c r="AC184" s="1713" t="s">
        <v>405</v>
      </c>
      <c r="AD184" s="1730">
        <f>AD173</f>
        <v>32050</v>
      </c>
      <c r="AE184" s="1715"/>
      <c r="AF184" s="1716"/>
      <c r="AG184" s="1716"/>
      <c r="AH184" s="1565">
        <f>(AD184-AB184)</f>
        <v>56.950000000000728</v>
      </c>
      <c r="AI184" s="1566"/>
      <c r="AJ184" s="1567"/>
      <c r="AK184" s="1568"/>
      <c r="AL184" s="1792">
        <f>SUM(AH174:AH184)</f>
        <v>5300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081">
        <f>'4.2.4CB'!I71</f>
        <v>27200</v>
      </c>
      <c r="AC185" s="2082"/>
      <c r="AD185" s="2082"/>
      <c r="AE185" s="2083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075">
        <f>'4.2.5CP'!I39</f>
        <v>27550</v>
      </c>
      <c r="AC186" s="2076"/>
      <c r="AD186" s="2076"/>
      <c r="AE186" s="2077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075">
        <f>'4.2.5CP'!I40</f>
        <v>27950</v>
      </c>
      <c r="AC187" s="2076"/>
      <c r="AD187" s="2076"/>
      <c r="AE187" s="2077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075">
        <f>'4.2.5CP'!I41</f>
        <v>28200</v>
      </c>
      <c r="AC188" s="2076"/>
      <c r="AD188" s="2076"/>
      <c r="AE188" s="2077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075">
        <f>'4.2.5CP'!I42</f>
        <v>28850</v>
      </c>
      <c r="AC189" s="2076"/>
      <c r="AD189" s="2076"/>
      <c r="AE189" s="2077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075">
        <f>'4.2.5CP'!I43</f>
        <v>29000</v>
      </c>
      <c r="AC190" s="2076"/>
      <c r="AD190" s="2076"/>
      <c r="AE190" s="2077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075">
        <f>'4.2.7BL'!G10</f>
        <v>29130</v>
      </c>
      <c r="AC191" s="2076"/>
      <c r="AD191" s="2076"/>
      <c r="AE191" s="2077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075">
        <f>'4.2.5CP'!I44</f>
        <v>29650</v>
      </c>
      <c r="AC192" s="2076"/>
      <c r="AD192" s="2076"/>
      <c r="AE192" s="2077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51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075">
        <f>'4.2.4CB'!I72</f>
        <v>29260</v>
      </c>
      <c r="AC193" s="2076"/>
      <c r="AD193" s="2076"/>
      <c r="AE193" s="2077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51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075">
        <f>'4.2.4CB'!I73</f>
        <v>30020</v>
      </c>
      <c r="AC194" s="2076"/>
      <c r="AD194" s="2076"/>
      <c r="AE194" s="2077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075">
        <f>'4.2.5CP'!I45</f>
        <v>30200</v>
      </c>
      <c r="AC195" s="2076"/>
      <c r="AD195" s="2076"/>
      <c r="AE195" s="2077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075">
        <f>'4.2.4CB'!I74</f>
        <v>30210</v>
      </c>
      <c r="AC196" s="2076"/>
      <c r="AD196" s="2076"/>
      <c r="AE196" s="2077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075">
        <f>'4.2.4CB'!I75</f>
        <v>30300</v>
      </c>
      <c r="AC197" s="2076"/>
      <c r="AD197" s="2076"/>
      <c r="AE197" s="2077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075">
        <f>'4.2.5CP'!I46</f>
        <v>30400</v>
      </c>
      <c r="AC198" s="2076"/>
      <c r="AD198" s="2076"/>
      <c r="AE198" s="2077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075">
        <f>'4.2.4CB'!I76</f>
        <v>30700</v>
      </c>
      <c r="AC199" s="2076"/>
      <c r="AD199" s="2076"/>
      <c r="AE199" s="2077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075">
        <f>'4.2.5CP'!I47</f>
        <v>31200</v>
      </c>
      <c r="AC200" s="2076"/>
      <c r="AD200" s="2076"/>
      <c r="AE200" s="2077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075">
        <f>'4.2.4CB'!I77</f>
        <v>31300</v>
      </c>
      <c r="AC201" s="2076"/>
      <c r="AD201" s="2076"/>
      <c r="AE201" s="2077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084">
        <f>'4.2.4CB'!I78</f>
        <v>32000</v>
      </c>
      <c r="AC202" s="2085"/>
      <c r="AD202" s="2085"/>
      <c r="AE202" s="2086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1047</v>
      </c>
      <c r="D203" s="80" t="s">
        <v>1048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31950</v>
      </c>
      <c r="AC203" s="83" t="s">
        <v>405</v>
      </c>
      <c r="AD203" s="21">
        <v>35050</v>
      </c>
      <c r="AE203" s="22"/>
      <c r="AF203" s="23"/>
      <c r="AG203" s="23"/>
      <c r="AH203" s="24">
        <f>(AD203-AB203)-AF203</f>
        <v>3100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1049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31950</v>
      </c>
      <c r="AC204" s="1677" t="s">
        <v>405</v>
      </c>
      <c r="AD204" s="50">
        <f>AB205</f>
        <v>32396.95</v>
      </c>
      <c r="AE204" s="1678"/>
      <c r="AF204" s="52"/>
      <c r="AG204" s="52"/>
      <c r="AH204" s="39">
        <f>(AD204-AB204)</f>
        <v>446.95000000000073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77" t="s">
        <v>405</v>
      </c>
      <c r="AD205" s="50">
        <f>'4.2.3BR'!AA65</f>
        <v>32483.05</v>
      </c>
      <c r="AE205" s="1678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1050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77" t="s">
        <v>405</v>
      </c>
      <c r="AD206" s="50">
        <f>AB207</f>
        <v>34034.925000000003</v>
      </c>
      <c r="AE206" s="1678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77" t="s">
        <v>405</v>
      </c>
      <c r="AD207" s="50">
        <f>'4.2.3BR'!AA66</f>
        <v>34205.074999999997</v>
      </c>
      <c r="AE207" s="1678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1051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77" t="s">
        <v>405</v>
      </c>
      <c r="AD208" s="50">
        <f>AD203</f>
        <v>35050</v>
      </c>
      <c r="AE208" s="1678"/>
      <c r="AF208" s="52"/>
      <c r="AG208" s="52"/>
      <c r="AH208" s="39">
        <f>(AD208-AB208)</f>
        <v>844.92500000000291</v>
      </c>
      <c r="AI208" s="53"/>
      <c r="AJ208" s="133"/>
      <c r="AK208" s="155"/>
      <c r="AL208" s="196">
        <f>SUM(AH204:AH208)</f>
        <v>3100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718"/>
      <c r="E209" s="1719"/>
      <c r="F209" s="1719"/>
      <c r="G209" s="1719"/>
      <c r="H209" s="1719"/>
      <c r="I209" s="1719"/>
      <c r="J209" s="1719"/>
      <c r="K209" s="1720"/>
      <c r="L209" s="1721"/>
      <c r="M209" s="1719"/>
      <c r="N209" s="1722" t="str">
        <f>'4.2.5CP'!G49</f>
        <v>CP034</v>
      </c>
      <c r="O209" s="1719"/>
      <c r="P209" s="1719"/>
      <c r="Q209" s="1719"/>
      <c r="R209" s="1719"/>
      <c r="S209" s="1719"/>
      <c r="T209" s="1719"/>
      <c r="U209" s="1723"/>
      <c r="V209" s="1718"/>
      <c r="W209" s="1719"/>
      <c r="X209" s="1719"/>
      <c r="Y209" s="1719"/>
      <c r="Z209" s="1719"/>
      <c r="AA209" s="1723"/>
      <c r="AB209" s="2087">
        <f>'4.2.5CP'!I49</f>
        <v>32600</v>
      </c>
      <c r="AC209" s="2088"/>
      <c r="AD209" s="2088"/>
      <c r="AE209" s="2089"/>
      <c r="AF209" s="1235"/>
      <c r="AG209" s="1235"/>
      <c r="AH209" s="1236"/>
      <c r="AI209" s="1237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075">
        <f>'4.2.5CP'!I50</f>
        <v>32750</v>
      </c>
      <c r="AC210" s="2076"/>
      <c r="AD210" s="2076"/>
      <c r="AE210" s="2077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075">
        <f>'4.2.5CP'!I51</f>
        <v>33100</v>
      </c>
      <c r="AC211" s="2076"/>
      <c r="AD211" s="2076"/>
      <c r="AE211" s="2077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075">
        <f>'4.2.5CP'!I52</f>
        <v>33400</v>
      </c>
      <c r="AC212" s="2076"/>
      <c r="AD212" s="2076"/>
      <c r="AE212" s="2077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075">
        <f>'4.2.5CP'!I53</f>
        <v>33850</v>
      </c>
      <c r="AC213" s="2076"/>
      <c r="AD213" s="2076"/>
      <c r="AE213" s="2077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075">
        <f>'4.2.4CB'!I80</f>
        <v>34200</v>
      </c>
      <c r="AC214" s="2076"/>
      <c r="AD214" s="2076"/>
      <c r="AE214" s="2077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075">
        <f>'4.2.5CP'!I54</f>
        <v>34300</v>
      </c>
      <c r="AC215" s="2076"/>
      <c r="AD215" s="2076"/>
      <c r="AE215" s="2077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1052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34950</v>
      </c>
      <c r="AC216" s="83" t="s">
        <v>405</v>
      </c>
      <c r="AD216" s="21">
        <v>42050</v>
      </c>
      <c r="AE216" s="22"/>
      <c r="AF216" s="23"/>
      <c r="AG216" s="23"/>
      <c r="AH216" s="24">
        <f>(AD216-AB216)-AF216</f>
        <v>7100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1228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34950</v>
      </c>
      <c r="AC217" s="1677" t="s">
        <v>405</v>
      </c>
      <c r="AD217" s="50">
        <f>AB218</f>
        <v>35305.5</v>
      </c>
      <c r="AE217" s="1678"/>
      <c r="AF217" s="52"/>
      <c r="AG217" s="52"/>
      <c r="AH217" s="39">
        <f>(AD217-AB217)</f>
        <v>355.5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77" t="s">
        <v>405</v>
      </c>
      <c r="AD218" s="50">
        <f>'4.2.3BR'!AA68</f>
        <v>35400.5</v>
      </c>
      <c r="AE218" s="1678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1229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77" t="s">
        <v>405</v>
      </c>
      <c r="AD219" s="50">
        <f>AB220</f>
        <v>36120</v>
      </c>
      <c r="AE219" s="1678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77" t="s">
        <v>405</v>
      </c>
      <c r="AD220" s="50">
        <f>'4.2.3BR'!AA69</f>
        <v>36280</v>
      </c>
      <c r="AE220" s="1678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1230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77" t="s">
        <v>405</v>
      </c>
      <c r="AD221" s="50">
        <f>AB222</f>
        <v>36738</v>
      </c>
      <c r="AE221" s="1678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77" t="s">
        <v>405</v>
      </c>
      <c r="AD222" s="50">
        <f>'4.2.3BR'!AA70</f>
        <v>36822</v>
      </c>
      <c r="AE222" s="1678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1231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844" t="s">
        <v>405</v>
      </c>
      <c r="AD223" s="50">
        <f>AB224</f>
        <v>38116</v>
      </c>
      <c r="AE223" s="1845"/>
      <c r="AF223" s="52"/>
      <c r="AG223" s="52"/>
      <c r="AH223" s="39">
        <f>(AD223-AB223)</f>
        <v>1294</v>
      </c>
      <c r="AI223" s="53"/>
      <c r="AJ223" s="133"/>
      <c r="AK223" s="155"/>
      <c r="AL223" s="1792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844" t="s">
        <v>405</v>
      </c>
      <c r="AD224" s="50">
        <f>'4.2.3BR'!AA71</f>
        <v>38458</v>
      </c>
      <c r="AE224" s="1845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1053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77" t="s">
        <v>405</v>
      </c>
      <c r="AD225" s="50">
        <f>AB226</f>
        <v>38747.5</v>
      </c>
      <c r="AE225" s="1678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77" t="s">
        <v>405</v>
      </c>
      <c r="AD226" s="50">
        <f>'4.2.3BR'!AA72</f>
        <v>38826.5</v>
      </c>
      <c r="AE226" s="1678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1140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77" t="s">
        <v>405</v>
      </c>
      <c r="AD227" s="50">
        <f>AB228</f>
        <v>39362</v>
      </c>
      <c r="AE227" s="1678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77" t="s">
        <v>405</v>
      </c>
      <c r="AD228" s="50">
        <f>'4.2.3BR'!AA73</f>
        <v>39738</v>
      </c>
      <c r="AE228" s="1678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1141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77" t="s">
        <v>405</v>
      </c>
      <c r="AD229" s="50">
        <f>AB230</f>
        <v>39954</v>
      </c>
      <c r="AE229" s="1678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77" t="s">
        <v>405</v>
      </c>
      <c r="AD230" s="50">
        <f>'4.2.3BR'!AA74</f>
        <v>40036</v>
      </c>
      <c r="AE230" s="1678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1142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77" t="s">
        <v>405</v>
      </c>
      <c r="AD231" s="50">
        <f>AB232</f>
        <v>41072</v>
      </c>
      <c r="AE231" s="1678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77" t="s">
        <v>405</v>
      </c>
      <c r="AD232" s="50">
        <f>'4.2.3BR'!AA75</f>
        <v>41170</v>
      </c>
      <c r="AE232" s="1678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1143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42050</v>
      </c>
      <c r="AE233" s="222"/>
      <c r="AF233" s="223"/>
      <c r="AG233" s="223"/>
      <c r="AH233" s="224">
        <f>(AD233-AB233)</f>
        <v>880</v>
      </c>
      <c r="AI233" s="225"/>
      <c r="AJ233" s="236"/>
      <c r="AK233" s="237"/>
      <c r="AL233" s="1792">
        <f>SUM(AH217:AH233)</f>
        <v>7100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075">
        <f>'4.2.5CP'!I56</f>
        <v>35050</v>
      </c>
      <c r="AC234" s="2076"/>
      <c r="AD234" s="2076"/>
      <c r="AE234" s="2077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075">
        <f>'4.2.5CP'!I57</f>
        <v>35480</v>
      </c>
      <c r="AC235" s="2076"/>
      <c r="AD235" s="2076"/>
      <c r="AE235" s="2077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075">
        <f>'4.2.4CB'!I82</f>
        <v>35860</v>
      </c>
      <c r="AC236" s="2076"/>
      <c r="AD236" s="2076"/>
      <c r="AE236" s="2077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075">
        <f>'4.2.4CB'!I83</f>
        <v>36580</v>
      </c>
      <c r="AC237" s="2076"/>
      <c r="AD237" s="2076"/>
      <c r="AE237" s="2077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075">
        <f>'4.2.5CP'!I58</f>
        <v>36600</v>
      </c>
      <c r="AC238" s="2076"/>
      <c r="AD238" s="2076"/>
      <c r="AE238" s="2077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075">
        <f>'4.2.4CB'!I84</f>
        <v>37560</v>
      </c>
      <c r="AC239" s="2076"/>
      <c r="AD239" s="2076"/>
      <c r="AE239" s="2077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075">
        <f>'4.2.5CP'!I59</f>
        <v>37600</v>
      </c>
      <c r="AC240" s="2076"/>
      <c r="AD240" s="2076"/>
      <c r="AE240" s="2077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075">
        <f>'4.2.5CP'!I60</f>
        <v>37900</v>
      </c>
      <c r="AC241" s="2076"/>
      <c r="AD241" s="2076"/>
      <c r="AE241" s="2077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075">
        <f>'4.2.4CB'!I85</f>
        <v>38880</v>
      </c>
      <c r="AC242" s="2076"/>
      <c r="AD242" s="2076"/>
      <c r="AE242" s="2077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075">
        <f>'4.2.5CP'!I61</f>
        <v>39950</v>
      </c>
      <c r="AC243" s="2076"/>
      <c r="AD243" s="2076"/>
      <c r="AE243" s="2077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075">
        <f>'4.2.4CB'!I86</f>
        <v>40360</v>
      </c>
      <c r="AC244" s="2076"/>
      <c r="AD244" s="2076"/>
      <c r="AE244" s="2077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075">
        <f>'4.2.5CP'!I62</f>
        <v>40550</v>
      </c>
      <c r="AC245" s="2076"/>
      <c r="AD245" s="2076"/>
      <c r="AE245" s="2077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075">
        <f>'4.2.6IC'!H15</f>
        <v>40776</v>
      </c>
      <c r="AC246" s="2076"/>
      <c r="AD246" s="2076"/>
      <c r="AE246" s="2077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078">
        <f>'4.2.3BR'!W183</f>
        <v>40776</v>
      </c>
      <c r="AC247" s="2079"/>
      <c r="AD247" s="2079"/>
      <c r="AE247" s="2080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078">
        <f>'4.2.8IS'!H16</f>
        <v>40776</v>
      </c>
      <c r="AC248" s="2079"/>
      <c r="AD248" s="2079"/>
      <c r="AE248" s="2080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075">
        <f>'4.2.5CP'!I63</f>
        <v>40800</v>
      </c>
      <c r="AC249" s="2076"/>
      <c r="AD249" s="2076"/>
      <c r="AE249" s="2077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075">
        <f>'4.2.4CB'!I87</f>
        <v>41560</v>
      </c>
      <c r="AC250" s="2076"/>
      <c r="AD250" s="2076"/>
      <c r="AE250" s="2077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084">
        <f>'4.2.5CP'!I64</f>
        <v>41750</v>
      </c>
      <c r="AC251" s="2085"/>
      <c r="AD251" s="2085"/>
      <c r="AE251" s="2086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1055</v>
      </c>
      <c r="D252" s="80" t="s">
        <v>1056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41950</v>
      </c>
      <c r="AC252" s="83" t="s">
        <v>405</v>
      </c>
      <c r="AD252" s="21">
        <v>46650</v>
      </c>
      <c r="AE252" s="22"/>
      <c r="AF252" s="23"/>
      <c r="AG252" s="23"/>
      <c r="AH252" s="24">
        <f>(AD252-AB252)-AF252</f>
        <v>4700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54">
        <f>AB252</f>
        <v>41950</v>
      </c>
      <c r="AC253" s="1677" t="s">
        <v>405</v>
      </c>
      <c r="AD253" s="50">
        <f>'4.2.3BR'!AA77</f>
        <v>42137</v>
      </c>
      <c r="AE253" s="1678"/>
      <c r="AF253" s="52"/>
      <c r="AG253" s="52"/>
      <c r="AH253" s="39">
        <f>(AD253-AB253)</f>
        <v>187</v>
      </c>
      <c r="AI253" s="53"/>
      <c r="AJ253" s="133"/>
      <c r="AK253" s="1257" t="s">
        <v>951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1054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77" t="s">
        <v>405</v>
      </c>
      <c r="AD254" s="50">
        <f>AB255</f>
        <v>42549</v>
      </c>
      <c r="AE254" s="1678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77" t="s">
        <v>405</v>
      </c>
      <c r="AD255" s="50">
        <f>'4.2.3BR'!AA78</f>
        <v>42643</v>
      </c>
      <c r="AE255" s="1678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1144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77" t="s">
        <v>405</v>
      </c>
      <c r="AD256" s="50">
        <f>AB257</f>
        <v>43478.5</v>
      </c>
      <c r="AE256" s="1678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77" t="s">
        <v>405</v>
      </c>
      <c r="AD257" s="50">
        <f>'4.2.3BR'!AA79</f>
        <v>43561.5</v>
      </c>
      <c r="AE257" s="1678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1058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77" t="s">
        <v>405</v>
      </c>
      <c r="AD258" s="50">
        <f>AB259</f>
        <v>44221</v>
      </c>
      <c r="AE258" s="1678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77" t="s">
        <v>405</v>
      </c>
      <c r="AD259" s="50">
        <f>'4.2.3BR'!AA80</f>
        <v>44379</v>
      </c>
      <c r="AE259" s="1678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1145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77" t="s">
        <v>405</v>
      </c>
      <c r="AD260" s="50">
        <f>AB261</f>
        <v>45265.5</v>
      </c>
      <c r="AE260" s="1678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77" t="s">
        <v>405</v>
      </c>
      <c r="AD261" s="50">
        <f>'4.2.3BR'!AA81</f>
        <v>45346.5</v>
      </c>
      <c r="AE261" s="1678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1146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77" t="s">
        <v>742</v>
      </c>
      <c r="AD262" s="50">
        <f>AB263</f>
        <v>45482.5</v>
      </c>
      <c r="AE262" s="1678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77" t="s">
        <v>405</v>
      </c>
      <c r="AD263" s="1253">
        <f>'4.2.3BR'!AA82</f>
        <v>45620.75</v>
      </c>
      <c r="AE263" s="1678"/>
      <c r="AF263" s="52"/>
      <c r="AG263" s="52"/>
      <c r="AH263" s="39">
        <f>(AD263-AB263)</f>
        <v>138.25</v>
      </c>
      <c r="AI263" s="53"/>
      <c r="AJ263" s="133"/>
      <c r="AK263" s="1257" t="s">
        <v>422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54">
        <f>'4.2.3BR'!W83</f>
        <v>45620.75</v>
      </c>
      <c r="AC264" s="1677" t="s">
        <v>405</v>
      </c>
      <c r="AD264" s="50">
        <f>'4.2.3BR'!AA83</f>
        <v>45946</v>
      </c>
      <c r="AE264" s="1678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1147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77" t="s">
        <v>405</v>
      </c>
      <c r="AD265" s="50">
        <f>AB266</f>
        <v>46081.5</v>
      </c>
      <c r="AE265" s="1678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77" t="s">
        <v>405</v>
      </c>
      <c r="AD266" s="50">
        <f>'4.2.3BR'!AA84</f>
        <v>46160.5</v>
      </c>
      <c r="AE266" s="1678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706" t="s">
        <v>1148</v>
      </c>
      <c r="E267" s="1707"/>
      <c r="F267" s="1707"/>
      <c r="G267" s="1707"/>
      <c r="H267" s="1707"/>
      <c r="I267" s="1707"/>
      <c r="J267" s="1707"/>
      <c r="K267" s="1708"/>
      <c r="L267" s="1709"/>
      <c r="M267" s="1707"/>
      <c r="N267" s="1710"/>
      <c r="O267" s="1707"/>
      <c r="P267" s="1707"/>
      <c r="Q267" s="1707"/>
      <c r="R267" s="1707"/>
      <c r="S267" s="1707"/>
      <c r="T267" s="1707"/>
      <c r="U267" s="1711"/>
      <c r="V267" s="1706"/>
      <c r="W267" s="1707"/>
      <c r="X267" s="1707"/>
      <c r="Y267" s="1707"/>
      <c r="Z267" s="1707"/>
      <c r="AA267" s="1711"/>
      <c r="AB267" s="1729">
        <f>AD266</f>
        <v>46160.5</v>
      </c>
      <c r="AC267" s="1713" t="s">
        <v>405</v>
      </c>
      <c r="AD267" s="1730">
        <f>AD252</f>
        <v>46650</v>
      </c>
      <c r="AE267" s="1715"/>
      <c r="AF267" s="1716"/>
      <c r="AG267" s="1716"/>
      <c r="AH267" s="1565">
        <f>(AD267-AB267)</f>
        <v>489.5</v>
      </c>
      <c r="AI267" s="1566"/>
      <c r="AJ267" s="1567"/>
      <c r="AK267" s="1568"/>
      <c r="AL267" s="1792">
        <f>SUM(AH253:AH267)</f>
        <v>4700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081">
        <f>'4.2.4CB'!I89</f>
        <v>42330</v>
      </c>
      <c r="AC268" s="2082"/>
      <c r="AD268" s="2082"/>
      <c r="AE268" s="2083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075">
        <f>'4.2.5CP'!I66</f>
        <v>42700</v>
      </c>
      <c r="AC269" s="2076"/>
      <c r="AD269" s="2076"/>
      <c r="AE269" s="2077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075">
        <f>'4.2.5CP'!I67</f>
        <v>42880</v>
      </c>
      <c r="AC270" s="2076"/>
      <c r="AD270" s="2076"/>
      <c r="AE270" s="2077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075">
        <f>'4.2.5CP'!I68</f>
        <v>43680</v>
      </c>
      <c r="AC271" s="2076"/>
      <c r="AD271" s="2076"/>
      <c r="AE271" s="2077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075">
        <f>'4.2.5CP'!I69</f>
        <v>43900</v>
      </c>
      <c r="AC272" s="2076"/>
      <c r="AD272" s="2076"/>
      <c r="AE272" s="2077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075">
        <f>'4.2.4CB'!I90</f>
        <v>44700</v>
      </c>
      <c r="AC273" s="2076"/>
      <c r="AD273" s="2076"/>
      <c r="AE273" s="2077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075">
        <f>'4.2.9CN'!H21</f>
        <v>44700</v>
      </c>
      <c r="AC274" s="2076"/>
      <c r="AD274" s="2076"/>
      <c r="AE274" s="2077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075">
        <f>'4.2.4CB'!I91</f>
        <v>45060</v>
      </c>
      <c r="AC275" s="2076"/>
      <c r="AD275" s="2076"/>
      <c r="AE275" s="2077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075">
        <f>'4.2.5CP'!I70</f>
        <v>46300</v>
      </c>
      <c r="AC276" s="2076"/>
      <c r="AD276" s="2076"/>
      <c r="AE276" s="2077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075">
        <f>'4.2.4CB'!I92</f>
        <v>46440</v>
      </c>
      <c r="AC277" s="2076"/>
      <c r="AD277" s="2076"/>
      <c r="AE277" s="2077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084">
        <f>'4.2.5CP'!I71</f>
        <v>46550</v>
      </c>
      <c r="AC278" s="2085"/>
      <c r="AD278" s="2085"/>
      <c r="AE278" s="2086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1057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46550</v>
      </c>
      <c r="AC279" s="83" t="s">
        <v>405</v>
      </c>
      <c r="AD279" s="21">
        <v>52050</v>
      </c>
      <c r="AE279" s="22"/>
      <c r="AF279" s="23"/>
      <c r="AG279" s="23"/>
      <c r="AH279" s="24">
        <f>(AD279-AB279)-AF279</f>
        <v>5500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1059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46550</v>
      </c>
      <c r="AC280" s="1677" t="s">
        <v>405</v>
      </c>
      <c r="AD280" s="50">
        <f>AB281</f>
        <v>46707.5</v>
      </c>
      <c r="AE280" s="1678"/>
      <c r="AF280" s="52"/>
      <c r="AG280" s="52"/>
      <c r="AH280" s="39">
        <f>(AD280-AB280)</f>
        <v>157.5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77" t="s">
        <v>405</v>
      </c>
      <c r="AD281" s="50">
        <f>'4.2.3BR'!AA86</f>
        <v>46792.5</v>
      </c>
      <c r="AE281" s="1678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1149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77" t="s">
        <v>405</v>
      </c>
      <c r="AD282" s="50">
        <f>AB283</f>
        <v>46972.5</v>
      </c>
      <c r="AE282" s="1678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77" t="s">
        <v>405</v>
      </c>
      <c r="AD283" s="50">
        <f>'4.2.3BR'!AA87</f>
        <v>47051.5</v>
      </c>
      <c r="AE283" s="1678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1150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77" t="s">
        <v>405</v>
      </c>
      <c r="AD284" s="50">
        <f>AB285</f>
        <v>47679</v>
      </c>
      <c r="AE284" s="1678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77" t="s">
        <v>405</v>
      </c>
      <c r="AD285" s="50">
        <f>'4.2.3BR'!AA88</f>
        <v>48021</v>
      </c>
      <c r="AE285" s="1678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1060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77" t="s">
        <v>405</v>
      </c>
      <c r="AD286" s="50">
        <f>AB287</f>
        <v>51080.5</v>
      </c>
      <c r="AE286" s="1678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77" t="s">
        <v>405</v>
      </c>
      <c r="AD287" s="50">
        <f>'4.2.3BR'!AA89</f>
        <v>51159.5</v>
      </c>
      <c r="AE287" s="1678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706" t="s">
        <v>1151</v>
      </c>
      <c r="E288" s="1707"/>
      <c r="F288" s="1707"/>
      <c r="G288" s="1707"/>
      <c r="H288" s="1707"/>
      <c r="I288" s="1707"/>
      <c r="J288" s="1707"/>
      <c r="K288" s="1708"/>
      <c r="L288" s="1709"/>
      <c r="M288" s="1707"/>
      <c r="N288" s="1710"/>
      <c r="O288" s="1707"/>
      <c r="P288" s="1707"/>
      <c r="Q288" s="1707"/>
      <c r="R288" s="1707"/>
      <c r="S288" s="1707"/>
      <c r="T288" s="1707"/>
      <c r="U288" s="1711"/>
      <c r="V288" s="1706"/>
      <c r="W288" s="1707"/>
      <c r="X288" s="1707"/>
      <c r="Y288" s="1707"/>
      <c r="Z288" s="1707"/>
      <c r="AA288" s="1711"/>
      <c r="AB288" s="1729">
        <f>AD287</f>
        <v>51159.5</v>
      </c>
      <c r="AC288" s="1713" t="s">
        <v>405</v>
      </c>
      <c r="AD288" s="1730">
        <f>AD279</f>
        <v>52050</v>
      </c>
      <c r="AE288" s="1715"/>
      <c r="AF288" s="1716"/>
      <c r="AG288" s="1716"/>
      <c r="AH288" s="1565">
        <f>(AD288-AB288)</f>
        <v>890.5</v>
      </c>
      <c r="AI288" s="1566"/>
      <c r="AJ288" s="1567"/>
      <c r="AK288" s="1568"/>
      <c r="AL288" s="1792">
        <f>SUM(AH280:AH288)</f>
        <v>5500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081">
        <f>'4.2.5CP'!I73</f>
        <v>46900</v>
      </c>
      <c r="AC289" s="2082"/>
      <c r="AD289" s="2082"/>
      <c r="AE289" s="2083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075">
        <f>'4.2.5CP'!I74</f>
        <v>47130</v>
      </c>
      <c r="AC290" s="2076"/>
      <c r="AD290" s="2076"/>
      <c r="AE290" s="2077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075">
        <f>'4.2.4CB'!I94</f>
        <v>47440</v>
      </c>
      <c r="AC291" s="2076"/>
      <c r="AD291" s="2076"/>
      <c r="AE291" s="2077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075">
        <f>'4.2.5CP'!I75</f>
        <v>48100</v>
      </c>
      <c r="AC292" s="2076"/>
      <c r="AD292" s="2076"/>
      <c r="AE292" s="2077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075">
        <f>'4.2.5CP'!I76</f>
        <v>48420</v>
      </c>
      <c r="AC293" s="2076"/>
      <c r="AD293" s="2076"/>
      <c r="AE293" s="2077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075">
        <f>'4.2.4CB'!I95</f>
        <v>48500</v>
      </c>
      <c r="AC294" s="2076"/>
      <c r="AD294" s="2076"/>
      <c r="AE294" s="2077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075">
        <f>'4.2.5CP'!I77</f>
        <v>48890</v>
      </c>
      <c r="AC295" s="2076"/>
      <c r="AD295" s="2076"/>
      <c r="AE295" s="2077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075">
        <f>'4.2.4CB'!I96</f>
        <v>48920</v>
      </c>
      <c r="AC296" s="2076"/>
      <c r="AD296" s="2076"/>
      <c r="AE296" s="2077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075">
        <f>'4.2.5CP'!I78</f>
        <v>49400</v>
      </c>
      <c r="AC297" s="2076"/>
      <c r="AD297" s="2076"/>
      <c r="AE297" s="2077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075">
        <f>'4.2.4CB'!I97</f>
        <v>49420</v>
      </c>
      <c r="AC298" s="2076"/>
      <c r="AD298" s="2076"/>
      <c r="AE298" s="2077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075">
        <f>'4.2.5CP'!I79</f>
        <v>49640</v>
      </c>
      <c r="AC299" s="2076"/>
      <c r="AD299" s="2076"/>
      <c r="AE299" s="2077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075">
        <f>'4.2.5CP'!I80</f>
        <v>50160</v>
      </c>
      <c r="AC300" s="2076"/>
      <c r="AD300" s="2076"/>
      <c r="AE300" s="2077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075">
        <f>'4.2.4CB'!I98</f>
        <v>50300</v>
      </c>
      <c r="AC301" s="2076"/>
      <c r="AD301" s="2076"/>
      <c r="AE301" s="2077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075">
        <f>'4.2.5CP'!I81</f>
        <v>50340</v>
      </c>
      <c r="AC302" s="2076"/>
      <c r="AD302" s="2076"/>
      <c r="AE302" s="2077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075">
        <f>'4.2.5CP'!I82</f>
        <v>50600</v>
      </c>
      <c r="AC303" s="2076"/>
      <c r="AD303" s="2076"/>
      <c r="AE303" s="2077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075">
        <f>'4.2.4CB'!I99</f>
        <v>50700</v>
      </c>
      <c r="AC304" s="2076"/>
      <c r="AD304" s="2076"/>
      <c r="AE304" s="2077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075">
        <f>'4.2.5CP'!I83</f>
        <v>51000</v>
      </c>
      <c r="AC305" s="2076"/>
      <c r="AD305" s="2076"/>
      <c r="AE305" s="2077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075">
        <f>'4.2.5CP'!I84</f>
        <v>51500</v>
      </c>
      <c r="AC306" s="2076"/>
      <c r="AD306" s="2076"/>
      <c r="AE306" s="2077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075">
        <f>'4.2.5CP'!I85</f>
        <v>51850</v>
      </c>
      <c r="AC307" s="2076"/>
      <c r="AD307" s="2076"/>
      <c r="AE307" s="2077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084">
        <f>'4.2.4CB'!I100</f>
        <v>51900</v>
      </c>
      <c r="AC308" s="2085"/>
      <c r="AD308" s="2085"/>
      <c r="AE308" s="2086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1061</v>
      </c>
      <c r="D309" s="80" t="s">
        <v>1178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51950</v>
      </c>
      <c r="AC309" s="83" t="s">
        <v>405</v>
      </c>
      <c r="AD309" s="21">
        <v>56050</v>
      </c>
      <c r="AE309" s="22"/>
      <c r="AF309" s="23"/>
      <c r="AG309" s="23"/>
      <c r="AH309" s="24">
        <f>(AD309-AB309)-AF309</f>
        <v>4100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1152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51950</v>
      </c>
      <c r="AC310" s="1677" t="s">
        <v>405</v>
      </c>
      <c r="AD310" s="50">
        <f>AB311</f>
        <v>54182.5</v>
      </c>
      <c r="AE310" s="1678"/>
      <c r="AF310" s="52"/>
      <c r="AG310" s="52"/>
      <c r="AH310" s="39">
        <f>(AD310-AB310)</f>
        <v>2232.5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77" t="s">
        <v>405</v>
      </c>
      <c r="AD311" s="50">
        <f>'4.2.3BR'!AA91</f>
        <v>54261.5</v>
      </c>
      <c r="AE311" s="1678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1153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77" t="s">
        <v>405</v>
      </c>
      <c r="AD312" s="50">
        <f>AB313</f>
        <v>54730.5</v>
      </c>
      <c r="AE312" s="1678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77" t="s">
        <v>405</v>
      </c>
      <c r="AD313" s="50">
        <f>'4.2.3BR'!AA92</f>
        <v>54835.5</v>
      </c>
      <c r="AE313" s="1678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1154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77" t="s">
        <v>405</v>
      </c>
      <c r="AD314" s="50">
        <f>AB315</f>
        <v>55329</v>
      </c>
      <c r="AE314" s="1678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77" t="s">
        <v>405</v>
      </c>
      <c r="AD315" s="50">
        <f>'4.2.3BR'!AA93</f>
        <v>55671</v>
      </c>
      <c r="AE315" s="1678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706" t="s">
        <v>1155</v>
      </c>
      <c r="E316" s="1707"/>
      <c r="F316" s="1707"/>
      <c r="G316" s="1707"/>
      <c r="H316" s="1707"/>
      <c r="I316" s="1707"/>
      <c r="J316" s="1707"/>
      <c r="K316" s="1708"/>
      <c r="L316" s="1709"/>
      <c r="M316" s="1707"/>
      <c r="N316" s="1710"/>
      <c r="O316" s="1707"/>
      <c r="P316" s="1707"/>
      <c r="Q316" s="1707"/>
      <c r="R316" s="1707"/>
      <c r="S316" s="1707"/>
      <c r="T316" s="1707"/>
      <c r="U316" s="1711"/>
      <c r="V316" s="1706"/>
      <c r="W316" s="1707"/>
      <c r="X316" s="1707"/>
      <c r="Y316" s="1707"/>
      <c r="Z316" s="1707"/>
      <c r="AA316" s="1711"/>
      <c r="AB316" s="1729">
        <f>AD315</f>
        <v>55671</v>
      </c>
      <c r="AC316" s="1713" t="s">
        <v>405</v>
      </c>
      <c r="AD316" s="1730">
        <f>AD309</f>
        <v>56050</v>
      </c>
      <c r="AE316" s="1715"/>
      <c r="AF316" s="1716"/>
      <c r="AG316" s="1716"/>
      <c r="AH316" s="1565">
        <f>(AD316-AB316)</f>
        <v>379</v>
      </c>
      <c r="AI316" s="1566"/>
      <c r="AJ316" s="1567"/>
      <c r="AK316" s="1568"/>
      <c r="AL316" s="1792">
        <f>SUM(AH310:AH316)</f>
        <v>4100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081">
        <f>'4.2.5CP'!I87</f>
        <v>52490</v>
      </c>
      <c r="AC317" s="2082"/>
      <c r="AD317" s="2082"/>
      <c r="AE317" s="2083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075">
        <f>'4.2.4CB'!I102</f>
        <v>52500</v>
      </c>
      <c r="AC318" s="2076"/>
      <c r="AD318" s="2076"/>
      <c r="AE318" s="2077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075">
        <f>'4.2.5CP'!I88</f>
        <v>52900</v>
      </c>
      <c r="AC319" s="2076"/>
      <c r="AD319" s="2076"/>
      <c r="AE319" s="2077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075">
        <f>'4.2.4CB'!I103</f>
        <v>52950</v>
      </c>
      <c r="AC320" s="2076"/>
      <c r="AD320" s="2076"/>
      <c r="AE320" s="2077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075">
        <f>'4.2.4CB'!I104</f>
        <v>53300</v>
      </c>
      <c r="AC321" s="2076"/>
      <c r="AD321" s="2076"/>
      <c r="AE321" s="2077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075">
        <f>'4.2.5CP'!I89</f>
        <v>53400</v>
      </c>
      <c r="AC322" s="2076"/>
      <c r="AD322" s="2076"/>
      <c r="AE322" s="2077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075">
        <f>'4.2.4CB'!I105</f>
        <v>53700</v>
      </c>
      <c r="AC323" s="2076"/>
      <c r="AD323" s="2076"/>
      <c r="AE323" s="2077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075">
        <f>'4.2.5CP'!I90</f>
        <v>53800</v>
      </c>
      <c r="AC324" s="2076"/>
      <c r="AD324" s="2076"/>
      <c r="AE324" s="2077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075">
        <f>'4.2.5CP'!I91</f>
        <v>54300</v>
      </c>
      <c r="AC325" s="2076"/>
      <c r="AD325" s="2076"/>
      <c r="AE325" s="2077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51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075">
        <f>'4.2.4CB'!I106</f>
        <v>54700</v>
      </c>
      <c r="AC326" s="2076"/>
      <c r="AD326" s="2076"/>
      <c r="AE326" s="2077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51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075">
        <f>'4.2.5CP'!I92</f>
        <v>55200</v>
      </c>
      <c r="AC327" s="2076"/>
      <c r="AD327" s="2076"/>
      <c r="AE327" s="2077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075">
        <f>'4.2.4CB'!I107</f>
        <v>55260</v>
      </c>
      <c r="AC328" s="2076"/>
      <c r="AD328" s="2076"/>
      <c r="AE328" s="2077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075">
        <f>'4.2.5CP'!I93</f>
        <v>55900</v>
      </c>
      <c r="AC329" s="2076"/>
      <c r="AD329" s="2076"/>
      <c r="AE329" s="2077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084">
        <f>'4.2.4CB'!I108</f>
        <v>55940</v>
      </c>
      <c r="AC330" s="2085"/>
      <c r="AD330" s="2085"/>
      <c r="AE330" s="2086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727"/>
      <c r="D331" s="80" t="s">
        <v>1179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55950</v>
      </c>
      <c r="AC331" s="83" t="s">
        <v>405</v>
      </c>
      <c r="AD331" s="21">
        <v>60050</v>
      </c>
      <c r="AE331" s="22"/>
      <c r="AF331" s="23"/>
      <c r="AG331" s="23"/>
      <c r="AH331" s="24">
        <f>(AD331-AB331)-AF331</f>
        <v>4100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1062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55950</v>
      </c>
      <c r="AC332" s="1677" t="s">
        <v>405</v>
      </c>
      <c r="AD332" s="50">
        <f>AB333</f>
        <v>56259</v>
      </c>
      <c r="AE332" s="1678"/>
      <c r="AF332" s="52"/>
      <c r="AG332" s="52"/>
      <c r="AH332" s="39">
        <f>(AD332-AB332)</f>
        <v>309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77" t="s">
        <v>405</v>
      </c>
      <c r="AD333" s="1253">
        <f>'4.2.3BR'!AA95</f>
        <v>56335.75</v>
      </c>
      <c r="AE333" s="1678"/>
      <c r="AF333" s="52"/>
      <c r="AG333" s="52"/>
      <c r="AH333" s="39">
        <f>(AD333-AB333)</f>
        <v>76.75</v>
      </c>
      <c r="AI333" s="53"/>
      <c r="AJ333" s="133"/>
      <c r="AK333" s="1257" t="s">
        <v>422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54">
        <f>'4.2.3BR'!W96</f>
        <v>56335.75</v>
      </c>
      <c r="AC334" s="1677" t="s">
        <v>405</v>
      </c>
      <c r="AD334" s="50">
        <f>'4.2.3BR'!AA96</f>
        <v>56409.5</v>
      </c>
      <c r="AE334" s="1678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1156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77" t="s">
        <v>405</v>
      </c>
      <c r="AD335" s="50">
        <f>AB336</f>
        <v>56897.5</v>
      </c>
      <c r="AE335" s="1678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77" t="s">
        <v>405</v>
      </c>
      <c r="AD336" s="50">
        <f>'4.2.3BR'!AA97</f>
        <v>57002.5</v>
      </c>
      <c r="AE336" s="1678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1157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77" t="s">
        <v>405</v>
      </c>
      <c r="AD337" s="50">
        <f>AB338</f>
        <v>57332</v>
      </c>
      <c r="AE337" s="1678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77" t="s">
        <v>405</v>
      </c>
      <c r="AD338" s="50">
        <f>'4.2.3BR'!AA98</f>
        <v>57424</v>
      </c>
      <c r="AE338" s="1678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1063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77" t="s">
        <v>405</v>
      </c>
      <c r="AD339" s="50">
        <f>AB340</f>
        <v>57949</v>
      </c>
      <c r="AE339" s="1678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77" t="s">
        <v>405</v>
      </c>
      <c r="AD340" s="50">
        <f>'4.2.3BR'!AA99</f>
        <v>58291</v>
      </c>
      <c r="AE340" s="1678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1158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77" t="s">
        <v>405</v>
      </c>
      <c r="AD341" s="50">
        <f>AB342</f>
        <v>59126</v>
      </c>
      <c r="AE341" s="1678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77" t="s">
        <v>405</v>
      </c>
      <c r="AD342" s="50">
        <f>'4.2.3BR'!AA100</f>
        <v>59208</v>
      </c>
      <c r="AE342" s="1678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706" t="s">
        <v>1159</v>
      </c>
      <c r="E343" s="1707"/>
      <c r="F343" s="1707"/>
      <c r="G343" s="1707"/>
      <c r="H343" s="1707"/>
      <c r="I343" s="1707"/>
      <c r="J343" s="1707"/>
      <c r="K343" s="1708"/>
      <c r="L343" s="1709"/>
      <c r="M343" s="1707"/>
      <c r="N343" s="1710"/>
      <c r="O343" s="1707"/>
      <c r="P343" s="1707"/>
      <c r="Q343" s="1707"/>
      <c r="R343" s="1707"/>
      <c r="S343" s="1707"/>
      <c r="T343" s="1707"/>
      <c r="U343" s="1711"/>
      <c r="V343" s="1706"/>
      <c r="W343" s="1707"/>
      <c r="X343" s="1707"/>
      <c r="Y343" s="1707"/>
      <c r="Z343" s="1707"/>
      <c r="AA343" s="1711"/>
      <c r="AB343" s="1729">
        <f>AD342</f>
        <v>59208</v>
      </c>
      <c r="AC343" s="1713" t="s">
        <v>405</v>
      </c>
      <c r="AD343" s="1730">
        <f>AD331</f>
        <v>60050</v>
      </c>
      <c r="AE343" s="1715"/>
      <c r="AF343" s="1716"/>
      <c r="AG343" s="1716"/>
      <c r="AH343" s="1565">
        <f>(AD343-AB343)</f>
        <v>842</v>
      </c>
      <c r="AI343" s="1566"/>
      <c r="AJ343" s="1567"/>
      <c r="AK343" s="1568"/>
      <c r="AL343" s="1792">
        <f>SUM(AH332:AH343)</f>
        <v>4100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081">
        <f>'4.2.5CP'!I95</f>
        <v>56500</v>
      </c>
      <c r="AC344" s="2082"/>
      <c r="AD344" s="2082"/>
      <c r="AE344" s="2083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075">
        <f>'4.2.5CP'!I96</f>
        <v>56800</v>
      </c>
      <c r="AC345" s="2076"/>
      <c r="AD345" s="2076"/>
      <c r="AE345" s="2077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075">
        <f>'4.2.4CB'!I110</f>
        <v>56890</v>
      </c>
      <c r="AC346" s="2076"/>
      <c r="AD346" s="2076"/>
      <c r="AE346" s="2077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075">
        <f>'4.2.5CP'!I97</f>
        <v>57300</v>
      </c>
      <c r="AC347" s="2076"/>
      <c r="AD347" s="2076"/>
      <c r="AE347" s="2077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075">
        <f>'4.2.5CP'!I98</f>
        <v>57500</v>
      </c>
      <c r="AC348" s="2076"/>
      <c r="AD348" s="2076"/>
      <c r="AE348" s="2077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075">
        <f>'4.2.4CB'!I111</f>
        <v>57960</v>
      </c>
      <c r="AC349" s="2076"/>
      <c r="AD349" s="2076"/>
      <c r="AE349" s="2077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075">
        <f>'4.2.4CB'!I112</f>
        <v>58700</v>
      </c>
      <c r="AC350" s="2076"/>
      <c r="AD350" s="2076"/>
      <c r="AE350" s="2077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075">
        <f>'4.2.5CP'!I99</f>
        <v>59100</v>
      </c>
      <c r="AC351" s="2076"/>
      <c r="AD351" s="2076"/>
      <c r="AE351" s="2077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075">
        <f>'4.2.5CP'!I100</f>
        <v>59500</v>
      </c>
      <c r="AC352" s="2076"/>
      <c r="AD352" s="2076"/>
      <c r="AE352" s="2077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075">
        <f>'4.2.5CP'!I101</f>
        <v>59800</v>
      </c>
      <c r="AC353" s="2076"/>
      <c r="AD353" s="2076"/>
      <c r="AE353" s="2077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084">
        <f>'4.2.4CB'!I113</f>
        <v>59913</v>
      </c>
      <c r="AC354" s="2085"/>
      <c r="AD354" s="2085"/>
      <c r="AE354" s="2086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1180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59950</v>
      </c>
      <c r="AC355" s="168" t="s">
        <v>405</v>
      </c>
      <c r="AD355" s="21">
        <v>65050</v>
      </c>
      <c r="AE355" s="22"/>
      <c r="AF355" s="23"/>
      <c r="AG355" s="23"/>
      <c r="AH355" s="24">
        <f>(AD355-AB355)-AF355</f>
        <v>5100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1160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59950</v>
      </c>
      <c r="AC356" s="49" t="s">
        <v>405</v>
      </c>
      <c r="AD356" s="50">
        <f>AB357</f>
        <v>62250.5</v>
      </c>
      <c r="AE356" s="1509"/>
      <c r="AF356" s="52"/>
      <c r="AG356" s="52"/>
      <c r="AH356" s="39">
        <f>(AD356-AB356)</f>
        <v>2300.5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509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1161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65050</v>
      </c>
      <c r="AE358" s="222"/>
      <c r="AF358" s="223"/>
      <c r="AG358" s="223"/>
      <c r="AH358" s="224">
        <f>(AD358-AB358)</f>
        <v>2626.5</v>
      </c>
      <c r="AI358" s="225"/>
      <c r="AJ358" s="236"/>
      <c r="AK358" s="237"/>
      <c r="AL358" s="196">
        <f>SUM(AH356:AH358)</f>
        <v>5100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718"/>
      <c r="E359" s="1719"/>
      <c r="F359" s="1719"/>
      <c r="G359" s="1719"/>
      <c r="H359" s="1719"/>
      <c r="I359" s="1719"/>
      <c r="J359" s="1719"/>
      <c r="K359" s="1720"/>
      <c r="L359" s="1721"/>
      <c r="M359" s="1719" t="str">
        <f>'4.2.4CB'!G115</f>
        <v>RD075</v>
      </c>
      <c r="N359" s="1722"/>
      <c r="O359" s="1719"/>
      <c r="P359" s="1719"/>
      <c r="Q359" s="1719"/>
      <c r="R359" s="1719"/>
      <c r="S359" s="1719"/>
      <c r="T359" s="1719"/>
      <c r="U359" s="1723"/>
      <c r="V359" s="1718"/>
      <c r="W359" s="1719"/>
      <c r="X359" s="1719"/>
      <c r="Y359" s="1719"/>
      <c r="Z359" s="1719"/>
      <c r="AA359" s="1723"/>
      <c r="AB359" s="2087">
        <f>'4.2.4CB'!I115</f>
        <v>60480</v>
      </c>
      <c r="AC359" s="2088"/>
      <c r="AD359" s="2088"/>
      <c r="AE359" s="2089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075">
        <f>'4.2.4CB'!I116</f>
        <v>61645</v>
      </c>
      <c r="AC360" s="2076"/>
      <c r="AD360" s="2076"/>
      <c r="AE360" s="2077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075">
        <f>'4.2.5CP'!I103</f>
        <v>62216</v>
      </c>
      <c r="AC361" s="2076"/>
      <c r="AD361" s="2076"/>
      <c r="AE361" s="2077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075">
        <f>'4.2.9CN'!H23</f>
        <v>62216</v>
      </c>
      <c r="AC362" s="2076"/>
      <c r="AD362" s="2076"/>
      <c r="AE362" s="2077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075">
        <f>'4.2.5CP'!I104</f>
        <v>62400</v>
      </c>
      <c r="AC363" s="2076"/>
      <c r="AD363" s="2076"/>
      <c r="AE363" s="2077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075">
        <f>'4.2.4CB'!I117</f>
        <v>62720</v>
      </c>
      <c r="AC364" s="2076"/>
      <c r="AD364" s="2076"/>
      <c r="AE364" s="2077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075">
        <f>'4.2.9CN'!H24</f>
        <v>62720</v>
      </c>
      <c r="AC365" s="2076"/>
      <c r="AD365" s="2076"/>
      <c r="AE365" s="2077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075">
        <f>'4.2.4CB'!I118</f>
        <v>62829</v>
      </c>
      <c r="AC366" s="2076"/>
      <c r="AD366" s="2076"/>
      <c r="AE366" s="2077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075">
        <f>'4.2.4CB'!I119</f>
        <v>63656</v>
      </c>
      <c r="AC367" s="2076"/>
      <c r="AD367" s="2076"/>
      <c r="AE367" s="2077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075">
        <f>'4.2.4CB'!I120</f>
        <v>64090</v>
      </c>
      <c r="AC368" s="2076"/>
      <c r="AD368" s="2076"/>
      <c r="AE368" s="2077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075">
        <f>'4.2.6IC'!H17</f>
        <v>64200</v>
      </c>
      <c r="AC369" s="2076"/>
      <c r="AD369" s="2076"/>
      <c r="AE369" s="2077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078">
        <f>'4.2.3BR'!W185</f>
        <v>64200</v>
      </c>
      <c r="AC370" s="2079"/>
      <c r="AD370" s="2079"/>
      <c r="AE370" s="2080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078">
        <f>'4.2.8IS'!H18</f>
        <v>64200</v>
      </c>
      <c r="AC371" s="2079"/>
      <c r="AD371" s="2079"/>
      <c r="AE371" s="2080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075">
        <f>'4.2.4CB'!I121</f>
        <v>64240</v>
      </c>
      <c r="AC372" s="2076"/>
      <c r="AD372" s="2076"/>
      <c r="AE372" s="2077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075">
        <f>'4.2.4CB'!I122</f>
        <v>64252</v>
      </c>
      <c r="AC373" s="2076"/>
      <c r="AD373" s="2076"/>
      <c r="AE373" s="2077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075">
        <f>'4.2.4CB'!I123</f>
        <v>64492</v>
      </c>
      <c r="AC374" s="2076"/>
      <c r="AD374" s="2076"/>
      <c r="AE374" s="2077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075">
        <f>'4.2.7BL'!G12</f>
        <v>64750</v>
      </c>
      <c r="AC375" s="2076"/>
      <c r="AD375" s="2076"/>
      <c r="AE375" s="2077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084">
        <f>'4.2.4CB'!I124</f>
        <v>64982</v>
      </c>
      <c r="AC376" s="2085"/>
      <c r="AD376" s="2085"/>
      <c r="AE376" s="2086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1181</v>
      </c>
      <c r="D377" s="80" t="s">
        <v>1182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64950</v>
      </c>
      <c r="AC377" s="168" t="s">
        <v>405</v>
      </c>
      <c r="AD377" s="21">
        <v>71050</v>
      </c>
      <c r="AE377" s="22"/>
      <c r="AF377" s="23"/>
      <c r="AG377" s="23"/>
      <c r="AH377" s="24">
        <f>(AD377-AB377)-AF377</f>
        <v>6100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1162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64950</v>
      </c>
      <c r="AC378" s="1553" t="s">
        <v>405</v>
      </c>
      <c r="AD378" s="50">
        <f>AB379</f>
        <v>66113.5</v>
      </c>
      <c r="AE378" s="1678"/>
      <c r="AF378" s="52"/>
      <c r="AG378" s="52"/>
      <c r="AH378" s="39">
        <f>(AD378-AB378)</f>
        <v>1163.5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677" t="s">
        <v>405</v>
      </c>
      <c r="AD379" s="50">
        <f>'4.2.3BR'!AA104</f>
        <v>66286.5</v>
      </c>
      <c r="AE379" s="1678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1163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677" t="s">
        <v>405</v>
      </c>
      <c r="AD380" s="50">
        <f>AB381</f>
        <v>67954.5</v>
      </c>
      <c r="AE380" s="1678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677" t="s">
        <v>405</v>
      </c>
      <c r="AD381" s="50">
        <f>'4.2.3BR'!AA105</f>
        <v>68661.5</v>
      </c>
      <c r="AE381" s="1678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28" t="s">
        <v>1200</v>
      </c>
      <c r="E382" s="93"/>
      <c r="F382" s="93"/>
      <c r="G382" s="93"/>
      <c r="H382" s="93"/>
      <c r="I382" s="93"/>
      <c r="J382" s="93"/>
      <c r="K382" s="262"/>
      <c r="L382" s="263"/>
      <c r="M382" s="93"/>
      <c r="N382" s="129"/>
      <c r="O382" s="93"/>
      <c r="P382" s="93"/>
      <c r="Q382" s="93"/>
      <c r="R382" s="93"/>
      <c r="S382" s="93"/>
      <c r="T382" s="93"/>
      <c r="U382" s="94"/>
      <c r="V382" s="128"/>
      <c r="W382" s="93"/>
      <c r="X382" s="93"/>
      <c r="Y382" s="93"/>
      <c r="Z382" s="93"/>
      <c r="AA382" s="94"/>
      <c r="AB382" s="48">
        <f>AD381</f>
        <v>68661.5</v>
      </c>
      <c r="AC382" s="1677" t="s">
        <v>405</v>
      </c>
      <c r="AD382" s="50">
        <f>AB383</f>
        <v>70957.5</v>
      </c>
      <c r="AE382" s="1678"/>
      <c r="AF382" s="52"/>
      <c r="AG382" s="52"/>
      <c r="AH382" s="39">
        <f>(AD382-AB382)</f>
        <v>2296</v>
      </c>
      <c r="AI382" s="53"/>
      <c r="AJ382" s="133"/>
      <c r="AK382" s="155"/>
    </row>
    <row r="383" spans="1:74" s="76" customFormat="1" ht="7.35" customHeight="1">
      <c r="A383" s="73"/>
      <c r="B383" s="116"/>
      <c r="C383" s="70"/>
      <c r="D383" s="1706"/>
      <c r="E383" s="1707"/>
      <c r="F383" s="1707"/>
      <c r="G383" s="1707"/>
      <c r="H383" s="1707"/>
      <c r="I383" s="1707" t="str">
        <f>'4.2.3BR'!U106</f>
        <v>CB06</v>
      </c>
      <c r="J383" s="1707"/>
      <c r="K383" s="1708"/>
      <c r="L383" s="1709"/>
      <c r="M383" s="1707"/>
      <c r="N383" s="1710"/>
      <c r="O383" s="1707"/>
      <c r="P383" s="1707"/>
      <c r="Q383" s="1707"/>
      <c r="R383" s="1707"/>
      <c r="S383" s="1707"/>
      <c r="T383" s="1707"/>
      <c r="U383" s="1711"/>
      <c r="V383" s="1706"/>
      <c r="W383" s="1707"/>
      <c r="X383" s="1707"/>
      <c r="Y383" s="1707"/>
      <c r="Z383" s="1707"/>
      <c r="AA383" s="1711"/>
      <c r="AB383" s="1729">
        <f>'4.2.3BR'!W106</f>
        <v>70957.5</v>
      </c>
      <c r="AC383" s="1713" t="s">
        <v>405</v>
      </c>
      <c r="AD383" s="1731">
        <f>AD377</f>
        <v>71050</v>
      </c>
      <c r="AE383" s="1715"/>
      <c r="AF383" s="1716"/>
      <c r="AG383" s="1716"/>
      <c r="AH383" s="1565">
        <f>'4.2.3BR'!AF106</f>
        <v>92.5</v>
      </c>
      <c r="AI383" s="1566"/>
      <c r="AJ383" s="1567"/>
      <c r="AK383" s="1568"/>
      <c r="AL383" s="1792">
        <f>SUM(AH378:AH383)</f>
        <v>6100</v>
      </c>
    </row>
    <row r="384" spans="1:74" s="76" customFormat="1" ht="7.35" customHeight="1">
      <c r="A384" s="73"/>
      <c r="B384" s="116"/>
      <c r="C384" s="70"/>
      <c r="D384" s="139"/>
      <c r="E384" s="140"/>
      <c r="F384" s="140"/>
      <c r="G384" s="140"/>
      <c r="H384" s="140"/>
      <c r="I384" s="140"/>
      <c r="J384" s="140"/>
      <c r="K384" s="266"/>
      <c r="L384" s="267"/>
      <c r="M384" s="140" t="str">
        <f>'4.2.4CB'!G126</f>
        <v>RD082</v>
      </c>
      <c r="N384" s="141"/>
      <c r="O384" s="140"/>
      <c r="P384" s="140"/>
      <c r="Q384" s="140"/>
      <c r="R384" s="140"/>
      <c r="S384" s="140"/>
      <c r="T384" s="140"/>
      <c r="U384" s="142"/>
      <c r="V384" s="139"/>
      <c r="W384" s="140"/>
      <c r="X384" s="140"/>
      <c r="Y384" s="140"/>
      <c r="Z384" s="140"/>
      <c r="AA384" s="142"/>
      <c r="AB384" s="2081">
        <f>'4.2.4CB'!I126</f>
        <v>65339</v>
      </c>
      <c r="AC384" s="2082"/>
      <c r="AD384" s="2082"/>
      <c r="AE384" s="2083"/>
      <c r="AF384" s="143"/>
      <c r="AG384" s="143"/>
      <c r="AH384" s="145"/>
      <c r="AI384" s="146"/>
      <c r="AJ384" s="147"/>
      <c r="AK384" s="167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66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/>
      <c r="N385" s="129" t="str">
        <f>'4.2.5CP'!G106</f>
        <v>CP084</v>
      </c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075">
        <f>'4.2.5CP'!I106</f>
        <v>65487</v>
      </c>
      <c r="AC385" s="2076"/>
      <c r="AD385" s="2076"/>
      <c r="AE385" s="2077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66" s="76" customFormat="1" ht="7.35" customHeight="1">
      <c r="A386" s="73"/>
      <c r="B386" s="116"/>
      <c r="C386" s="70"/>
      <c r="D386" s="128"/>
      <c r="E386" s="93"/>
      <c r="F386" s="93"/>
      <c r="G386" s="93"/>
      <c r="H386" s="93"/>
      <c r="I386" s="93"/>
      <c r="J386" s="93"/>
      <c r="K386" s="262"/>
      <c r="L386" s="263"/>
      <c r="M386" s="93" t="str">
        <f>'4.2.4CB'!G127</f>
        <v>RD083</v>
      </c>
      <c r="N386" s="129"/>
      <c r="O386" s="93"/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075">
        <f>'4.2.4CB'!I127</f>
        <v>65680</v>
      </c>
      <c r="AC386" s="2076"/>
      <c r="AD386" s="2076"/>
      <c r="AE386" s="2077"/>
      <c r="AF386" s="98"/>
      <c r="AG386" s="98"/>
      <c r="AH386" s="99"/>
      <c r="AI386" s="100"/>
      <c r="AJ386" s="133"/>
      <c r="AK386" s="155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66" s="76" customFormat="1" ht="7.35" customHeight="1">
      <c r="A387" s="73"/>
      <c r="B387" s="116"/>
      <c r="C387" s="1551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 t="str">
        <f>'4.2.9CN'!G26</f>
        <v>CN12</v>
      </c>
      <c r="P387" s="93"/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075">
        <f>'4.2.9CN'!H26</f>
        <v>66200</v>
      </c>
      <c r="AC387" s="2076"/>
      <c r="AD387" s="2076"/>
      <c r="AE387" s="2077"/>
      <c r="AF387" s="98"/>
      <c r="AG387" s="98"/>
      <c r="AH387" s="99"/>
      <c r="AI387" s="100"/>
      <c r="AJ387" s="133"/>
      <c r="AK387" s="155" t="str">
        <f>'4.2.9CN'!V26</f>
        <v>Connect to/from SB07</v>
      </c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66" s="76" customFormat="1" ht="7.35" customHeight="1">
      <c r="A388" s="73"/>
      <c r="B388" s="116"/>
      <c r="C388" s="1551"/>
      <c r="D388" s="128"/>
      <c r="E388" s="93"/>
      <c r="F388" s="93"/>
      <c r="G388" s="93"/>
      <c r="H388" s="93"/>
      <c r="I388" s="93"/>
      <c r="J388" s="93"/>
      <c r="K388" s="262"/>
      <c r="L388" s="263"/>
      <c r="M388" s="93"/>
      <c r="N388" s="129"/>
      <c r="O388" s="93"/>
      <c r="P388" s="93" t="str">
        <f>'4.2.3BR'!U151</f>
        <v>FO04</v>
      </c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078">
        <f>'4.2.3BR'!W151</f>
        <v>66334</v>
      </c>
      <c r="AC388" s="2079"/>
      <c r="AD388" s="2079"/>
      <c r="AE388" s="2080"/>
      <c r="AF388" s="52"/>
      <c r="AG388" s="52"/>
      <c r="AH388" s="39"/>
      <c r="AI388" s="53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66" s="76" customFormat="1" ht="7.35" customHeight="1">
      <c r="A389" s="73"/>
      <c r="B389" s="116"/>
      <c r="C389" s="1551"/>
      <c r="D389" s="128"/>
      <c r="E389" s="93"/>
      <c r="F389" s="93"/>
      <c r="G389" s="93"/>
      <c r="H389" s="93"/>
      <c r="I389" s="93"/>
      <c r="J389" s="93"/>
      <c r="K389" s="262"/>
      <c r="L389" s="263"/>
      <c r="M389" s="93" t="str">
        <f>'4.2.4CB'!G128</f>
        <v>RD084</v>
      </c>
      <c r="N389" s="129"/>
      <c r="O389" s="93"/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078">
        <f>'4.2.4CB'!I128</f>
        <v>66678</v>
      </c>
      <c r="AC389" s="2079"/>
      <c r="AD389" s="2079"/>
      <c r="AE389" s="2080"/>
      <c r="AF389" s="52"/>
      <c r="AG389" s="52"/>
      <c r="AH389" s="99"/>
      <c r="AI389" s="100"/>
      <c r="AJ389" s="133"/>
      <c r="AK389" s="155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66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'4.2.9CN'!G27</f>
        <v>CN13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078">
        <f>'4.2.9CN'!H27</f>
        <v>66815</v>
      </c>
      <c r="AC390" s="2079"/>
      <c r="AD390" s="2079"/>
      <c r="AE390" s="2080"/>
      <c r="AF390" s="52"/>
      <c r="AG390" s="52"/>
      <c r="AH390" s="99"/>
      <c r="AI390" s="100"/>
      <c r="AJ390" s="133"/>
      <c r="AK390" s="155" t="str">
        <f>'4.2.9CN'!V27</f>
        <v>Roadside, KM066+750 - KM066+880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66" s="76" customFormat="1" ht="7.35" customHeight="1">
      <c r="A391" s="73"/>
      <c r="B391" s="116"/>
      <c r="C391" s="70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/>
      <c r="O391" s="93" t="str">
        <f>'4.2.9CN'!G28</f>
        <v>CN14</v>
      </c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078">
        <f>'4.2.9CN'!H28</f>
        <v>67178</v>
      </c>
      <c r="AC391" s="2079"/>
      <c r="AD391" s="2079"/>
      <c r="AE391" s="2080"/>
      <c r="AF391" s="52"/>
      <c r="AG391" s="52"/>
      <c r="AH391" s="99"/>
      <c r="AI391" s="100"/>
      <c r="AJ391" s="133"/>
      <c r="AK391" s="155" t="str">
        <f>'4.2.9CN'!V28</f>
        <v>Roadside, KM066+980 - KM067+375</v>
      </c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</row>
    <row r="392" spans="1:66" s="76" customFormat="1" ht="7.35" customHeight="1">
      <c r="A392" s="73"/>
      <c r="B392" s="116"/>
      <c r="C392" s="1551"/>
      <c r="D392" s="128"/>
      <c r="E392" s="93"/>
      <c r="F392" s="93"/>
      <c r="G392" s="93"/>
      <c r="H392" s="93"/>
      <c r="I392" s="93"/>
      <c r="J392" s="93"/>
      <c r="K392" s="262"/>
      <c r="L392" s="263"/>
      <c r="M392" s="93"/>
      <c r="N392" s="129" t="str">
        <f>'4.2.5CP'!G107</f>
        <v>CP085</v>
      </c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078">
        <f>'4.2.5CP'!I107</f>
        <v>67188</v>
      </c>
      <c r="AC392" s="2079"/>
      <c r="AD392" s="2079"/>
      <c r="AE392" s="2080"/>
      <c r="AF392" s="52"/>
      <c r="AG392" s="52"/>
      <c r="AH392" s="99"/>
      <c r="AI392" s="100"/>
      <c r="AJ392" s="133"/>
      <c r="AK392" s="155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</row>
    <row r="393" spans="1:66" s="76" customFormat="1" ht="7.35" customHeight="1">
      <c r="A393" s="73"/>
      <c r="B393" s="116"/>
      <c r="C393" s="1551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'4.2.4CB'!G129</f>
        <v>RD085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075">
        <f>'4.2.4CB'!I129</f>
        <v>67468</v>
      </c>
      <c r="AC393" s="2076"/>
      <c r="AD393" s="2076"/>
      <c r="AE393" s="2077"/>
      <c r="AF393" s="98"/>
      <c r="AG393" s="98"/>
      <c r="AH393" s="99"/>
      <c r="AI393" s="100"/>
      <c r="AJ393" s="133"/>
      <c r="AK393" s="155"/>
    </row>
    <row r="394" spans="1:66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'4.2.4CB'!G130</f>
        <v>RD086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075">
        <f>'4.2.4CB'!I130</f>
        <v>68100</v>
      </c>
      <c r="AC394" s="2076"/>
      <c r="AD394" s="2076"/>
      <c r="AE394" s="2077"/>
      <c r="AF394" s="98"/>
      <c r="AG394" s="98"/>
      <c r="AH394" s="99"/>
      <c r="AI394" s="100"/>
      <c r="AJ394" s="133"/>
      <c r="AK394" s="155"/>
    </row>
    <row r="395" spans="1:66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 t="str">
        <f>'4.2.4CB'!G131</f>
        <v>RD087</v>
      </c>
      <c r="N395" s="129"/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075">
        <f>'4.2.4CB'!I131</f>
        <v>68470</v>
      </c>
      <c r="AC395" s="2076"/>
      <c r="AD395" s="2076"/>
      <c r="AE395" s="2077"/>
      <c r="AF395" s="98"/>
      <c r="AG395" s="98"/>
      <c r="AH395" s="99"/>
      <c r="AI395" s="100"/>
      <c r="AJ395" s="133"/>
      <c r="AK395" s="155"/>
    </row>
    <row r="396" spans="1:66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/>
      <c r="N396" s="129" t="str">
        <f>'4.2.5CP'!G108</f>
        <v>CP086</v>
      </c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075">
        <f>'4.2.5CP'!I108</f>
        <v>68640</v>
      </c>
      <c r="AC396" s="2076"/>
      <c r="AD396" s="2076"/>
      <c r="AE396" s="2077"/>
      <c r="AF396" s="98"/>
      <c r="AG396" s="98"/>
      <c r="AH396" s="99"/>
      <c r="AI396" s="100"/>
      <c r="AJ396" s="133"/>
      <c r="AK396" s="155"/>
    </row>
    <row r="397" spans="1:66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 t="str">
        <f>'4.2.4CB'!G132</f>
        <v>RD088</v>
      </c>
      <c r="N397" s="129"/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075">
        <f>'4.2.4CB'!I132</f>
        <v>69179</v>
      </c>
      <c r="AC397" s="2076"/>
      <c r="AD397" s="2076"/>
      <c r="AE397" s="2077"/>
      <c r="AF397" s="98"/>
      <c r="AG397" s="98"/>
      <c r="AH397" s="99"/>
      <c r="AI397" s="100"/>
      <c r="AJ397" s="133"/>
      <c r="AK397" s="155"/>
    </row>
    <row r="398" spans="1:66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 t="str">
        <f>'4.2.5CP'!G109</f>
        <v>CP087</v>
      </c>
      <c r="O398" s="93"/>
      <c r="P398" s="93"/>
      <c r="Q398" s="93"/>
      <c r="R398" s="93"/>
      <c r="S398" s="93"/>
      <c r="T398" s="93"/>
      <c r="U398" s="94"/>
      <c r="V398" s="128"/>
      <c r="W398" s="93"/>
      <c r="X398" s="93"/>
      <c r="Y398" s="93"/>
      <c r="Z398" s="93"/>
      <c r="AA398" s="94"/>
      <c r="AB398" s="2075">
        <f>'4.2.5CP'!I109</f>
        <v>69237</v>
      </c>
      <c r="AC398" s="2076"/>
      <c r="AD398" s="2076"/>
      <c r="AE398" s="2077"/>
      <c r="AF398" s="98"/>
      <c r="AG398" s="98"/>
      <c r="AH398" s="99"/>
      <c r="AI398" s="100"/>
      <c r="AJ398" s="133"/>
      <c r="AK398" s="155"/>
    </row>
    <row r="399" spans="1:66" s="76" customFormat="1" ht="7.35" customHeight="1">
      <c r="A399" s="73"/>
      <c r="B399" s="116"/>
      <c r="C399" s="70"/>
      <c r="D399" s="128"/>
      <c r="E399" s="93"/>
      <c r="F399" s="93"/>
      <c r="G399" s="93"/>
      <c r="H399" s="93"/>
      <c r="I399" s="93"/>
      <c r="J399" s="93"/>
      <c r="K399" s="262"/>
      <c r="L399" s="263"/>
      <c r="M399" s="93"/>
      <c r="N399" s="129"/>
      <c r="O399" s="93"/>
      <c r="P399" s="93"/>
      <c r="Q399" s="93"/>
      <c r="R399" s="93"/>
      <c r="S399" s="93"/>
      <c r="T399" s="93"/>
      <c r="U399" s="94" t="str">
        <f>'4.2.7BL'!F14</f>
        <v>BL05</v>
      </c>
      <c r="V399" s="128"/>
      <c r="W399" s="93"/>
      <c r="X399" s="93"/>
      <c r="Y399" s="93"/>
      <c r="Z399" s="93"/>
      <c r="AA399" s="94"/>
      <c r="AB399" s="2075">
        <f>'4.2.7BL'!G14</f>
        <v>69600</v>
      </c>
      <c r="AC399" s="2076"/>
      <c r="AD399" s="2076"/>
      <c r="AE399" s="2077"/>
      <c r="AF399" s="98"/>
      <c r="AG399" s="98"/>
      <c r="AH399" s="99"/>
      <c r="AI399" s="100"/>
      <c r="AJ399" s="133"/>
      <c r="AK399" s="155" t="str">
        <f>'4.2.7BL'!O14</f>
        <v>SA</v>
      </c>
    </row>
    <row r="400" spans="1:66" s="76" customFormat="1" ht="7.35" customHeight="1">
      <c r="A400" s="73"/>
      <c r="B400" s="116"/>
      <c r="C400" s="70"/>
      <c r="D400" s="128"/>
      <c r="E400" s="93"/>
      <c r="F400" s="93"/>
      <c r="G400" s="93"/>
      <c r="H400" s="93"/>
      <c r="I400" s="93"/>
      <c r="J400" s="93"/>
      <c r="K400" s="262"/>
      <c r="L400" s="263" t="str">
        <f>'4.2.4CB'!G133</f>
        <v>WT019</v>
      </c>
      <c r="M400" s="93"/>
      <c r="N400" s="129"/>
      <c r="O400" s="93"/>
      <c r="P400" s="93"/>
      <c r="Q400" s="93"/>
      <c r="R400" s="93"/>
      <c r="S400" s="93"/>
      <c r="T400" s="93"/>
      <c r="U400" s="94"/>
      <c r="V400" s="128"/>
      <c r="W400" s="93"/>
      <c r="X400" s="93"/>
      <c r="Y400" s="93"/>
      <c r="Z400" s="93"/>
      <c r="AA400" s="94"/>
      <c r="AB400" s="2075">
        <f>'4.2.4CB'!I133</f>
        <v>70245</v>
      </c>
      <c r="AC400" s="2076"/>
      <c r="AD400" s="2076"/>
      <c r="AE400" s="2077"/>
      <c r="AF400" s="98"/>
      <c r="AG400" s="98"/>
      <c r="AH400" s="99"/>
      <c r="AI400" s="100"/>
      <c r="AJ400" s="133"/>
      <c r="AK400" s="155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/>
      <c r="J401" s="93"/>
      <c r="K401" s="262"/>
      <c r="L401" s="263"/>
      <c r="M401" s="93" t="str">
        <f>'4.2.4CB'!G134</f>
        <v>RD089</v>
      </c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2075">
        <f>'4.2.4CB'!I134</f>
        <v>70275</v>
      </c>
      <c r="AC401" s="2076"/>
      <c r="AD401" s="2076"/>
      <c r="AE401" s="2077"/>
      <c r="AF401" s="98"/>
      <c r="AG401" s="98"/>
      <c r="AH401" s="99"/>
      <c r="AI401" s="100"/>
      <c r="AJ401" s="133"/>
      <c r="AK401" s="155"/>
    </row>
    <row r="402" spans="1:106" s="76" customFormat="1" ht="7.35" customHeight="1">
      <c r="A402" s="73"/>
      <c r="B402" s="116"/>
      <c r="C402" s="70"/>
      <c r="D402" s="128"/>
      <c r="E402" s="93"/>
      <c r="F402" s="93"/>
      <c r="G402" s="93"/>
      <c r="H402" s="93"/>
      <c r="I402" s="93"/>
      <c r="J402" s="93"/>
      <c r="K402" s="262"/>
      <c r="L402" s="263"/>
      <c r="M402" s="93" t="str">
        <f>'4.2.4CB'!G135</f>
        <v>RD090</v>
      </c>
      <c r="N402" s="129"/>
      <c r="O402" s="93"/>
      <c r="P402" s="93"/>
      <c r="Q402" s="93"/>
      <c r="R402" s="93"/>
      <c r="S402" s="93"/>
      <c r="T402" s="93"/>
      <c r="U402" s="94"/>
      <c r="V402" s="128"/>
      <c r="W402" s="93"/>
      <c r="X402" s="93"/>
      <c r="Y402" s="93"/>
      <c r="Z402" s="93"/>
      <c r="AA402" s="94"/>
      <c r="AB402" s="2075">
        <f>'4.2.4CB'!I135</f>
        <v>70700</v>
      </c>
      <c r="AC402" s="2076"/>
      <c r="AD402" s="2076"/>
      <c r="AE402" s="2077"/>
      <c r="AF402" s="98"/>
      <c r="AG402" s="98"/>
      <c r="AH402" s="99"/>
      <c r="AI402" s="100"/>
      <c r="AJ402" s="133"/>
      <c r="AK402" s="155"/>
    </row>
    <row r="403" spans="1:106" s="76" customFormat="1" ht="7.35" customHeight="1">
      <c r="A403" s="73"/>
      <c r="B403" s="116"/>
      <c r="C403" s="70"/>
      <c r="D403" s="149"/>
      <c r="E403" s="111"/>
      <c r="F403" s="111"/>
      <c r="G403" s="111"/>
      <c r="H403" s="111"/>
      <c r="I403" s="111"/>
      <c r="J403" s="111"/>
      <c r="K403" s="268"/>
      <c r="L403" s="269"/>
      <c r="M403" s="111"/>
      <c r="N403" s="150"/>
      <c r="O403" s="111" t="str">
        <f>'4.2.9CN'!G29</f>
        <v>CN15</v>
      </c>
      <c r="P403" s="111"/>
      <c r="Q403" s="111"/>
      <c r="R403" s="111"/>
      <c r="S403" s="111"/>
      <c r="T403" s="111"/>
      <c r="U403" s="112"/>
      <c r="V403" s="149"/>
      <c r="W403" s="111"/>
      <c r="X403" s="111"/>
      <c r="Y403" s="111"/>
      <c r="Z403" s="111"/>
      <c r="AA403" s="112"/>
      <c r="AB403" s="2084">
        <f>'4.2.9CN'!H29</f>
        <v>71000</v>
      </c>
      <c r="AC403" s="2085"/>
      <c r="AD403" s="2085"/>
      <c r="AE403" s="2086"/>
      <c r="AF403" s="113"/>
      <c r="AG403" s="113"/>
      <c r="AH403" s="114"/>
      <c r="AI403" s="115"/>
      <c r="AJ403" s="151"/>
      <c r="AK403" s="157" t="str">
        <f>'4.2.9CN'!V29</f>
        <v>Connect to/from CB06</v>
      </c>
    </row>
    <row r="404" spans="1:106" s="76" customFormat="1" ht="7.35" customHeight="1">
      <c r="A404" s="73"/>
      <c r="B404" s="123"/>
      <c r="C404" s="1727"/>
      <c r="D404" s="80" t="s">
        <v>1183</v>
      </c>
      <c r="E404" s="81"/>
      <c r="F404" s="81"/>
      <c r="G404" s="81"/>
      <c r="H404" s="81"/>
      <c r="I404" s="81"/>
      <c r="J404" s="81"/>
      <c r="K404" s="254"/>
      <c r="L404" s="255"/>
      <c r="M404" s="81"/>
      <c r="N404" s="82"/>
      <c r="O404" s="81"/>
      <c r="P404" s="81"/>
      <c r="Q404" s="81"/>
      <c r="R404" s="81"/>
      <c r="S404" s="81"/>
      <c r="T404" s="81"/>
      <c r="U404" s="18"/>
      <c r="V404" s="80"/>
      <c r="W404" s="81"/>
      <c r="X404" s="81"/>
      <c r="Y404" s="81"/>
      <c r="Z404" s="81"/>
      <c r="AA404" s="18"/>
      <c r="AB404" s="19">
        <v>70950</v>
      </c>
      <c r="AC404" s="83" t="s">
        <v>405</v>
      </c>
      <c r="AD404" s="21">
        <v>76050</v>
      </c>
      <c r="AE404" s="22"/>
      <c r="AF404" s="23">
        <v>-573.20000000000005</v>
      </c>
      <c r="AG404" s="23"/>
      <c r="AH404" s="24">
        <f>(AD404-AB404)-AF404</f>
        <v>5673.2</v>
      </c>
      <c r="AI404" s="25"/>
      <c r="AJ404" s="117"/>
      <c r="AK404" s="153" t="s">
        <v>413</v>
      </c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</row>
    <row r="405" spans="1:106" s="88" customFormat="1" ht="7.35" customHeight="1">
      <c r="A405" s="125"/>
      <c r="B405" s="118"/>
      <c r="C405" s="29"/>
      <c r="D405" s="90" t="s">
        <v>1201</v>
      </c>
      <c r="E405" s="91"/>
      <c r="F405" s="91"/>
      <c r="G405" s="91"/>
      <c r="H405" s="91"/>
      <c r="I405" s="91"/>
      <c r="J405" s="91"/>
      <c r="K405" s="258"/>
      <c r="L405" s="259"/>
      <c r="M405" s="91"/>
      <c r="N405" s="92"/>
      <c r="O405" s="91"/>
      <c r="P405" s="91"/>
      <c r="Q405" s="91"/>
      <c r="R405" s="91"/>
      <c r="S405" s="91"/>
      <c r="T405" s="91"/>
      <c r="U405" s="47"/>
      <c r="V405" s="90"/>
      <c r="W405" s="91"/>
      <c r="X405" s="91"/>
      <c r="Y405" s="91"/>
      <c r="Z405" s="91"/>
      <c r="AA405" s="47"/>
      <c r="AB405" s="48">
        <f>AB404</f>
        <v>70950</v>
      </c>
      <c r="AC405" s="1553" t="s">
        <v>405</v>
      </c>
      <c r="AD405" s="50">
        <f>AB406</f>
        <v>74140</v>
      </c>
      <c r="AE405" s="1678"/>
      <c r="AF405" s="52">
        <f>AF404</f>
        <v>-573.20000000000005</v>
      </c>
      <c r="AG405" s="52"/>
      <c r="AH405" s="1255">
        <f>(AD405-AB405)-AF405</f>
        <v>3763.2</v>
      </c>
      <c r="AI405" s="53"/>
      <c r="AJ405" s="119"/>
      <c r="AK405" s="55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76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  <c r="CX405" s="76"/>
      <c r="CY405" s="76"/>
      <c r="CZ405" s="76"/>
      <c r="DA405" s="76"/>
      <c r="DB405" s="76"/>
    </row>
    <row r="406" spans="1:106" s="88" customFormat="1" ht="7.35" customHeight="1">
      <c r="A406" s="73"/>
      <c r="B406" s="116"/>
      <c r="C406" s="70"/>
      <c r="D406" s="128"/>
      <c r="E406" s="93"/>
      <c r="F406" s="93" t="str">
        <f>'4.2.3BR'!U108</f>
        <v>LRB17</v>
      </c>
      <c r="G406" s="93"/>
      <c r="H406" s="93"/>
      <c r="I406" s="93"/>
      <c r="J406" s="93"/>
      <c r="K406" s="262"/>
      <c r="L406" s="263"/>
      <c r="M406" s="93"/>
      <c r="N406" s="129"/>
      <c r="O406" s="93"/>
      <c r="P406" s="93"/>
      <c r="Q406" s="93"/>
      <c r="R406" s="93"/>
      <c r="S406" s="93"/>
      <c r="T406" s="93"/>
      <c r="U406" s="94"/>
      <c r="V406" s="128"/>
      <c r="W406" s="93"/>
      <c r="X406" s="93"/>
      <c r="Y406" s="93"/>
      <c r="Z406" s="93"/>
      <c r="AA406" s="94"/>
      <c r="AB406" s="48">
        <f>'4.2.3BR'!W108</f>
        <v>74140</v>
      </c>
      <c r="AC406" s="1677" t="s">
        <v>405</v>
      </c>
      <c r="AD406" s="50">
        <f>'4.2.3BR'!AA108</f>
        <v>74484</v>
      </c>
      <c r="AE406" s="1678"/>
      <c r="AF406" s="52"/>
      <c r="AG406" s="52"/>
      <c r="AH406" s="39">
        <f>'4.2.3BR'!AF108</f>
        <v>344</v>
      </c>
      <c r="AI406" s="53"/>
      <c r="AJ406" s="133"/>
      <c r="AK406" s="155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 t="s">
        <v>1202</v>
      </c>
      <c r="E407" s="93"/>
      <c r="F407" s="93"/>
      <c r="G407" s="93"/>
      <c r="H407" s="93"/>
      <c r="I407" s="93"/>
      <c r="J407" s="93"/>
      <c r="K407" s="262"/>
      <c r="L407" s="263"/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48">
        <f>AD406</f>
        <v>74484</v>
      </c>
      <c r="AC407" s="1677" t="s">
        <v>405</v>
      </c>
      <c r="AD407" s="50">
        <f>AB408</f>
        <v>74837</v>
      </c>
      <c r="AE407" s="1678"/>
      <c r="AF407" s="52"/>
      <c r="AG407" s="52"/>
      <c r="AH407" s="39">
        <f>(AD407-AB407)</f>
        <v>353</v>
      </c>
      <c r="AI407" s="53"/>
      <c r="AJ407" s="133"/>
      <c r="AK407" s="155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 t="str">
        <f>'4.2.3BR'!U109</f>
        <v>CB07</v>
      </c>
      <c r="J408" s="93"/>
      <c r="K408" s="262"/>
      <c r="L408" s="263"/>
      <c r="M408" s="93"/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48">
        <f>'4.2.3BR'!W109</f>
        <v>74837</v>
      </c>
      <c r="AC408" s="1677" t="s">
        <v>405</v>
      </c>
      <c r="AD408" s="50">
        <f>'4.2.3BR'!AA109</f>
        <v>74921</v>
      </c>
      <c r="AE408" s="1678"/>
      <c r="AF408" s="52"/>
      <c r="AG408" s="52"/>
      <c r="AH408" s="39">
        <f>'4.2.3BR'!AF109</f>
        <v>84</v>
      </c>
      <c r="AI408" s="53"/>
      <c r="AJ408" s="133"/>
      <c r="AK408" s="155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</row>
    <row r="409" spans="1:106" s="88" customFormat="1" ht="7.35" customHeight="1">
      <c r="A409" s="73"/>
      <c r="B409" s="116"/>
      <c r="C409" s="70"/>
      <c r="D409" s="231" t="s">
        <v>1164</v>
      </c>
      <c r="E409" s="229"/>
      <c r="F409" s="229"/>
      <c r="G409" s="229"/>
      <c r="H409" s="229"/>
      <c r="I409" s="229"/>
      <c r="J409" s="229"/>
      <c r="K409" s="293"/>
      <c r="L409" s="294"/>
      <c r="M409" s="229"/>
      <c r="N409" s="232"/>
      <c r="O409" s="229"/>
      <c r="P409" s="229"/>
      <c r="Q409" s="229"/>
      <c r="R409" s="229"/>
      <c r="S409" s="229"/>
      <c r="T409" s="229"/>
      <c r="U409" s="230"/>
      <c r="V409" s="231"/>
      <c r="W409" s="229"/>
      <c r="X409" s="229"/>
      <c r="Y409" s="229"/>
      <c r="Z409" s="229"/>
      <c r="AA409" s="230"/>
      <c r="AB409" s="219">
        <f>AD408</f>
        <v>74921</v>
      </c>
      <c r="AC409" s="220" t="s">
        <v>405</v>
      </c>
      <c r="AD409" s="221">
        <f>AD404</f>
        <v>76050</v>
      </c>
      <c r="AE409" s="222"/>
      <c r="AF409" s="223"/>
      <c r="AG409" s="223"/>
      <c r="AH409" s="224">
        <f>(AD409-AB409)</f>
        <v>1129</v>
      </c>
      <c r="AI409" s="225"/>
      <c r="AJ409" s="236"/>
      <c r="AK409" s="237"/>
      <c r="AL409" s="1792">
        <f>SUM(AH405:AH409)</f>
        <v>5673.2</v>
      </c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</row>
    <row r="410" spans="1:106" s="76" customFormat="1" ht="7.35" customHeight="1">
      <c r="A410" s="73"/>
      <c r="B410" s="116"/>
      <c r="C410" s="70"/>
      <c r="D410" s="1718"/>
      <c r="E410" s="1719"/>
      <c r="F410" s="1719"/>
      <c r="G410" s="1719"/>
      <c r="H410" s="1719"/>
      <c r="I410" s="1719"/>
      <c r="J410" s="1719"/>
      <c r="K410" s="1720"/>
      <c r="L410" s="1721"/>
      <c r="M410" s="1719"/>
      <c r="N410" s="1722" t="str">
        <f>'4.2.5CP'!G111</f>
        <v>CP088</v>
      </c>
      <c r="O410" s="1719"/>
      <c r="P410" s="1719"/>
      <c r="Q410" s="1719"/>
      <c r="R410" s="1719"/>
      <c r="S410" s="1719"/>
      <c r="T410" s="1719"/>
      <c r="U410" s="1723"/>
      <c r="V410" s="1718"/>
      <c r="W410" s="1719"/>
      <c r="X410" s="1719"/>
      <c r="Y410" s="1719"/>
      <c r="Z410" s="1719"/>
      <c r="AA410" s="1723"/>
      <c r="AB410" s="2087">
        <f>'4.2.5CP'!I111</f>
        <v>71360</v>
      </c>
      <c r="AC410" s="2088"/>
      <c r="AD410" s="2088"/>
      <c r="AE410" s="2089"/>
      <c r="AF410" s="289"/>
      <c r="AG410" s="289"/>
      <c r="AH410" s="290"/>
      <c r="AI410" s="291"/>
      <c r="AJ410" s="292"/>
      <c r="AK410" s="437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</row>
    <row r="411" spans="1:106" s="76" customFormat="1" ht="7.35" customHeight="1">
      <c r="A411" s="125"/>
      <c r="B411" s="118"/>
      <c r="C411" s="29"/>
      <c r="D411" s="90"/>
      <c r="E411" s="91"/>
      <c r="F411" s="91"/>
      <c r="G411" s="91"/>
      <c r="H411" s="91"/>
      <c r="I411" s="91"/>
      <c r="J411" s="91"/>
      <c r="K411" s="258"/>
      <c r="L411" s="259"/>
      <c r="M411" s="91"/>
      <c r="N411" s="92" t="str">
        <f>'4.2.5CP'!G112</f>
        <v>CP089</v>
      </c>
      <c r="O411" s="91"/>
      <c r="P411" s="91"/>
      <c r="Q411" s="91"/>
      <c r="R411" s="91"/>
      <c r="S411" s="91"/>
      <c r="T411" s="91"/>
      <c r="U411" s="47"/>
      <c r="V411" s="90"/>
      <c r="W411" s="91"/>
      <c r="X411" s="91"/>
      <c r="Y411" s="91"/>
      <c r="Z411" s="91"/>
      <c r="AA411" s="47"/>
      <c r="AB411" s="2078">
        <f>'4.2.5CP'!I112</f>
        <v>71650</v>
      </c>
      <c r="AC411" s="2079"/>
      <c r="AD411" s="2079"/>
      <c r="AE411" s="2080"/>
      <c r="AF411" s="52"/>
      <c r="AG411" s="52"/>
      <c r="AH411" s="39"/>
      <c r="AI411" s="53"/>
      <c r="AJ411" s="119"/>
      <c r="AK411" s="55" t="str">
        <f>'4.2.5CP'!S112</f>
        <v>Connect to/from CN16</v>
      </c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/>
      <c r="O412" s="91" t="str">
        <f>'4.2.9CN'!G31</f>
        <v>CN16</v>
      </c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075">
        <f>'4.2.9CN'!H31</f>
        <v>71650</v>
      </c>
      <c r="AC412" s="2076"/>
      <c r="AD412" s="2076"/>
      <c r="AE412" s="2077"/>
      <c r="AF412" s="52"/>
      <c r="AG412" s="52"/>
      <c r="AH412" s="39"/>
      <c r="AI412" s="53"/>
      <c r="AJ412" s="119"/>
      <c r="AK412" s="55" t="str">
        <f>'4.2.9CN'!V31</f>
        <v>Connect to/from CP089</v>
      </c>
    </row>
    <row r="413" spans="1:106" s="76" customFormat="1" ht="7.35" customHeight="1">
      <c r="A413" s="73"/>
      <c r="B413" s="116"/>
      <c r="C413" s="70"/>
      <c r="D413" s="128"/>
      <c r="E413" s="93"/>
      <c r="F413" s="93"/>
      <c r="G413" s="93"/>
      <c r="H413" s="93"/>
      <c r="I413" s="93"/>
      <c r="J413" s="93"/>
      <c r="K413" s="262"/>
      <c r="L413" s="263"/>
      <c r="M413" s="93" t="str">
        <f>'4.2.4CB'!G137</f>
        <v>RD091</v>
      </c>
      <c r="N413" s="129"/>
      <c r="O413" s="93"/>
      <c r="P413" s="93"/>
      <c r="Q413" s="93"/>
      <c r="R413" s="93"/>
      <c r="S413" s="93"/>
      <c r="T413" s="93"/>
      <c r="U413" s="94"/>
      <c r="V413" s="128"/>
      <c r="W413" s="93"/>
      <c r="X413" s="93"/>
      <c r="Y413" s="93"/>
      <c r="Z413" s="93"/>
      <c r="AA413" s="94"/>
      <c r="AB413" s="2075">
        <f>'4.2.4CB'!I137</f>
        <v>71900</v>
      </c>
      <c r="AC413" s="2076"/>
      <c r="AD413" s="2076"/>
      <c r="AE413" s="2077"/>
      <c r="AF413" s="98"/>
      <c r="AG413" s="98"/>
      <c r="AH413" s="99"/>
      <c r="AI413" s="100"/>
      <c r="AJ413" s="133"/>
      <c r="AK413" s="155"/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/>
      <c r="N414" s="129" t="str">
        <f>'4.2.5CP'!G113</f>
        <v>CP090</v>
      </c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075">
        <f>'4.2.5CP'!I113</f>
        <v>71938</v>
      </c>
      <c r="AC414" s="2076"/>
      <c r="AD414" s="2076"/>
      <c r="AE414" s="2077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'4.2.5CP'!G114</f>
        <v>CP091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075">
        <f>'4.2.5CP'!I114</f>
        <v>72316</v>
      </c>
      <c r="AC415" s="2076"/>
      <c r="AD415" s="2076"/>
      <c r="AE415" s="2077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'4.2.5CP'!G115</f>
        <v>CP092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075">
        <f>'4.2.5CP'!I115</f>
        <v>72528</v>
      </c>
      <c r="AC416" s="2076"/>
      <c r="AD416" s="2076"/>
      <c r="AE416" s="2077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 t="str">
        <f>'4.2.4CB'!G138</f>
        <v>RD092</v>
      </c>
      <c r="N417" s="129"/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075">
        <f>'4.2.4CB'!I138</f>
        <v>72705</v>
      </c>
      <c r="AC417" s="2076"/>
      <c r="AD417" s="2076"/>
      <c r="AE417" s="2077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/>
      <c r="N418" s="129" t="str">
        <f>'4.2.5CP'!G116</f>
        <v>CP093</v>
      </c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075">
        <f>'4.2.5CP'!I116</f>
        <v>72707</v>
      </c>
      <c r="AC418" s="2076"/>
      <c r="AD418" s="2076"/>
      <c r="AE418" s="2077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'4.2.5CP'!G117</f>
        <v>CP094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075">
        <f>'4.2.5CP'!I117</f>
        <v>72831</v>
      </c>
      <c r="AC419" s="2076"/>
      <c r="AD419" s="2076"/>
      <c r="AE419" s="2077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'4.2.5CP'!G118</f>
        <v>CP095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075">
        <f>'4.2.5CP'!I118</f>
        <v>72955</v>
      </c>
      <c r="AC420" s="2076"/>
      <c r="AD420" s="2076"/>
      <c r="AE420" s="2077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 t="str">
        <f>'4.2.4CB'!G139</f>
        <v>WT020</v>
      </c>
      <c r="M421" s="93"/>
      <c r="N421" s="129"/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075">
        <f>'4.2.4CB'!I139</f>
        <v>73200</v>
      </c>
      <c r="AC421" s="2076"/>
      <c r="AD421" s="2076"/>
      <c r="AE421" s="2077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/>
      <c r="M422" s="93" t="str">
        <f>'4.2.4CB'!G140</f>
        <v>RD093</v>
      </c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075">
        <f>'4.2.4CB'!I140</f>
        <v>73628</v>
      </c>
      <c r="AC422" s="2076"/>
      <c r="AD422" s="2076"/>
      <c r="AE422" s="2077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 t="str">
        <f>'4.2.4CB'!G141</f>
        <v>WT021</v>
      </c>
      <c r="M423" s="93"/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075">
        <f>'4.2.4CB'!I141</f>
        <v>73800</v>
      </c>
      <c r="AC423" s="2076"/>
      <c r="AD423" s="2076"/>
      <c r="AE423" s="2077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'4.2.4CB'!G142</f>
        <v>WT022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075">
        <f>'4.2.4CB'!I142</f>
        <v>74080</v>
      </c>
      <c r="AC424" s="2076"/>
      <c r="AD424" s="2076"/>
      <c r="AE424" s="2077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'4.2.4CB'!G143</f>
        <v>WT023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075">
        <f>'4.2.4CB'!I143</f>
        <v>74500</v>
      </c>
      <c r="AC425" s="2076"/>
      <c r="AD425" s="2076"/>
      <c r="AE425" s="2077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/>
      <c r="M426" s="93" t="str">
        <f>'4.2.4CB'!G144</f>
        <v>RD094</v>
      </c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075">
        <f>'4.2.4CB'!I144</f>
        <v>74840</v>
      </c>
      <c r="AC426" s="2076"/>
      <c r="AD426" s="2076"/>
      <c r="AE426" s="2077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'4.2.4CB'!G145</f>
        <v>RD095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075">
        <f>'4.2.4CB'!I145</f>
        <v>75454</v>
      </c>
      <c r="AC427" s="2076"/>
      <c r="AD427" s="2076"/>
      <c r="AE427" s="2077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/>
      <c r="N428" s="129" t="str">
        <f>'4.2.5CP'!G119</f>
        <v>CP096</v>
      </c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075">
        <f>'4.2.5CP'!I119</f>
        <v>75750</v>
      </c>
      <c r="AC428" s="2076"/>
      <c r="AD428" s="2076"/>
      <c r="AE428" s="2077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49"/>
      <c r="E429" s="111"/>
      <c r="F429" s="111"/>
      <c r="G429" s="111"/>
      <c r="H429" s="111"/>
      <c r="I429" s="111"/>
      <c r="J429" s="111"/>
      <c r="K429" s="268"/>
      <c r="L429" s="269"/>
      <c r="M429" s="111"/>
      <c r="N429" s="150" t="str">
        <f>'4.2.5CP'!G120</f>
        <v>CP097</v>
      </c>
      <c r="O429" s="111"/>
      <c r="P429" s="111"/>
      <c r="Q429" s="111"/>
      <c r="R429" s="111"/>
      <c r="S429" s="111"/>
      <c r="T429" s="111"/>
      <c r="U429" s="112"/>
      <c r="V429" s="149"/>
      <c r="W429" s="111"/>
      <c r="X429" s="111"/>
      <c r="Y429" s="111"/>
      <c r="Z429" s="111"/>
      <c r="AA429" s="112"/>
      <c r="AB429" s="2084">
        <f>'4.2.5CP'!I120</f>
        <v>76000</v>
      </c>
      <c r="AC429" s="2085"/>
      <c r="AD429" s="2085"/>
      <c r="AE429" s="2086"/>
      <c r="AF429" s="113"/>
      <c r="AG429" s="113"/>
      <c r="AH429" s="114"/>
      <c r="AI429" s="115"/>
      <c r="AJ429" s="151"/>
      <c r="AK429" s="157"/>
    </row>
    <row r="430" spans="1:106" s="76" customFormat="1" ht="7.35" customHeight="1">
      <c r="A430" s="73"/>
      <c r="B430" s="116"/>
      <c r="C430" s="70"/>
      <c r="D430" s="80" t="s">
        <v>1184</v>
      </c>
      <c r="E430" s="81"/>
      <c r="F430" s="81"/>
      <c r="G430" s="81"/>
      <c r="H430" s="81"/>
      <c r="I430" s="81"/>
      <c r="J430" s="81"/>
      <c r="K430" s="254"/>
      <c r="L430" s="255"/>
      <c r="M430" s="81"/>
      <c r="N430" s="82"/>
      <c r="O430" s="81"/>
      <c r="P430" s="81"/>
      <c r="Q430" s="81"/>
      <c r="R430" s="81"/>
      <c r="S430" s="81"/>
      <c r="T430" s="81"/>
      <c r="U430" s="18"/>
      <c r="V430" s="80"/>
      <c r="W430" s="81"/>
      <c r="X430" s="81"/>
      <c r="Y430" s="81"/>
      <c r="Z430" s="81"/>
      <c r="AA430" s="18"/>
      <c r="AB430" s="19">
        <v>75950</v>
      </c>
      <c r="AC430" s="168" t="s">
        <v>405</v>
      </c>
      <c r="AD430" s="21">
        <v>81550</v>
      </c>
      <c r="AE430" s="22"/>
      <c r="AF430" s="23"/>
      <c r="AG430" s="23"/>
      <c r="AH430" s="24">
        <f>(AD430-AB430)-AF430</f>
        <v>5600</v>
      </c>
      <c r="AI430" s="25"/>
      <c r="AJ430" s="117"/>
      <c r="AK430" s="153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</row>
    <row r="431" spans="1:106" s="88" customFormat="1" ht="7.35" customHeight="1">
      <c r="A431" s="125"/>
      <c r="B431" s="118"/>
      <c r="C431" s="29"/>
      <c r="D431" s="90" t="s">
        <v>1203</v>
      </c>
      <c r="E431" s="91"/>
      <c r="F431" s="91"/>
      <c r="G431" s="91"/>
      <c r="H431" s="91"/>
      <c r="I431" s="91"/>
      <c r="J431" s="91"/>
      <c r="K431" s="258"/>
      <c r="L431" s="259"/>
      <c r="M431" s="91"/>
      <c r="N431" s="92"/>
      <c r="O431" s="91"/>
      <c r="P431" s="91"/>
      <c r="Q431" s="91"/>
      <c r="R431" s="91"/>
      <c r="S431" s="91"/>
      <c r="T431" s="91"/>
      <c r="U431" s="47"/>
      <c r="V431" s="90"/>
      <c r="W431" s="91"/>
      <c r="X431" s="91"/>
      <c r="Y431" s="91"/>
      <c r="Z431" s="91"/>
      <c r="AA431" s="47"/>
      <c r="AB431" s="48">
        <f>AB430</f>
        <v>75950</v>
      </c>
      <c r="AC431" s="1553" t="s">
        <v>405</v>
      </c>
      <c r="AD431" s="50">
        <f>AB432</f>
        <v>79165.5</v>
      </c>
      <c r="AE431" s="1678"/>
      <c r="AF431" s="52"/>
      <c r="AG431" s="52"/>
      <c r="AH431" s="39">
        <f>(AD431-AB431)-AF431</f>
        <v>3215.5</v>
      </c>
      <c r="AI431" s="53"/>
      <c r="AJ431" s="119"/>
      <c r="AK431" s="55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  <c r="CX431" s="76"/>
      <c r="CY431" s="76"/>
      <c r="CZ431" s="76"/>
      <c r="DA431" s="76"/>
      <c r="DB431" s="76"/>
    </row>
    <row r="432" spans="1:106" s="88" customFormat="1" ht="7.35" customHeight="1">
      <c r="A432" s="73"/>
      <c r="B432" s="116"/>
      <c r="C432" s="70"/>
      <c r="D432" s="128"/>
      <c r="E432" s="93"/>
      <c r="F432" s="93"/>
      <c r="G432" s="93"/>
      <c r="H432" s="93"/>
      <c r="I432" s="93" t="str">
        <f>'4.2.3BR'!U111</f>
        <v>CB08</v>
      </c>
      <c r="J432" s="93"/>
      <c r="K432" s="262"/>
      <c r="L432" s="263"/>
      <c r="M432" s="93"/>
      <c r="N432" s="129"/>
      <c r="O432" s="93"/>
      <c r="P432" s="93"/>
      <c r="Q432" s="93"/>
      <c r="R432" s="93"/>
      <c r="S432" s="93"/>
      <c r="T432" s="93"/>
      <c r="U432" s="94"/>
      <c r="V432" s="128"/>
      <c r="W432" s="93"/>
      <c r="X432" s="93"/>
      <c r="Y432" s="93"/>
      <c r="Z432" s="93"/>
      <c r="AA432" s="94"/>
      <c r="AB432" s="48">
        <f>'4.2.3BR'!W111</f>
        <v>79165.5</v>
      </c>
      <c r="AC432" s="1677" t="s">
        <v>405</v>
      </c>
      <c r="AD432" s="50">
        <f>'4.2.3BR'!AA111</f>
        <v>79258.5</v>
      </c>
      <c r="AE432" s="1678"/>
      <c r="AF432" s="52"/>
      <c r="AG432" s="52"/>
      <c r="AH432" s="39">
        <f>'4.2.3BR'!AF111</f>
        <v>93</v>
      </c>
      <c r="AI432" s="53"/>
      <c r="AJ432" s="133"/>
      <c r="AK432" s="155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</row>
    <row r="433" spans="1:74" s="88" customFormat="1" ht="7.35" customHeight="1">
      <c r="A433" s="73"/>
      <c r="B433" s="116"/>
      <c r="C433" s="70"/>
      <c r="D433" s="1706" t="s">
        <v>1165</v>
      </c>
      <c r="E433" s="1707"/>
      <c r="F433" s="1707"/>
      <c r="G433" s="1707"/>
      <c r="H433" s="1707"/>
      <c r="I433" s="1707"/>
      <c r="J433" s="1707"/>
      <c r="K433" s="1708"/>
      <c r="L433" s="1709"/>
      <c r="M433" s="1707"/>
      <c r="N433" s="1710"/>
      <c r="O433" s="1707"/>
      <c r="P433" s="1707"/>
      <c r="Q433" s="1707"/>
      <c r="R433" s="1707"/>
      <c r="S433" s="1707"/>
      <c r="T433" s="1707"/>
      <c r="U433" s="1711"/>
      <c r="V433" s="1706"/>
      <c r="W433" s="1707"/>
      <c r="X433" s="1707"/>
      <c r="Y433" s="1707"/>
      <c r="Z433" s="1707"/>
      <c r="AA433" s="1711"/>
      <c r="AB433" s="1729">
        <f>AD432</f>
        <v>79258.5</v>
      </c>
      <c r="AC433" s="1713" t="s">
        <v>405</v>
      </c>
      <c r="AD433" s="1730">
        <f>AD430</f>
        <v>81550</v>
      </c>
      <c r="AE433" s="1715"/>
      <c r="AF433" s="1716"/>
      <c r="AG433" s="1716"/>
      <c r="AH433" s="1565">
        <f>(AD433-AB433)</f>
        <v>2291.5</v>
      </c>
      <c r="AI433" s="1566"/>
      <c r="AJ433" s="1567"/>
      <c r="AK433" s="1568"/>
      <c r="AL433" s="1792">
        <f>SUM(AH431:AH433)</f>
        <v>5600</v>
      </c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39"/>
      <c r="E434" s="140"/>
      <c r="F434" s="140"/>
      <c r="G434" s="140"/>
      <c r="H434" s="140"/>
      <c r="I434" s="140"/>
      <c r="J434" s="140"/>
      <c r="K434" s="266"/>
      <c r="L434" s="267"/>
      <c r="M434" s="140"/>
      <c r="N434" s="141" t="str">
        <f>'4.2.5CP'!G122</f>
        <v>CP098</v>
      </c>
      <c r="O434" s="140"/>
      <c r="P434" s="140"/>
      <c r="Q434" s="140"/>
      <c r="R434" s="140"/>
      <c r="S434" s="140"/>
      <c r="T434" s="140"/>
      <c r="U434" s="142"/>
      <c r="V434" s="139"/>
      <c r="W434" s="140"/>
      <c r="X434" s="140"/>
      <c r="Y434" s="140"/>
      <c r="Z434" s="140"/>
      <c r="AA434" s="142"/>
      <c r="AB434" s="2081">
        <f>'4.2.5CP'!I122</f>
        <v>76400</v>
      </c>
      <c r="AC434" s="2082"/>
      <c r="AD434" s="2082"/>
      <c r="AE434" s="2083"/>
      <c r="AF434" s="143"/>
      <c r="AG434" s="143"/>
      <c r="AH434" s="145"/>
      <c r="AI434" s="146"/>
      <c r="AJ434" s="147"/>
      <c r="AK434" s="167"/>
    </row>
    <row r="435" spans="1:74" s="88" customFormat="1" ht="7.35" customHeight="1">
      <c r="A435" s="73"/>
      <c r="B435" s="116"/>
      <c r="C435" s="70"/>
      <c r="D435" s="128"/>
      <c r="E435" s="93"/>
      <c r="F435" s="93"/>
      <c r="G435" s="93"/>
      <c r="H435" s="93"/>
      <c r="I435" s="93"/>
      <c r="J435" s="93"/>
      <c r="K435" s="262"/>
      <c r="L435" s="263"/>
      <c r="M435" s="93"/>
      <c r="N435" s="129" t="str">
        <f>'4.2.5CP'!G123</f>
        <v>CP099</v>
      </c>
      <c r="O435" s="93"/>
      <c r="P435" s="93"/>
      <c r="Q435" s="93"/>
      <c r="R435" s="93"/>
      <c r="S435" s="93"/>
      <c r="T435" s="93"/>
      <c r="U435" s="94"/>
      <c r="V435" s="128"/>
      <c r="W435" s="93"/>
      <c r="X435" s="93"/>
      <c r="Y435" s="93"/>
      <c r="Z435" s="93"/>
      <c r="AA435" s="94"/>
      <c r="AB435" s="2075">
        <f>'4.2.5CP'!I123</f>
        <v>77000</v>
      </c>
      <c r="AC435" s="2076"/>
      <c r="AD435" s="2076"/>
      <c r="AE435" s="2077"/>
      <c r="AF435" s="98"/>
      <c r="AG435" s="98"/>
      <c r="AH435" s="99"/>
      <c r="AI435" s="100"/>
      <c r="AJ435" s="133"/>
      <c r="AK435" s="155"/>
    </row>
    <row r="436" spans="1:74" s="88" customFormat="1" ht="7.35" customHeight="1">
      <c r="A436" s="73"/>
      <c r="B436" s="116"/>
      <c r="C436" s="1551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'4.2.5CP'!G124</f>
        <v>CP100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075">
        <f>'4.2.5CP'!I124</f>
        <v>77400</v>
      </c>
      <c r="AC436" s="2076"/>
      <c r="AD436" s="2076"/>
      <c r="AE436" s="2077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51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'4.2.5CP'!G125</f>
        <v>CP101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075">
        <f>'4.2.5CP'!I125</f>
        <v>78200</v>
      </c>
      <c r="AC437" s="2076"/>
      <c r="AD437" s="2076"/>
      <c r="AE437" s="2077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70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/>
      <c r="O438" s="93"/>
      <c r="P438" s="93" t="str">
        <f>'4.2.3BR'!U153</f>
        <v>FO05</v>
      </c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078">
        <f>'4.2.3BR'!W153</f>
        <v>78481</v>
      </c>
      <c r="AC438" s="2079"/>
      <c r="AD438" s="2079"/>
      <c r="AE438" s="2080"/>
      <c r="AF438" s="52"/>
      <c r="AG438" s="52"/>
      <c r="AH438" s="39"/>
      <c r="AI438" s="53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 t="str">
        <f>'4.2.5CP'!G126</f>
        <v>CP102</v>
      </c>
      <c r="O439" s="93"/>
      <c r="P439" s="93"/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075">
        <f>'4.2.5CP'!I126</f>
        <v>78800</v>
      </c>
      <c r="AC439" s="2076"/>
      <c r="AD439" s="2076"/>
      <c r="AE439" s="2077"/>
      <c r="AF439" s="98"/>
      <c r="AG439" s="98"/>
      <c r="AH439" s="99"/>
      <c r="AI439" s="100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'4.2.5CP'!G127</f>
        <v>CP103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075">
        <f>'4.2.5CP'!I127</f>
        <v>79800</v>
      </c>
      <c r="AC440" s="2076"/>
      <c r="AD440" s="2076"/>
      <c r="AE440" s="2077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/>
      <c r="O441" s="93"/>
      <c r="P441" s="93" t="str">
        <f>'4.2.3BR'!U154</f>
        <v>FO06</v>
      </c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078">
        <f>'4.2.3BR'!W154</f>
        <v>80071</v>
      </c>
      <c r="AC441" s="2079"/>
      <c r="AD441" s="2079"/>
      <c r="AE441" s="2080"/>
      <c r="AF441" s="52"/>
      <c r="AG441" s="52"/>
      <c r="AH441" s="39"/>
      <c r="AI441" s="53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 t="str">
        <f>'4.2.4CB'!G147</f>
        <v>WT024</v>
      </c>
      <c r="M442" s="93"/>
      <c r="N442" s="129"/>
      <c r="O442" s="93"/>
      <c r="P442" s="93"/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075">
        <f>'4.2.4CB'!I147</f>
        <v>80600</v>
      </c>
      <c r="AC442" s="2076"/>
      <c r="AD442" s="2076"/>
      <c r="AE442" s="2077"/>
      <c r="AF442" s="98"/>
      <c r="AG442" s="98"/>
      <c r="AH442" s="99"/>
      <c r="AI442" s="100"/>
      <c r="AJ442" s="133"/>
      <c r="AK442" s="155"/>
    </row>
    <row r="443" spans="1:74" s="88" customFormat="1" ht="7.35" customHeight="1">
      <c r="A443" s="171"/>
      <c r="B443" s="121"/>
      <c r="C443" s="122"/>
      <c r="D443" s="149"/>
      <c r="E443" s="111"/>
      <c r="F443" s="111"/>
      <c r="G443" s="111"/>
      <c r="H443" s="111"/>
      <c r="I443" s="111"/>
      <c r="J443" s="111"/>
      <c r="K443" s="268"/>
      <c r="L443" s="269" t="str">
        <f>'4.2.4CB'!G148</f>
        <v>WT025</v>
      </c>
      <c r="M443" s="111"/>
      <c r="N443" s="150"/>
      <c r="O443" s="111"/>
      <c r="P443" s="111"/>
      <c r="Q443" s="111"/>
      <c r="R443" s="111"/>
      <c r="S443" s="111"/>
      <c r="T443" s="111"/>
      <c r="U443" s="112"/>
      <c r="V443" s="149"/>
      <c r="W443" s="111"/>
      <c r="X443" s="111"/>
      <c r="Y443" s="111"/>
      <c r="Z443" s="111"/>
      <c r="AA443" s="112"/>
      <c r="AB443" s="2084">
        <f>'4.2.4CB'!I148</f>
        <v>81100</v>
      </c>
      <c r="AC443" s="2085"/>
      <c r="AD443" s="2085"/>
      <c r="AE443" s="2086"/>
      <c r="AF443" s="113"/>
      <c r="AG443" s="113"/>
      <c r="AH443" s="114"/>
      <c r="AI443" s="115"/>
      <c r="AJ443" s="151"/>
      <c r="AK443" s="157"/>
    </row>
    <row r="444" spans="1:74" s="76" customFormat="1" ht="7.35" customHeight="1">
      <c r="A444" s="172"/>
      <c r="B444" s="173" t="s">
        <v>408</v>
      </c>
      <c r="C444" s="446" t="s">
        <v>1185</v>
      </c>
      <c r="D444" s="80" t="s">
        <v>1186</v>
      </c>
      <c r="E444" s="81"/>
      <c r="F444" s="81"/>
      <c r="G444" s="81"/>
      <c r="H444" s="81"/>
      <c r="I444" s="81"/>
      <c r="J444" s="81"/>
      <c r="K444" s="254"/>
      <c r="L444" s="255"/>
      <c r="M444" s="81"/>
      <c r="N444" s="82"/>
      <c r="O444" s="81"/>
      <c r="P444" s="81"/>
      <c r="Q444" s="81"/>
      <c r="R444" s="81"/>
      <c r="S444" s="81"/>
      <c r="T444" s="81"/>
      <c r="U444" s="18"/>
      <c r="V444" s="80"/>
      <c r="W444" s="81"/>
      <c r="X444" s="81"/>
      <c r="Y444" s="81"/>
      <c r="Z444" s="81"/>
      <c r="AA444" s="18"/>
      <c r="AB444" s="19">
        <v>81450</v>
      </c>
      <c r="AC444" s="168" t="s">
        <v>405</v>
      </c>
      <c r="AD444" s="21">
        <v>87050</v>
      </c>
      <c r="AE444" s="22"/>
      <c r="AF444" s="23"/>
      <c r="AG444" s="23"/>
      <c r="AH444" s="24">
        <f>(AD444-AB444)-AF444</f>
        <v>5600</v>
      </c>
      <c r="AI444" s="25"/>
      <c r="AJ444" s="117"/>
      <c r="AK444" s="153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</row>
    <row r="445" spans="1:74" s="88" customFormat="1" ht="7.35" customHeight="1">
      <c r="A445" s="73"/>
      <c r="B445" s="116"/>
      <c r="C445" s="70"/>
      <c r="D445" s="128" t="s">
        <v>1166</v>
      </c>
      <c r="E445" s="93"/>
      <c r="F445" s="93"/>
      <c r="G445" s="93"/>
      <c r="H445" s="93"/>
      <c r="I445" s="93"/>
      <c r="J445" s="93"/>
      <c r="K445" s="262"/>
      <c r="L445" s="263"/>
      <c r="M445" s="93"/>
      <c r="N445" s="129"/>
      <c r="O445" s="93"/>
      <c r="P445" s="93"/>
      <c r="Q445" s="93"/>
      <c r="R445" s="93"/>
      <c r="S445" s="93"/>
      <c r="T445" s="93"/>
      <c r="U445" s="94"/>
      <c r="V445" s="128"/>
      <c r="W445" s="93"/>
      <c r="X445" s="93"/>
      <c r="Y445" s="93"/>
      <c r="Z445" s="93"/>
      <c r="AA445" s="94"/>
      <c r="AB445" s="48">
        <f>AB444</f>
        <v>81450</v>
      </c>
      <c r="AC445" s="1677" t="s">
        <v>405</v>
      </c>
      <c r="AD445" s="50">
        <f>AB446</f>
        <v>81503.5</v>
      </c>
      <c r="AE445" s="1678"/>
      <c r="AF445" s="52"/>
      <c r="AG445" s="52"/>
      <c r="AH445" s="39">
        <f>(AD445-AB445)</f>
        <v>53.5</v>
      </c>
      <c r="AI445" s="53"/>
      <c r="AJ445" s="133"/>
      <c r="AK445" s="155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</row>
    <row r="446" spans="1:74" s="76" customFormat="1" ht="7.35" customHeight="1">
      <c r="A446" s="73"/>
      <c r="B446" s="116"/>
      <c r="C446" s="70"/>
      <c r="D446" s="128"/>
      <c r="E446" s="93"/>
      <c r="F446" s="93"/>
      <c r="G446" s="93"/>
      <c r="H446" s="93"/>
      <c r="I446" s="93" t="str">
        <f>'4.2.3BR'!U113</f>
        <v>CB09</v>
      </c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'4.2.3BR'!W113</f>
        <v>81503.5</v>
      </c>
      <c r="AC446" s="1677" t="s">
        <v>405</v>
      </c>
      <c r="AD446" s="50">
        <f>'4.2.3BR'!AA113</f>
        <v>81608.5</v>
      </c>
      <c r="AE446" s="1678"/>
      <c r="AF446" s="52"/>
      <c r="AG446" s="52"/>
      <c r="AH446" s="39">
        <f>'4.2.3BR'!AF113</f>
        <v>105</v>
      </c>
      <c r="AI446" s="53"/>
      <c r="AJ446" s="133"/>
      <c r="AK446" s="155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</row>
    <row r="447" spans="1:74" s="76" customFormat="1" ht="7.35" customHeight="1">
      <c r="A447" s="73"/>
      <c r="B447" s="116"/>
      <c r="C447" s="70"/>
      <c r="D447" s="128" t="s">
        <v>1204</v>
      </c>
      <c r="E447" s="93"/>
      <c r="F447" s="93"/>
      <c r="G447" s="93"/>
      <c r="H447" s="93"/>
      <c r="I447" s="93"/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AD446</f>
        <v>81608.5</v>
      </c>
      <c r="AC447" s="1677" t="s">
        <v>405</v>
      </c>
      <c r="AD447" s="50">
        <f>AB448</f>
        <v>82435</v>
      </c>
      <c r="AE447" s="1678"/>
      <c r="AF447" s="52"/>
      <c r="AG447" s="52"/>
      <c r="AH447" s="39">
        <f>(AD447-AB447)</f>
        <v>826.5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/>
      <c r="E448" s="93"/>
      <c r="F448" s="93"/>
      <c r="G448" s="93" t="str">
        <f>'4.2.3BR'!U114</f>
        <v>ORB08</v>
      </c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'4.2.3BR'!W114</f>
        <v>82435</v>
      </c>
      <c r="AC448" s="1677" t="s">
        <v>405</v>
      </c>
      <c r="AD448" s="50">
        <f>'4.2.3BR'!AA114</f>
        <v>82619</v>
      </c>
      <c r="AE448" s="1678"/>
      <c r="AF448" s="52"/>
      <c r="AG448" s="132"/>
      <c r="AH448" s="39">
        <f>'4.2.3BR'!AF114</f>
        <v>184</v>
      </c>
      <c r="AI448" s="53"/>
      <c r="AJ448" s="133"/>
      <c r="AK448" s="155"/>
    </row>
    <row r="449" spans="1:106" s="76" customFormat="1" ht="7.35" customHeight="1">
      <c r="A449" s="73"/>
      <c r="B449" s="116"/>
      <c r="C449" s="70"/>
      <c r="D449" s="128" t="s">
        <v>1205</v>
      </c>
      <c r="E449" s="93"/>
      <c r="F449" s="93"/>
      <c r="G449" s="93"/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AD448</f>
        <v>82619</v>
      </c>
      <c r="AC449" s="1677" t="s">
        <v>405</v>
      </c>
      <c r="AD449" s="50">
        <f>AB450</f>
        <v>85274</v>
      </c>
      <c r="AE449" s="1678"/>
      <c r="AF449" s="52"/>
      <c r="AG449" s="132"/>
      <c r="AH449" s="39">
        <f>(AD449-AB449)</f>
        <v>2655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/>
      <c r="E450" s="93"/>
      <c r="F450" s="93"/>
      <c r="G450" s="93"/>
      <c r="H450" s="93"/>
      <c r="I450" s="93" t="str">
        <f>'4.2.3BR'!U115</f>
        <v>CB10</v>
      </c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'4.2.3BR'!W115</f>
        <v>85274</v>
      </c>
      <c r="AC450" s="1677" t="s">
        <v>405</v>
      </c>
      <c r="AD450" s="50">
        <f>'4.2.3BR'!AA115</f>
        <v>85358</v>
      </c>
      <c r="AE450" s="1678"/>
      <c r="AF450" s="52"/>
      <c r="AG450" s="132"/>
      <c r="AH450" s="39">
        <f>'4.2.3BR'!AF115</f>
        <v>84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231" t="s">
        <v>1206</v>
      </c>
      <c r="E451" s="229"/>
      <c r="F451" s="229"/>
      <c r="G451" s="229"/>
      <c r="H451" s="229"/>
      <c r="I451" s="229"/>
      <c r="J451" s="229"/>
      <c r="K451" s="293"/>
      <c r="L451" s="294"/>
      <c r="M451" s="229"/>
      <c r="N451" s="232"/>
      <c r="O451" s="229"/>
      <c r="P451" s="229"/>
      <c r="Q451" s="229"/>
      <c r="R451" s="229"/>
      <c r="S451" s="229"/>
      <c r="T451" s="229"/>
      <c r="U451" s="230"/>
      <c r="V451" s="231"/>
      <c r="W451" s="229"/>
      <c r="X451" s="229"/>
      <c r="Y451" s="229"/>
      <c r="Z451" s="229"/>
      <c r="AA451" s="230"/>
      <c r="AB451" s="219">
        <f>AD450</f>
        <v>85358</v>
      </c>
      <c r="AC451" s="220" t="s">
        <v>405</v>
      </c>
      <c r="AD451" s="221">
        <f>AD444</f>
        <v>87050</v>
      </c>
      <c r="AE451" s="222"/>
      <c r="AF451" s="223"/>
      <c r="AG451" s="235"/>
      <c r="AH451" s="224">
        <f>(AD451-AB451)</f>
        <v>1692</v>
      </c>
      <c r="AI451" s="225"/>
      <c r="AJ451" s="236"/>
      <c r="AK451" s="237"/>
      <c r="AL451" s="1792">
        <f>SUM(AH445:AH451)</f>
        <v>5600</v>
      </c>
    </row>
    <row r="452" spans="1:106" s="76" customFormat="1" ht="7.35" customHeight="1">
      <c r="A452" s="73"/>
      <c r="B452" s="116"/>
      <c r="C452" s="70"/>
      <c r="D452" s="1718"/>
      <c r="E452" s="1719"/>
      <c r="F452" s="1719"/>
      <c r="G452" s="1719"/>
      <c r="H452" s="1719"/>
      <c r="I452" s="1719"/>
      <c r="J452" s="1719"/>
      <c r="K452" s="1720"/>
      <c r="L452" s="1721" t="str">
        <f>'4.2.4CB'!G150</f>
        <v>WT026</v>
      </c>
      <c r="M452" s="1719"/>
      <c r="N452" s="1722"/>
      <c r="O452" s="1719"/>
      <c r="P452" s="1719"/>
      <c r="Q452" s="1719"/>
      <c r="R452" s="1719"/>
      <c r="S452" s="1719"/>
      <c r="T452" s="1719"/>
      <c r="U452" s="1723"/>
      <c r="V452" s="1718"/>
      <c r="W452" s="1719"/>
      <c r="X452" s="1719"/>
      <c r="Y452" s="1719"/>
      <c r="Z452" s="1719"/>
      <c r="AA452" s="1723"/>
      <c r="AB452" s="2087">
        <f>'4.2.4CB'!I150</f>
        <v>82341</v>
      </c>
      <c r="AC452" s="2088"/>
      <c r="AD452" s="2088"/>
      <c r="AE452" s="2089"/>
      <c r="AF452" s="289"/>
      <c r="AG452" s="289"/>
      <c r="AH452" s="290"/>
      <c r="AI452" s="291"/>
      <c r="AJ452" s="292"/>
      <c r="AK452" s="437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</row>
    <row r="453" spans="1:106" s="76" customFormat="1" ht="7.35" customHeight="1">
      <c r="A453" s="73"/>
      <c r="B453" s="116"/>
      <c r="C453" s="70"/>
      <c r="D453" s="128"/>
      <c r="E453" s="93"/>
      <c r="F453" s="93"/>
      <c r="G453" s="93"/>
      <c r="H453" s="93"/>
      <c r="I453" s="93"/>
      <c r="J453" s="93"/>
      <c r="K453" s="262"/>
      <c r="L453" s="263" t="str">
        <f>'4.2.4CB'!G151</f>
        <v>WT027</v>
      </c>
      <c r="M453" s="93"/>
      <c r="N453" s="129"/>
      <c r="O453" s="93"/>
      <c r="P453" s="93"/>
      <c r="Q453" s="93"/>
      <c r="R453" s="93"/>
      <c r="S453" s="93"/>
      <c r="T453" s="93"/>
      <c r="U453" s="94"/>
      <c r="V453" s="128"/>
      <c r="W453" s="93"/>
      <c r="X453" s="93"/>
      <c r="Y453" s="93"/>
      <c r="Z453" s="93"/>
      <c r="AA453" s="94"/>
      <c r="AB453" s="2075">
        <f>'4.2.4CB'!I151</f>
        <v>82679</v>
      </c>
      <c r="AC453" s="2076"/>
      <c r="AD453" s="2076"/>
      <c r="AE453" s="2077"/>
      <c r="AF453" s="98"/>
      <c r="AG453" s="98"/>
      <c r="AH453" s="99"/>
      <c r="AI453" s="100"/>
      <c r="AJ453" s="133"/>
      <c r="AK453" s="155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'4.2.4CB'!G152</f>
        <v>WT028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075">
        <f>'4.2.4CB'!I152</f>
        <v>83400</v>
      </c>
      <c r="AC454" s="2076"/>
      <c r="AD454" s="2076"/>
      <c r="AE454" s="2077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/>
      <c r="M455" s="93"/>
      <c r="N455" s="129"/>
      <c r="O455" s="93"/>
      <c r="P455" s="93"/>
      <c r="Q455" s="93" t="str">
        <f>'4.2.6IC'!G19</f>
        <v>IC05</v>
      </c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075">
        <f>'4.2.6IC'!H19</f>
        <v>83800</v>
      </c>
      <c r="AC455" s="2076"/>
      <c r="AD455" s="2076"/>
      <c r="AE455" s="2077"/>
      <c r="AF455" s="98"/>
      <c r="AG455" s="98"/>
      <c r="AH455" s="99"/>
      <c r="AI455" s="100"/>
      <c r="AJ455" s="133"/>
      <c r="AK455" s="155" t="str">
        <f>'4.2.6IC'!AN19</f>
        <v>Chu Lai IC (Including TG, TP and TPO)</v>
      </c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/>
      <c r="R456" s="93" t="str">
        <f>'4.2.3BR'!U187</f>
        <v>IRB06</v>
      </c>
      <c r="S456" s="93"/>
      <c r="T456" s="93"/>
      <c r="U456" s="94"/>
      <c r="V456" s="128"/>
      <c r="W456" s="93"/>
      <c r="X456" s="93"/>
      <c r="Y456" s="93"/>
      <c r="Z456" s="93"/>
      <c r="AA456" s="94"/>
      <c r="AB456" s="2078">
        <f>'4.2.3BR'!W187</f>
        <v>83800</v>
      </c>
      <c r="AC456" s="2079"/>
      <c r="AD456" s="2079"/>
      <c r="AE456" s="2080"/>
      <c r="AF456" s="52"/>
      <c r="AG456" s="52"/>
      <c r="AH456" s="39"/>
      <c r="AI456" s="53"/>
      <c r="AJ456" s="133"/>
      <c r="AK456" s="155" t="s">
        <v>414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/>
      <c r="S457" s="93"/>
      <c r="T457" s="93" t="str">
        <f>'4.2.5CP'!G199</f>
        <v>CP162</v>
      </c>
      <c r="U457" s="94"/>
      <c r="V457" s="128"/>
      <c r="W457" s="93"/>
      <c r="X457" s="93"/>
      <c r="Y457" s="93"/>
      <c r="Z457" s="93"/>
      <c r="AA457" s="94"/>
      <c r="AB457" s="2075">
        <f>'4.2.5CP'!I199</f>
        <v>83800</v>
      </c>
      <c r="AC457" s="2076"/>
      <c r="AD457" s="2076"/>
      <c r="AE457" s="2077"/>
      <c r="AF457" s="98"/>
      <c r="AG457" s="98"/>
      <c r="AH457" s="99"/>
      <c r="AI457" s="100"/>
      <c r="AJ457" s="133"/>
      <c r="AK457" s="155" t="str">
        <f>'4.2.5CP'!S199</f>
        <v>IR (Chu Lai IC)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'4.2.5CP'!G200</f>
        <v>CP163</v>
      </c>
      <c r="U458" s="94"/>
      <c r="V458" s="128"/>
      <c r="W458" s="93"/>
      <c r="X458" s="93"/>
      <c r="Y458" s="93"/>
      <c r="Z458" s="93"/>
      <c r="AA458" s="94"/>
      <c r="AB458" s="2075">
        <f>'4.2.5CP'!I200</f>
        <v>83800</v>
      </c>
      <c r="AC458" s="2076"/>
      <c r="AD458" s="2076"/>
      <c r="AE458" s="2077"/>
      <c r="AF458" s="98"/>
      <c r="AG458" s="98"/>
      <c r="AH458" s="99"/>
      <c r="AI458" s="100"/>
      <c r="AJ458" s="133"/>
      <c r="AK458" s="155" t="str">
        <f>'4.2.5CP'!S200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/>
      <c r="U459" s="94"/>
      <c r="V459" s="128"/>
      <c r="W459" s="93"/>
      <c r="X459" s="93"/>
      <c r="Y459" s="93"/>
      <c r="Z459" s="93"/>
      <c r="AA459" s="94" t="str">
        <f>'4.2.8IS'!F20</f>
        <v>IS05</v>
      </c>
      <c r="AB459" s="2075">
        <f>'4.2.8IS'!H20</f>
        <v>83800</v>
      </c>
      <c r="AC459" s="2076"/>
      <c r="AD459" s="2076"/>
      <c r="AE459" s="2077"/>
      <c r="AF459" s="98"/>
      <c r="AG459" s="98"/>
      <c r="AH459" s="99"/>
      <c r="AI459" s="100"/>
      <c r="AJ459" s="133"/>
      <c r="AK459" s="155" t="str">
        <f>'4.2.8IS'!AC20</f>
        <v>Chu Lai Industrial Road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 t="str">
        <f>'4.2.4CB'!G153</f>
        <v>WT029</v>
      </c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/>
      <c r="AB460" s="2075">
        <f>'4.2.4CB'!I153</f>
        <v>84400</v>
      </c>
      <c r="AC460" s="2076"/>
      <c r="AD460" s="2076"/>
      <c r="AE460" s="2077"/>
      <c r="AF460" s="98"/>
      <c r="AG460" s="98"/>
      <c r="AH460" s="99"/>
      <c r="AI460" s="100"/>
      <c r="AJ460" s="133"/>
      <c r="AK460" s="155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'4.2.4CB'!G154</f>
        <v>WT030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075">
        <f>'4.2.4CB'!I154</f>
        <v>84800</v>
      </c>
      <c r="AC461" s="2076"/>
      <c r="AD461" s="2076"/>
      <c r="AE461" s="2077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/>
      <c r="M462" s="93"/>
      <c r="N462" s="129" t="str">
        <f>'4.2.5CP'!G129</f>
        <v>CP104</v>
      </c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075">
        <f>'4.2.5CP'!I129</f>
        <v>85941</v>
      </c>
      <c r="AC462" s="2076"/>
      <c r="AD462" s="2076"/>
      <c r="AE462" s="2077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/>
      <c r="O463" s="93"/>
      <c r="P463" s="93" t="str">
        <f>'4.2.3BR'!U156</f>
        <v>FO07</v>
      </c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078">
        <f>'4.2.3BR'!W156</f>
        <v>85940</v>
      </c>
      <c r="AC463" s="2079"/>
      <c r="AD463" s="2079"/>
      <c r="AE463" s="2080"/>
      <c r="AF463" s="52"/>
      <c r="AG463" s="52"/>
      <c r="AH463" s="39"/>
      <c r="AI463" s="53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88"/>
      <c r="BX463" s="88"/>
      <c r="BY463" s="88"/>
      <c r="BZ463" s="88"/>
      <c r="CA463" s="88"/>
      <c r="CB463" s="88"/>
      <c r="CC463" s="88"/>
      <c r="CD463" s="88"/>
      <c r="CE463" s="88"/>
      <c r="CF463" s="88"/>
      <c r="CG463" s="88"/>
      <c r="CH463" s="88"/>
      <c r="CI463" s="88"/>
      <c r="CJ463" s="88"/>
      <c r="CK463" s="88"/>
      <c r="CL463" s="88"/>
      <c r="CM463" s="88"/>
      <c r="CN463" s="88"/>
      <c r="CO463" s="88"/>
      <c r="CP463" s="88"/>
      <c r="CQ463" s="88"/>
      <c r="CR463" s="88"/>
      <c r="CS463" s="88"/>
      <c r="CT463" s="88"/>
      <c r="CU463" s="88"/>
      <c r="CV463" s="88"/>
      <c r="CW463" s="88"/>
      <c r="CX463" s="88"/>
      <c r="CY463" s="88"/>
      <c r="CZ463" s="88"/>
      <c r="DA463" s="88"/>
      <c r="DB463" s="88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 t="str">
        <f>'4.2.5CP'!G130</f>
        <v>CP105</v>
      </c>
      <c r="O464" s="93"/>
      <c r="P464" s="93"/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075">
        <f>'4.2.5CP'!I130</f>
        <v>86300</v>
      </c>
      <c r="AC464" s="2076"/>
      <c r="AD464" s="2076"/>
      <c r="AE464" s="2077"/>
      <c r="AF464" s="98"/>
      <c r="AG464" s="98"/>
      <c r="AH464" s="99"/>
      <c r="AI464" s="100"/>
      <c r="AJ464" s="133"/>
      <c r="AK464" s="155"/>
      <c r="AL464" s="88"/>
      <c r="AM464" s="88"/>
      <c r="AN464" s="88"/>
      <c r="AO464" s="88"/>
      <c r="AP464" s="88"/>
      <c r="AQ464" s="88"/>
      <c r="AR464" s="88"/>
      <c r="AS464" s="88"/>
      <c r="AT464" s="88"/>
      <c r="AU464" s="88"/>
      <c r="AV464" s="88"/>
      <c r="AW464" s="88"/>
      <c r="AX464" s="88"/>
      <c r="AY464" s="88"/>
      <c r="AZ464" s="88"/>
      <c r="BA464" s="88"/>
      <c r="BB464" s="88"/>
      <c r="BC464" s="88"/>
      <c r="BD464" s="88"/>
      <c r="BE464" s="88"/>
      <c r="BF464" s="88"/>
      <c r="BG464" s="88"/>
      <c r="BH464" s="88"/>
      <c r="BI464" s="88"/>
      <c r="BJ464" s="88"/>
      <c r="BK464" s="88"/>
      <c r="BL464" s="88"/>
      <c r="BM464" s="88"/>
      <c r="BN464" s="88"/>
      <c r="BO464" s="88"/>
      <c r="BP464" s="88"/>
      <c r="BQ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'4.2.5CP'!G131</f>
        <v>CP106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075">
        <f>'4.2.5CP'!I131</f>
        <v>86800</v>
      </c>
      <c r="AC465" s="2076"/>
      <c r="AD465" s="2076"/>
      <c r="AE465" s="2077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49"/>
      <c r="E466" s="111"/>
      <c r="F466" s="111"/>
      <c r="G466" s="111"/>
      <c r="H466" s="111"/>
      <c r="I466" s="111"/>
      <c r="J466" s="111"/>
      <c r="K466" s="268"/>
      <c r="L466" s="269"/>
      <c r="M466" s="111"/>
      <c r="N466" s="150" t="str">
        <f>'4.2.5CP'!G132</f>
        <v>CP107</v>
      </c>
      <c r="O466" s="111"/>
      <c r="P466" s="111"/>
      <c r="Q466" s="111"/>
      <c r="R466" s="111"/>
      <c r="S466" s="111"/>
      <c r="T466" s="111"/>
      <c r="U466" s="112"/>
      <c r="V466" s="149"/>
      <c r="W466" s="111"/>
      <c r="X466" s="111"/>
      <c r="Y466" s="111"/>
      <c r="Z466" s="111"/>
      <c r="AA466" s="112"/>
      <c r="AB466" s="2084">
        <f>'4.2.5CP'!I132</f>
        <v>87000</v>
      </c>
      <c r="AC466" s="2085"/>
      <c r="AD466" s="2085"/>
      <c r="AE466" s="2086"/>
      <c r="AF466" s="113"/>
      <c r="AG466" s="113"/>
      <c r="AH466" s="114"/>
      <c r="AI466" s="115"/>
      <c r="AJ466" s="151"/>
      <c r="AK466" s="157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69"/>
      <c r="C467" s="170"/>
      <c r="D467" s="80" t="s">
        <v>1187</v>
      </c>
      <c r="E467" s="81"/>
      <c r="F467" s="81"/>
      <c r="G467" s="81"/>
      <c r="H467" s="81"/>
      <c r="I467" s="81"/>
      <c r="J467" s="81"/>
      <c r="K467" s="254"/>
      <c r="L467" s="255"/>
      <c r="M467" s="81"/>
      <c r="N467" s="82"/>
      <c r="O467" s="81"/>
      <c r="P467" s="81"/>
      <c r="Q467" s="81"/>
      <c r="R467" s="81"/>
      <c r="S467" s="81"/>
      <c r="T467" s="81"/>
      <c r="U467" s="18"/>
      <c r="V467" s="80"/>
      <c r="W467" s="81"/>
      <c r="X467" s="81"/>
      <c r="Y467" s="81"/>
      <c r="Z467" s="81"/>
      <c r="AA467" s="18"/>
      <c r="AB467" s="19">
        <v>86950</v>
      </c>
      <c r="AC467" s="168" t="s">
        <v>405</v>
      </c>
      <c r="AD467" s="21">
        <v>93050</v>
      </c>
      <c r="AE467" s="22"/>
      <c r="AF467" s="23"/>
      <c r="AG467" s="23"/>
      <c r="AH467" s="24">
        <f>(AD467-AB467)-AF467</f>
        <v>6100</v>
      </c>
      <c r="AI467" s="25"/>
      <c r="AJ467" s="117"/>
      <c r="AK467" s="153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</row>
    <row r="468" spans="1:106" s="88" customFormat="1" ht="7.35" customHeight="1">
      <c r="A468" s="125"/>
      <c r="B468" s="118"/>
      <c r="C468" s="29"/>
      <c r="D468" s="90" t="s">
        <v>1207</v>
      </c>
      <c r="E468" s="91"/>
      <c r="F468" s="91"/>
      <c r="G468" s="91"/>
      <c r="H468" s="91"/>
      <c r="I468" s="91"/>
      <c r="J468" s="91"/>
      <c r="K468" s="258"/>
      <c r="L468" s="259"/>
      <c r="M468" s="91"/>
      <c r="N468" s="92"/>
      <c r="O468" s="91"/>
      <c r="P468" s="91"/>
      <c r="Q468" s="91"/>
      <c r="R468" s="91"/>
      <c r="S468" s="91"/>
      <c r="T468" s="91"/>
      <c r="U468" s="47"/>
      <c r="V468" s="90"/>
      <c r="W468" s="91"/>
      <c r="X468" s="91"/>
      <c r="Y468" s="91"/>
      <c r="Z468" s="91"/>
      <c r="AA468" s="47"/>
      <c r="AB468" s="48">
        <f>AB467</f>
        <v>86950</v>
      </c>
      <c r="AC468" s="1553" t="s">
        <v>405</v>
      </c>
      <c r="AD468" s="50">
        <f>AB469</f>
        <v>87844</v>
      </c>
      <c r="AE468" s="1678"/>
      <c r="AF468" s="52"/>
      <c r="AG468" s="52"/>
      <c r="AH468" s="39">
        <f>(AD468-AB468)</f>
        <v>894</v>
      </c>
      <c r="AI468" s="53"/>
      <c r="AJ468" s="119"/>
      <c r="AK468" s="55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  <c r="CX468" s="76"/>
      <c r="CY468" s="76"/>
      <c r="CZ468" s="76"/>
      <c r="DA468" s="76"/>
      <c r="DB468" s="76"/>
    </row>
    <row r="469" spans="1:106" s="76" customFormat="1" ht="7.35" customHeight="1">
      <c r="A469" s="73"/>
      <c r="B469" s="116"/>
      <c r="C469" s="70"/>
      <c r="D469" s="128"/>
      <c r="E469" s="93"/>
      <c r="F469" s="93"/>
      <c r="G469" s="93"/>
      <c r="H469" s="93"/>
      <c r="I469" s="93" t="str">
        <f>'4.2.3BR'!U117</f>
        <v>CB11</v>
      </c>
      <c r="J469" s="93"/>
      <c r="K469" s="262"/>
      <c r="L469" s="263"/>
      <c r="M469" s="93"/>
      <c r="N469" s="129"/>
      <c r="O469" s="93"/>
      <c r="P469" s="93"/>
      <c r="Q469" s="93"/>
      <c r="R469" s="93"/>
      <c r="S469" s="93"/>
      <c r="T469" s="93"/>
      <c r="U469" s="94"/>
      <c r="V469" s="128"/>
      <c r="W469" s="93"/>
      <c r="X469" s="93"/>
      <c r="Y469" s="93"/>
      <c r="Z469" s="93"/>
      <c r="AA469" s="94"/>
      <c r="AB469" s="48">
        <f>'4.2.3BR'!W117</f>
        <v>87844</v>
      </c>
      <c r="AC469" s="1677" t="s">
        <v>405</v>
      </c>
      <c r="AD469" s="50">
        <f>'4.2.3BR'!AA117</f>
        <v>87940</v>
      </c>
      <c r="AE469" s="1678"/>
      <c r="AF469" s="52"/>
      <c r="AG469" s="52"/>
      <c r="AH469" s="39">
        <f>'4.2.3BR'!AF117</f>
        <v>96</v>
      </c>
      <c r="AI469" s="53"/>
      <c r="AJ469" s="133"/>
      <c r="AK469" s="1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</row>
    <row r="470" spans="1:106" s="76" customFormat="1" ht="7.35" customHeight="1">
      <c r="A470" s="73"/>
      <c r="B470" s="116"/>
      <c r="C470" s="70"/>
      <c r="D470" s="128" t="s">
        <v>1167</v>
      </c>
      <c r="E470" s="93"/>
      <c r="F470" s="93"/>
      <c r="G470" s="93"/>
      <c r="H470" s="93"/>
      <c r="I470" s="93"/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AD469</f>
        <v>87940</v>
      </c>
      <c r="AC470" s="1677" t="s">
        <v>405</v>
      </c>
      <c r="AD470" s="50">
        <f>AB471</f>
        <v>88026</v>
      </c>
      <c r="AE470" s="1678"/>
      <c r="AF470" s="52"/>
      <c r="AG470" s="52"/>
      <c r="AH470" s="39">
        <f>(AD470-AB470)</f>
        <v>86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/>
      <c r="E471" s="93"/>
      <c r="F471" s="93" t="str">
        <f>'4.2.3BR'!U118</f>
        <v>LRB18</v>
      </c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'4.2.3BR'!W118</f>
        <v>88026</v>
      </c>
      <c r="AC471" s="1677" t="s">
        <v>405</v>
      </c>
      <c r="AD471" s="50">
        <f>'4.2.3BR'!AA118</f>
        <v>88334</v>
      </c>
      <c r="AE471" s="1678"/>
      <c r="AF471" s="52"/>
      <c r="AG471" s="52"/>
      <c r="AH471" s="39">
        <f>'4.2.3BR'!AF118</f>
        <v>308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 t="s">
        <v>1168</v>
      </c>
      <c r="E472" s="93"/>
      <c r="F472" s="93"/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AD471</f>
        <v>88334</v>
      </c>
      <c r="AC472" s="1677" t="s">
        <v>405</v>
      </c>
      <c r="AD472" s="50">
        <f>AB473</f>
        <v>90580</v>
      </c>
      <c r="AE472" s="1678"/>
      <c r="AF472" s="52"/>
      <c r="AG472" s="52"/>
      <c r="AH472" s="39">
        <f>(AD472-AB472)</f>
        <v>2246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/>
      <c r="E473" s="93"/>
      <c r="F473" s="93"/>
      <c r="G473" s="93"/>
      <c r="H473" s="93"/>
      <c r="I473" s="93" t="str">
        <f>'4.2.3BR'!U119</f>
        <v>CB12</v>
      </c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'4.2.3BR'!W119</f>
        <v>90580</v>
      </c>
      <c r="AC473" s="1677" t="s">
        <v>405</v>
      </c>
      <c r="AD473" s="50">
        <f>'4.2.3BR'!AA119</f>
        <v>90740</v>
      </c>
      <c r="AE473" s="1678"/>
      <c r="AF473" s="52"/>
      <c r="AG473" s="52"/>
      <c r="AH473" s="39">
        <f>'4.2.3BR'!AF119</f>
        <v>160</v>
      </c>
      <c r="AI473" s="53"/>
      <c r="AJ473" s="133"/>
      <c r="AK473" s="155"/>
    </row>
    <row r="474" spans="1:106" s="76" customFormat="1" ht="7.35" customHeight="1">
      <c r="A474" s="73"/>
      <c r="B474" s="116"/>
      <c r="C474" s="70"/>
      <c r="D474" s="128" t="s">
        <v>1208</v>
      </c>
      <c r="E474" s="93"/>
      <c r="F474" s="93"/>
      <c r="G474" s="93"/>
      <c r="H474" s="93"/>
      <c r="I474" s="93"/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AD473</f>
        <v>90740</v>
      </c>
      <c r="AC474" s="1677" t="s">
        <v>405</v>
      </c>
      <c r="AD474" s="50">
        <f>AB475</f>
        <v>92566</v>
      </c>
      <c r="AE474" s="1678"/>
      <c r="AF474" s="52"/>
      <c r="AG474" s="52"/>
      <c r="AH474" s="39">
        <f>(AD474-AB474)</f>
        <v>1826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/>
      <c r="E475" s="93"/>
      <c r="F475" s="93"/>
      <c r="G475" s="93"/>
      <c r="H475" s="93"/>
      <c r="I475" s="93" t="str">
        <f>'4.2.3BR'!U120</f>
        <v>CB13</v>
      </c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'4.2.3BR'!W120</f>
        <v>92566</v>
      </c>
      <c r="AC475" s="1677" t="s">
        <v>405</v>
      </c>
      <c r="AD475" s="50">
        <f>'4.2.3BR'!AA120</f>
        <v>92750</v>
      </c>
      <c r="AE475" s="1678"/>
      <c r="AF475" s="52"/>
      <c r="AG475" s="52"/>
      <c r="AH475" s="39">
        <f>'4.2.3BR'!AF120</f>
        <v>184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706" t="s">
        <v>1169</v>
      </c>
      <c r="E476" s="1707"/>
      <c r="F476" s="1707"/>
      <c r="G476" s="1707"/>
      <c r="H476" s="1707"/>
      <c r="I476" s="1707"/>
      <c r="J476" s="1707"/>
      <c r="K476" s="1708"/>
      <c r="L476" s="1709"/>
      <c r="M476" s="1707"/>
      <c r="N476" s="1710"/>
      <c r="O476" s="1707"/>
      <c r="P476" s="1707"/>
      <c r="Q476" s="1707"/>
      <c r="R476" s="1707"/>
      <c r="S476" s="1707"/>
      <c r="T476" s="1707"/>
      <c r="U476" s="1711"/>
      <c r="V476" s="1706"/>
      <c r="W476" s="1707"/>
      <c r="X476" s="1707"/>
      <c r="Y476" s="1707"/>
      <c r="Z476" s="1707"/>
      <c r="AA476" s="1711"/>
      <c r="AB476" s="1729">
        <f>AD475</f>
        <v>92750</v>
      </c>
      <c r="AC476" s="1713" t="s">
        <v>405</v>
      </c>
      <c r="AD476" s="1730">
        <f>AD467</f>
        <v>93050</v>
      </c>
      <c r="AE476" s="1715"/>
      <c r="AF476" s="1716"/>
      <c r="AG476" s="1716"/>
      <c r="AH476" s="1565">
        <f>(AD476-AB476)</f>
        <v>300</v>
      </c>
      <c r="AI476" s="1566"/>
      <c r="AJ476" s="1567"/>
      <c r="AK476" s="1568"/>
      <c r="AL476" s="1792">
        <f>SUM(AH468:AH476)</f>
        <v>6100</v>
      </c>
    </row>
    <row r="477" spans="1:106" s="76" customFormat="1" ht="7.35" customHeight="1">
      <c r="A477" s="73"/>
      <c r="B477" s="116"/>
      <c r="C477" s="70"/>
      <c r="D477" s="139"/>
      <c r="E477" s="140"/>
      <c r="F477" s="140"/>
      <c r="G477" s="140"/>
      <c r="H477" s="140"/>
      <c r="I477" s="140"/>
      <c r="J477" s="140"/>
      <c r="K477" s="266"/>
      <c r="L477" s="267"/>
      <c r="M477" s="140"/>
      <c r="N477" s="141" t="str">
        <f>'4.2.5CP'!G134</f>
        <v>CP108</v>
      </c>
      <c r="O477" s="140"/>
      <c r="P477" s="140"/>
      <c r="Q477" s="140"/>
      <c r="R477" s="140"/>
      <c r="S477" s="140"/>
      <c r="T477" s="140"/>
      <c r="U477" s="142"/>
      <c r="V477" s="139"/>
      <c r="W477" s="140"/>
      <c r="X477" s="140"/>
      <c r="Y477" s="140"/>
      <c r="Z477" s="140"/>
      <c r="AA477" s="142"/>
      <c r="AB477" s="2081">
        <f>'4.2.5CP'!I134</f>
        <v>87500</v>
      </c>
      <c r="AC477" s="2082"/>
      <c r="AD477" s="2082"/>
      <c r="AE477" s="2083"/>
      <c r="AF477" s="143"/>
      <c r="AG477" s="143"/>
      <c r="AH477" s="145"/>
      <c r="AI477" s="146"/>
      <c r="AJ477" s="147"/>
      <c r="AK477" s="167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</row>
    <row r="478" spans="1:106" s="76" customFormat="1" ht="7.35" customHeight="1">
      <c r="A478" s="73"/>
      <c r="B478" s="116"/>
      <c r="C478" s="70"/>
      <c r="D478" s="128"/>
      <c r="E478" s="93"/>
      <c r="F478" s="93"/>
      <c r="G478" s="93"/>
      <c r="H478" s="93"/>
      <c r="I478" s="93"/>
      <c r="J478" s="93"/>
      <c r="K478" s="262"/>
      <c r="L478" s="263"/>
      <c r="M478" s="93" t="str">
        <f>'4.2.4CB'!G156</f>
        <v>RD096</v>
      </c>
      <c r="N478" s="129"/>
      <c r="O478" s="93"/>
      <c r="P478" s="93"/>
      <c r="Q478" s="93"/>
      <c r="R478" s="93"/>
      <c r="S478" s="93"/>
      <c r="T478" s="93"/>
      <c r="U478" s="94"/>
      <c r="V478" s="128"/>
      <c r="W478" s="93"/>
      <c r="X478" s="93"/>
      <c r="Y478" s="93"/>
      <c r="Z478" s="93"/>
      <c r="AA478" s="94"/>
      <c r="AB478" s="2075">
        <f>'4.2.4CB'!I156</f>
        <v>87795</v>
      </c>
      <c r="AC478" s="2076"/>
      <c r="AD478" s="2076"/>
      <c r="AE478" s="2077"/>
      <c r="AF478" s="98"/>
      <c r="AG478" s="98"/>
      <c r="AH478" s="99"/>
      <c r="AI478" s="100"/>
      <c r="AJ478" s="133"/>
      <c r="AK478" s="155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/>
      <c r="N479" s="129" t="str">
        <f>'4.2.5CP'!G135</f>
        <v>CP109</v>
      </c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075">
        <f>'4.2.5CP'!I135</f>
        <v>88500</v>
      </c>
      <c r="AC479" s="2076"/>
      <c r="AD479" s="2076"/>
      <c r="AE479" s="2077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'4.2.5CP'!G136</f>
        <v>CP110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075">
        <f>'4.2.5CP'!I136</f>
        <v>89000</v>
      </c>
      <c r="AC480" s="2076"/>
      <c r="AD480" s="2076"/>
      <c r="AE480" s="2077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/>
      <c r="O481" s="93"/>
      <c r="P481" s="93" t="str">
        <f>'4.2.3BR'!U158</f>
        <v>FO08</v>
      </c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078">
        <f>'4.2.3BR'!W158</f>
        <v>89335</v>
      </c>
      <c r="AC481" s="2079"/>
      <c r="AD481" s="2079"/>
      <c r="AE481" s="2080"/>
      <c r="AF481" s="52"/>
      <c r="AG481" s="52"/>
      <c r="AH481" s="39"/>
      <c r="AI481" s="53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1551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 t="str">
        <f>'4.2.5CP'!G137</f>
        <v>CP111</v>
      </c>
      <c r="O482" s="93"/>
      <c r="P482" s="93"/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075">
        <f>'4.2.5CP'!I137</f>
        <v>89674</v>
      </c>
      <c r="AC482" s="2076"/>
      <c r="AD482" s="2076"/>
      <c r="AE482" s="2077"/>
      <c r="AF482" s="98"/>
      <c r="AG482" s="98"/>
      <c r="AH482" s="99"/>
      <c r="AI482" s="100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51"/>
      <c r="D483" s="128"/>
      <c r="E483" s="93"/>
      <c r="F483" s="93"/>
      <c r="G483" s="93"/>
      <c r="H483" s="93"/>
      <c r="I483" s="93"/>
      <c r="J483" s="93"/>
      <c r="K483" s="262"/>
      <c r="L483" s="263" t="str">
        <f>'4.2.4CB'!G157</f>
        <v>WT031</v>
      </c>
      <c r="M483" s="93"/>
      <c r="N483" s="129"/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075">
        <f>'4.2.4CB'!I157</f>
        <v>90400</v>
      </c>
      <c r="AC483" s="2076"/>
      <c r="AD483" s="2076"/>
      <c r="AE483" s="2077"/>
      <c r="AF483" s="98"/>
      <c r="AG483" s="98"/>
      <c r="AH483" s="99"/>
      <c r="AI483" s="100"/>
      <c r="AJ483" s="133"/>
      <c r="AK483" s="155"/>
    </row>
    <row r="484" spans="1:74" s="76" customFormat="1" ht="7.35" customHeight="1">
      <c r="A484" s="73"/>
      <c r="B484" s="116"/>
      <c r="C484" s="70"/>
      <c r="D484" s="128"/>
      <c r="E484" s="93"/>
      <c r="F484" s="93"/>
      <c r="G484" s="93"/>
      <c r="H484" s="93"/>
      <c r="I484" s="93"/>
      <c r="J484" s="93"/>
      <c r="K484" s="262"/>
      <c r="L484" s="263"/>
      <c r="M484" s="93" t="str">
        <f>'4.2.4CB'!G158</f>
        <v>RD097</v>
      </c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075">
        <f>'4.2.4CB'!I158</f>
        <v>91159</v>
      </c>
      <c r="AC484" s="2076"/>
      <c r="AD484" s="2076"/>
      <c r="AE484" s="2077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/>
      <c r="N485" s="129" t="str">
        <f>'4.2.5CP'!G138</f>
        <v>CP112</v>
      </c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075">
        <f>'4.2.5CP'!I138</f>
        <v>91162</v>
      </c>
      <c r="AC485" s="2076"/>
      <c r="AD485" s="2076"/>
      <c r="AE485" s="2077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'4.2.5CP'!G139</f>
        <v>CP113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075">
        <f>'4.2.5CP'!I139</f>
        <v>91500</v>
      </c>
      <c r="AC486" s="2076"/>
      <c r="AD486" s="2076"/>
      <c r="AE486" s="2077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'4.2.5CP'!G140</f>
        <v>CP114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075">
        <f>'4.2.5CP'!I140</f>
        <v>92334</v>
      </c>
      <c r="AC487" s="2076"/>
      <c r="AD487" s="2076"/>
      <c r="AE487" s="2077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49"/>
      <c r="E488" s="111"/>
      <c r="F488" s="111"/>
      <c r="G488" s="111"/>
      <c r="H488" s="111"/>
      <c r="I488" s="111"/>
      <c r="J488" s="111"/>
      <c r="K488" s="268"/>
      <c r="L488" s="269"/>
      <c r="M488" s="111" t="str">
        <f>'4.2.4CB'!G159</f>
        <v>RD098</v>
      </c>
      <c r="N488" s="150"/>
      <c r="O488" s="111"/>
      <c r="P488" s="111"/>
      <c r="Q488" s="111"/>
      <c r="R488" s="111"/>
      <c r="S488" s="111"/>
      <c r="T488" s="111"/>
      <c r="U488" s="112"/>
      <c r="V488" s="149"/>
      <c r="W488" s="111"/>
      <c r="X488" s="111"/>
      <c r="Y488" s="111"/>
      <c r="Z488" s="111"/>
      <c r="AA488" s="112"/>
      <c r="AB488" s="2084">
        <f>'4.2.4CB'!I159</f>
        <v>92337</v>
      </c>
      <c r="AC488" s="2085"/>
      <c r="AD488" s="2085"/>
      <c r="AE488" s="2086"/>
      <c r="AF488" s="113"/>
      <c r="AG488" s="113"/>
      <c r="AH488" s="114"/>
      <c r="AI488" s="115"/>
      <c r="AJ488" s="151"/>
      <c r="AK488" s="157"/>
    </row>
    <row r="489" spans="1:74" s="76" customFormat="1" ht="7.35" customHeight="1">
      <c r="A489" s="73"/>
      <c r="B489" s="123"/>
      <c r="C489" s="1727"/>
      <c r="D489" s="80" t="s">
        <v>1188</v>
      </c>
      <c r="E489" s="81"/>
      <c r="F489" s="81"/>
      <c r="G489" s="81"/>
      <c r="H489" s="81"/>
      <c r="I489" s="81"/>
      <c r="J489" s="81"/>
      <c r="K489" s="254"/>
      <c r="L489" s="255"/>
      <c r="M489" s="81"/>
      <c r="N489" s="82"/>
      <c r="O489" s="81"/>
      <c r="P489" s="81"/>
      <c r="Q489" s="81"/>
      <c r="R489" s="81"/>
      <c r="S489" s="81"/>
      <c r="T489" s="81"/>
      <c r="U489" s="18"/>
      <c r="V489" s="80"/>
      <c r="W489" s="81"/>
      <c r="X489" s="81"/>
      <c r="Y489" s="81"/>
      <c r="Z489" s="81"/>
      <c r="AA489" s="18"/>
      <c r="AB489" s="19">
        <v>92950</v>
      </c>
      <c r="AC489" s="168" t="s">
        <v>405</v>
      </c>
      <c r="AD489" s="21">
        <v>100050</v>
      </c>
      <c r="AE489" s="22"/>
      <c r="AF489" s="23">
        <v>300</v>
      </c>
      <c r="AG489" s="23"/>
      <c r="AH489" s="24">
        <f>(AD489-AB489)-AF489</f>
        <v>6800</v>
      </c>
      <c r="AI489" s="25"/>
      <c r="AJ489" s="117"/>
      <c r="AK489" s="153" t="s">
        <v>415</v>
      </c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</row>
    <row r="490" spans="1:74" s="76" customFormat="1" ht="7.35" customHeight="1">
      <c r="A490" s="73"/>
      <c r="B490" s="116"/>
      <c r="C490" s="70"/>
      <c r="D490" s="128" t="s">
        <v>1209</v>
      </c>
      <c r="E490" s="93"/>
      <c r="F490" s="93"/>
      <c r="G490" s="93"/>
      <c r="H490" s="93"/>
      <c r="I490" s="93"/>
      <c r="J490" s="93"/>
      <c r="K490" s="262"/>
      <c r="L490" s="263"/>
      <c r="M490" s="93"/>
      <c r="N490" s="129"/>
      <c r="O490" s="93"/>
      <c r="P490" s="93"/>
      <c r="Q490" s="93"/>
      <c r="R490" s="93"/>
      <c r="S490" s="93"/>
      <c r="T490" s="93"/>
      <c r="U490" s="94"/>
      <c r="V490" s="128"/>
      <c r="W490" s="93"/>
      <c r="X490" s="93"/>
      <c r="Y490" s="93"/>
      <c r="Z490" s="93"/>
      <c r="AA490" s="94"/>
      <c r="AB490" s="48">
        <f>AB489</f>
        <v>92950</v>
      </c>
      <c r="AC490" s="1677" t="s">
        <v>405</v>
      </c>
      <c r="AD490" s="50">
        <f>AB491</f>
        <v>94270</v>
      </c>
      <c r="AE490" s="1678"/>
      <c r="AF490" s="52"/>
      <c r="AG490" s="52"/>
      <c r="AH490" s="39">
        <f>(AD490-AB490)</f>
        <v>1320</v>
      </c>
      <c r="AI490" s="53"/>
      <c r="AJ490" s="133"/>
      <c r="AK490" s="155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/>
      <c r="E491" s="93"/>
      <c r="F491" s="93"/>
      <c r="G491" s="93"/>
      <c r="H491" s="93"/>
      <c r="I491" s="93" t="str">
        <f>'4.2.3BR'!U122</f>
        <v>CB14</v>
      </c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'4.2.3BR'!W122</f>
        <v>94270</v>
      </c>
      <c r="AC491" s="1677" t="s">
        <v>405</v>
      </c>
      <c r="AD491" s="50">
        <f>'4.2.3BR'!AA122</f>
        <v>94366</v>
      </c>
      <c r="AE491" s="1678"/>
      <c r="AF491" s="52"/>
      <c r="AG491" s="52"/>
      <c r="AH491" s="39">
        <f>'4.2.3BR'!AF122</f>
        <v>96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 t="s">
        <v>1170</v>
      </c>
      <c r="E492" s="93"/>
      <c r="F492" s="93"/>
      <c r="G492" s="93"/>
      <c r="H492" s="93"/>
      <c r="I492" s="93"/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AD491</f>
        <v>94366</v>
      </c>
      <c r="AC492" s="1677" t="s">
        <v>405</v>
      </c>
      <c r="AD492" s="50">
        <f>AB493</f>
        <v>95670</v>
      </c>
      <c r="AE492" s="1678"/>
      <c r="AF492" s="52"/>
      <c r="AG492" s="52"/>
      <c r="AH492" s="39">
        <f>(AD492-AB492)</f>
        <v>1304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/>
      <c r="E493" s="93"/>
      <c r="F493" s="93"/>
      <c r="G493" s="93"/>
      <c r="H493" s="93"/>
      <c r="I493" s="93" t="str">
        <f>'4.2.3BR'!U123</f>
        <v>CB15</v>
      </c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'4.2.3BR'!W123</f>
        <v>95670</v>
      </c>
      <c r="AC493" s="1677" t="s">
        <v>405</v>
      </c>
      <c r="AD493" s="50">
        <f>'4.2.3BR'!AA123</f>
        <v>95766</v>
      </c>
      <c r="AE493" s="1678"/>
      <c r="AF493" s="52"/>
      <c r="AG493" s="52"/>
      <c r="AH493" s="39">
        <f>'4.2.3BR'!AF123</f>
        <v>96</v>
      </c>
      <c r="AI493" s="53"/>
      <c r="AJ493" s="133"/>
      <c r="AK493" s="155"/>
    </row>
    <row r="494" spans="1:74" s="76" customFormat="1" ht="7.35" customHeight="1">
      <c r="A494" s="73"/>
      <c r="B494" s="116"/>
      <c r="C494" s="70"/>
      <c r="D494" s="231" t="s">
        <v>1171</v>
      </c>
      <c r="E494" s="229"/>
      <c r="F494" s="229"/>
      <c r="G494" s="229"/>
      <c r="H494" s="229"/>
      <c r="I494" s="229"/>
      <c r="J494" s="229"/>
      <c r="K494" s="293"/>
      <c r="L494" s="294"/>
      <c r="M494" s="229"/>
      <c r="N494" s="232"/>
      <c r="O494" s="229"/>
      <c r="P494" s="229"/>
      <c r="Q494" s="229"/>
      <c r="R494" s="229"/>
      <c r="S494" s="229"/>
      <c r="T494" s="229"/>
      <c r="U494" s="230"/>
      <c r="V494" s="231"/>
      <c r="W494" s="229"/>
      <c r="X494" s="229"/>
      <c r="Y494" s="229"/>
      <c r="Z494" s="229"/>
      <c r="AA494" s="230"/>
      <c r="AB494" s="219">
        <f>AD493</f>
        <v>95766</v>
      </c>
      <c r="AC494" s="220" t="s">
        <v>405</v>
      </c>
      <c r="AD494" s="221">
        <f>AD489</f>
        <v>100050</v>
      </c>
      <c r="AE494" s="222"/>
      <c r="AF494" s="223">
        <f>AF489</f>
        <v>300</v>
      </c>
      <c r="AG494" s="223"/>
      <c r="AH494" s="1258">
        <f>(AD494-AB494)-AF494</f>
        <v>3984</v>
      </c>
      <c r="AI494" s="225"/>
      <c r="AJ494" s="236"/>
      <c r="AK494" s="237"/>
      <c r="AL494" s="1792">
        <f>SUM(AH490:AH494)</f>
        <v>6800</v>
      </c>
    </row>
    <row r="495" spans="1:74" s="76" customFormat="1" ht="7.35" customHeight="1">
      <c r="A495" s="73"/>
      <c r="B495" s="116"/>
      <c r="C495" s="70"/>
      <c r="D495" s="1718"/>
      <c r="E495" s="1719"/>
      <c r="F495" s="1719"/>
      <c r="G495" s="1719"/>
      <c r="H495" s="1719"/>
      <c r="I495" s="1719"/>
      <c r="J495" s="1719"/>
      <c r="K495" s="1720"/>
      <c r="L495" s="1721"/>
      <c r="M495" s="1719"/>
      <c r="N495" s="1722" t="str">
        <f>'4.2.5CP'!G142</f>
        <v>CP115</v>
      </c>
      <c r="O495" s="1719"/>
      <c r="P495" s="1719"/>
      <c r="Q495" s="1719"/>
      <c r="R495" s="1719"/>
      <c r="S495" s="1719"/>
      <c r="T495" s="1719"/>
      <c r="U495" s="1723"/>
      <c r="V495" s="1718"/>
      <c r="W495" s="1719"/>
      <c r="X495" s="1719"/>
      <c r="Y495" s="1719"/>
      <c r="Z495" s="1719"/>
      <c r="AA495" s="1723"/>
      <c r="AB495" s="2087">
        <f>'4.2.5CP'!I142</f>
        <v>93100</v>
      </c>
      <c r="AC495" s="2088"/>
      <c r="AD495" s="2088"/>
      <c r="AE495" s="2089"/>
      <c r="AF495" s="289"/>
      <c r="AG495" s="289"/>
      <c r="AH495" s="290"/>
      <c r="AI495" s="291"/>
      <c r="AJ495" s="292"/>
      <c r="AK495" s="437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</row>
    <row r="496" spans="1:74" s="76" customFormat="1" ht="7.35" customHeight="1">
      <c r="A496" s="73"/>
      <c r="B496" s="116"/>
      <c r="C496" s="70"/>
      <c r="D496" s="128"/>
      <c r="E496" s="93"/>
      <c r="F496" s="93"/>
      <c r="G496" s="93"/>
      <c r="H496" s="93"/>
      <c r="I496" s="93"/>
      <c r="J496" s="93"/>
      <c r="K496" s="262"/>
      <c r="L496" s="263"/>
      <c r="M496" s="93" t="str">
        <f>'4.2.4CB'!G161</f>
        <v>RD099</v>
      </c>
      <c r="N496" s="129"/>
      <c r="O496" s="93"/>
      <c r="P496" s="93"/>
      <c r="Q496" s="93"/>
      <c r="R496" s="93"/>
      <c r="S496" s="93"/>
      <c r="T496" s="93"/>
      <c r="U496" s="94"/>
      <c r="V496" s="128"/>
      <c r="W496" s="93"/>
      <c r="X496" s="93"/>
      <c r="Y496" s="93"/>
      <c r="Z496" s="93"/>
      <c r="AA496" s="94"/>
      <c r="AB496" s="2075">
        <f>'4.2.4CB'!I161</f>
        <v>93396</v>
      </c>
      <c r="AC496" s="2076"/>
      <c r="AD496" s="2076"/>
      <c r="AE496" s="2077"/>
      <c r="AF496" s="98"/>
      <c r="AG496" s="98"/>
      <c r="AH496" s="99"/>
      <c r="AI496" s="100"/>
      <c r="AJ496" s="133"/>
      <c r="AK496" s="155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 t="str">
        <f>'4.2.4CB'!G162</f>
        <v>WT032</v>
      </c>
      <c r="M497" s="93"/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075">
        <f>'4.2.4CB'!I162</f>
        <v>93399</v>
      </c>
      <c r="AC497" s="2076"/>
      <c r="AD497" s="2076"/>
      <c r="AE497" s="2077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'4.2.4CB'!G163</f>
        <v>WT033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075">
        <f>'4.2.4CB'!I163</f>
        <v>93629</v>
      </c>
      <c r="AC498" s="2076"/>
      <c r="AD498" s="2076"/>
      <c r="AE498" s="2077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'4.2.4CB'!G164</f>
        <v>WT034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075">
        <f>'4.2.4CB'!I164</f>
        <v>94500</v>
      </c>
      <c r="AC499" s="2076"/>
      <c r="AD499" s="2076"/>
      <c r="AE499" s="2077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'4.2.4CB'!G165</f>
        <v>WT035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075">
        <f>'4.2.4CB'!I165</f>
        <v>95000</v>
      </c>
      <c r="AC500" s="2076"/>
      <c r="AD500" s="2076"/>
      <c r="AE500" s="2077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88"/>
      <c r="BX500" s="88"/>
      <c r="BY500" s="88"/>
      <c r="BZ500" s="88"/>
      <c r="CA500" s="88"/>
      <c r="CB500" s="88"/>
      <c r="CC500" s="88"/>
      <c r="CD500" s="88"/>
      <c r="CE500" s="88"/>
      <c r="CF500" s="88"/>
      <c r="CG500" s="88"/>
      <c r="CH500" s="88"/>
      <c r="CI500" s="88"/>
      <c r="CJ500" s="88"/>
      <c r="CK500" s="88"/>
      <c r="CL500" s="88"/>
      <c r="CM500" s="88"/>
      <c r="CN500" s="88"/>
      <c r="CO500" s="88"/>
      <c r="CP500" s="88"/>
      <c r="CQ500" s="88"/>
      <c r="CR500" s="88"/>
      <c r="CS500" s="88"/>
      <c r="CT500" s="88"/>
      <c r="CU500" s="88"/>
      <c r="CV500" s="88"/>
      <c r="CW500" s="88"/>
      <c r="CX500" s="88"/>
      <c r="CY500" s="88"/>
      <c r="CZ500" s="88"/>
      <c r="DA500" s="88"/>
      <c r="DB500" s="88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/>
      <c r="M501" s="93"/>
      <c r="N501" s="129" t="str">
        <f>'4.2.5CP'!G143</f>
        <v>CP116</v>
      </c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075">
        <f>'4.2.5CP'!I143</f>
        <v>95200</v>
      </c>
      <c r="AC501" s="2076"/>
      <c r="AD501" s="2076"/>
      <c r="AE501" s="2077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'4.2.5CP'!G144</f>
        <v>CP117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075">
        <f>'4.2.5CP'!I144</f>
        <v>95579</v>
      </c>
      <c r="AC502" s="2076"/>
      <c r="AD502" s="2076"/>
      <c r="AE502" s="2077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 t="str">
        <f>'4.2.4CB'!G166</f>
        <v>WT036</v>
      </c>
      <c r="M503" s="93"/>
      <c r="N503" s="129"/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075">
        <f>'4.2.4CB'!I166</f>
        <v>96118</v>
      </c>
      <c r="AC503" s="2076"/>
      <c r="AD503" s="2076"/>
      <c r="AE503" s="2077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/>
      <c r="M504" s="93" t="str">
        <f>'4.2.4CB'!G167</f>
        <v>RD100</v>
      </c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075">
        <f>'4.2.4CB'!I167</f>
        <v>96500</v>
      </c>
      <c r="AC504" s="2076"/>
      <c r="AD504" s="2076"/>
      <c r="AE504" s="2077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 t="str">
        <f>'4.2.4CB'!G168</f>
        <v>WT037</v>
      </c>
      <c r="M505" s="93"/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075">
        <f>'4.2.4CB'!I168</f>
        <v>96600</v>
      </c>
      <c r="AC505" s="2076"/>
      <c r="AD505" s="2076"/>
      <c r="AE505" s="2077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'4.2.4CB'!G169</f>
        <v>WT038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075">
        <f>'4.2.4CB'!I169</f>
        <v>97400</v>
      </c>
      <c r="AC506" s="2076"/>
      <c r="AD506" s="2076"/>
      <c r="AE506" s="2077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'4.2.4CB'!G170</f>
        <v>WT039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075">
        <f>'4.2.4CB'!I170</f>
        <v>98300</v>
      </c>
      <c r="AC507" s="2076"/>
      <c r="AD507" s="2076"/>
      <c r="AE507" s="2077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/>
      <c r="M508" s="93"/>
      <c r="N508" s="129"/>
      <c r="O508" s="93"/>
      <c r="P508" s="93"/>
      <c r="Q508" s="93"/>
      <c r="R508" s="93"/>
      <c r="S508" s="93"/>
      <c r="T508" s="93"/>
      <c r="U508" s="94" t="str">
        <f>'4.2.7BL'!F16</f>
        <v>BL06</v>
      </c>
      <c r="V508" s="128"/>
      <c r="W508" s="93"/>
      <c r="X508" s="93"/>
      <c r="Y508" s="93"/>
      <c r="Z508" s="93"/>
      <c r="AA508" s="94"/>
      <c r="AB508" s="2075">
        <f>'4.2.7BL'!G16</f>
        <v>98800</v>
      </c>
      <c r="AC508" s="2076"/>
      <c r="AD508" s="2076"/>
      <c r="AE508" s="2077"/>
      <c r="AF508" s="98"/>
      <c r="AG508" s="98"/>
      <c r="AH508" s="99"/>
      <c r="AI508" s="100"/>
      <c r="AJ508" s="133"/>
      <c r="AK508" s="155" t="str">
        <f>'4.2.7BL'!O16</f>
        <v>PA</v>
      </c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 t="str">
        <f>'4.2.4CB'!G171</f>
        <v>RD101</v>
      </c>
      <c r="N509" s="129"/>
      <c r="O509" s="93"/>
      <c r="P509" s="93"/>
      <c r="Q509" s="93"/>
      <c r="R509" s="93"/>
      <c r="S509" s="93"/>
      <c r="T509" s="93"/>
      <c r="U509" s="94"/>
      <c r="V509" s="128"/>
      <c r="W509" s="93"/>
      <c r="X509" s="93"/>
      <c r="Y509" s="93"/>
      <c r="Z509" s="93"/>
      <c r="AA509" s="94"/>
      <c r="AB509" s="2075">
        <f>'4.2.4CB'!I171</f>
        <v>98920</v>
      </c>
      <c r="AC509" s="2076"/>
      <c r="AD509" s="2076"/>
      <c r="AE509" s="2077"/>
      <c r="AF509" s="98"/>
      <c r="AG509" s="98"/>
      <c r="AH509" s="99"/>
      <c r="AI509" s="100"/>
      <c r="AJ509" s="133"/>
      <c r="AK509" s="155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 t="str">
        <f>'4.2.4CB'!G172</f>
        <v>WT040</v>
      </c>
      <c r="M510" s="93"/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075">
        <f>'4.2.4CB'!I172</f>
        <v>99227</v>
      </c>
      <c r="AC510" s="2076"/>
      <c r="AD510" s="2076"/>
      <c r="AE510" s="2077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1551"/>
      <c r="D511" s="128"/>
      <c r="E511" s="93"/>
      <c r="F511" s="93"/>
      <c r="G511" s="93"/>
      <c r="H511" s="93"/>
      <c r="I511" s="93"/>
      <c r="J511" s="93"/>
      <c r="K511" s="262"/>
      <c r="L511" s="263"/>
      <c r="M511" s="93"/>
      <c r="N511" s="129" t="str">
        <f>'4.2.5CP'!G145</f>
        <v>CP118</v>
      </c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075">
        <f>'4.2.5CP'!I145</f>
        <v>99400</v>
      </c>
      <c r="AC511" s="2076"/>
      <c r="AD511" s="2076"/>
      <c r="AE511" s="2077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23"/>
      <c r="C512" s="1551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/>
      <c r="O512" s="93"/>
      <c r="P512" s="93" t="str">
        <f>'4.2.3BR'!U160</f>
        <v>FO09</v>
      </c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078">
        <f>'4.2.3BR'!W160</f>
        <v>99710</v>
      </c>
      <c r="AC512" s="2079"/>
      <c r="AD512" s="2079"/>
      <c r="AE512" s="2080"/>
      <c r="AF512" s="52"/>
      <c r="AG512" s="52"/>
      <c r="AH512" s="39"/>
      <c r="AI512" s="53"/>
      <c r="AJ512" s="133"/>
      <c r="AK512" s="155"/>
    </row>
    <row r="513" spans="1:106" s="76" customFormat="1" ht="7.35" customHeight="1">
      <c r="A513" s="171"/>
      <c r="B513" s="200"/>
      <c r="C513" s="122"/>
      <c r="D513" s="149"/>
      <c r="E513" s="111"/>
      <c r="F513" s="111"/>
      <c r="G513" s="111"/>
      <c r="H513" s="111"/>
      <c r="I513" s="111"/>
      <c r="J513" s="111"/>
      <c r="K513" s="268"/>
      <c r="L513" s="269"/>
      <c r="M513" s="111"/>
      <c r="N513" s="150" t="str">
        <f>'4.2.5CP'!G146</f>
        <v>CP119</v>
      </c>
      <c r="O513" s="111"/>
      <c r="P513" s="111"/>
      <c r="Q513" s="111"/>
      <c r="R513" s="111"/>
      <c r="S513" s="111"/>
      <c r="T513" s="111"/>
      <c r="U513" s="112"/>
      <c r="V513" s="149"/>
      <c r="W513" s="111"/>
      <c r="X513" s="111"/>
      <c r="Y513" s="111"/>
      <c r="Z513" s="111"/>
      <c r="AA513" s="112"/>
      <c r="AB513" s="2084">
        <f>'4.2.5CP'!I146</f>
        <v>100000</v>
      </c>
      <c r="AC513" s="2085"/>
      <c r="AD513" s="2085"/>
      <c r="AE513" s="2086"/>
      <c r="AF513" s="113"/>
      <c r="AG513" s="113"/>
      <c r="AH513" s="114"/>
      <c r="AI513" s="115"/>
      <c r="AJ513" s="151"/>
      <c r="AK513" s="157"/>
    </row>
    <row r="514" spans="1:106" s="76" customFormat="1" ht="7.35" customHeight="1">
      <c r="A514" s="172"/>
      <c r="B514" s="173" t="s">
        <v>416</v>
      </c>
      <c r="C514" s="446" t="s">
        <v>1189</v>
      </c>
      <c r="D514" s="80" t="s">
        <v>1190</v>
      </c>
      <c r="E514" s="81"/>
      <c r="F514" s="81"/>
      <c r="G514" s="81"/>
      <c r="H514" s="81"/>
      <c r="I514" s="81"/>
      <c r="J514" s="81"/>
      <c r="K514" s="254"/>
      <c r="L514" s="255"/>
      <c r="M514" s="81"/>
      <c r="N514" s="82"/>
      <c r="O514" s="81"/>
      <c r="P514" s="81"/>
      <c r="Q514" s="81"/>
      <c r="R514" s="81"/>
      <c r="S514" s="81"/>
      <c r="T514" s="81"/>
      <c r="U514" s="18"/>
      <c r="V514" s="80"/>
      <c r="W514" s="81"/>
      <c r="X514" s="81"/>
      <c r="Y514" s="81"/>
      <c r="Z514" s="81"/>
      <c r="AA514" s="18"/>
      <c r="AB514" s="19">
        <v>99950</v>
      </c>
      <c r="AC514" s="83" t="s">
        <v>405</v>
      </c>
      <c r="AD514" s="21">
        <v>105050</v>
      </c>
      <c r="AE514" s="22"/>
      <c r="AF514" s="23">
        <f>102121.63-102294.85</f>
        <v>-173.22000000000116</v>
      </c>
      <c r="AG514" s="23"/>
      <c r="AH514" s="24">
        <f>(AD514-AB514)-AF514</f>
        <v>5273.2200000000012</v>
      </c>
      <c r="AI514" s="25"/>
      <c r="AJ514" s="117"/>
      <c r="AK514" s="153" t="s">
        <v>417</v>
      </c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</row>
    <row r="515" spans="1:106" s="88" customFormat="1" ht="7.35" customHeight="1">
      <c r="A515" s="125"/>
      <c r="B515" s="126"/>
      <c r="C515" s="29"/>
      <c r="D515" s="84" t="s">
        <v>1210</v>
      </c>
      <c r="E515" s="85"/>
      <c r="F515" s="85"/>
      <c r="G515" s="85"/>
      <c r="H515" s="85"/>
      <c r="I515" s="85"/>
      <c r="J515" s="85"/>
      <c r="K515" s="256"/>
      <c r="L515" s="257"/>
      <c r="M515" s="85"/>
      <c r="N515" s="86"/>
      <c r="O515" s="85"/>
      <c r="P515" s="85"/>
      <c r="Q515" s="85"/>
      <c r="R515" s="85"/>
      <c r="S515" s="85"/>
      <c r="T515" s="85"/>
      <c r="U515" s="33"/>
      <c r="V515" s="84"/>
      <c r="W515" s="85"/>
      <c r="X515" s="85"/>
      <c r="Y515" s="85"/>
      <c r="Z515" s="85"/>
      <c r="AA515" s="33"/>
      <c r="AB515" s="34">
        <f>AB514</f>
        <v>99950</v>
      </c>
      <c r="AC515" s="87" t="s">
        <v>405</v>
      </c>
      <c r="AD515" s="36">
        <f>AB516</f>
        <v>100252</v>
      </c>
      <c r="AE515" s="37"/>
      <c r="AF515" s="38"/>
      <c r="AG515" s="38"/>
      <c r="AH515" s="39">
        <f>(AD515-AB515)</f>
        <v>302</v>
      </c>
      <c r="AI515" s="40"/>
      <c r="AJ515" s="127"/>
      <c r="AK515" s="4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  <c r="CX515" s="76"/>
      <c r="CY515" s="76"/>
      <c r="CZ515" s="76"/>
      <c r="DA515" s="76"/>
      <c r="DB515" s="76"/>
    </row>
    <row r="516" spans="1:106" s="76" customFormat="1" ht="7.35" customHeight="1">
      <c r="A516" s="73"/>
      <c r="B516" s="123"/>
      <c r="C516" s="70"/>
      <c r="D516" s="128"/>
      <c r="E516" s="93"/>
      <c r="F516" s="93"/>
      <c r="G516" s="93"/>
      <c r="H516" s="93"/>
      <c r="I516" s="93" t="str">
        <f>'4.2.3BR'!U125</f>
        <v>CB16</v>
      </c>
      <c r="J516" s="93"/>
      <c r="K516" s="262"/>
      <c r="L516" s="263"/>
      <c r="M516" s="93"/>
      <c r="N516" s="129"/>
      <c r="O516" s="93"/>
      <c r="P516" s="93"/>
      <c r="Q516" s="93"/>
      <c r="R516" s="93"/>
      <c r="S516" s="93"/>
      <c r="T516" s="93"/>
      <c r="U516" s="94"/>
      <c r="V516" s="128"/>
      <c r="W516" s="93"/>
      <c r="X516" s="93"/>
      <c r="Y516" s="93"/>
      <c r="Z516" s="93"/>
      <c r="AA516" s="94"/>
      <c r="AB516" s="48">
        <f>'4.2.3BR'!W125</f>
        <v>100252</v>
      </c>
      <c r="AC516" s="49" t="s">
        <v>405</v>
      </c>
      <c r="AD516" s="50">
        <f>'4.2.3BR'!AA125</f>
        <v>100348</v>
      </c>
      <c r="AE516" s="51"/>
      <c r="AF516" s="52"/>
      <c r="AG516" s="52"/>
      <c r="AH516" s="39">
        <f>'4.2.3BR'!AF125</f>
        <v>96</v>
      </c>
      <c r="AI516" s="53"/>
      <c r="AJ516" s="133"/>
      <c r="AK516" s="155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</row>
    <row r="517" spans="1:106" s="76" customFormat="1" ht="7.35" customHeight="1">
      <c r="A517" s="73"/>
      <c r="B517" s="123"/>
      <c r="C517" s="70"/>
      <c r="D517" s="128" t="s">
        <v>1211</v>
      </c>
      <c r="E517" s="93"/>
      <c r="F517" s="93"/>
      <c r="G517" s="93"/>
      <c r="H517" s="93"/>
      <c r="I517" s="93"/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AD516</f>
        <v>100348</v>
      </c>
      <c r="AC517" s="49" t="s">
        <v>405</v>
      </c>
      <c r="AD517" s="50">
        <f>AB518</f>
        <v>103171</v>
      </c>
      <c r="AE517" s="51"/>
      <c r="AF517" s="52">
        <f>AF514</f>
        <v>-173.22000000000116</v>
      </c>
      <c r="AG517" s="52"/>
      <c r="AH517" s="1255">
        <f>(AD517-AB517)-AF517</f>
        <v>2996.2200000000012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/>
      <c r="E518" s="93"/>
      <c r="F518" s="93"/>
      <c r="G518" s="93"/>
      <c r="H518" s="93"/>
      <c r="I518" s="93"/>
      <c r="J518" s="93"/>
      <c r="K518" s="262" t="str">
        <f>'4.2.3BR'!U126</f>
        <v>OP20</v>
      </c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'4.2.3BR'!W126</f>
        <v>103171</v>
      </c>
      <c r="AC518" s="49" t="s">
        <v>405</v>
      </c>
      <c r="AD518" s="50">
        <f>'4.2.3BR'!AA126</f>
        <v>103337</v>
      </c>
      <c r="AE518" s="51"/>
      <c r="AF518" s="52"/>
      <c r="AG518" s="52"/>
      <c r="AH518" s="39">
        <f>'4.2.3BR'!AF126</f>
        <v>166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231" t="s">
        <v>1212</v>
      </c>
      <c r="E519" s="229"/>
      <c r="F519" s="229"/>
      <c r="G519" s="229"/>
      <c r="H519" s="229"/>
      <c r="I519" s="229"/>
      <c r="J519" s="229"/>
      <c r="K519" s="293"/>
      <c r="L519" s="294"/>
      <c r="M519" s="229"/>
      <c r="N519" s="232"/>
      <c r="O519" s="229"/>
      <c r="P519" s="229"/>
      <c r="Q519" s="229"/>
      <c r="R519" s="229"/>
      <c r="S519" s="229"/>
      <c r="T519" s="229"/>
      <c r="U519" s="230"/>
      <c r="V519" s="231"/>
      <c r="W519" s="229"/>
      <c r="X519" s="229"/>
      <c r="Y519" s="229"/>
      <c r="Z519" s="229"/>
      <c r="AA519" s="230"/>
      <c r="AB519" s="219">
        <f>AD518</f>
        <v>103337</v>
      </c>
      <c r="AC519" s="220" t="s">
        <v>405</v>
      </c>
      <c r="AD519" s="221">
        <f>AD514</f>
        <v>105050</v>
      </c>
      <c r="AE519" s="222"/>
      <c r="AF519" s="223"/>
      <c r="AG519" s="223"/>
      <c r="AH519" s="224">
        <f>(AD519-AB519)</f>
        <v>1713</v>
      </c>
      <c r="AI519" s="225"/>
      <c r="AJ519" s="236"/>
      <c r="AK519" s="237"/>
      <c r="AL519" s="196">
        <f>SUM(AH515:AH519)</f>
        <v>5273.2200000000012</v>
      </c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1718"/>
      <c r="E520" s="1719"/>
      <c r="F520" s="1719"/>
      <c r="G520" s="1719"/>
      <c r="H520" s="1719"/>
      <c r="I520" s="1719"/>
      <c r="J520" s="1719"/>
      <c r="K520" s="1720"/>
      <c r="L520" s="1721"/>
      <c r="M520" s="1719"/>
      <c r="N520" s="1722" t="str">
        <f>'4.2.5CP'!G148</f>
        <v>CP120</v>
      </c>
      <c r="O520" s="1719"/>
      <c r="P520" s="1719"/>
      <c r="Q520" s="1719"/>
      <c r="R520" s="1719"/>
      <c r="S520" s="1719"/>
      <c r="T520" s="1719"/>
      <c r="U520" s="1723"/>
      <c r="V520" s="1718"/>
      <c r="W520" s="1719"/>
      <c r="X520" s="1719"/>
      <c r="Y520" s="1719"/>
      <c r="Z520" s="1719"/>
      <c r="AA520" s="1723"/>
      <c r="AB520" s="2087">
        <f>'4.2.5CP'!I148</f>
        <v>100600</v>
      </c>
      <c r="AC520" s="2088"/>
      <c r="AD520" s="2088"/>
      <c r="AE520" s="2089"/>
      <c r="AF520" s="289"/>
      <c r="AG520" s="289"/>
      <c r="AH520" s="290"/>
      <c r="AI520" s="291"/>
      <c r="AJ520" s="292"/>
      <c r="AK520" s="437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28"/>
      <c r="E521" s="93"/>
      <c r="F521" s="93"/>
      <c r="G521" s="93"/>
      <c r="H521" s="93"/>
      <c r="I521" s="93"/>
      <c r="J521" s="93"/>
      <c r="K521" s="262"/>
      <c r="L521" s="263"/>
      <c r="M521" s="93"/>
      <c r="N521" s="129" t="str">
        <f>'4.2.5CP'!G149</f>
        <v>CP121</v>
      </c>
      <c r="O521" s="93"/>
      <c r="P521" s="93"/>
      <c r="Q521" s="93"/>
      <c r="R521" s="93"/>
      <c r="S521" s="93"/>
      <c r="T521" s="93"/>
      <c r="U521" s="94"/>
      <c r="V521" s="128"/>
      <c r="W521" s="93"/>
      <c r="X521" s="93"/>
      <c r="Y521" s="93"/>
      <c r="Z521" s="93"/>
      <c r="AA521" s="94"/>
      <c r="AB521" s="2075">
        <f>'4.2.5CP'!I149</f>
        <v>101200</v>
      </c>
      <c r="AC521" s="2076"/>
      <c r="AD521" s="2076"/>
      <c r="AE521" s="2077"/>
      <c r="AF521" s="98"/>
      <c r="AG521" s="98"/>
      <c r="AH521" s="99"/>
      <c r="AI521" s="100"/>
      <c r="AJ521" s="133"/>
      <c r="AK521" s="155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'4.2.5CP'!G150</f>
        <v>CP122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075">
        <f>'4.2.5CP'!I150</f>
        <v>101846</v>
      </c>
      <c r="AC522" s="2076"/>
      <c r="AD522" s="2076"/>
      <c r="AE522" s="2077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1"/>
      <c r="F523" s="91"/>
      <c r="G523" s="91"/>
      <c r="H523" s="91"/>
      <c r="I523" s="91"/>
      <c r="J523" s="91"/>
      <c r="K523" s="258"/>
      <c r="L523" s="259"/>
      <c r="M523" s="91" t="str">
        <f>'4.2.4CB'!G174</f>
        <v>RD102</v>
      </c>
      <c r="N523" s="92"/>
      <c r="O523" s="91"/>
      <c r="P523" s="91"/>
      <c r="Q523" s="91"/>
      <c r="R523" s="91"/>
      <c r="S523" s="91"/>
      <c r="T523" s="91"/>
      <c r="U523" s="94"/>
      <c r="V523" s="128"/>
      <c r="W523" s="93"/>
      <c r="X523" s="93"/>
      <c r="Y523" s="93"/>
      <c r="Z523" s="93"/>
      <c r="AA523" s="94"/>
      <c r="AB523" s="2075">
        <f>'4.2.4CB'!I174</f>
        <v>101849</v>
      </c>
      <c r="AC523" s="2076"/>
      <c r="AD523" s="2076"/>
      <c r="AE523" s="2077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3"/>
      <c r="F524" s="93"/>
      <c r="G524" s="93"/>
      <c r="H524" s="93"/>
      <c r="I524" s="93"/>
      <c r="J524" s="93"/>
      <c r="K524" s="262"/>
      <c r="L524" s="263"/>
      <c r="M524" s="93"/>
      <c r="N524" s="129"/>
      <c r="O524" s="93"/>
      <c r="P524" s="93"/>
      <c r="Q524" s="93" t="str">
        <f>'4.2.6IC'!G21</f>
        <v>IC06</v>
      </c>
      <c r="R524" s="93"/>
      <c r="S524" s="93"/>
      <c r="T524" s="93"/>
      <c r="U524" s="94"/>
      <c r="V524" s="128"/>
      <c r="W524" s="93"/>
      <c r="X524" s="93"/>
      <c r="Y524" s="93"/>
      <c r="Z524" s="93"/>
      <c r="AA524" s="94"/>
      <c r="AB524" s="2075">
        <f>'4.2.6IC'!H21</f>
        <v>102255</v>
      </c>
      <c r="AC524" s="2076"/>
      <c r="AD524" s="2076"/>
      <c r="AE524" s="2077"/>
      <c r="AF524" s="98"/>
      <c r="AG524" s="98"/>
      <c r="AH524" s="99"/>
      <c r="AI524" s="100"/>
      <c r="AJ524" s="133"/>
      <c r="AK524" s="155" t="str">
        <f>'4.2.6IC'!AN21</f>
        <v>Dung Quat IC (Including TG, TP and TPO)</v>
      </c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/>
      <c r="R525" s="93" t="str">
        <f>'4.2.3BR'!U189</f>
        <v>IRB07</v>
      </c>
      <c r="S525" s="93"/>
      <c r="T525" s="93"/>
      <c r="U525" s="94"/>
      <c r="V525" s="128"/>
      <c r="W525" s="93"/>
      <c r="X525" s="93"/>
      <c r="Y525" s="93"/>
      <c r="Z525" s="93"/>
      <c r="AA525" s="94"/>
      <c r="AB525" s="2078">
        <f>'4.2.3BR'!W189</f>
        <v>102255</v>
      </c>
      <c r="AC525" s="2079"/>
      <c r="AD525" s="2079"/>
      <c r="AE525" s="2080"/>
      <c r="AF525" s="52"/>
      <c r="AG525" s="52"/>
      <c r="AH525" s="39"/>
      <c r="AI525" s="53"/>
      <c r="AJ525" s="133"/>
      <c r="AK525" s="155" t="s">
        <v>418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'4.2.3BR'!U190</f>
        <v>IRB08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078">
        <f>'4.2.3BR'!W190</f>
        <v>102255</v>
      </c>
      <c r="AC526" s="2079"/>
      <c r="AD526" s="2079"/>
      <c r="AE526" s="2080"/>
      <c r="AF526" s="52"/>
      <c r="AG526" s="52"/>
      <c r="AH526" s="39"/>
      <c r="AI526" s="53"/>
      <c r="AJ526" s="133"/>
      <c r="AK526" s="155" t="s">
        <v>418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'4.2.3BR'!U191</f>
        <v>IRB09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078">
        <f>'4.2.3BR'!W191</f>
        <v>102255</v>
      </c>
      <c r="AC527" s="2079"/>
      <c r="AD527" s="2079"/>
      <c r="AE527" s="2080"/>
      <c r="AF527" s="52"/>
      <c r="AG527" s="52"/>
      <c r="AH527" s="39"/>
      <c r="AI527" s="53"/>
      <c r="AJ527" s="133"/>
      <c r="AK527" s="155" t="s">
        <v>418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'4.2.3BR'!U192</f>
        <v>IRB10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078">
        <f>'4.2.3BR'!W192</f>
        <v>102255</v>
      </c>
      <c r="AC528" s="2079"/>
      <c r="AD528" s="2079"/>
      <c r="AE528" s="2080"/>
      <c r="AF528" s="52"/>
      <c r="AG528" s="52"/>
      <c r="AH528" s="39"/>
      <c r="AI528" s="53"/>
      <c r="AJ528" s="133"/>
      <c r="AK528" s="155" t="s">
        <v>418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/>
      <c r="S529" s="93"/>
      <c r="T529" s="93" t="str">
        <f>'4.2.5CP'!G202</f>
        <v>CP164</v>
      </c>
      <c r="U529" s="94"/>
      <c r="V529" s="128"/>
      <c r="W529" s="93"/>
      <c r="X529" s="93"/>
      <c r="Y529" s="93"/>
      <c r="Z529" s="93"/>
      <c r="AA529" s="94"/>
      <c r="AB529" s="2078">
        <f>'4.2.5CP'!I202</f>
        <v>102255</v>
      </c>
      <c r="AC529" s="2079"/>
      <c r="AD529" s="2079"/>
      <c r="AE529" s="2080"/>
      <c r="AF529" s="52"/>
      <c r="AG529" s="52"/>
      <c r="AH529" s="39"/>
      <c r="AI529" s="53"/>
      <c r="AJ529" s="133"/>
      <c r="AK529" s="155" t="str">
        <f>'4.2.5CP'!S202</f>
        <v>IR (Dung Quat IC)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'4.2.5CP'!G203</f>
        <v>CP165</v>
      </c>
      <c r="U530" s="94"/>
      <c r="V530" s="128"/>
      <c r="W530" s="93"/>
      <c r="X530" s="93"/>
      <c r="Y530" s="93"/>
      <c r="Z530" s="93"/>
      <c r="AA530" s="94"/>
      <c r="AB530" s="2078">
        <f>'4.2.5CP'!I203</f>
        <v>102255</v>
      </c>
      <c r="AC530" s="2079"/>
      <c r="AD530" s="2079"/>
      <c r="AE530" s="2080"/>
      <c r="AF530" s="52"/>
      <c r="AG530" s="52"/>
      <c r="AH530" s="39"/>
      <c r="AI530" s="53"/>
      <c r="AJ530" s="133"/>
      <c r="AK530" s="155" t="str">
        <f>'4.2.5CP'!S203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/>
      <c r="U531" s="94"/>
      <c r="V531" s="128"/>
      <c r="W531" s="93"/>
      <c r="X531" s="93"/>
      <c r="Y531" s="93"/>
      <c r="Z531" s="93"/>
      <c r="AA531" s="94" t="str">
        <f>'4.2.8IS'!F22</f>
        <v>IS06</v>
      </c>
      <c r="AB531" s="2078">
        <f>'4.2.8IS'!H22</f>
        <v>102255</v>
      </c>
      <c r="AC531" s="2079"/>
      <c r="AD531" s="2079"/>
      <c r="AE531" s="2080"/>
      <c r="AF531" s="52"/>
      <c r="AG531" s="52"/>
      <c r="AH531" s="39"/>
      <c r="AI531" s="53"/>
      <c r="AJ531" s="133"/>
      <c r="AK531" s="155" t="str">
        <f>'4.2.8IS'!AC22</f>
        <v>Dung Quant Industrial Road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 t="str">
        <f>'4.2.4CB'!G175</f>
        <v>WT041</v>
      </c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/>
      <c r="AB532" s="2075">
        <f>'4.2.4CB'!I175</f>
        <v>102500</v>
      </c>
      <c r="AC532" s="2076"/>
      <c r="AD532" s="2076"/>
      <c r="AE532" s="2077"/>
      <c r="AF532" s="98"/>
      <c r="AG532" s="98"/>
      <c r="AH532" s="99"/>
      <c r="AI532" s="100"/>
      <c r="AJ532" s="133"/>
      <c r="AK532" s="155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88"/>
      <c r="BX532" s="88"/>
      <c r="BY532" s="88"/>
      <c r="BZ532" s="88"/>
      <c r="CA532" s="88"/>
      <c r="CB532" s="88"/>
      <c r="CC532" s="88"/>
      <c r="CD532" s="88"/>
      <c r="CE532" s="88"/>
      <c r="CF532" s="88"/>
      <c r="CG532" s="88"/>
      <c r="CH532" s="88"/>
      <c r="CI532" s="88"/>
      <c r="CJ532" s="88"/>
      <c r="CK532" s="88"/>
      <c r="CL532" s="88"/>
      <c r="CM532" s="88"/>
      <c r="CN532" s="88"/>
      <c r="CO532" s="88"/>
      <c r="CP532" s="88"/>
      <c r="CQ532" s="88"/>
      <c r="CR532" s="88"/>
      <c r="CS532" s="88"/>
      <c r="CT532" s="88"/>
      <c r="CU532" s="88"/>
      <c r="CV532" s="88"/>
      <c r="CW532" s="88"/>
      <c r="CX532" s="88"/>
      <c r="CY532" s="88"/>
      <c r="CZ532" s="88"/>
      <c r="DA532" s="88"/>
      <c r="DB532" s="88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/>
      <c r="M533" s="93"/>
      <c r="N533" s="129" t="str">
        <f>'4.2.5CP'!G151</f>
        <v>CP123</v>
      </c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075">
        <f>'4.2.5CP'!I151</f>
        <v>103000</v>
      </c>
      <c r="AC533" s="2076"/>
      <c r="AD533" s="2076"/>
      <c r="AE533" s="2077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'4.2.5CP'!G152</f>
        <v>CP124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075">
        <f>'4.2.5CP'!I152</f>
        <v>103400</v>
      </c>
      <c r="AC534" s="2076"/>
      <c r="AD534" s="2076"/>
      <c r="AE534" s="2077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174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'4.2.5CP'!G153</f>
        <v>CP125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075">
        <f>'4.2.5CP'!I153</f>
        <v>104700</v>
      </c>
      <c r="AC535" s="2076"/>
      <c r="AD535" s="2076"/>
      <c r="AE535" s="2077"/>
      <c r="AF535" s="98"/>
      <c r="AG535" s="98"/>
      <c r="AH535" s="99"/>
      <c r="AI535" s="100"/>
      <c r="AJ535" s="133"/>
      <c r="AK535" s="155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 t="str">
        <f>'4.2.4CB'!G176</f>
        <v>RD103</v>
      </c>
      <c r="N536" s="129"/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075">
        <f>'4.2.4CB'!I176</f>
        <v>104954</v>
      </c>
      <c r="AC536" s="2076"/>
      <c r="AD536" s="2076"/>
      <c r="AE536" s="2077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49"/>
      <c r="E537" s="111"/>
      <c r="F537" s="111"/>
      <c r="G537" s="111"/>
      <c r="H537" s="111"/>
      <c r="I537" s="111"/>
      <c r="J537" s="111"/>
      <c r="K537" s="268"/>
      <c r="L537" s="269"/>
      <c r="M537" s="111"/>
      <c r="N537" s="150" t="str">
        <f>'4.2.5CP'!G154</f>
        <v>CP126</v>
      </c>
      <c r="O537" s="111"/>
      <c r="P537" s="111"/>
      <c r="Q537" s="111"/>
      <c r="R537" s="111"/>
      <c r="S537" s="111"/>
      <c r="T537" s="111"/>
      <c r="U537" s="112"/>
      <c r="V537" s="149"/>
      <c r="W537" s="111"/>
      <c r="X537" s="111"/>
      <c r="Y537" s="111"/>
      <c r="Z537" s="111"/>
      <c r="AA537" s="112"/>
      <c r="AB537" s="2084">
        <f>'4.2.5CP'!I154</f>
        <v>105000</v>
      </c>
      <c r="AC537" s="2085"/>
      <c r="AD537" s="2085"/>
      <c r="AE537" s="2086"/>
      <c r="AF537" s="113"/>
      <c r="AG537" s="113"/>
      <c r="AH537" s="114"/>
      <c r="AI537" s="115"/>
      <c r="AJ537" s="151"/>
      <c r="AK537" s="157"/>
    </row>
    <row r="538" spans="1:106" s="76" customFormat="1" ht="7.35" customHeight="1">
      <c r="A538" s="73"/>
      <c r="B538" s="123"/>
      <c r="C538" s="70"/>
      <c r="D538" s="80" t="s">
        <v>1191</v>
      </c>
      <c r="E538" s="81"/>
      <c r="F538" s="81"/>
      <c r="G538" s="81"/>
      <c r="H538" s="81"/>
      <c r="I538" s="81"/>
      <c r="J538" s="81"/>
      <c r="K538" s="254"/>
      <c r="L538" s="255"/>
      <c r="M538" s="81"/>
      <c r="N538" s="82"/>
      <c r="O538" s="81"/>
      <c r="P538" s="81"/>
      <c r="Q538" s="81"/>
      <c r="R538" s="81"/>
      <c r="S538" s="81"/>
      <c r="T538" s="81"/>
      <c r="U538" s="18"/>
      <c r="V538" s="80"/>
      <c r="W538" s="81"/>
      <c r="X538" s="81"/>
      <c r="Y538" s="81"/>
      <c r="Z538" s="81"/>
      <c r="AA538" s="18"/>
      <c r="AB538" s="19">
        <v>104950</v>
      </c>
      <c r="AC538" s="168" t="s">
        <v>405</v>
      </c>
      <c r="AD538" s="21">
        <v>110050</v>
      </c>
      <c r="AE538" s="22"/>
      <c r="AF538" s="23"/>
      <c r="AG538" s="23"/>
      <c r="AH538" s="24">
        <f>(AD538-AB538)-AF538</f>
        <v>5100</v>
      </c>
      <c r="AI538" s="25"/>
      <c r="AJ538" s="117"/>
      <c r="AK538" s="153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</row>
    <row r="539" spans="1:106" s="88" customFormat="1" ht="7.35" customHeight="1">
      <c r="A539" s="125"/>
      <c r="B539" s="126"/>
      <c r="C539" s="29"/>
      <c r="D539" s="90" t="s">
        <v>1213</v>
      </c>
      <c r="E539" s="91"/>
      <c r="F539" s="91"/>
      <c r="G539" s="91"/>
      <c r="H539" s="91"/>
      <c r="I539" s="91"/>
      <c r="J539" s="91"/>
      <c r="K539" s="258"/>
      <c r="L539" s="259"/>
      <c r="M539" s="91"/>
      <c r="N539" s="92"/>
      <c r="O539" s="91"/>
      <c r="P539" s="91"/>
      <c r="Q539" s="91"/>
      <c r="R539" s="91"/>
      <c r="S539" s="91"/>
      <c r="T539" s="91"/>
      <c r="U539" s="47"/>
      <c r="V539" s="90"/>
      <c r="W539" s="91"/>
      <c r="X539" s="91"/>
      <c r="Y539" s="91"/>
      <c r="Z539" s="91"/>
      <c r="AA539" s="47"/>
      <c r="AB539" s="48">
        <f>AB538</f>
        <v>104950</v>
      </c>
      <c r="AC539" s="1553" t="s">
        <v>405</v>
      </c>
      <c r="AD539" s="50">
        <f>AB540</f>
        <v>105280</v>
      </c>
      <c r="AE539" s="1678"/>
      <c r="AF539" s="52"/>
      <c r="AG539" s="52"/>
      <c r="AH539" s="39">
        <f>(AD539-AB539)</f>
        <v>330</v>
      </c>
      <c r="AI539" s="53"/>
      <c r="AJ539" s="119"/>
      <c r="AK539" s="55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  <c r="CX539" s="76"/>
      <c r="CY539" s="76"/>
      <c r="CZ539" s="76"/>
      <c r="DA539" s="76"/>
      <c r="DB539" s="76"/>
    </row>
    <row r="540" spans="1:106" s="76" customFormat="1" ht="7.35" customHeight="1">
      <c r="A540" s="73"/>
      <c r="B540" s="123"/>
      <c r="C540" s="70"/>
      <c r="D540" s="128"/>
      <c r="E540" s="91"/>
      <c r="F540" s="91"/>
      <c r="G540" s="91"/>
      <c r="H540" s="91"/>
      <c r="I540" s="91"/>
      <c r="J540" s="91" t="str">
        <f>'4.2.3BR'!U128</f>
        <v>VD16</v>
      </c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94"/>
      <c r="V540" s="128"/>
      <c r="W540" s="93"/>
      <c r="X540" s="93"/>
      <c r="Y540" s="93"/>
      <c r="Z540" s="93"/>
      <c r="AA540" s="94"/>
      <c r="AB540" s="48">
        <f>'4.2.3BR'!W128</f>
        <v>105280</v>
      </c>
      <c r="AC540" s="1677" t="s">
        <v>405</v>
      </c>
      <c r="AD540" s="50">
        <f>'4.2.3BR'!AA128</f>
        <v>105376</v>
      </c>
      <c r="AE540" s="1678"/>
      <c r="AF540" s="52"/>
      <c r="AG540" s="52"/>
      <c r="AH540" s="39">
        <f>'4.2.3BR'!AF128</f>
        <v>96</v>
      </c>
      <c r="AI540" s="53"/>
      <c r="AJ540" s="133"/>
      <c r="AK540" s="1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</row>
    <row r="541" spans="1:106" s="76" customFormat="1" ht="7.35" customHeight="1">
      <c r="A541" s="73"/>
      <c r="B541" s="123"/>
      <c r="C541" s="174"/>
      <c r="D541" s="128" t="s">
        <v>1172</v>
      </c>
      <c r="E541" s="91"/>
      <c r="F541" s="91"/>
      <c r="G541" s="91"/>
      <c r="H541" s="91"/>
      <c r="I541" s="91"/>
      <c r="J541" s="91"/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AD540</f>
        <v>105376</v>
      </c>
      <c r="AC541" s="1677" t="s">
        <v>405</v>
      </c>
      <c r="AD541" s="50">
        <f>AB542</f>
        <v>106626</v>
      </c>
      <c r="AE541" s="1678"/>
      <c r="AF541" s="52"/>
      <c r="AG541" s="52"/>
      <c r="AH541" s="39">
        <f>(AD541-AB541)</f>
        <v>1250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70"/>
      <c r="D542" s="128"/>
      <c r="E542" s="91"/>
      <c r="F542" s="91"/>
      <c r="G542" s="91"/>
      <c r="H542" s="91"/>
      <c r="I542" s="91"/>
      <c r="J542" s="91"/>
      <c r="K542" s="258" t="str">
        <f>'4.2.3BR'!U129</f>
        <v>OP21</v>
      </c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'4.2.3BR'!W129</f>
        <v>106626</v>
      </c>
      <c r="AC542" s="1677" t="s">
        <v>405</v>
      </c>
      <c r="AD542" s="50">
        <f>'4.2.3BR'!AA129</f>
        <v>106792</v>
      </c>
      <c r="AE542" s="1678"/>
      <c r="AF542" s="52"/>
      <c r="AG542" s="52"/>
      <c r="AH542" s="39">
        <f>'4.2.3BR'!AF129</f>
        <v>166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174"/>
      <c r="D543" s="128" t="s">
        <v>1173</v>
      </c>
      <c r="E543" s="91"/>
      <c r="F543" s="91"/>
      <c r="G543" s="91"/>
      <c r="H543" s="91"/>
      <c r="I543" s="91"/>
      <c r="J543" s="91"/>
      <c r="K543" s="258"/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AD542</f>
        <v>106792</v>
      </c>
      <c r="AC543" s="1677" t="s">
        <v>405</v>
      </c>
      <c r="AD543" s="50">
        <f>AB544</f>
        <v>108952</v>
      </c>
      <c r="AE543" s="1678"/>
      <c r="AF543" s="52"/>
      <c r="AG543" s="52"/>
      <c r="AH543" s="39">
        <f>(AD543-AB543)</f>
        <v>2160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16"/>
      <c r="C544" s="174"/>
      <c r="D544" s="128"/>
      <c r="E544" s="91"/>
      <c r="F544" s="91"/>
      <c r="G544" s="91"/>
      <c r="H544" s="91" t="str">
        <f>'4.2.3BR'!U130</f>
        <v>SB08</v>
      </c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'4.2.3BR'!W130</f>
        <v>108952</v>
      </c>
      <c r="AC544" s="1677" t="s">
        <v>405</v>
      </c>
      <c r="AD544" s="1253">
        <f>'4.2.3BR'!AA130</f>
        <v>109056</v>
      </c>
      <c r="AE544" s="1678"/>
      <c r="AF544" s="52"/>
      <c r="AG544" s="52"/>
      <c r="AH544" s="39">
        <f>'4.2.3BR'!AF130</f>
        <v>104</v>
      </c>
      <c r="AI544" s="53"/>
      <c r="AJ544" s="133"/>
      <c r="AK544" s="1257" t="s">
        <v>422</v>
      </c>
    </row>
    <row r="545" spans="1:106" s="76" customFormat="1" ht="7.35" customHeight="1">
      <c r="A545" s="125"/>
      <c r="B545" s="116"/>
      <c r="C545" s="174"/>
      <c r="D545" s="128"/>
      <c r="E545" s="91"/>
      <c r="F545" s="91" t="str">
        <f>'4.2.3BR'!U131</f>
        <v>LRB19</v>
      </c>
      <c r="G545" s="91"/>
      <c r="H545" s="91"/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1254">
        <f>'4.2.3BR'!W131</f>
        <v>109056</v>
      </c>
      <c r="AC545" s="1677" t="s">
        <v>405</v>
      </c>
      <c r="AD545" s="50">
        <f>'4.2.3BR'!AA131</f>
        <v>109746</v>
      </c>
      <c r="AE545" s="1678"/>
      <c r="AF545" s="52"/>
      <c r="AG545" s="52"/>
      <c r="AH545" s="39">
        <f>'4.2.3BR'!AF131</f>
        <v>690</v>
      </c>
      <c r="AI545" s="53"/>
      <c r="AJ545" s="133"/>
      <c r="AK545" s="155"/>
    </row>
    <row r="546" spans="1:106" s="76" customFormat="1" ht="7.35" customHeight="1">
      <c r="A546" s="73"/>
      <c r="B546" s="116"/>
      <c r="C546" s="174"/>
      <c r="D546" s="1706" t="s">
        <v>1174</v>
      </c>
      <c r="E546" s="1732"/>
      <c r="F546" s="1732"/>
      <c r="G546" s="1732"/>
      <c r="H546" s="1732"/>
      <c r="I546" s="1732"/>
      <c r="J546" s="1732"/>
      <c r="K546" s="1733"/>
      <c r="L546" s="1734"/>
      <c r="M546" s="1732"/>
      <c r="N546" s="1735"/>
      <c r="O546" s="1732"/>
      <c r="P546" s="1732"/>
      <c r="Q546" s="1732"/>
      <c r="R546" s="1732"/>
      <c r="S546" s="1732"/>
      <c r="T546" s="1732"/>
      <c r="U546" s="1711"/>
      <c r="V546" s="1706"/>
      <c r="W546" s="1707"/>
      <c r="X546" s="1707"/>
      <c r="Y546" s="1707"/>
      <c r="Z546" s="1707"/>
      <c r="AA546" s="1711"/>
      <c r="AB546" s="1729">
        <f>AD545</f>
        <v>109746</v>
      </c>
      <c r="AC546" s="1713" t="s">
        <v>405</v>
      </c>
      <c r="AD546" s="1730">
        <f>AD538</f>
        <v>110050</v>
      </c>
      <c r="AE546" s="1715"/>
      <c r="AF546" s="1716"/>
      <c r="AG546" s="1716"/>
      <c r="AH546" s="1565">
        <f>(AD546-AB546)</f>
        <v>304</v>
      </c>
      <c r="AI546" s="1566"/>
      <c r="AJ546" s="1567"/>
      <c r="AK546" s="1568"/>
      <c r="AL546" s="1792">
        <f>SUM(AH539:AH546)</f>
        <v>5100</v>
      </c>
    </row>
    <row r="547" spans="1:106" s="76" customFormat="1" ht="7.35" customHeight="1">
      <c r="A547" s="73"/>
      <c r="B547" s="123"/>
      <c r="C547" s="174"/>
      <c r="D547" s="139"/>
      <c r="E547" s="140"/>
      <c r="F547" s="140"/>
      <c r="G547" s="140"/>
      <c r="H547" s="140"/>
      <c r="I547" s="140"/>
      <c r="J547" s="140"/>
      <c r="K547" s="266"/>
      <c r="L547" s="267"/>
      <c r="M547" s="140"/>
      <c r="N547" s="141" t="str">
        <f>'4.2.5CP'!G156</f>
        <v>CP127</v>
      </c>
      <c r="O547" s="140"/>
      <c r="P547" s="140"/>
      <c r="Q547" s="140"/>
      <c r="R547" s="140"/>
      <c r="S547" s="140"/>
      <c r="T547" s="140"/>
      <c r="U547" s="142"/>
      <c r="V547" s="139"/>
      <c r="W547" s="140"/>
      <c r="X547" s="140"/>
      <c r="Y547" s="140"/>
      <c r="Z547" s="140"/>
      <c r="AA547" s="142"/>
      <c r="AB547" s="2081">
        <f>'4.2.5CP'!I156</f>
        <v>105900</v>
      </c>
      <c r="AC547" s="2082"/>
      <c r="AD547" s="2082"/>
      <c r="AE547" s="2083"/>
      <c r="AF547" s="143"/>
      <c r="AG547" s="143"/>
      <c r="AH547" s="145"/>
      <c r="AI547" s="146"/>
      <c r="AJ547" s="147"/>
      <c r="AK547" s="167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88"/>
      <c r="BX547" s="88"/>
      <c r="BY547" s="88"/>
      <c r="BZ547" s="88"/>
      <c r="CA547" s="88"/>
      <c r="CB547" s="88"/>
      <c r="CC547" s="88"/>
      <c r="CD547" s="88"/>
      <c r="CE547" s="88"/>
      <c r="CF547" s="88"/>
      <c r="CG547" s="88"/>
      <c r="CH547" s="88"/>
      <c r="CI547" s="88"/>
      <c r="CJ547" s="88"/>
      <c r="CK547" s="88"/>
      <c r="CL547" s="88"/>
      <c r="CM547" s="88"/>
      <c r="CN547" s="88"/>
      <c r="CO547" s="88"/>
      <c r="CP547" s="88"/>
      <c r="CQ547" s="88"/>
      <c r="CR547" s="88"/>
      <c r="CS547" s="88"/>
      <c r="CT547" s="88"/>
      <c r="CU547" s="88"/>
      <c r="CV547" s="88"/>
      <c r="CW547" s="88"/>
      <c r="CX547" s="88"/>
      <c r="CY547" s="88"/>
      <c r="CZ547" s="88"/>
      <c r="DA547" s="88"/>
      <c r="DB547" s="88"/>
    </row>
    <row r="548" spans="1:106" s="76" customFormat="1" ht="7.35" customHeight="1">
      <c r="A548" s="73"/>
      <c r="B548" s="123"/>
      <c r="C548" s="174"/>
      <c r="D548" s="128"/>
      <c r="E548" s="93"/>
      <c r="F548" s="93"/>
      <c r="G548" s="93"/>
      <c r="H548" s="93"/>
      <c r="I548" s="93"/>
      <c r="J548" s="93"/>
      <c r="K548" s="262"/>
      <c r="L548" s="263"/>
      <c r="M548" s="93" t="str">
        <f>'4.2.4CB'!G178</f>
        <v>RD104</v>
      </c>
      <c r="N548" s="129"/>
      <c r="O548" s="93"/>
      <c r="P548" s="93"/>
      <c r="Q548" s="93"/>
      <c r="R548" s="93"/>
      <c r="S548" s="93"/>
      <c r="T548" s="93"/>
      <c r="U548" s="94"/>
      <c r="V548" s="128"/>
      <c r="W548" s="93"/>
      <c r="X548" s="93"/>
      <c r="Y548" s="93"/>
      <c r="Z548" s="93"/>
      <c r="AA548" s="94"/>
      <c r="AB548" s="2075">
        <f>'4.2.4CB'!I178</f>
        <v>106021</v>
      </c>
      <c r="AC548" s="2076"/>
      <c r="AD548" s="2076"/>
      <c r="AE548" s="2077"/>
      <c r="AF548" s="98"/>
      <c r="AG548" s="98"/>
      <c r="AH548" s="99"/>
      <c r="AI548" s="100"/>
      <c r="AJ548" s="133"/>
      <c r="AK548" s="155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/>
      <c r="N549" s="129" t="str">
        <f>'4.2.5CP'!G157</f>
        <v>CP128</v>
      </c>
      <c r="O549" s="93"/>
      <c r="P549" s="129"/>
      <c r="Q549" s="129"/>
      <c r="R549" s="129"/>
      <c r="S549" s="129"/>
      <c r="T549" s="93"/>
      <c r="U549" s="94"/>
      <c r="V549" s="128"/>
      <c r="W549" s="93"/>
      <c r="X549" s="93"/>
      <c r="Y549" s="93"/>
      <c r="Z549" s="93"/>
      <c r="AA549" s="94"/>
      <c r="AB549" s="2075">
        <f>'4.2.5CP'!I157</f>
        <v>106300</v>
      </c>
      <c r="AC549" s="2076"/>
      <c r="AD549" s="2076"/>
      <c r="AE549" s="2077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'4.2.5CP'!G158</f>
        <v>CP129</v>
      </c>
      <c r="O550" s="93"/>
      <c r="P550" s="93"/>
      <c r="Q550" s="93"/>
      <c r="R550" s="93"/>
      <c r="S550" s="93"/>
      <c r="T550" s="93"/>
      <c r="U550" s="94"/>
      <c r="V550" s="128"/>
      <c r="W550" s="93"/>
      <c r="X550" s="93"/>
      <c r="Y550" s="93"/>
      <c r="Z550" s="93"/>
      <c r="AA550" s="94"/>
      <c r="AB550" s="2075">
        <f>'4.2.5CP'!I158</f>
        <v>107100</v>
      </c>
      <c r="AC550" s="2076"/>
      <c r="AD550" s="2076"/>
      <c r="AE550" s="2077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125"/>
      <c r="B551" s="116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'4.2.5CP'!G159</f>
        <v>CP130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075">
        <f>'4.2.5CP'!I159</f>
        <v>108000</v>
      </c>
      <c r="AC551" s="2076"/>
      <c r="AD551" s="2076"/>
      <c r="AE551" s="2077"/>
      <c r="AF551" s="98"/>
      <c r="AG551" s="98"/>
      <c r="AH551" s="99"/>
      <c r="AI551" s="100"/>
      <c r="AJ551" s="133"/>
      <c r="AK551" s="155"/>
    </row>
    <row r="552" spans="1:106" s="76" customFormat="1" ht="7.35" customHeight="1">
      <c r="A552" s="73"/>
      <c r="B552" s="116"/>
      <c r="C552" s="174"/>
      <c r="D552" s="128"/>
      <c r="E552" s="91"/>
      <c r="F552" s="91"/>
      <c r="G552" s="91"/>
      <c r="H552" s="91"/>
      <c r="I552" s="91"/>
      <c r="J552" s="91"/>
      <c r="K552" s="258"/>
      <c r="L552" s="259"/>
      <c r="M552" s="91"/>
      <c r="N552" s="92"/>
      <c r="O552" s="91"/>
      <c r="P552" s="91" t="str">
        <f>'4.2.3BR'!U162</f>
        <v>FO10</v>
      </c>
      <c r="Q552" s="91"/>
      <c r="R552" s="91"/>
      <c r="S552" s="91"/>
      <c r="T552" s="91"/>
      <c r="U552" s="94"/>
      <c r="V552" s="128"/>
      <c r="W552" s="93"/>
      <c r="X552" s="93"/>
      <c r="Y552" s="93"/>
      <c r="Z552" s="93"/>
      <c r="AA552" s="94"/>
      <c r="AB552" s="2078">
        <f>'4.2.3BR'!W162</f>
        <v>108478</v>
      </c>
      <c r="AC552" s="2079"/>
      <c r="AD552" s="2079"/>
      <c r="AE552" s="2080"/>
      <c r="AF552" s="52"/>
      <c r="AG552" s="52"/>
      <c r="AH552" s="39"/>
      <c r="AI552" s="53"/>
      <c r="AJ552" s="133"/>
      <c r="AK552" s="155"/>
    </row>
    <row r="553" spans="1:106" s="76" customFormat="1" ht="7.35" customHeight="1">
      <c r="A553" s="201"/>
      <c r="B553" s="121"/>
      <c r="C553" s="122"/>
      <c r="D553" s="149"/>
      <c r="E553" s="111"/>
      <c r="F553" s="111"/>
      <c r="G553" s="111"/>
      <c r="H553" s="111"/>
      <c r="I553" s="111"/>
      <c r="J553" s="111"/>
      <c r="K553" s="268"/>
      <c r="L553" s="269" t="str">
        <f>'4.2.4CB'!G179</f>
        <v>WT042</v>
      </c>
      <c r="M553" s="111"/>
      <c r="N553" s="150"/>
      <c r="O553" s="111"/>
      <c r="P553" s="111"/>
      <c r="Q553" s="111"/>
      <c r="R553" s="111"/>
      <c r="S553" s="111"/>
      <c r="T553" s="111"/>
      <c r="U553" s="112"/>
      <c r="V553" s="149"/>
      <c r="W553" s="111"/>
      <c r="X553" s="111"/>
      <c r="Y553" s="111"/>
      <c r="Z553" s="111"/>
      <c r="AA553" s="112"/>
      <c r="AB553" s="2084">
        <f>'4.2.4CB'!I179</f>
        <v>109663</v>
      </c>
      <c r="AC553" s="2085"/>
      <c r="AD553" s="2085"/>
      <c r="AE553" s="2086"/>
      <c r="AF553" s="113"/>
      <c r="AG553" s="113"/>
      <c r="AH553" s="114"/>
      <c r="AI553" s="115"/>
      <c r="AJ553" s="151"/>
      <c r="AK553" s="157"/>
    </row>
    <row r="554" spans="1:106" s="76" customFormat="1" ht="7.35" customHeight="1">
      <c r="A554" s="172"/>
      <c r="B554" s="173" t="s">
        <v>416</v>
      </c>
      <c r="C554" s="446" t="s">
        <v>1193</v>
      </c>
      <c r="D554" s="80" t="s">
        <v>1192</v>
      </c>
      <c r="E554" s="81"/>
      <c r="F554" s="81"/>
      <c r="G554" s="81"/>
      <c r="H554" s="81"/>
      <c r="I554" s="81"/>
      <c r="J554" s="81"/>
      <c r="K554" s="254"/>
      <c r="L554" s="255"/>
      <c r="M554" s="81"/>
      <c r="N554" s="82"/>
      <c r="O554" s="81"/>
      <c r="P554" s="81"/>
      <c r="Q554" s="81"/>
      <c r="R554" s="81"/>
      <c r="S554" s="81"/>
      <c r="T554" s="81"/>
      <c r="U554" s="18"/>
      <c r="V554" s="80"/>
      <c r="W554" s="81"/>
      <c r="X554" s="81"/>
      <c r="Y554" s="81"/>
      <c r="Z554" s="81"/>
      <c r="AA554" s="18"/>
      <c r="AB554" s="19">
        <v>109950</v>
      </c>
      <c r="AC554" s="168" t="s">
        <v>405</v>
      </c>
      <c r="AD554" s="21">
        <v>115050</v>
      </c>
      <c r="AE554" s="22"/>
      <c r="AF554" s="23"/>
      <c r="AG554" s="23"/>
      <c r="AH554" s="24">
        <f>(AD554-AB554)-AF554</f>
        <v>5100</v>
      </c>
      <c r="AI554" s="25"/>
      <c r="AJ554" s="117"/>
      <c r="AK554" s="153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</row>
    <row r="555" spans="1:106" s="76" customFormat="1" ht="7.35" customHeight="1">
      <c r="A555" s="73"/>
      <c r="B555" s="116"/>
      <c r="C555" s="174"/>
      <c r="D555" s="128" t="s">
        <v>1214</v>
      </c>
      <c r="E555" s="91"/>
      <c r="F555" s="91"/>
      <c r="G555" s="91"/>
      <c r="H555" s="91"/>
      <c r="I555" s="91"/>
      <c r="J555" s="91"/>
      <c r="K555" s="258"/>
      <c r="L555" s="259"/>
      <c r="M555" s="91"/>
      <c r="N555" s="92"/>
      <c r="O555" s="91"/>
      <c r="P555" s="91"/>
      <c r="Q555" s="91"/>
      <c r="R555" s="91"/>
      <c r="S555" s="91"/>
      <c r="T555" s="91"/>
      <c r="U555" s="94"/>
      <c r="V555" s="128"/>
      <c r="W555" s="93"/>
      <c r="X555" s="93"/>
      <c r="Y555" s="93"/>
      <c r="Z555" s="93"/>
      <c r="AA555" s="94"/>
      <c r="AB555" s="48">
        <f>AB554</f>
        <v>109950</v>
      </c>
      <c r="AC555" s="1677" t="s">
        <v>405</v>
      </c>
      <c r="AD555" s="50">
        <f>AB556</f>
        <v>110045</v>
      </c>
      <c r="AE555" s="1678"/>
      <c r="AF555" s="52"/>
      <c r="AG555" s="52"/>
      <c r="AH555" s="39">
        <f>(AD555-AB555)</f>
        <v>95</v>
      </c>
      <c r="AI555" s="53"/>
      <c r="AJ555" s="133"/>
      <c r="AK555" s="155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125"/>
      <c r="B556" s="116"/>
      <c r="C556" s="174"/>
      <c r="D556" s="128"/>
      <c r="E556" s="93"/>
      <c r="F556" s="93"/>
      <c r="G556" s="93"/>
      <c r="H556" s="93"/>
      <c r="I556" s="93"/>
      <c r="J556" s="93"/>
      <c r="K556" s="262" t="str">
        <f>'4.2.3BR'!U133</f>
        <v>OP22</v>
      </c>
      <c r="L556" s="263"/>
      <c r="M556" s="93"/>
      <c r="N556" s="129"/>
      <c r="O556" s="93"/>
      <c r="P556" s="93"/>
      <c r="Q556" s="93"/>
      <c r="R556" s="93"/>
      <c r="S556" s="93"/>
      <c r="T556" s="93"/>
      <c r="U556" s="94"/>
      <c r="V556" s="128"/>
      <c r="W556" s="93"/>
      <c r="X556" s="93"/>
      <c r="Y556" s="93"/>
      <c r="Z556" s="93"/>
      <c r="AA556" s="94"/>
      <c r="AB556" s="48">
        <f>'4.2.3BR'!W133</f>
        <v>110045</v>
      </c>
      <c r="AC556" s="1677" t="s">
        <v>405</v>
      </c>
      <c r="AD556" s="50">
        <f>'4.2.3BR'!AA133</f>
        <v>110211</v>
      </c>
      <c r="AE556" s="1678"/>
      <c r="AF556" s="52"/>
      <c r="AG556" s="52"/>
      <c r="AH556" s="39">
        <f>'4.2.3BR'!AF133</f>
        <v>166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73"/>
      <c r="B557" s="116"/>
      <c r="C557" s="174"/>
      <c r="D557" s="128" t="s">
        <v>1215</v>
      </c>
      <c r="E557" s="93"/>
      <c r="F557" s="93"/>
      <c r="G557" s="93"/>
      <c r="H557" s="93"/>
      <c r="I557" s="93"/>
      <c r="J557" s="93"/>
      <c r="K557" s="262"/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AD556</f>
        <v>110211</v>
      </c>
      <c r="AC557" s="1677" t="s">
        <v>405</v>
      </c>
      <c r="AD557" s="50">
        <f>AB558</f>
        <v>110674</v>
      </c>
      <c r="AE557" s="1678"/>
      <c r="AF557" s="39"/>
      <c r="AG557" s="52"/>
      <c r="AH557" s="39">
        <f>(AD557-AB557)</f>
        <v>463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/>
      <c r="E558" s="93"/>
      <c r="F558" s="93"/>
      <c r="G558" s="93"/>
      <c r="H558" s="93"/>
      <c r="I558" s="93"/>
      <c r="J558" s="93" t="str">
        <f>'4.2.3BR'!U134</f>
        <v>VD17</v>
      </c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'4.2.3BR'!W134</f>
        <v>110674</v>
      </c>
      <c r="AC558" s="1677" t="s">
        <v>405</v>
      </c>
      <c r="AD558" s="50">
        <f>'4.2.3BR'!AA134</f>
        <v>111566</v>
      </c>
      <c r="AE558" s="1678"/>
      <c r="AF558" s="52"/>
      <c r="AG558" s="52"/>
      <c r="AH558" s="39">
        <f>'4.2.3BR'!AF134</f>
        <v>892</v>
      </c>
      <c r="AI558" s="53"/>
      <c r="AJ558" s="133"/>
      <c r="AK558" s="155"/>
    </row>
    <row r="559" spans="1:106" s="76" customFormat="1" ht="7.35" customHeight="1">
      <c r="A559" s="73"/>
      <c r="B559" s="116"/>
      <c r="C559" s="174"/>
      <c r="D559" s="231" t="s">
        <v>1216</v>
      </c>
      <c r="E559" s="229"/>
      <c r="F559" s="229"/>
      <c r="G559" s="229"/>
      <c r="H559" s="229"/>
      <c r="I559" s="229"/>
      <c r="J559" s="229"/>
      <c r="K559" s="293"/>
      <c r="L559" s="294"/>
      <c r="M559" s="229"/>
      <c r="N559" s="232"/>
      <c r="O559" s="229"/>
      <c r="P559" s="229"/>
      <c r="Q559" s="229"/>
      <c r="R559" s="229"/>
      <c r="S559" s="229"/>
      <c r="T559" s="229"/>
      <c r="U559" s="230"/>
      <c r="V559" s="231"/>
      <c r="W559" s="229"/>
      <c r="X559" s="229"/>
      <c r="Y559" s="229"/>
      <c r="Z559" s="229"/>
      <c r="AA559" s="230"/>
      <c r="AB559" s="219">
        <f>AD558</f>
        <v>111566</v>
      </c>
      <c r="AC559" s="220" t="s">
        <v>405</v>
      </c>
      <c r="AD559" s="221">
        <f>AD554</f>
        <v>115050</v>
      </c>
      <c r="AE559" s="222"/>
      <c r="AF559" s="223"/>
      <c r="AG559" s="223"/>
      <c r="AH559" s="224">
        <f>(AD559-AB559)</f>
        <v>3484</v>
      </c>
      <c r="AI559" s="225"/>
      <c r="AJ559" s="236"/>
      <c r="AK559" s="237"/>
      <c r="AL559" s="1792">
        <f>SUM(AH555:AH559)</f>
        <v>5100</v>
      </c>
    </row>
    <row r="560" spans="1:106" s="76" customFormat="1" ht="7.35" customHeight="1">
      <c r="A560" s="73"/>
      <c r="B560" s="116"/>
      <c r="C560" s="1551"/>
      <c r="D560" s="1718"/>
      <c r="E560" s="1719"/>
      <c r="F560" s="1719"/>
      <c r="G560" s="1719"/>
      <c r="H560" s="1719"/>
      <c r="I560" s="1719"/>
      <c r="J560" s="1719"/>
      <c r="K560" s="1720"/>
      <c r="L560" s="1721" t="str">
        <f>'4.2.4CB'!G181</f>
        <v>WT043</v>
      </c>
      <c r="M560" s="1719"/>
      <c r="N560" s="1722"/>
      <c r="O560" s="1719"/>
      <c r="P560" s="1719"/>
      <c r="Q560" s="1719"/>
      <c r="R560" s="1719"/>
      <c r="S560" s="1719"/>
      <c r="T560" s="1719"/>
      <c r="U560" s="1723"/>
      <c r="V560" s="1718"/>
      <c r="W560" s="1719"/>
      <c r="X560" s="1719"/>
      <c r="Y560" s="1719"/>
      <c r="Z560" s="1719"/>
      <c r="AA560" s="1723"/>
      <c r="AB560" s="2087">
        <f>'4.2.4CB'!I181</f>
        <v>110200</v>
      </c>
      <c r="AC560" s="2088"/>
      <c r="AD560" s="2088"/>
      <c r="AE560" s="2089"/>
      <c r="AF560" s="289"/>
      <c r="AG560" s="289"/>
      <c r="AH560" s="290"/>
      <c r="AI560" s="291"/>
      <c r="AJ560" s="292"/>
      <c r="AK560" s="437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88"/>
      <c r="BX560" s="88"/>
      <c r="BY560" s="88"/>
      <c r="BZ560" s="88"/>
      <c r="CA560" s="88"/>
      <c r="CB560" s="88"/>
      <c r="CC560" s="88"/>
      <c r="CD560" s="88"/>
      <c r="CE560" s="88"/>
      <c r="CF560" s="88"/>
      <c r="CG560" s="88"/>
      <c r="CH560" s="88"/>
      <c r="CI560" s="88"/>
      <c r="CJ560" s="88"/>
      <c r="CK560" s="88"/>
      <c r="CL560" s="88"/>
      <c r="CM560" s="88"/>
      <c r="CN560" s="88"/>
      <c r="CO560" s="88"/>
      <c r="CP560" s="88"/>
      <c r="CQ560" s="88"/>
      <c r="CR560" s="88"/>
      <c r="CS560" s="88"/>
      <c r="CT560" s="88"/>
      <c r="CU560" s="88"/>
      <c r="CV560" s="88"/>
      <c r="CW560" s="88"/>
      <c r="CX560" s="88"/>
      <c r="CY560" s="88"/>
      <c r="CZ560" s="88"/>
      <c r="DA560" s="88"/>
      <c r="DB560" s="88"/>
    </row>
    <row r="561" spans="1:106" s="76" customFormat="1" ht="7.35" customHeight="1">
      <c r="A561" s="125"/>
      <c r="B561" s="116"/>
      <c r="C561" s="1551"/>
      <c r="D561" s="128"/>
      <c r="E561" s="93"/>
      <c r="F561" s="93"/>
      <c r="G561" s="93"/>
      <c r="H561" s="93"/>
      <c r="I561" s="93"/>
      <c r="J561" s="93"/>
      <c r="K561" s="262"/>
      <c r="L561" s="263" t="str">
        <f>'4.2.4CB'!G182</f>
        <v>WT044</v>
      </c>
      <c r="M561" s="93"/>
      <c r="N561" s="129"/>
      <c r="O561" s="93"/>
      <c r="P561" s="93"/>
      <c r="Q561" s="93"/>
      <c r="R561" s="93"/>
      <c r="S561" s="93"/>
      <c r="T561" s="93"/>
      <c r="U561" s="94"/>
      <c r="V561" s="128"/>
      <c r="W561" s="93"/>
      <c r="X561" s="93"/>
      <c r="Y561" s="93"/>
      <c r="Z561" s="93"/>
      <c r="AA561" s="94"/>
      <c r="AB561" s="2075">
        <f>'4.2.4CB'!I182</f>
        <v>110400</v>
      </c>
      <c r="AC561" s="2076"/>
      <c r="AD561" s="2076"/>
      <c r="AE561" s="2077"/>
      <c r="AF561" s="98"/>
      <c r="AG561" s="98"/>
      <c r="AH561" s="99"/>
      <c r="AI561" s="100"/>
      <c r="AJ561" s="133"/>
      <c r="AK561" s="155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</row>
    <row r="562" spans="1:106" s="76" customFormat="1" ht="7.35" customHeight="1">
      <c r="A562" s="73"/>
      <c r="B562" s="116"/>
      <c r="C562" s="1551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'4.2.4CB'!G183</f>
        <v>WT045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075">
        <f>'4.2.4CB'!I183</f>
        <v>110567</v>
      </c>
      <c r="AC562" s="2076"/>
      <c r="AD562" s="2076"/>
      <c r="AE562" s="2077"/>
      <c r="AF562" s="98"/>
      <c r="AG562" s="98"/>
      <c r="AH562" s="99"/>
      <c r="AI562" s="100"/>
      <c r="AJ562" s="133"/>
      <c r="AK562" s="155"/>
    </row>
    <row r="563" spans="1:106" s="76" customFormat="1" ht="7.35" customHeight="1">
      <c r="A563" s="73"/>
      <c r="B563" s="116"/>
      <c r="C563" s="70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'4.2.4CB'!G184</f>
        <v>WT046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075">
        <f>'4.2.4CB'!I184</f>
        <v>112311</v>
      </c>
      <c r="AC563" s="2076"/>
      <c r="AD563" s="2076"/>
      <c r="AE563" s="2077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/>
      <c r="M564" s="93"/>
      <c r="N564" s="129"/>
      <c r="O564" s="93"/>
      <c r="P564" s="93" t="str">
        <f>'4.2.3BR'!U164</f>
        <v>FO11</v>
      </c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078">
        <f>'4.2.3BR'!W164</f>
        <v>112411</v>
      </c>
      <c r="AC564" s="2079"/>
      <c r="AD564" s="2079"/>
      <c r="AE564" s="2080"/>
      <c r="AF564" s="52"/>
      <c r="AG564" s="52"/>
      <c r="AH564" s="39"/>
      <c r="AI564" s="53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 t="str">
        <f>'4.2.5CP'!G161</f>
        <v>CP131</v>
      </c>
      <c r="O565" s="93"/>
      <c r="P565" s="93"/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078">
        <f>'4.2.5CP'!I161</f>
        <v>112411</v>
      </c>
      <c r="AC565" s="2079"/>
      <c r="AD565" s="2079"/>
      <c r="AE565" s="2080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174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/>
      <c r="O566" s="93"/>
      <c r="P566" s="93"/>
      <c r="Q566" s="93" t="str">
        <f>'4.2.6IC'!G23</f>
        <v>IC07</v>
      </c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075">
        <f>'4.2.6IC'!H23</f>
        <v>112615</v>
      </c>
      <c r="AC566" s="2076"/>
      <c r="AD566" s="2076"/>
      <c r="AE566" s="2077"/>
      <c r="AF566" s="98"/>
      <c r="AG566" s="98"/>
      <c r="AH566" s="99"/>
      <c r="AI566" s="100"/>
      <c r="AJ566" s="133"/>
      <c r="AK566" s="155" t="str">
        <f>'4.2.6IC'!AN23</f>
        <v>Binh Son IC (Including TG, TP and TPO)</v>
      </c>
    </row>
    <row r="567" spans="1:106" s="76" customFormat="1" ht="7.35" customHeight="1">
      <c r="A567" s="73"/>
      <c r="B567" s="116"/>
      <c r="C567" s="70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/>
      <c r="R567" s="93" t="str">
        <f>'4.2.3BR'!U194</f>
        <v>IRB11</v>
      </c>
      <c r="S567" s="93"/>
      <c r="T567" s="93"/>
      <c r="U567" s="94"/>
      <c r="V567" s="128"/>
      <c r="W567" s="93"/>
      <c r="X567" s="93"/>
      <c r="Y567" s="93"/>
      <c r="Z567" s="93"/>
      <c r="AA567" s="94"/>
      <c r="AB567" s="2078">
        <f>'4.2.3BR'!W194</f>
        <v>112615</v>
      </c>
      <c r="AC567" s="2079"/>
      <c r="AD567" s="2079"/>
      <c r="AE567" s="2080"/>
      <c r="AF567" s="52"/>
      <c r="AG567" s="52"/>
      <c r="AH567" s="39"/>
      <c r="AI567" s="53"/>
      <c r="AJ567" s="133"/>
      <c r="AK567" s="155" t="s">
        <v>419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/>
      <c r="S568" s="93"/>
      <c r="T568" s="93" t="str">
        <f>'4.2.5CP'!G205</f>
        <v>CP166</v>
      </c>
      <c r="U568" s="94"/>
      <c r="V568" s="128"/>
      <c r="W568" s="93"/>
      <c r="X568" s="93"/>
      <c r="Y568" s="93"/>
      <c r="Z568" s="93"/>
      <c r="AA568" s="94"/>
      <c r="AB568" s="2078">
        <f>'4.2.5CP'!I205</f>
        <v>112615</v>
      </c>
      <c r="AC568" s="2079"/>
      <c r="AD568" s="2079"/>
      <c r="AE568" s="2080"/>
      <c r="AF568" s="98"/>
      <c r="AG568" s="98"/>
      <c r="AH568" s="99"/>
      <c r="AI568" s="100"/>
      <c r="AJ568" s="133"/>
      <c r="AK568" s="155" t="str">
        <f>'4.2.5CP'!S205</f>
        <v>IR (Binh Son IC)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'4.2.5CP'!G206</f>
        <v>CP167</v>
      </c>
      <c r="U569" s="94"/>
      <c r="V569" s="128"/>
      <c r="W569" s="93"/>
      <c r="X569" s="93"/>
      <c r="Y569" s="93"/>
      <c r="Z569" s="93"/>
      <c r="AA569" s="94"/>
      <c r="AB569" s="2078">
        <f>'4.2.5CP'!I206</f>
        <v>112615</v>
      </c>
      <c r="AC569" s="2079"/>
      <c r="AD569" s="2079"/>
      <c r="AE569" s="2080"/>
      <c r="AF569" s="98"/>
      <c r="AG569" s="98"/>
      <c r="AH569" s="99"/>
      <c r="AI569" s="100"/>
      <c r="AJ569" s="133"/>
      <c r="AK569" s="155" t="str">
        <f>'4.2.5CP'!S206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/>
      <c r="U570" s="94"/>
      <c r="V570" s="128"/>
      <c r="W570" s="93"/>
      <c r="X570" s="93"/>
      <c r="Y570" s="93"/>
      <c r="Z570" s="93"/>
      <c r="AA570" s="94" t="str">
        <f>'4.2.8IS'!F24</f>
        <v>IS07</v>
      </c>
      <c r="AB570" s="2078">
        <f>'4.2.8IS'!H24</f>
        <v>112615</v>
      </c>
      <c r="AC570" s="2079"/>
      <c r="AD570" s="2079"/>
      <c r="AE570" s="2080"/>
      <c r="AF570" s="98"/>
      <c r="AG570" s="98"/>
      <c r="AH570" s="99"/>
      <c r="AI570" s="100"/>
      <c r="AJ570" s="133"/>
      <c r="AK570" s="155" t="str">
        <f>'4.2.8IS'!AC24</f>
        <v>Tra Bong - Binh Long Road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 t="str">
        <f>'4.2.5CP'!G162</f>
        <v>CP132</v>
      </c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/>
      <c r="AB571" s="2075">
        <f>'4.2.5CP'!I162</f>
        <v>113447</v>
      </c>
      <c r="AC571" s="2076"/>
      <c r="AD571" s="2076"/>
      <c r="AE571" s="2077"/>
      <c r="AF571" s="98"/>
      <c r="AG571" s="98"/>
      <c r="AH571" s="99"/>
      <c r="AI571" s="100"/>
      <c r="AJ571" s="133"/>
      <c r="AK571" s="155"/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'4.2.5CP'!G163</f>
        <v>CP133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075">
        <f>'4.2.5CP'!I163</f>
        <v>114180</v>
      </c>
      <c r="AC572" s="2076"/>
      <c r="AD572" s="2076"/>
      <c r="AE572" s="2077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/>
      <c r="O573" s="93"/>
      <c r="P573" s="93" t="str">
        <f>'4.2.3BR'!U165</f>
        <v>FO12</v>
      </c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078">
        <f>'4.2.3BR'!W165</f>
        <v>114755</v>
      </c>
      <c r="AC573" s="2079"/>
      <c r="AD573" s="2079"/>
      <c r="AE573" s="2080"/>
      <c r="AF573" s="52"/>
      <c r="AG573" s="52"/>
      <c r="AH573" s="39"/>
      <c r="AI573" s="53"/>
      <c r="AJ573" s="133"/>
      <c r="AK573" s="155"/>
    </row>
    <row r="574" spans="1:106" s="76" customFormat="1" ht="7.35" customHeight="1">
      <c r="A574" s="73"/>
      <c r="B574" s="116"/>
      <c r="C574" s="70"/>
      <c r="D574" s="149"/>
      <c r="E574" s="111"/>
      <c r="F574" s="111"/>
      <c r="G574" s="111"/>
      <c r="H574" s="111"/>
      <c r="I574" s="111"/>
      <c r="J574" s="111"/>
      <c r="K574" s="268"/>
      <c r="L574" s="269"/>
      <c r="M574" s="111"/>
      <c r="N574" s="150" t="str">
        <f>'4.2.5CP'!G164</f>
        <v>CP134</v>
      </c>
      <c r="O574" s="111"/>
      <c r="P574" s="111"/>
      <c r="Q574" s="111"/>
      <c r="R574" s="111"/>
      <c r="S574" s="111"/>
      <c r="T574" s="111"/>
      <c r="U574" s="112"/>
      <c r="V574" s="149"/>
      <c r="W574" s="111"/>
      <c r="X574" s="111"/>
      <c r="Y574" s="111"/>
      <c r="Z574" s="111"/>
      <c r="AA574" s="112"/>
      <c r="AB574" s="2084">
        <f>'4.2.5CP'!I164</f>
        <v>114975</v>
      </c>
      <c r="AC574" s="2085"/>
      <c r="AD574" s="2085"/>
      <c r="AE574" s="2086"/>
      <c r="AF574" s="113"/>
      <c r="AG574" s="113"/>
      <c r="AH574" s="114"/>
      <c r="AI574" s="115"/>
      <c r="AJ574" s="151"/>
      <c r="AK574" s="157"/>
    </row>
    <row r="575" spans="1:106" s="76" customFormat="1" ht="7.35" customHeight="1">
      <c r="A575" s="73"/>
      <c r="B575" s="123"/>
      <c r="C575" s="1728"/>
      <c r="D575" s="80" t="s">
        <v>1194</v>
      </c>
      <c r="E575" s="81"/>
      <c r="F575" s="81"/>
      <c r="G575" s="81"/>
      <c r="H575" s="81"/>
      <c r="I575" s="81"/>
      <c r="J575" s="81"/>
      <c r="K575" s="254"/>
      <c r="L575" s="255"/>
      <c r="M575" s="81"/>
      <c r="N575" s="82"/>
      <c r="O575" s="81"/>
      <c r="P575" s="81"/>
      <c r="Q575" s="81"/>
      <c r="R575" s="81"/>
      <c r="S575" s="81"/>
      <c r="T575" s="81"/>
      <c r="U575" s="18"/>
      <c r="V575" s="80"/>
      <c r="W575" s="81"/>
      <c r="X575" s="81"/>
      <c r="Y575" s="81"/>
      <c r="Z575" s="81"/>
      <c r="AA575" s="18"/>
      <c r="AB575" s="19">
        <v>114950</v>
      </c>
      <c r="AC575" s="83" t="s">
        <v>405</v>
      </c>
      <c r="AD575" s="21">
        <v>120050</v>
      </c>
      <c r="AE575" s="22"/>
      <c r="AF575" s="23"/>
      <c r="AG575" s="23"/>
      <c r="AH575" s="24">
        <f>(AD575-AB575)-AF575</f>
        <v>5100</v>
      </c>
      <c r="AI575" s="25"/>
      <c r="AJ575" s="117"/>
      <c r="AK575" s="153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</row>
    <row r="576" spans="1:106" s="88" customFormat="1" ht="7.35" customHeight="1">
      <c r="A576" s="125"/>
      <c r="B576" s="118"/>
      <c r="C576" s="29"/>
      <c r="D576" s="84" t="s">
        <v>1217</v>
      </c>
      <c r="E576" s="85"/>
      <c r="F576" s="85"/>
      <c r="G576" s="85"/>
      <c r="H576" s="85"/>
      <c r="I576" s="85"/>
      <c r="J576" s="85"/>
      <c r="K576" s="256"/>
      <c r="L576" s="257"/>
      <c r="M576" s="85"/>
      <c r="N576" s="86"/>
      <c r="O576" s="85"/>
      <c r="P576" s="85"/>
      <c r="Q576" s="85"/>
      <c r="R576" s="85"/>
      <c r="S576" s="85"/>
      <c r="T576" s="85"/>
      <c r="U576" s="33"/>
      <c r="V576" s="84"/>
      <c r="W576" s="85"/>
      <c r="X576" s="85"/>
      <c r="Y576" s="85"/>
      <c r="Z576" s="85"/>
      <c r="AA576" s="33"/>
      <c r="AB576" s="34">
        <f>AB575</f>
        <v>114950</v>
      </c>
      <c r="AC576" s="87" t="s">
        <v>405</v>
      </c>
      <c r="AD576" s="36">
        <f>AB577</f>
        <v>116280</v>
      </c>
      <c r="AE576" s="37"/>
      <c r="AF576" s="38"/>
      <c r="AG576" s="38"/>
      <c r="AH576" s="39">
        <f>(AD576-AB576)</f>
        <v>1330</v>
      </c>
      <c r="AI576" s="40"/>
      <c r="AJ576" s="127"/>
      <c r="AK576" s="4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  <c r="CX576" s="76"/>
      <c r="CY576" s="76"/>
      <c r="CZ576" s="76"/>
      <c r="DA576" s="76"/>
      <c r="DB576" s="76"/>
    </row>
    <row r="577" spans="1:106" s="76" customFormat="1" ht="7.35" customHeight="1">
      <c r="A577" s="73"/>
      <c r="B577" s="116"/>
      <c r="C577" s="70"/>
      <c r="D577" s="128"/>
      <c r="E577" s="93"/>
      <c r="F577" s="93"/>
      <c r="G577" s="93"/>
      <c r="H577" s="93"/>
      <c r="I577" s="93" t="str">
        <f>'4.2.3BR'!U136</f>
        <v>CB17</v>
      </c>
      <c r="J577" s="93"/>
      <c r="K577" s="262"/>
      <c r="L577" s="263"/>
      <c r="M577" s="93"/>
      <c r="N577" s="129"/>
      <c r="O577" s="93"/>
      <c r="P577" s="93"/>
      <c r="Q577" s="93"/>
      <c r="R577" s="93"/>
      <c r="S577" s="93"/>
      <c r="T577" s="93"/>
      <c r="U577" s="94"/>
      <c r="V577" s="128"/>
      <c r="W577" s="93"/>
      <c r="X577" s="93"/>
      <c r="Y577" s="93"/>
      <c r="Z577" s="93"/>
      <c r="AA577" s="94"/>
      <c r="AB577" s="48">
        <f>'4.2.3BR'!W136</f>
        <v>116280</v>
      </c>
      <c r="AC577" s="49" t="s">
        <v>405</v>
      </c>
      <c r="AD577" s="50">
        <f>'4.2.3BR'!AA136</f>
        <v>116372</v>
      </c>
      <c r="AE577" s="51"/>
      <c r="AF577" s="52"/>
      <c r="AG577" s="52"/>
      <c r="AH577" s="39">
        <f>'4.2.3BR'!AF136</f>
        <v>92</v>
      </c>
      <c r="AI577" s="53"/>
      <c r="AJ577" s="133"/>
      <c r="AK577" s="155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</row>
    <row r="578" spans="1:106" s="76" customFormat="1" ht="7.35" customHeight="1">
      <c r="A578" s="73"/>
      <c r="B578" s="116"/>
      <c r="C578" s="70"/>
      <c r="D578" s="134" t="s">
        <v>1218</v>
      </c>
      <c r="E578" s="104"/>
      <c r="F578" s="104"/>
      <c r="G578" s="104"/>
      <c r="H578" s="104"/>
      <c r="I578" s="104"/>
      <c r="J578" s="104"/>
      <c r="K578" s="264"/>
      <c r="L578" s="265"/>
      <c r="M578" s="104"/>
      <c r="N578" s="135"/>
      <c r="O578" s="104"/>
      <c r="P578" s="104"/>
      <c r="Q578" s="104"/>
      <c r="R578" s="104"/>
      <c r="S578" s="104"/>
      <c r="T578" s="104"/>
      <c r="U578" s="105"/>
      <c r="V578" s="134"/>
      <c r="W578" s="104"/>
      <c r="X578" s="104"/>
      <c r="Y578" s="104"/>
      <c r="Z578" s="104"/>
      <c r="AA578" s="105"/>
      <c r="AB578" s="60">
        <f>AD577</f>
        <v>116372</v>
      </c>
      <c r="AC578" s="61" t="s">
        <v>405</v>
      </c>
      <c r="AD578" s="62">
        <f>AB579</f>
        <v>118320.5</v>
      </c>
      <c r="AE578" s="63"/>
      <c r="AF578" s="64"/>
      <c r="AG578" s="64"/>
      <c r="AH578" s="39">
        <f>(AD578-AB578)</f>
        <v>1948.5</v>
      </c>
      <c r="AI578" s="65"/>
      <c r="AJ578" s="152"/>
      <c r="AK578" s="158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28"/>
      <c r="E579" s="93"/>
      <c r="F579" s="93"/>
      <c r="G579" s="93"/>
      <c r="H579" s="93"/>
      <c r="I579" s="93" t="str">
        <f>'4.2.3BR'!U137</f>
        <v>CB18</v>
      </c>
      <c r="J579" s="93"/>
      <c r="K579" s="262"/>
      <c r="L579" s="263"/>
      <c r="M579" s="93"/>
      <c r="N579" s="129"/>
      <c r="O579" s="93"/>
      <c r="P579" s="93"/>
      <c r="Q579" s="93"/>
      <c r="R579" s="93"/>
      <c r="S579" s="93"/>
      <c r="T579" s="93"/>
      <c r="U579" s="94"/>
      <c r="V579" s="128"/>
      <c r="W579" s="93"/>
      <c r="X579" s="93"/>
      <c r="Y579" s="93"/>
      <c r="Z579" s="93"/>
      <c r="AA579" s="94"/>
      <c r="AB579" s="48">
        <f>'4.2.3BR'!W137</f>
        <v>118320.5</v>
      </c>
      <c r="AC579" s="49" t="s">
        <v>405</v>
      </c>
      <c r="AD579" s="50">
        <f>'4.2.3BR'!AA137</f>
        <v>118425.5</v>
      </c>
      <c r="AE579" s="51"/>
      <c r="AF579" s="52"/>
      <c r="AG579" s="52"/>
      <c r="AH579" s="39">
        <f>'4.2.3BR'!AF137</f>
        <v>105</v>
      </c>
      <c r="AI579" s="53"/>
      <c r="AJ579" s="133"/>
      <c r="AK579" s="155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231" t="s">
        <v>1219</v>
      </c>
      <c r="E580" s="229"/>
      <c r="F580" s="229"/>
      <c r="G580" s="229"/>
      <c r="H580" s="229"/>
      <c r="I580" s="229"/>
      <c r="J580" s="229"/>
      <c r="K580" s="293"/>
      <c r="L580" s="294"/>
      <c r="M580" s="229"/>
      <c r="N580" s="232"/>
      <c r="O580" s="229"/>
      <c r="P580" s="229"/>
      <c r="Q580" s="229"/>
      <c r="R580" s="229"/>
      <c r="S580" s="229"/>
      <c r="T580" s="229"/>
      <c r="U580" s="230"/>
      <c r="V580" s="231"/>
      <c r="W580" s="229"/>
      <c r="X580" s="229"/>
      <c r="Y580" s="229"/>
      <c r="Z580" s="229"/>
      <c r="AA580" s="230"/>
      <c r="AB580" s="219">
        <f>AD579</f>
        <v>118425.5</v>
      </c>
      <c r="AC580" s="220" t="s">
        <v>405</v>
      </c>
      <c r="AD580" s="221">
        <f>AD575</f>
        <v>120050</v>
      </c>
      <c r="AE580" s="222"/>
      <c r="AF580" s="223"/>
      <c r="AG580" s="223"/>
      <c r="AH580" s="224">
        <f>(AD580-AB580)</f>
        <v>1624.5</v>
      </c>
      <c r="AI580" s="225"/>
      <c r="AJ580" s="236"/>
      <c r="AK580" s="237"/>
      <c r="AL580" s="196">
        <f>SUM(AH576:AH580)</f>
        <v>5100</v>
      </c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1718"/>
      <c r="E581" s="1719"/>
      <c r="F581" s="1719"/>
      <c r="G581" s="1719"/>
      <c r="H581" s="1719"/>
      <c r="I581" s="1719"/>
      <c r="J581" s="1719"/>
      <c r="K581" s="1720"/>
      <c r="L581" s="1721"/>
      <c r="M581" s="1719"/>
      <c r="N581" s="1722"/>
      <c r="O581" s="1719"/>
      <c r="P581" s="1719" t="str">
        <f>'4.2.3BR'!U167</f>
        <v>FO13</v>
      </c>
      <c r="Q581" s="1719"/>
      <c r="R581" s="1719"/>
      <c r="S581" s="1719"/>
      <c r="T581" s="1719"/>
      <c r="U581" s="1723"/>
      <c r="V581" s="1718"/>
      <c r="W581" s="1719"/>
      <c r="X581" s="1719"/>
      <c r="Y581" s="1719"/>
      <c r="Z581" s="1719"/>
      <c r="AA581" s="1723"/>
      <c r="AB581" s="2118">
        <f>'4.2.3BR'!W167</f>
        <v>115242</v>
      </c>
      <c r="AC581" s="2119"/>
      <c r="AD581" s="2119"/>
      <c r="AE581" s="2120"/>
      <c r="AF581" s="1235"/>
      <c r="AG581" s="1235"/>
      <c r="AH581" s="1236"/>
      <c r="AI581" s="1237"/>
      <c r="AJ581" s="292"/>
      <c r="AK581" s="437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28"/>
      <c r="E582" s="93"/>
      <c r="F582" s="93"/>
      <c r="G582" s="93"/>
      <c r="H582" s="93"/>
      <c r="I582" s="93"/>
      <c r="J582" s="93"/>
      <c r="K582" s="262"/>
      <c r="L582" s="263"/>
      <c r="M582" s="93" t="str">
        <f>'4.2.4CB'!G186</f>
        <v>RD105</v>
      </c>
      <c r="N582" s="129"/>
      <c r="O582" s="93"/>
      <c r="P582" s="93"/>
      <c r="Q582" s="93"/>
      <c r="R582" s="93"/>
      <c r="S582" s="93"/>
      <c r="T582" s="93"/>
      <c r="U582" s="94"/>
      <c r="V582" s="128"/>
      <c r="W582" s="93"/>
      <c r="X582" s="93"/>
      <c r="Y582" s="93"/>
      <c r="Z582" s="93"/>
      <c r="AA582" s="94"/>
      <c r="AB582" s="2075">
        <f>'4.2.4CB'!I186</f>
        <v>116275</v>
      </c>
      <c r="AC582" s="2076"/>
      <c r="AD582" s="2076"/>
      <c r="AE582" s="2077"/>
      <c r="AF582" s="98"/>
      <c r="AG582" s="98"/>
      <c r="AH582" s="99"/>
      <c r="AI582" s="100"/>
      <c r="AJ582" s="133"/>
      <c r="AK582" s="155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/>
      <c r="N583" s="129" t="str">
        <f>'4.2.5CP'!G166</f>
        <v>CP135</v>
      </c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075">
        <f>'4.2.5CP'!I166</f>
        <v>116441</v>
      </c>
      <c r="AC583" s="2076"/>
      <c r="AD583" s="2076"/>
      <c r="AE583" s="2077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/>
      <c r="O584" s="93"/>
      <c r="P584" s="93" t="str">
        <f>'4.2.3BR'!U168</f>
        <v>FO14</v>
      </c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078">
        <f>'4.2.3BR'!W168</f>
        <v>116888</v>
      </c>
      <c r="AC584" s="2079"/>
      <c r="AD584" s="2079"/>
      <c r="AE584" s="2080"/>
      <c r="AF584" s="52"/>
      <c r="AG584" s="52"/>
      <c r="AH584" s="39"/>
      <c r="AI584" s="53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 t="str">
        <f>'4.2.5CP'!G167</f>
        <v>CP136</v>
      </c>
      <c r="O585" s="93"/>
      <c r="P585" s="93"/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075">
        <f>'4.2.5CP'!I167</f>
        <v>116892</v>
      </c>
      <c r="AC585" s="2076"/>
      <c r="AD585" s="2076"/>
      <c r="AE585" s="2077"/>
      <c r="AF585" s="98"/>
      <c r="AG585" s="98"/>
      <c r="AH585" s="99"/>
      <c r="AI585" s="100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88"/>
      <c r="BX585" s="88"/>
      <c r="BY585" s="88"/>
      <c r="BZ585" s="88"/>
      <c r="CA585" s="88"/>
      <c r="CB585" s="88"/>
      <c r="CC585" s="88"/>
      <c r="CD585" s="88"/>
      <c r="CE585" s="88"/>
      <c r="CF585" s="88"/>
      <c r="CG585" s="88"/>
      <c r="CH585" s="88"/>
      <c r="CI585" s="88"/>
      <c r="CJ585" s="88"/>
      <c r="CK585" s="88"/>
      <c r="CL585" s="88"/>
      <c r="CM585" s="88"/>
      <c r="CN585" s="88"/>
      <c r="CO585" s="88"/>
      <c r="CP585" s="88"/>
      <c r="CQ585" s="88"/>
      <c r="CR585" s="88"/>
      <c r="CS585" s="88"/>
      <c r="CT585" s="88"/>
      <c r="CU585" s="88"/>
      <c r="CV585" s="88"/>
      <c r="CW585" s="88"/>
      <c r="CX585" s="88"/>
      <c r="CY585" s="88"/>
      <c r="CZ585" s="88"/>
      <c r="DA585" s="88"/>
      <c r="DB585" s="88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'4.2.5CP'!G168</f>
        <v>CP137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075">
        <f>'4.2.5CP'!I168</f>
        <v>117356</v>
      </c>
      <c r="AC586" s="2076"/>
      <c r="AD586" s="2076"/>
      <c r="AE586" s="2077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/>
      <c r="O587" s="93"/>
      <c r="P587" s="93" t="str">
        <f>'4.2.3BR'!U169</f>
        <v>FO15</v>
      </c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078">
        <f>'4.2.3BR'!W169</f>
        <v>118065</v>
      </c>
      <c r="AC587" s="2079"/>
      <c r="AD587" s="2079"/>
      <c r="AE587" s="2080"/>
      <c r="AF587" s="52"/>
      <c r="AG587" s="52"/>
      <c r="AH587" s="39"/>
      <c r="AI587" s="53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 t="str">
        <f>'4.2.5CP'!G169</f>
        <v>CP138</v>
      </c>
      <c r="O588" s="93"/>
      <c r="P588" s="93"/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075">
        <f>'4.2.5CP'!I169</f>
        <v>118547</v>
      </c>
      <c r="AC588" s="2076"/>
      <c r="AD588" s="2076"/>
      <c r="AE588" s="2077"/>
      <c r="AF588" s="98"/>
      <c r="AG588" s="98"/>
      <c r="AH588" s="99"/>
      <c r="AI588" s="100"/>
      <c r="AJ588" s="133"/>
      <c r="AK588" s="155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'4.2.5CP'!G170</f>
        <v>CP139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075">
        <f>'4.2.5CP'!I170</f>
        <v>118958</v>
      </c>
      <c r="AC589" s="2076"/>
      <c r="AD589" s="2076"/>
      <c r="AE589" s="2077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'4.2.5CP'!G171</f>
        <v>CP140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075">
        <f>'4.2.5CP'!I171</f>
        <v>119234</v>
      </c>
      <c r="AC590" s="2076"/>
      <c r="AD590" s="2076"/>
      <c r="AE590" s="2077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 t="str">
        <f>'4.2.4CB'!G187</f>
        <v>WT047</v>
      </c>
      <c r="M591" s="93"/>
      <c r="N591" s="129"/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075">
        <f>'4.2.4CB'!I187</f>
        <v>119481</v>
      </c>
      <c r="AC591" s="2076"/>
      <c r="AD591" s="2076"/>
      <c r="AE591" s="2077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/>
      <c r="M592" s="93"/>
      <c r="N592" s="129"/>
      <c r="O592" s="93"/>
      <c r="P592" s="93" t="str">
        <f>'4.2.3BR'!U170</f>
        <v>FO16</v>
      </c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078">
        <f>'4.2.3BR'!W170</f>
        <v>119508</v>
      </c>
      <c r="AC592" s="2079"/>
      <c r="AD592" s="2079"/>
      <c r="AE592" s="2080"/>
      <c r="AF592" s="52"/>
      <c r="AG592" s="52"/>
      <c r="AH592" s="39"/>
      <c r="AI592" s="53"/>
      <c r="AJ592" s="133"/>
      <c r="AK592" s="155"/>
    </row>
    <row r="593" spans="1:106" s="76" customFormat="1" ht="7.35" customHeight="1">
      <c r="A593" s="73"/>
      <c r="B593" s="116"/>
      <c r="C593" s="70"/>
      <c r="D593" s="149"/>
      <c r="E593" s="111"/>
      <c r="F593" s="111"/>
      <c r="G593" s="111"/>
      <c r="H593" s="111"/>
      <c r="I593" s="111"/>
      <c r="J593" s="111"/>
      <c r="K593" s="268"/>
      <c r="L593" s="269"/>
      <c r="M593" s="111"/>
      <c r="N593" s="150" t="str">
        <f>'4.2.5CP'!G172</f>
        <v>CP141</v>
      </c>
      <c r="O593" s="111"/>
      <c r="P593" s="111"/>
      <c r="Q593" s="111"/>
      <c r="R593" s="111"/>
      <c r="S593" s="111"/>
      <c r="T593" s="111"/>
      <c r="U593" s="112"/>
      <c r="V593" s="149"/>
      <c r="W593" s="111"/>
      <c r="X593" s="111"/>
      <c r="Y593" s="111"/>
      <c r="Z593" s="111"/>
      <c r="AA593" s="112"/>
      <c r="AB593" s="2084">
        <f>'4.2.5CP'!I172</f>
        <v>119687</v>
      </c>
      <c r="AC593" s="2085"/>
      <c r="AD593" s="2085"/>
      <c r="AE593" s="2086"/>
      <c r="AF593" s="113"/>
      <c r="AG593" s="113"/>
      <c r="AH593" s="114"/>
      <c r="AI593" s="115"/>
      <c r="AJ593" s="151"/>
      <c r="AK593" s="157"/>
    </row>
    <row r="594" spans="1:106" s="76" customFormat="1" ht="7.35" customHeight="1">
      <c r="A594" s="73"/>
      <c r="B594" s="116"/>
      <c r="C594" s="70"/>
      <c r="D594" s="80" t="s">
        <v>1195</v>
      </c>
      <c r="E594" s="81"/>
      <c r="F594" s="81"/>
      <c r="G594" s="81"/>
      <c r="H594" s="81"/>
      <c r="I594" s="81"/>
      <c r="J594" s="81"/>
      <c r="K594" s="254"/>
      <c r="L594" s="255"/>
      <c r="M594" s="81"/>
      <c r="N594" s="82"/>
      <c r="O594" s="81"/>
      <c r="P594" s="81"/>
      <c r="Q594" s="81"/>
      <c r="R594" s="81"/>
      <c r="S594" s="81"/>
      <c r="T594" s="81"/>
      <c r="U594" s="18"/>
      <c r="V594" s="80"/>
      <c r="W594" s="81"/>
      <c r="X594" s="81"/>
      <c r="Y594" s="81"/>
      <c r="Z594" s="81"/>
      <c r="AA594" s="18"/>
      <c r="AB594" s="19">
        <v>119950</v>
      </c>
      <c r="AC594" s="168" t="s">
        <v>405</v>
      </c>
      <c r="AD594" s="21">
        <v>125050</v>
      </c>
      <c r="AE594" s="22"/>
      <c r="AF594" s="23"/>
      <c r="AG594" s="23"/>
      <c r="AH594" s="24">
        <f>(AD594-AB594)-AF594</f>
        <v>5100</v>
      </c>
      <c r="AI594" s="25"/>
      <c r="AJ594" s="117"/>
      <c r="AK594" s="153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</row>
    <row r="595" spans="1:106" s="88" customFormat="1" ht="7.35" customHeight="1">
      <c r="A595" s="125"/>
      <c r="B595" s="118"/>
      <c r="C595" s="29"/>
      <c r="D595" s="90" t="s">
        <v>1220</v>
      </c>
      <c r="E595" s="91"/>
      <c r="F595" s="91"/>
      <c r="G595" s="91"/>
      <c r="H595" s="91"/>
      <c r="I595" s="91"/>
      <c r="J595" s="91"/>
      <c r="K595" s="258"/>
      <c r="L595" s="259"/>
      <c r="M595" s="91"/>
      <c r="N595" s="92"/>
      <c r="O595" s="91"/>
      <c r="P595" s="91"/>
      <c r="Q595" s="91"/>
      <c r="R595" s="91"/>
      <c r="S595" s="91"/>
      <c r="T595" s="91"/>
      <c r="U595" s="47"/>
      <c r="V595" s="90"/>
      <c r="W595" s="91"/>
      <c r="X595" s="91"/>
      <c r="Y595" s="91"/>
      <c r="Z595" s="91"/>
      <c r="AA595" s="47"/>
      <c r="AB595" s="48">
        <f>AB594</f>
        <v>119950</v>
      </c>
      <c r="AC595" s="1553" t="s">
        <v>405</v>
      </c>
      <c r="AD595" s="50">
        <f>AB596</f>
        <v>123994</v>
      </c>
      <c r="AE595" s="1678"/>
      <c r="AF595" s="52"/>
      <c r="AG595" s="52"/>
      <c r="AH595" s="39">
        <f>(AD595-AB595)</f>
        <v>4044</v>
      </c>
      <c r="AI595" s="53"/>
      <c r="AJ595" s="119"/>
      <c r="AK595" s="55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  <c r="CX595" s="76"/>
      <c r="CY595" s="76"/>
      <c r="CZ595" s="76"/>
      <c r="DA595" s="76"/>
      <c r="DB595" s="76"/>
    </row>
    <row r="596" spans="1:106" s="88" customFormat="1" ht="7.35" customHeight="1">
      <c r="A596" s="73"/>
      <c r="B596" s="116"/>
      <c r="C596" s="70"/>
      <c r="D596" s="128"/>
      <c r="E596" s="93"/>
      <c r="F596" s="93"/>
      <c r="G596" s="93"/>
      <c r="H596" s="93"/>
      <c r="I596" s="93"/>
      <c r="J596" s="93" t="str">
        <f>'4.2.3BR'!U139</f>
        <v>VD18</v>
      </c>
      <c r="K596" s="262"/>
      <c r="L596" s="263"/>
      <c r="M596" s="93"/>
      <c r="N596" s="129"/>
      <c r="O596" s="93"/>
      <c r="P596" s="93"/>
      <c r="Q596" s="93"/>
      <c r="R596" s="93"/>
      <c r="S596" s="93"/>
      <c r="T596" s="93"/>
      <c r="U596" s="94"/>
      <c r="V596" s="128"/>
      <c r="W596" s="93"/>
      <c r="X596" s="93"/>
      <c r="Y596" s="93"/>
      <c r="Z596" s="93"/>
      <c r="AA596" s="94"/>
      <c r="AB596" s="48">
        <f>'4.2.3BR'!W139</f>
        <v>123994</v>
      </c>
      <c r="AC596" s="1677" t="s">
        <v>405</v>
      </c>
      <c r="AD596" s="50">
        <f>'4.2.3BR'!AA139</f>
        <v>124806</v>
      </c>
      <c r="AE596" s="1678"/>
      <c r="AF596" s="52"/>
      <c r="AG596" s="52"/>
      <c r="AH596" s="39">
        <f>'4.2.3BR'!AF139</f>
        <v>812</v>
      </c>
      <c r="AI596" s="53"/>
      <c r="AJ596" s="133"/>
      <c r="AK596" s="155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</row>
    <row r="597" spans="1:106" s="88" customFormat="1" ht="7.35" customHeight="1">
      <c r="A597" s="73"/>
      <c r="B597" s="116"/>
      <c r="C597" s="70"/>
      <c r="D597" s="1706" t="s">
        <v>1175</v>
      </c>
      <c r="E597" s="1707"/>
      <c r="F597" s="1707"/>
      <c r="G597" s="1707"/>
      <c r="H597" s="1707"/>
      <c r="I597" s="1707"/>
      <c r="J597" s="1707"/>
      <c r="K597" s="1708"/>
      <c r="L597" s="1709"/>
      <c r="M597" s="1707"/>
      <c r="N597" s="1710"/>
      <c r="O597" s="1707"/>
      <c r="P597" s="1707"/>
      <c r="Q597" s="1707"/>
      <c r="R597" s="1707"/>
      <c r="S597" s="1707"/>
      <c r="T597" s="1707"/>
      <c r="U597" s="1711"/>
      <c r="V597" s="1706"/>
      <c r="W597" s="1707"/>
      <c r="X597" s="1707"/>
      <c r="Y597" s="1707"/>
      <c r="Z597" s="1707"/>
      <c r="AA597" s="1711"/>
      <c r="AB597" s="1729">
        <f>AD596</f>
        <v>124806</v>
      </c>
      <c r="AC597" s="1713" t="s">
        <v>405</v>
      </c>
      <c r="AD597" s="1730">
        <f>AD594</f>
        <v>125050</v>
      </c>
      <c r="AE597" s="1715"/>
      <c r="AF597" s="1716"/>
      <c r="AG597" s="1716"/>
      <c r="AH597" s="1565">
        <f>(AD597-AB597)</f>
        <v>244</v>
      </c>
      <c r="AI597" s="1566"/>
      <c r="AJ597" s="1567"/>
      <c r="AK597" s="1568"/>
      <c r="AL597" s="1792">
        <f>SUM(AH595:AH597)</f>
        <v>5100</v>
      </c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76" customFormat="1" ht="7.35" customHeight="1">
      <c r="A598" s="73"/>
      <c r="B598" s="116"/>
      <c r="C598" s="70"/>
      <c r="D598" s="139"/>
      <c r="E598" s="140"/>
      <c r="F598" s="140"/>
      <c r="G598" s="140"/>
      <c r="H598" s="140"/>
      <c r="I598" s="140"/>
      <c r="J598" s="140"/>
      <c r="K598" s="266"/>
      <c r="L598" s="267"/>
      <c r="M598" s="140"/>
      <c r="N598" s="141"/>
      <c r="O598" s="140"/>
      <c r="P598" s="140" t="str">
        <f>'4.2.3BR'!U172</f>
        <v>FO17</v>
      </c>
      <c r="Q598" s="140"/>
      <c r="R598" s="140"/>
      <c r="S598" s="140"/>
      <c r="T598" s="140"/>
      <c r="U598" s="142"/>
      <c r="V598" s="139"/>
      <c r="W598" s="140"/>
      <c r="X598" s="140"/>
      <c r="Y598" s="140"/>
      <c r="Z598" s="140"/>
      <c r="AA598" s="142"/>
      <c r="AB598" s="2112">
        <f>'4.2.3BR'!W172</f>
        <v>120316</v>
      </c>
      <c r="AC598" s="2113"/>
      <c r="AD598" s="2113"/>
      <c r="AE598" s="2114"/>
      <c r="AF598" s="38"/>
      <c r="AG598" s="38"/>
      <c r="AH598" s="71"/>
      <c r="AI598" s="40"/>
      <c r="AJ598" s="147"/>
      <c r="AK598" s="167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</row>
    <row r="599" spans="1:106" s="76" customFormat="1" ht="7.35" customHeight="1">
      <c r="A599" s="73"/>
      <c r="B599" s="116"/>
      <c r="C599" s="70"/>
      <c r="D599" s="128"/>
      <c r="E599" s="93"/>
      <c r="F599" s="93"/>
      <c r="G599" s="93"/>
      <c r="H599" s="93"/>
      <c r="I599" s="93"/>
      <c r="J599" s="93"/>
      <c r="K599" s="262"/>
      <c r="L599" s="263"/>
      <c r="M599" s="93"/>
      <c r="N599" s="129" t="str">
        <f>'4.2.5CP'!G174</f>
        <v>CP142</v>
      </c>
      <c r="O599" s="93"/>
      <c r="P599" s="93"/>
      <c r="Q599" s="93"/>
      <c r="R599" s="93"/>
      <c r="S599" s="93"/>
      <c r="T599" s="93"/>
      <c r="U599" s="94"/>
      <c r="V599" s="128"/>
      <c r="W599" s="93"/>
      <c r="X599" s="93"/>
      <c r="Y599" s="93"/>
      <c r="Z599" s="93"/>
      <c r="AA599" s="94"/>
      <c r="AB599" s="2075">
        <f>'4.2.5CP'!I174</f>
        <v>120687</v>
      </c>
      <c r="AC599" s="2076"/>
      <c r="AD599" s="2076"/>
      <c r="AE599" s="2077"/>
      <c r="AF599" s="98"/>
      <c r="AG599" s="98"/>
      <c r="AH599" s="99"/>
      <c r="AI599" s="100"/>
      <c r="AJ599" s="133"/>
      <c r="AK599" s="155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'4.2.5CP'!G175</f>
        <v>CP143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075">
        <f>'4.2.5CP'!I175</f>
        <v>120985</v>
      </c>
      <c r="AC600" s="2076"/>
      <c r="AD600" s="2076"/>
      <c r="AE600" s="2077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'4.2.5CP'!G176</f>
        <v>CP144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075">
        <f>'4.2.5CP'!I176</f>
        <v>121144</v>
      </c>
      <c r="AC601" s="2076"/>
      <c r="AD601" s="2076"/>
      <c r="AE601" s="2077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1551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'4.2.5CP'!G177</f>
        <v>CP145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075">
        <f>'4.2.5CP'!I177</f>
        <v>121287</v>
      </c>
      <c r="AC602" s="2076"/>
      <c r="AD602" s="2076"/>
      <c r="AE602" s="2077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51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'4.2.5CP'!G178</f>
        <v>CP146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075">
        <f>'4.2.5CP'!I178</f>
        <v>121555</v>
      </c>
      <c r="AC603" s="2076"/>
      <c r="AD603" s="2076"/>
      <c r="AE603" s="2077"/>
      <c r="AF603" s="98"/>
      <c r="AG603" s="98"/>
      <c r="AH603" s="99"/>
      <c r="AI603" s="100"/>
      <c r="AJ603" s="133"/>
      <c r="AK603" s="155"/>
    </row>
    <row r="604" spans="1:106" s="76" customFormat="1" ht="7.35" customHeight="1">
      <c r="A604" s="73"/>
      <c r="B604" s="116"/>
      <c r="C604" s="70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'4.2.5CP'!G179</f>
        <v>CP147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075">
        <f>'4.2.5CP'!I179</f>
        <v>121946</v>
      </c>
      <c r="AC604" s="2076"/>
      <c r="AD604" s="2076"/>
      <c r="AE604" s="2077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'4.2.5CP'!G180</f>
        <v>CP148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075">
        <f>'4.2.5CP'!I180</f>
        <v>122029</v>
      </c>
      <c r="AC605" s="2076"/>
      <c r="AD605" s="2076"/>
      <c r="AE605" s="2077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'4.2.5CP'!G181</f>
        <v>CP149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075">
        <f>'4.2.5CP'!I181</f>
        <v>122580</v>
      </c>
      <c r="AC606" s="2076"/>
      <c r="AD606" s="2076"/>
      <c r="AE606" s="2077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 t="str">
        <f>'4.2.4CB'!G189</f>
        <v>WT048</v>
      </c>
      <c r="M607" s="93"/>
      <c r="N607" s="129"/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075">
        <f>'4.2.4CB'!I189</f>
        <v>123096</v>
      </c>
      <c r="AC607" s="2076"/>
      <c r="AD607" s="2076"/>
      <c r="AE607" s="2077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/>
      <c r="M608" s="93"/>
      <c r="N608" s="129" t="str">
        <f>'4.2.5CP'!G182</f>
        <v>CP150</v>
      </c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075">
        <f>'4.2.5CP'!I182</f>
        <v>123131</v>
      </c>
      <c r="AC608" s="2076"/>
      <c r="AD608" s="2076"/>
      <c r="AE608" s="2077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 t="str">
        <f>'4.2.4CB'!G190</f>
        <v>WT049</v>
      </c>
      <c r="M609" s="93"/>
      <c r="N609" s="129"/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075">
        <f>'4.2.4CB'!I190</f>
        <v>123281</v>
      </c>
      <c r="AC609" s="2076"/>
      <c r="AD609" s="2076"/>
      <c r="AE609" s="2077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/>
      <c r="M610" s="93"/>
      <c r="N610" s="129" t="str">
        <f>'4.2.5CP'!G183</f>
        <v>CP151</v>
      </c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075">
        <f>'4.2.5CP'!I183</f>
        <v>123647</v>
      </c>
      <c r="AC610" s="2076"/>
      <c r="AD610" s="2076"/>
      <c r="AE610" s="2077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/>
      <c r="O611" s="93"/>
      <c r="P611" s="93"/>
      <c r="Q611" s="93" t="str">
        <f>'4.2.6IC'!G25</f>
        <v>IC08</v>
      </c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075">
        <f>'4.2.6IC'!H25</f>
        <v>123915</v>
      </c>
      <c r="AC611" s="2076"/>
      <c r="AD611" s="2076"/>
      <c r="AE611" s="2077"/>
      <c r="AF611" s="98"/>
      <c r="AG611" s="98"/>
      <c r="AH611" s="99"/>
      <c r="AI611" s="100"/>
      <c r="AJ611" s="133"/>
      <c r="AK611" s="155" t="str">
        <f>'4.2.6IC'!AN25</f>
        <v>Quang Ngai North IC (Including TG, TP and TPO)</v>
      </c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/>
      <c r="R612" s="93" t="str">
        <f>'4.2.3BR'!U196</f>
        <v>IRB12</v>
      </c>
      <c r="S612" s="93"/>
      <c r="T612" s="93"/>
      <c r="U612" s="94"/>
      <c r="V612" s="128"/>
      <c r="W612" s="93"/>
      <c r="X612" s="93"/>
      <c r="Y612" s="93"/>
      <c r="Z612" s="93"/>
      <c r="AA612" s="94"/>
      <c r="AB612" s="2078">
        <f>'4.2.3BR'!W196</f>
        <v>123915</v>
      </c>
      <c r="AC612" s="2079"/>
      <c r="AD612" s="2079"/>
      <c r="AE612" s="2080"/>
      <c r="AF612" s="52"/>
      <c r="AG612" s="52"/>
      <c r="AH612" s="39"/>
      <c r="AI612" s="53"/>
      <c r="AJ612" s="133"/>
      <c r="AK612" s="155" t="s">
        <v>420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/>
      <c r="S613" s="93" t="str">
        <f>'4.2.4CB'!G202</f>
        <v>WT057</v>
      </c>
      <c r="T613" s="93"/>
      <c r="U613" s="94"/>
      <c r="V613" s="128"/>
      <c r="W613" s="93"/>
      <c r="X613" s="93"/>
      <c r="Y613" s="93"/>
      <c r="Z613" s="93"/>
      <c r="AA613" s="94"/>
      <c r="AB613" s="2075">
        <f>'4.2.4CB'!I202</f>
        <v>123915</v>
      </c>
      <c r="AC613" s="2076"/>
      <c r="AD613" s="2076"/>
      <c r="AE613" s="2077"/>
      <c r="AF613" s="52"/>
      <c r="AG613" s="52"/>
      <c r="AH613" s="39"/>
      <c r="AI613" s="53"/>
      <c r="AJ613" s="133"/>
      <c r="AK613" s="155" t="str">
        <f>'4.2.4CB'!AF202</f>
        <v>IR (Quang Ngai North IC)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/>
      <c r="T614" s="93" t="str">
        <f>'4.2.5CP'!G208</f>
        <v>CP168</v>
      </c>
      <c r="U614" s="94"/>
      <c r="V614" s="128"/>
      <c r="W614" s="93"/>
      <c r="X614" s="93"/>
      <c r="Y614" s="93"/>
      <c r="Z614" s="93"/>
      <c r="AA614" s="94"/>
      <c r="AB614" s="2075">
        <f>'4.2.5CP'!I208</f>
        <v>123915</v>
      </c>
      <c r="AC614" s="2076"/>
      <c r="AD614" s="2076"/>
      <c r="AE614" s="2077"/>
      <c r="AF614" s="52"/>
      <c r="AG614" s="52"/>
      <c r="AH614" s="39"/>
      <c r="AI614" s="53"/>
      <c r="AJ614" s="133"/>
      <c r="AK614" s="155" t="str">
        <f>'4.2.5CP'!S208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/>
      <c r="U615" s="94"/>
      <c r="V615" s="128"/>
      <c r="W615" s="93"/>
      <c r="X615" s="93"/>
      <c r="Y615" s="93"/>
      <c r="Z615" s="93"/>
      <c r="AA615" s="94" t="str">
        <f>'4.2.8IS'!F26</f>
        <v>IS08</v>
      </c>
      <c r="AB615" s="2075">
        <f>'4.2.8IS'!H26</f>
        <v>123915</v>
      </c>
      <c r="AC615" s="2076"/>
      <c r="AD615" s="2076"/>
      <c r="AE615" s="2077"/>
      <c r="AF615" s="52"/>
      <c r="AG615" s="52"/>
      <c r="AH615" s="39"/>
      <c r="AI615" s="53"/>
      <c r="AJ615" s="133"/>
      <c r="AK615" s="155" t="str">
        <f>'4.2.8IS'!AC26</f>
        <v>PR623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 t="str">
        <f>'4.2.5CP'!G184</f>
        <v>CP152</v>
      </c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/>
      <c r="AB616" s="2075">
        <f>'4.2.5CP'!I184</f>
        <v>123927</v>
      </c>
      <c r="AC616" s="2076"/>
      <c r="AD616" s="2076"/>
      <c r="AE616" s="2077"/>
      <c r="AF616" s="98"/>
      <c r="AG616" s="98"/>
      <c r="AH616" s="99"/>
      <c r="AI616" s="100"/>
      <c r="AJ616" s="133"/>
      <c r="AK616" s="155"/>
    </row>
    <row r="617" spans="1:74" s="76" customFormat="1" ht="7.35" customHeight="1">
      <c r="A617" s="171"/>
      <c r="B617" s="121"/>
      <c r="C617" s="122"/>
      <c r="D617" s="149"/>
      <c r="E617" s="111"/>
      <c r="F617" s="111"/>
      <c r="G617" s="111"/>
      <c r="H617" s="111"/>
      <c r="I617" s="111"/>
      <c r="J617" s="111"/>
      <c r="K617" s="268"/>
      <c r="L617" s="269"/>
      <c r="M617" s="111"/>
      <c r="N617" s="150" t="str">
        <f>'4.2.5CP'!G185</f>
        <v>CP153</v>
      </c>
      <c r="O617" s="111"/>
      <c r="P617" s="111"/>
      <c r="Q617" s="111"/>
      <c r="R617" s="111"/>
      <c r="S617" s="111"/>
      <c r="T617" s="111"/>
      <c r="U617" s="112"/>
      <c r="V617" s="149"/>
      <c r="W617" s="111"/>
      <c r="X617" s="111"/>
      <c r="Y617" s="111"/>
      <c r="Z617" s="111"/>
      <c r="AA617" s="112"/>
      <c r="AB617" s="2084">
        <f>'4.2.5CP'!I185</f>
        <v>124073</v>
      </c>
      <c r="AC617" s="2085"/>
      <c r="AD617" s="2085"/>
      <c r="AE617" s="2086"/>
      <c r="AF617" s="113"/>
      <c r="AG617" s="113"/>
      <c r="AH617" s="114"/>
      <c r="AI617" s="115"/>
      <c r="AJ617" s="151"/>
      <c r="AK617" s="157"/>
    </row>
    <row r="618" spans="1:74" s="76" customFormat="1" ht="6" customHeight="1">
      <c r="A618" s="172"/>
      <c r="B618" s="173" t="s">
        <v>416</v>
      </c>
      <c r="C618" s="446" t="s">
        <v>1196</v>
      </c>
      <c r="D618" s="80" t="s">
        <v>1197</v>
      </c>
      <c r="E618" s="81"/>
      <c r="F618" s="81"/>
      <c r="G618" s="81"/>
      <c r="H618" s="81"/>
      <c r="I618" s="81"/>
      <c r="J618" s="81"/>
      <c r="K618" s="254"/>
      <c r="L618" s="255"/>
      <c r="M618" s="81"/>
      <c r="N618" s="82"/>
      <c r="O618" s="81"/>
      <c r="P618" s="81"/>
      <c r="Q618" s="81"/>
      <c r="R618" s="81"/>
      <c r="S618" s="81"/>
      <c r="T618" s="81"/>
      <c r="U618" s="18"/>
      <c r="V618" s="80"/>
      <c r="W618" s="81"/>
      <c r="X618" s="81"/>
      <c r="Y618" s="81"/>
      <c r="Z618" s="81"/>
      <c r="AA618" s="18"/>
      <c r="AB618" s="19">
        <v>124950</v>
      </c>
      <c r="AC618" s="83" t="s">
        <v>405</v>
      </c>
      <c r="AD618" s="21">
        <v>131550</v>
      </c>
      <c r="AE618" s="22"/>
      <c r="AF618" s="23"/>
      <c r="AG618" s="23"/>
      <c r="AH618" s="24">
        <f>(AD618-AB618)-AF618</f>
        <v>6600</v>
      </c>
      <c r="AI618" s="25"/>
      <c r="AJ618" s="117"/>
      <c r="AK618" s="153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</row>
    <row r="619" spans="1:74" s="76" customFormat="1" ht="6" customHeight="1">
      <c r="A619" s="73"/>
      <c r="B619" s="116"/>
      <c r="C619" s="70"/>
      <c r="D619" s="128" t="s">
        <v>1221</v>
      </c>
      <c r="E619" s="93"/>
      <c r="F619" s="93"/>
      <c r="G619" s="93"/>
      <c r="H619" s="93"/>
      <c r="I619" s="93"/>
      <c r="J619" s="93"/>
      <c r="K619" s="262"/>
      <c r="L619" s="263"/>
      <c r="M619" s="93"/>
      <c r="N619" s="129"/>
      <c r="O619" s="93"/>
      <c r="P619" s="93"/>
      <c r="Q619" s="93"/>
      <c r="R619" s="93"/>
      <c r="S619" s="93"/>
      <c r="T619" s="93"/>
      <c r="U619" s="94"/>
      <c r="V619" s="128"/>
      <c r="W619" s="93"/>
      <c r="X619" s="93"/>
      <c r="Y619" s="93"/>
      <c r="Z619" s="93"/>
      <c r="AA619" s="94"/>
      <c r="AB619" s="48">
        <f>AB618</f>
        <v>124950</v>
      </c>
      <c r="AC619" s="1677" t="s">
        <v>405</v>
      </c>
      <c r="AD619" s="50">
        <f>AB620</f>
        <v>125077</v>
      </c>
      <c r="AE619" s="1678"/>
      <c r="AF619" s="52"/>
      <c r="AG619" s="52"/>
      <c r="AH619" s="39">
        <f>(AD619-AB619)</f>
        <v>127</v>
      </c>
      <c r="AI619" s="53"/>
      <c r="AJ619" s="133"/>
      <c r="AK619" s="155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/>
      <c r="E620" s="93"/>
      <c r="F620" s="93" t="str">
        <f>'4.2.3BR'!U141</f>
        <v>LRB20</v>
      </c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'4.2.3BR'!W141</f>
        <v>125077</v>
      </c>
      <c r="AC620" s="1677" t="s">
        <v>405</v>
      </c>
      <c r="AD620" s="50">
        <f>'4.2.3BR'!AA141</f>
        <v>126323</v>
      </c>
      <c r="AE620" s="1678"/>
      <c r="AF620" s="52"/>
      <c r="AG620" s="52"/>
      <c r="AH620" s="39">
        <f>'4.2.3BR'!AF141</f>
        <v>1246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 t="s">
        <v>1176</v>
      </c>
      <c r="E621" s="93"/>
      <c r="F621" s="93"/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AD620</f>
        <v>126323</v>
      </c>
      <c r="AC621" s="1677" t="s">
        <v>405</v>
      </c>
      <c r="AD621" s="50">
        <f>AB622</f>
        <v>126674</v>
      </c>
      <c r="AE621" s="1678"/>
      <c r="AF621" s="52"/>
      <c r="AG621" s="52"/>
      <c r="AH621" s="39">
        <f>(AD621-AB621)</f>
        <v>351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/>
      <c r="E622" s="181"/>
      <c r="F622" s="181"/>
      <c r="G622" s="181"/>
      <c r="H622" s="181"/>
      <c r="I622" s="181"/>
      <c r="J622" s="181" t="str">
        <f>'4.2.3BR'!U142</f>
        <v>VD19</v>
      </c>
      <c r="K622" s="276"/>
      <c r="L622" s="277"/>
      <c r="M622" s="181"/>
      <c r="N622" s="182"/>
      <c r="O622" s="181"/>
      <c r="P622" s="181"/>
      <c r="Q622" s="181"/>
      <c r="R622" s="181"/>
      <c r="S622" s="181"/>
      <c r="T622" s="181"/>
      <c r="U622" s="183"/>
      <c r="V622" s="210"/>
      <c r="W622" s="181"/>
      <c r="X622" s="181"/>
      <c r="Y622" s="181"/>
      <c r="Z622" s="181"/>
      <c r="AA622" s="183"/>
      <c r="AB622" s="48">
        <f>'4.2.3BR'!W142</f>
        <v>126674</v>
      </c>
      <c r="AC622" s="1677" t="s">
        <v>405</v>
      </c>
      <c r="AD622" s="50">
        <f>'4.2.3BR'!AA142</f>
        <v>127726</v>
      </c>
      <c r="AE622" s="1678"/>
      <c r="AF622" s="52"/>
      <c r="AG622" s="52"/>
      <c r="AH622" s="39">
        <f>'4.2.3BR'!AF142</f>
        <v>1052</v>
      </c>
      <c r="AI622" s="53"/>
      <c r="AJ622" s="133"/>
      <c r="AK622" s="155"/>
    </row>
    <row r="623" spans="1:74" s="76" customFormat="1" ht="6" customHeight="1">
      <c r="A623" s="73"/>
      <c r="B623" s="116"/>
      <c r="C623" s="70"/>
      <c r="D623" s="128" t="s">
        <v>1222</v>
      </c>
      <c r="E623" s="181"/>
      <c r="F623" s="181"/>
      <c r="G623" s="181"/>
      <c r="H623" s="181"/>
      <c r="I623" s="181"/>
      <c r="J623" s="181"/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AD622</f>
        <v>127726</v>
      </c>
      <c r="AC623" s="1677" t="s">
        <v>405</v>
      </c>
      <c r="AD623" s="50">
        <f>AB624</f>
        <v>127934</v>
      </c>
      <c r="AE623" s="1678"/>
      <c r="AF623" s="52"/>
      <c r="AG623" s="52"/>
      <c r="AH623" s="39">
        <f>(AD623-AB623)</f>
        <v>208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/>
      <c r="E624" s="181"/>
      <c r="F624" s="181"/>
      <c r="G624" s="181"/>
      <c r="H624" s="181"/>
      <c r="I624" s="181"/>
      <c r="J624" s="181" t="str">
        <f>'4.2.3BR'!U143</f>
        <v>VD20</v>
      </c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'4.2.3BR'!W143</f>
        <v>127934</v>
      </c>
      <c r="AC624" s="1677" t="s">
        <v>405</v>
      </c>
      <c r="AD624" s="50">
        <f>'4.2.3BR'!AA143</f>
        <v>128426</v>
      </c>
      <c r="AE624" s="1678"/>
      <c r="AF624" s="52"/>
      <c r="AG624" s="52"/>
      <c r="AH624" s="39">
        <f>'4.2.3BR'!AF143</f>
        <v>492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706" t="s">
        <v>1223</v>
      </c>
      <c r="E625" s="1736"/>
      <c r="F625" s="1736"/>
      <c r="G625" s="1736"/>
      <c r="H625" s="1736"/>
      <c r="I625" s="1736"/>
      <c r="J625" s="1736"/>
      <c r="K625" s="1737"/>
      <c r="L625" s="1738"/>
      <c r="M625" s="1736"/>
      <c r="N625" s="1739"/>
      <c r="O625" s="1736"/>
      <c r="P625" s="1736"/>
      <c r="Q625" s="1736"/>
      <c r="R625" s="1736"/>
      <c r="S625" s="1736"/>
      <c r="T625" s="1736"/>
      <c r="U625" s="1740"/>
      <c r="V625" s="1741"/>
      <c r="W625" s="1736"/>
      <c r="X625" s="1736"/>
      <c r="Y625" s="1736"/>
      <c r="Z625" s="1736"/>
      <c r="AA625" s="1740"/>
      <c r="AB625" s="1729">
        <f>AD624</f>
        <v>128426</v>
      </c>
      <c r="AC625" s="1713" t="s">
        <v>405</v>
      </c>
      <c r="AD625" s="1730">
        <f>AD618</f>
        <v>131550</v>
      </c>
      <c r="AE625" s="1715"/>
      <c r="AF625" s="1716"/>
      <c r="AG625" s="1716"/>
      <c r="AH625" s="1565">
        <f>(AD625-AB625)</f>
        <v>3124</v>
      </c>
      <c r="AI625" s="1566"/>
      <c r="AJ625" s="1567"/>
      <c r="AK625" s="1568"/>
      <c r="AL625" s="1792">
        <f>SUM(AH619:AH625)</f>
        <v>6600</v>
      </c>
    </row>
    <row r="626" spans="1:38" s="76" customFormat="1" ht="6" customHeight="1">
      <c r="A626" s="73"/>
      <c r="B626" s="116"/>
      <c r="C626" s="70"/>
      <c r="D626" s="139"/>
      <c r="E626" s="184"/>
      <c r="F626" s="184"/>
      <c r="G626" s="184"/>
      <c r="H626" s="184"/>
      <c r="I626" s="184"/>
      <c r="J626" s="184"/>
      <c r="K626" s="278"/>
      <c r="L626" s="279" t="str">
        <f>'4.2.4CB'!G192</f>
        <v>WT050</v>
      </c>
      <c r="M626" s="184"/>
      <c r="N626" s="185"/>
      <c r="O626" s="184"/>
      <c r="P626" s="184"/>
      <c r="Q626" s="184"/>
      <c r="R626" s="184"/>
      <c r="S626" s="184"/>
      <c r="T626" s="184"/>
      <c r="U626" s="186"/>
      <c r="V626" s="211"/>
      <c r="W626" s="184"/>
      <c r="X626" s="184"/>
      <c r="Y626" s="184"/>
      <c r="Z626" s="184"/>
      <c r="AA626" s="186"/>
      <c r="AB626" s="2081">
        <f>'4.2.4CB'!I192</f>
        <v>127847</v>
      </c>
      <c r="AC626" s="2082"/>
      <c r="AD626" s="2082"/>
      <c r="AE626" s="2083"/>
      <c r="AF626" s="143"/>
      <c r="AG626" s="143"/>
      <c r="AH626" s="145"/>
      <c r="AI626" s="146"/>
      <c r="AJ626" s="147"/>
      <c r="AK626" s="167"/>
    </row>
    <row r="627" spans="1:38" s="76" customFormat="1" ht="6" customHeight="1">
      <c r="A627" s="73"/>
      <c r="B627" s="116"/>
      <c r="C627" s="70"/>
      <c r="D627" s="128"/>
      <c r="E627" s="181"/>
      <c r="F627" s="181"/>
      <c r="G627" s="181"/>
      <c r="H627" s="181"/>
      <c r="I627" s="181"/>
      <c r="J627" s="181"/>
      <c r="K627" s="276"/>
      <c r="L627" s="277" t="str">
        <f>'4.2.4CB'!G193</f>
        <v>WT051</v>
      </c>
      <c r="M627" s="181"/>
      <c r="N627" s="182"/>
      <c r="O627" s="181"/>
      <c r="P627" s="181"/>
      <c r="Q627" s="181"/>
      <c r="R627" s="181"/>
      <c r="S627" s="181"/>
      <c r="T627" s="181"/>
      <c r="U627" s="183"/>
      <c r="V627" s="210"/>
      <c r="W627" s="181"/>
      <c r="X627" s="181"/>
      <c r="Y627" s="181"/>
      <c r="Z627" s="181"/>
      <c r="AA627" s="183"/>
      <c r="AB627" s="2075">
        <f>'4.2.4CB'!I193</f>
        <v>128402</v>
      </c>
      <c r="AC627" s="2076"/>
      <c r="AD627" s="2076"/>
      <c r="AE627" s="2077"/>
      <c r="AF627" s="98"/>
      <c r="AG627" s="98"/>
      <c r="AH627" s="99"/>
      <c r="AI627" s="100"/>
      <c r="AJ627" s="133"/>
      <c r="AK627" s="155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'4.2.4CB'!G194</f>
        <v>WT052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075">
        <f>'4.2.4CB'!I194</f>
        <v>128743</v>
      </c>
      <c r="AC628" s="2076"/>
      <c r="AD628" s="2076"/>
      <c r="AE628" s="2077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/>
      <c r="M629" s="181"/>
      <c r="N629" s="182"/>
      <c r="O629" s="181"/>
      <c r="P629" s="181" t="str">
        <f>'4.2.3BR'!U175</f>
        <v>FO19</v>
      </c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078">
        <f>'4.2.3BR'!W175</f>
        <v>128948</v>
      </c>
      <c r="AC629" s="2079"/>
      <c r="AD629" s="2079"/>
      <c r="AE629" s="2080"/>
      <c r="AF629" s="52"/>
      <c r="AG629" s="52"/>
      <c r="AH629" s="39"/>
      <c r="AI629" s="53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 t="str">
        <f>'4.2.5CP'!G187</f>
        <v>CP154</v>
      </c>
      <c r="O630" s="181"/>
      <c r="P630" s="181"/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075">
        <f>'4.2.5CP'!I187</f>
        <v>129246</v>
      </c>
      <c r="AC630" s="2076"/>
      <c r="AD630" s="2076"/>
      <c r="AE630" s="2077"/>
      <c r="AF630" s="98"/>
      <c r="AG630" s="98"/>
      <c r="AH630" s="99"/>
      <c r="AI630" s="100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 t="str">
        <f>'4.2.4CB'!G195</f>
        <v>WT053</v>
      </c>
      <c r="M631" s="181"/>
      <c r="N631" s="182"/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075">
        <f>'4.2.4CB'!I195</f>
        <v>129339</v>
      </c>
      <c r="AC631" s="2076"/>
      <c r="AD631" s="2076"/>
      <c r="AE631" s="2077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/>
      <c r="M632" s="181"/>
      <c r="N632" s="182"/>
      <c r="O632" s="181"/>
      <c r="P632" s="181"/>
      <c r="Q632" s="181"/>
      <c r="R632" s="181"/>
      <c r="S632" s="181"/>
      <c r="T632" s="181"/>
      <c r="U632" s="183" t="str">
        <f>'4.2.7BL'!F18</f>
        <v>BL07</v>
      </c>
      <c r="V632" s="210"/>
      <c r="W632" s="181"/>
      <c r="X632" s="181"/>
      <c r="Y632" s="181"/>
      <c r="Z632" s="181"/>
      <c r="AA632" s="183"/>
      <c r="AB632" s="2075">
        <f>'4.2.7BL'!G18</f>
        <v>129800</v>
      </c>
      <c r="AC632" s="2076"/>
      <c r="AD632" s="2076"/>
      <c r="AE632" s="2077"/>
      <c r="AF632" s="98"/>
      <c r="AG632" s="98"/>
      <c r="AH632" s="99"/>
      <c r="AI632" s="100"/>
      <c r="AJ632" s="133"/>
      <c r="AK632" s="97" t="str">
        <f>'4.2.7BL'!O18</f>
        <v>TB including TP and TPO</v>
      </c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 t="str">
        <f>'4.2.5CP'!G188</f>
        <v>CP155</v>
      </c>
      <c r="O633" s="181"/>
      <c r="P633" s="181"/>
      <c r="Q633" s="181"/>
      <c r="R633" s="181"/>
      <c r="S633" s="181"/>
      <c r="T633" s="181"/>
      <c r="U633" s="183"/>
      <c r="V633" s="210"/>
      <c r="W633" s="181"/>
      <c r="X633" s="181"/>
      <c r="Y633" s="181"/>
      <c r="Z633" s="181"/>
      <c r="AA633" s="183"/>
      <c r="AB633" s="2075">
        <f>'4.2.5CP'!I188</f>
        <v>129905</v>
      </c>
      <c r="AC633" s="2076"/>
      <c r="AD633" s="2076"/>
      <c r="AE633" s="2077"/>
      <c r="AF633" s="98"/>
      <c r="AG633" s="98"/>
      <c r="AH633" s="99"/>
      <c r="AI633" s="100"/>
      <c r="AJ633" s="133"/>
      <c r="AK633" s="155"/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 t="str">
        <f>'4.2.4CB'!G196</f>
        <v>RD106</v>
      </c>
      <c r="N634" s="182"/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075">
        <f>'4.2.4CB'!I196</f>
        <v>130000</v>
      </c>
      <c r="AC634" s="2076"/>
      <c r="AD634" s="2076"/>
      <c r="AE634" s="2077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/>
      <c r="N635" s="182" t="str">
        <f>'4.2.5CP'!G189</f>
        <v>CP156</v>
      </c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075">
        <f>'4.2.5CP'!I189</f>
        <v>130246</v>
      </c>
      <c r="AC635" s="2076"/>
      <c r="AD635" s="2076"/>
      <c r="AE635" s="2077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'4.2.5CP'!G190</f>
        <v>CP157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075">
        <f>'4.2.5CP'!I190</f>
        <v>130394</v>
      </c>
      <c r="AC636" s="2076"/>
      <c r="AD636" s="2076"/>
      <c r="AE636" s="2077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 t="str">
        <f>'4.2.4CB'!G197</f>
        <v>WT054</v>
      </c>
      <c r="M637" s="181"/>
      <c r="N637" s="182"/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075">
        <f>'4.2.4CB'!I197</f>
        <v>130482</v>
      </c>
      <c r="AC637" s="2076"/>
      <c r="AD637" s="2076"/>
      <c r="AE637" s="2077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'4.2.4CB'!G198</f>
        <v>WT055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075">
        <f>'4.2.4CB'!I198</f>
        <v>130630</v>
      </c>
      <c r="AC638" s="2076"/>
      <c r="AD638" s="2076"/>
      <c r="AE638" s="2077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/>
      <c r="M639" s="181"/>
      <c r="N639" s="182"/>
      <c r="O639" s="181"/>
      <c r="P639" s="181"/>
      <c r="Q639" s="181" t="str">
        <f>'4.2.6IC'!G27</f>
        <v>IC09</v>
      </c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075">
        <f>'4.2.6IC'!H27</f>
        <v>130750</v>
      </c>
      <c r="AC639" s="2076"/>
      <c r="AD639" s="2076"/>
      <c r="AE639" s="2077"/>
      <c r="AF639" s="98"/>
      <c r="AG639" s="98"/>
      <c r="AH639" s="99"/>
      <c r="AI639" s="100"/>
      <c r="AJ639" s="133"/>
      <c r="AK639" s="155" t="str">
        <f>'4.2.6IC'!AN27</f>
        <v>Quang Ngai IC</v>
      </c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/>
      <c r="R640" s="181"/>
      <c r="S640" s="181" t="str">
        <f>'4.2.4CB'!G204</f>
        <v>WT058</v>
      </c>
      <c r="T640" s="181"/>
      <c r="U640" s="183"/>
      <c r="V640" s="210"/>
      <c r="W640" s="181"/>
      <c r="X640" s="181"/>
      <c r="Y640" s="181"/>
      <c r="Z640" s="181"/>
      <c r="AA640" s="183"/>
      <c r="AB640" s="2075">
        <f>'4.2.4CB'!I204</f>
        <v>130750</v>
      </c>
      <c r="AC640" s="2076"/>
      <c r="AD640" s="2076"/>
      <c r="AE640" s="2077"/>
      <c r="AF640" s="98"/>
      <c r="AG640" s="98"/>
      <c r="AH640" s="99"/>
      <c r="AI640" s="100"/>
      <c r="AJ640" s="133"/>
      <c r="AK640" s="155" t="str">
        <f>'4.2.4CB'!AF204</f>
        <v>IR (Quang Ngai IC)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/>
      <c r="T641" s="181"/>
      <c r="U641" s="183"/>
      <c r="V641" s="210"/>
      <c r="W641" s="181"/>
      <c r="X641" s="181"/>
      <c r="Y641" s="181"/>
      <c r="Z641" s="181"/>
      <c r="AA641" s="183" t="str">
        <f>'4.2.8IS'!F28</f>
        <v>IS09</v>
      </c>
      <c r="AB641" s="2075">
        <f>'4.2.8IS'!H28</f>
        <v>130750</v>
      </c>
      <c r="AC641" s="2076"/>
      <c r="AD641" s="2076"/>
      <c r="AE641" s="2077"/>
      <c r="AF641" s="98"/>
      <c r="AG641" s="98"/>
      <c r="AH641" s="99"/>
      <c r="AI641" s="100"/>
      <c r="AJ641" s="133"/>
      <c r="AK641" s="155" t="str">
        <f>'4.2.8IS'!AC28</f>
        <v>PR625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 t="str">
        <f>'4.2.5CP'!G191</f>
        <v>CP158</v>
      </c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/>
      <c r="AB642" s="2075">
        <f>'4.2.5CP'!I191</f>
        <v>131000</v>
      </c>
      <c r="AC642" s="2076"/>
      <c r="AD642" s="2076"/>
      <c r="AE642" s="2077"/>
      <c r="AF642" s="98"/>
      <c r="AG642" s="98"/>
      <c r="AH642" s="99"/>
      <c r="AI642" s="100"/>
      <c r="AJ642" s="133"/>
      <c r="AK642" s="155"/>
    </row>
    <row r="643" spans="1:106" s="76" customFormat="1" ht="6" customHeight="1">
      <c r="A643" s="73"/>
      <c r="B643" s="116"/>
      <c r="C643" s="70"/>
      <c r="D643" s="149"/>
      <c r="E643" s="187"/>
      <c r="F643" s="187"/>
      <c r="G643" s="187"/>
      <c r="H643" s="187"/>
      <c r="I643" s="187"/>
      <c r="J643" s="187"/>
      <c r="K643" s="280"/>
      <c r="L643" s="281" t="str">
        <f>'4.2.4CB'!G199</f>
        <v>WT056</v>
      </c>
      <c r="M643" s="187"/>
      <c r="N643" s="188"/>
      <c r="O643" s="187"/>
      <c r="P643" s="187"/>
      <c r="Q643" s="187"/>
      <c r="R643" s="187"/>
      <c r="S643" s="187"/>
      <c r="T643" s="187"/>
      <c r="U643" s="189"/>
      <c r="V643" s="212"/>
      <c r="W643" s="187"/>
      <c r="X643" s="187"/>
      <c r="Y643" s="187"/>
      <c r="Z643" s="187"/>
      <c r="AA643" s="189"/>
      <c r="AB643" s="2084">
        <f>'4.2.4CB'!I199</f>
        <v>131435</v>
      </c>
      <c r="AC643" s="2085"/>
      <c r="AD643" s="2085"/>
      <c r="AE643" s="2086"/>
      <c r="AF643" s="113"/>
      <c r="AG643" s="113"/>
      <c r="AH643" s="114"/>
      <c r="AI643" s="115"/>
      <c r="AJ643" s="151"/>
      <c r="AK643" s="157"/>
    </row>
    <row r="644" spans="1:106" s="76" customFormat="1" ht="6" customHeight="1">
      <c r="A644" s="73"/>
      <c r="B644" s="123"/>
      <c r="C644" s="1727"/>
      <c r="D644" s="80"/>
      <c r="E644" s="175"/>
      <c r="F644" s="175"/>
      <c r="G644" s="175"/>
      <c r="H644" s="175"/>
      <c r="I644" s="175"/>
      <c r="J644" s="175"/>
      <c r="K644" s="175"/>
      <c r="L644" s="175"/>
      <c r="M644" s="175"/>
      <c r="N644" s="176"/>
      <c r="O644" s="175"/>
      <c r="P644" s="175"/>
      <c r="Q644" s="175"/>
      <c r="R644" s="175"/>
      <c r="S644" s="175"/>
      <c r="T644" s="175"/>
      <c r="U644" s="177"/>
      <c r="V644" s="80" t="s">
        <v>1198</v>
      </c>
      <c r="W644" s="175"/>
      <c r="X644" s="272"/>
      <c r="Y644" s="273"/>
      <c r="Z644" s="175"/>
      <c r="AA644" s="177"/>
      <c r="AB644" s="19">
        <v>131450</v>
      </c>
      <c r="AC644" s="83" t="s">
        <v>405</v>
      </c>
      <c r="AD644" s="21">
        <v>136050</v>
      </c>
      <c r="AE644" s="22"/>
      <c r="AF644" s="23"/>
      <c r="AG644" s="23"/>
      <c r="AH644" s="24">
        <f>(AD644-AB644)-AF644</f>
        <v>4600</v>
      </c>
      <c r="AI644" s="25"/>
      <c r="AJ644" s="117"/>
      <c r="AK644" s="435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</row>
    <row r="645" spans="1:106" s="88" customFormat="1" ht="6" customHeight="1">
      <c r="A645" s="125"/>
      <c r="B645" s="118"/>
      <c r="C645" s="29"/>
      <c r="D645" s="84"/>
      <c r="E645" s="178"/>
      <c r="F645" s="178"/>
      <c r="G645" s="178"/>
      <c r="H645" s="178"/>
      <c r="I645" s="178"/>
      <c r="J645" s="178"/>
      <c r="K645" s="178"/>
      <c r="L645" s="178"/>
      <c r="M645" s="178"/>
      <c r="N645" s="179"/>
      <c r="O645" s="178"/>
      <c r="P645" s="178"/>
      <c r="Q645" s="178"/>
      <c r="R645" s="178"/>
      <c r="S645" s="178"/>
      <c r="T645" s="178"/>
      <c r="U645" s="180"/>
      <c r="V645" s="209" t="s">
        <v>1224</v>
      </c>
      <c r="W645" s="178"/>
      <c r="X645" s="274"/>
      <c r="Y645" s="275"/>
      <c r="Z645" s="178"/>
      <c r="AA645" s="180"/>
      <c r="AB645" s="34">
        <f>AB644</f>
        <v>131450</v>
      </c>
      <c r="AC645" s="87" t="s">
        <v>405</v>
      </c>
      <c r="AD645" s="36">
        <f>AB646</f>
        <v>132883</v>
      </c>
      <c r="AE645" s="37"/>
      <c r="AF645" s="38"/>
      <c r="AG645" s="38"/>
      <c r="AH645" s="39">
        <f>(AD645-AB645)</f>
        <v>1433</v>
      </c>
      <c r="AI645" s="40"/>
      <c r="AJ645" s="127"/>
      <c r="AK645" s="436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  <c r="CX645" s="76"/>
      <c r="CY645" s="76"/>
      <c r="CZ645" s="76"/>
      <c r="DA645" s="76"/>
      <c r="DB645" s="76"/>
    </row>
    <row r="646" spans="1:106" s="76" customFormat="1" ht="6" customHeight="1">
      <c r="A646" s="73"/>
      <c r="B646" s="116"/>
      <c r="C646" s="70"/>
      <c r="D646" s="128"/>
      <c r="E646" s="181"/>
      <c r="F646" s="181"/>
      <c r="G646" s="181"/>
      <c r="H646" s="181"/>
      <c r="I646" s="181"/>
      <c r="J646" s="181"/>
      <c r="K646" s="181"/>
      <c r="L646" s="181"/>
      <c r="M646" s="181"/>
      <c r="N646" s="182"/>
      <c r="O646" s="181"/>
      <c r="P646" s="181"/>
      <c r="Q646" s="181"/>
      <c r="R646" s="181"/>
      <c r="S646" s="181"/>
      <c r="T646" s="181"/>
      <c r="U646" s="183"/>
      <c r="V646" s="210"/>
      <c r="W646" s="181" t="str">
        <f>'4.2.3BR'!U206</f>
        <v>ORB09</v>
      </c>
      <c r="X646" s="276"/>
      <c r="Y646" s="277"/>
      <c r="Z646" s="181"/>
      <c r="AA646" s="183"/>
      <c r="AB646" s="48">
        <f>'4.2.3BR'!W206</f>
        <v>132883</v>
      </c>
      <c r="AC646" s="49" t="s">
        <v>405</v>
      </c>
      <c r="AD646" s="50">
        <f>'4.2.3BR'!AA206</f>
        <v>132985</v>
      </c>
      <c r="AE646" s="51"/>
      <c r="AF646" s="52"/>
      <c r="AG646" s="52"/>
      <c r="AH646" s="39">
        <f>'4.2.3BR'!AF206</f>
        <v>102</v>
      </c>
      <c r="AI646" s="53"/>
      <c r="AJ646" s="133"/>
      <c r="AK646" s="155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 t="s">
        <v>1225</v>
      </c>
      <c r="W647" s="181"/>
      <c r="X647" s="276"/>
      <c r="Y647" s="277"/>
      <c r="Z647" s="181"/>
      <c r="AA647" s="183"/>
      <c r="AB647" s="48">
        <f>AD646</f>
        <v>132985</v>
      </c>
      <c r="AC647" s="49" t="s">
        <v>405</v>
      </c>
      <c r="AD647" s="50">
        <f>AB648</f>
        <v>134675</v>
      </c>
      <c r="AE647" s="51"/>
      <c r="AF647" s="52"/>
      <c r="AG647" s="52"/>
      <c r="AH647" s="39">
        <f>(AD647-AB647)</f>
        <v>1690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/>
      <c r="W648" s="181"/>
      <c r="X648" s="276" t="str">
        <f>'4.2.3BR'!U207</f>
        <v>VD21</v>
      </c>
      <c r="Y648" s="277"/>
      <c r="Z648" s="181"/>
      <c r="AA648" s="183"/>
      <c r="AB648" s="48">
        <f>'4.2.3BR'!W207</f>
        <v>134675</v>
      </c>
      <c r="AC648" s="49" t="s">
        <v>405</v>
      </c>
      <c r="AD648" s="50">
        <f>'4.2.3BR'!AA207</f>
        <v>134777</v>
      </c>
      <c r="AE648" s="51"/>
      <c r="AF648" s="52"/>
      <c r="AG648" s="52"/>
      <c r="AH648" s="39">
        <f>'4.2.3BR'!AF207</f>
        <v>102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351" t="s">
        <v>1226</v>
      </c>
      <c r="W649" s="352"/>
      <c r="X649" s="353"/>
      <c r="Y649" s="354"/>
      <c r="Z649" s="352"/>
      <c r="AA649" s="355"/>
      <c r="AB649" s="60">
        <f>AD648</f>
        <v>134777</v>
      </c>
      <c r="AC649" s="61" t="s">
        <v>405</v>
      </c>
      <c r="AD649" s="62">
        <f>AD644</f>
        <v>136050</v>
      </c>
      <c r="AE649" s="63"/>
      <c r="AF649" s="64"/>
      <c r="AG649" s="64"/>
      <c r="AH649" s="39">
        <f>(AD649-AB649)</f>
        <v>1273</v>
      </c>
      <c r="AI649" s="65"/>
      <c r="AJ649" s="152"/>
      <c r="AK649" s="158"/>
      <c r="AL649" s="196">
        <f>SUM(AH645:AH649)</f>
        <v>4600</v>
      </c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.2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284"/>
      <c r="W650" s="285"/>
      <c r="X650" s="286"/>
      <c r="Y650" s="287"/>
      <c r="Z650" s="285" t="str">
        <f>'4.2.5CP'!G217</f>
        <v>CP169</v>
      </c>
      <c r="AA650" s="288"/>
      <c r="AB650" s="2087">
        <f>'4.2.5CP'!I217</f>
        <v>131605</v>
      </c>
      <c r="AC650" s="2088"/>
      <c r="AD650" s="2088"/>
      <c r="AE650" s="2089"/>
      <c r="AF650" s="289"/>
      <c r="AG650" s="289"/>
      <c r="AH650" s="290"/>
      <c r="AI650" s="291"/>
      <c r="AJ650" s="292"/>
      <c r="AK650" s="437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10"/>
      <c r="W651" s="181"/>
      <c r="X651" s="276"/>
      <c r="Y651" s="277" t="str">
        <f>'4.2.4CB'!G213</f>
        <v>WT059</v>
      </c>
      <c r="Z651" s="181"/>
      <c r="AA651" s="183"/>
      <c r="AB651" s="2075">
        <f>'4.2.4CB'!I213</f>
        <v>131868</v>
      </c>
      <c r="AC651" s="2076"/>
      <c r="AD651" s="2076"/>
      <c r="AE651" s="2077"/>
      <c r="AF651" s="98"/>
      <c r="AG651" s="98"/>
      <c r="AH651" s="99"/>
      <c r="AI651" s="100"/>
      <c r="AJ651" s="133"/>
      <c r="AK651" s="155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'4.2.4CB'!G214</f>
        <v>WT060</v>
      </c>
      <c r="Z652" s="181"/>
      <c r="AA652" s="183"/>
      <c r="AB652" s="2075">
        <f>'4.2.4CB'!I214</f>
        <v>132440</v>
      </c>
      <c r="AC652" s="2076"/>
      <c r="AD652" s="2076"/>
      <c r="AE652" s="2077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/>
      <c r="Z653" s="181" t="str">
        <f>'4.2.5CP'!G218</f>
        <v>CP170</v>
      </c>
      <c r="AA653" s="183"/>
      <c r="AB653" s="2075">
        <f>'4.2.5CP'!I218</f>
        <v>133265</v>
      </c>
      <c r="AC653" s="2076"/>
      <c r="AD653" s="2076"/>
      <c r="AE653" s="2077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 t="str">
        <f>'4.2.4CB'!G215</f>
        <v>WT061</v>
      </c>
      <c r="Z654" s="181"/>
      <c r="AA654" s="183"/>
      <c r="AB654" s="2075">
        <f>'4.2.4CB'!I215</f>
        <v>133343</v>
      </c>
      <c r="AC654" s="2076"/>
      <c r="AD654" s="2076"/>
      <c r="AE654" s="2077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/>
      <c r="Z655" s="181"/>
      <c r="AA655" s="183" t="str">
        <f>'4.2.8IS'!F30</f>
        <v>IS10</v>
      </c>
      <c r="AB655" s="2075">
        <f>'4.2.8IS'!H30</f>
        <v>133371</v>
      </c>
      <c r="AC655" s="2076"/>
      <c r="AD655" s="2076"/>
      <c r="AE655" s="2077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 t="str">
        <f>'4.2.5CP'!G219</f>
        <v>CP171</v>
      </c>
      <c r="AA656" s="183"/>
      <c r="AB656" s="2075">
        <f>'4.2.5CP'!I219</f>
        <v>133394</v>
      </c>
      <c r="AC656" s="2076"/>
      <c r="AD656" s="2076"/>
      <c r="AE656" s="2077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 t="str">
        <f>'4.2.4CB'!G216</f>
        <v>WT062</v>
      </c>
      <c r="Z657" s="181"/>
      <c r="AA657" s="183"/>
      <c r="AB657" s="2075">
        <f>'4.2.4CB'!I216</f>
        <v>133600</v>
      </c>
      <c r="AC657" s="2076"/>
      <c r="AD657" s="2076"/>
      <c r="AE657" s="2077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'4.2.4CB'!G217</f>
        <v>WT063</v>
      </c>
      <c r="Z658" s="181"/>
      <c r="AA658" s="183"/>
      <c r="AB658" s="2075">
        <f>'4.2.4CB'!I217</f>
        <v>133696</v>
      </c>
      <c r="AC658" s="2076"/>
      <c r="AD658" s="2076"/>
      <c r="AE658" s="2077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/>
      <c r="Z659" s="181" t="str">
        <f>'4.2.5CP'!G220</f>
        <v>CP172</v>
      </c>
      <c r="AA659" s="183"/>
      <c r="AB659" s="2075">
        <f>'4.2.5CP'!I220</f>
        <v>133893</v>
      </c>
      <c r="AC659" s="2076"/>
      <c r="AD659" s="2076"/>
      <c r="AE659" s="2077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/>
      <c r="AA660" s="183" t="str">
        <f>'4.2.8IS'!F31</f>
        <v>IS11</v>
      </c>
      <c r="AB660" s="2075">
        <f>'4.2.8IS'!H31</f>
        <v>134222</v>
      </c>
      <c r="AC660" s="2076"/>
      <c r="AD660" s="2076"/>
      <c r="AE660" s="2077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 t="str">
        <f>'4.2.4CB'!G218</f>
        <v>WT064</v>
      </c>
      <c r="Z661" s="181"/>
      <c r="AA661" s="183"/>
      <c r="AB661" s="2075">
        <f>'4.2.4CB'!I218</f>
        <v>134226</v>
      </c>
      <c r="AC661" s="2076"/>
      <c r="AD661" s="2076"/>
      <c r="AE661" s="2077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'4.2.4CB'!G219</f>
        <v>WT065</v>
      </c>
      <c r="Z662" s="181"/>
      <c r="AA662" s="183"/>
      <c r="AB662" s="2075">
        <f>'4.2.4CB'!I219</f>
        <v>134391</v>
      </c>
      <c r="AC662" s="2076"/>
      <c r="AD662" s="2076"/>
      <c r="AE662" s="2077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/>
      <c r="Z663" s="181" t="str">
        <f>'4.2.5CP'!G221</f>
        <v>CP173</v>
      </c>
      <c r="AA663" s="183"/>
      <c r="AB663" s="2075">
        <f>'4.2.5CP'!I221</f>
        <v>134686</v>
      </c>
      <c r="AC663" s="2076"/>
      <c r="AD663" s="2076"/>
      <c r="AE663" s="2077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 t="str">
        <f>'4.2.4CB'!G220</f>
        <v>WT066</v>
      </c>
      <c r="Z664" s="181"/>
      <c r="AA664" s="183"/>
      <c r="AB664" s="2075">
        <f>'4.2.4CB'!I220</f>
        <v>134828</v>
      </c>
      <c r="AC664" s="2076"/>
      <c r="AD664" s="2076"/>
      <c r="AE664" s="2077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/>
      <c r="Z665" s="181" t="str">
        <f>'4.2.5CP'!G222</f>
        <v>CP174</v>
      </c>
      <c r="AA665" s="183"/>
      <c r="AB665" s="2075">
        <f>'4.2.5CP'!I222</f>
        <v>134880</v>
      </c>
      <c r="AC665" s="2076"/>
      <c r="AD665" s="2076"/>
      <c r="AE665" s="2077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'4.2.5CP'!G223</f>
        <v>CP175</v>
      </c>
      <c r="AA666" s="183"/>
      <c r="AB666" s="2075">
        <f>'4.2.5CP'!I223</f>
        <v>134969</v>
      </c>
      <c r="AC666" s="2076"/>
      <c r="AD666" s="2076"/>
      <c r="AE666" s="2077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 t="str">
        <f>'4.2.4CB'!G221</f>
        <v>WT067</v>
      </c>
      <c r="Z667" s="181"/>
      <c r="AA667" s="183"/>
      <c r="AB667" s="2075">
        <f>'4.2.4CB'!I221</f>
        <v>135142</v>
      </c>
      <c r="AC667" s="2076"/>
      <c r="AD667" s="2076"/>
      <c r="AE667" s="2077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/>
      <c r="Z668" s="181"/>
      <c r="AA668" s="183" t="str">
        <f>'4.2.8IS'!F32</f>
        <v>IS12</v>
      </c>
      <c r="AB668" s="2075">
        <f>'4.2.8IS'!H32</f>
        <v>135415</v>
      </c>
      <c r="AC668" s="2076"/>
      <c r="AD668" s="2076"/>
      <c r="AE668" s="2077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 t="str">
        <f>'4.2.5CP'!G224</f>
        <v>CP176</v>
      </c>
      <c r="AA669" s="183"/>
      <c r="AB669" s="2075">
        <f>'4.2.5CP'!I224</f>
        <v>135456</v>
      </c>
      <c r="AC669" s="2076"/>
      <c r="AD669" s="2076"/>
      <c r="AE669" s="2077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 t="str">
        <f>'4.2.4CB'!G222</f>
        <v>WT068</v>
      </c>
      <c r="Z670" s="181"/>
      <c r="AA670" s="183"/>
      <c r="AB670" s="2075">
        <f>'4.2.4CB'!I222</f>
        <v>135646</v>
      </c>
      <c r="AC670" s="2076"/>
      <c r="AD670" s="2076"/>
      <c r="AE670" s="2077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'4.2.4CB'!G223</f>
        <v>WT069</v>
      </c>
      <c r="Z671" s="181"/>
      <c r="AA671" s="183"/>
      <c r="AB671" s="2075">
        <f>'4.2.4CB'!I223</f>
        <v>135699</v>
      </c>
      <c r="AC671" s="2076"/>
      <c r="AD671" s="2076"/>
      <c r="AE671" s="2077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34"/>
      <c r="E672" s="352"/>
      <c r="F672" s="352"/>
      <c r="G672" s="352"/>
      <c r="H672" s="352"/>
      <c r="I672" s="352"/>
      <c r="J672" s="352"/>
      <c r="K672" s="352"/>
      <c r="L672" s="352"/>
      <c r="M672" s="352"/>
      <c r="N672" s="1724"/>
      <c r="O672" s="352"/>
      <c r="P672" s="352"/>
      <c r="Q672" s="352"/>
      <c r="R672" s="352"/>
      <c r="S672" s="352"/>
      <c r="T672" s="352"/>
      <c r="U672" s="355"/>
      <c r="V672" s="351"/>
      <c r="W672" s="352"/>
      <c r="X672" s="353"/>
      <c r="Y672" s="354" t="str">
        <f>'4.2.4CB'!G224</f>
        <v>WT070</v>
      </c>
      <c r="Z672" s="352"/>
      <c r="AA672" s="355"/>
      <c r="AB672" s="2121">
        <f>'4.2.4CB'!I224</f>
        <v>135969</v>
      </c>
      <c r="AC672" s="2122"/>
      <c r="AD672" s="2122"/>
      <c r="AE672" s="2123"/>
      <c r="AF672" s="106"/>
      <c r="AG672" s="106"/>
      <c r="AH672" s="107"/>
      <c r="AI672" s="108"/>
      <c r="AJ672" s="152"/>
      <c r="AK672" s="158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172"/>
      <c r="B673" s="1725"/>
      <c r="C673" s="1726"/>
      <c r="D673" s="80"/>
      <c r="E673" s="175"/>
      <c r="F673" s="175"/>
      <c r="G673" s="175"/>
      <c r="H673" s="175"/>
      <c r="I673" s="175"/>
      <c r="J673" s="175"/>
      <c r="K673" s="175"/>
      <c r="L673" s="175"/>
      <c r="M673" s="175"/>
      <c r="N673" s="176"/>
      <c r="O673" s="175"/>
      <c r="P673" s="175"/>
      <c r="Q673" s="175"/>
      <c r="R673" s="175"/>
      <c r="S673" s="175"/>
      <c r="T673" s="175"/>
      <c r="U673" s="177"/>
      <c r="V673" s="80" t="s">
        <v>1199</v>
      </c>
      <c r="W673" s="175"/>
      <c r="X673" s="272"/>
      <c r="Y673" s="273"/>
      <c r="Z673" s="175"/>
      <c r="AA673" s="177"/>
      <c r="AB673" s="19">
        <v>135950</v>
      </c>
      <c r="AC673" s="83" t="s">
        <v>405</v>
      </c>
      <c r="AD673" s="21">
        <v>139572</v>
      </c>
      <c r="AE673" s="22"/>
      <c r="AF673" s="23"/>
      <c r="AG673" s="23"/>
      <c r="AH673" s="24">
        <f>(AD673-AB673)-AF673</f>
        <v>3622</v>
      </c>
      <c r="AI673" s="25"/>
      <c r="AJ673" s="117"/>
      <c r="AK673" s="435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73"/>
      <c r="B674" s="116"/>
      <c r="C674" s="70"/>
      <c r="D674" s="128"/>
      <c r="E674" s="181"/>
      <c r="F674" s="181"/>
      <c r="G674" s="181"/>
      <c r="H674" s="181"/>
      <c r="I674" s="181"/>
      <c r="J674" s="181"/>
      <c r="K674" s="181"/>
      <c r="L674" s="181"/>
      <c r="M674" s="181"/>
      <c r="N674" s="182"/>
      <c r="O674" s="181"/>
      <c r="P674" s="181"/>
      <c r="Q674" s="181"/>
      <c r="R674" s="181"/>
      <c r="S674" s="181"/>
      <c r="T674" s="181"/>
      <c r="U674" s="183"/>
      <c r="V674" s="351" t="s">
        <v>1177</v>
      </c>
      <c r="W674" s="352"/>
      <c r="X674" s="353"/>
      <c r="Y674" s="354"/>
      <c r="Z674" s="352"/>
      <c r="AA674" s="355"/>
      <c r="AB674" s="60">
        <f>AB673</f>
        <v>135950</v>
      </c>
      <c r="AC674" s="61" t="s">
        <v>405</v>
      </c>
      <c r="AD674" s="62">
        <f>AB675</f>
        <v>138552.5</v>
      </c>
      <c r="AE674" s="63"/>
      <c r="AF674" s="64"/>
      <c r="AG674" s="64"/>
      <c r="AH674" s="39">
        <f>(AD674-AB674)</f>
        <v>2602.5</v>
      </c>
      <c r="AI674" s="65"/>
      <c r="AJ674" s="152"/>
      <c r="AK674" s="158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210"/>
      <c r="W675" s="181" t="str">
        <f>'4.2.3BR'!U209</f>
        <v>ORB10</v>
      </c>
      <c r="X675" s="276"/>
      <c r="Y675" s="277"/>
      <c r="Z675" s="181"/>
      <c r="AA675" s="183"/>
      <c r="AB675" s="48">
        <f>'4.2.3BR'!W209</f>
        <v>138552.5</v>
      </c>
      <c r="AC675" s="49" t="s">
        <v>405</v>
      </c>
      <c r="AD675" s="50">
        <f>'4.2.3BR'!AA209</f>
        <v>138645.5</v>
      </c>
      <c r="AE675" s="51"/>
      <c r="AF675" s="52"/>
      <c r="AG675" s="52"/>
      <c r="AH675" s="39">
        <f>'4.2.3BR'!AF209</f>
        <v>93</v>
      </c>
      <c r="AI675" s="53"/>
      <c r="AJ675" s="133"/>
      <c r="AK675" s="155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356" t="s">
        <v>1227</v>
      </c>
      <c r="W676" s="357"/>
      <c r="X676" s="358"/>
      <c r="Y676" s="359"/>
      <c r="Z676" s="357"/>
      <c r="AA676" s="360"/>
      <c r="AB676" s="361">
        <f>AD675</f>
        <v>138645.5</v>
      </c>
      <c r="AC676" s="362" t="s">
        <v>405</v>
      </c>
      <c r="AD676" s="363">
        <f>AD673</f>
        <v>139572</v>
      </c>
      <c r="AE676" s="364"/>
      <c r="AF676" s="365"/>
      <c r="AG676" s="365"/>
      <c r="AH676" s="1565">
        <f>(AD676-AB676)</f>
        <v>926.5</v>
      </c>
      <c r="AI676" s="1566"/>
      <c r="AJ676" s="1567"/>
      <c r="AK676" s="1568"/>
      <c r="AL676" s="196">
        <f>SUM(AH674:AH676)</f>
        <v>3622</v>
      </c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210"/>
      <c r="W677" s="181"/>
      <c r="X677" s="276"/>
      <c r="Y677" s="277" t="str">
        <f>'4.2.4CB'!G226</f>
        <v>WT071</v>
      </c>
      <c r="Z677" s="181"/>
      <c r="AA677" s="183"/>
      <c r="AB677" s="2075">
        <f>'4.2.4CB'!I226</f>
        <v>136077</v>
      </c>
      <c r="AC677" s="2076"/>
      <c r="AD677" s="2076"/>
      <c r="AE677" s="2077"/>
      <c r="AF677" s="98"/>
      <c r="AG677" s="98"/>
      <c r="AH677" s="99"/>
      <c r="AI677" s="100"/>
      <c r="AJ677" s="133"/>
      <c r="AK677" s="155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'4.2.4CB'!G227</f>
        <v>WT072</v>
      </c>
      <c r="Z678" s="181"/>
      <c r="AA678" s="183"/>
      <c r="AB678" s="2075">
        <f>'4.2.4CB'!I227</f>
        <v>136218</v>
      </c>
      <c r="AC678" s="2076"/>
      <c r="AD678" s="2076"/>
      <c r="AE678" s="2077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'4.2.4CB'!G228</f>
        <v>WT073</v>
      </c>
      <c r="Z679" s="181"/>
      <c r="AA679" s="183"/>
      <c r="AB679" s="2075">
        <f>'4.2.4CB'!I228</f>
        <v>136356</v>
      </c>
      <c r="AC679" s="2076"/>
      <c r="AD679" s="2076"/>
      <c r="AE679" s="2077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'4.2.4CB'!G229</f>
        <v>WT074</v>
      </c>
      <c r="Z680" s="181"/>
      <c r="AA680" s="183"/>
      <c r="AB680" s="2075">
        <f>'4.2.4CB'!I229</f>
        <v>136469</v>
      </c>
      <c r="AC680" s="2076"/>
      <c r="AD680" s="2076"/>
      <c r="AE680" s="2077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'4.2.4CB'!G230</f>
        <v>WT075</v>
      </c>
      <c r="Z681" s="181"/>
      <c r="AA681" s="183"/>
      <c r="AB681" s="2075">
        <f>'4.2.4CB'!I230</f>
        <v>136738</v>
      </c>
      <c r="AC681" s="2076"/>
      <c r="AD681" s="2076"/>
      <c r="AE681" s="2077"/>
      <c r="AF681" s="98"/>
      <c r="AG681" s="98"/>
      <c r="AH681" s="99"/>
      <c r="AI681" s="100"/>
      <c r="AJ681" s="133"/>
      <c r="AK681" s="155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'4.2.4CB'!G231</f>
        <v>WT076</v>
      </c>
      <c r="Z682" s="181"/>
      <c r="AA682" s="183"/>
      <c r="AB682" s="2075">
        <f>'4.2.4CB'!I231</f>
        <v>136975</v>
      </c>
      <c r="AC682" s="2076"/>
      <c r="AD682" s="2076"/>
      <c r="AE682" s="2077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'4.2.4CB'!G232</f>
        <v>WT077</v>
      </c>
      <c r="Z683" s="181"/>
      <c r="AA683" s="183"/>
      <c r="AB683" s="2075">
        <f>'4.2.4CB'!I232</f>
        <v>137095</v>
      </c>
      <c r="AC683" s="2076"/>
      <c r="AD683" s="2076"/>
      <c r="AE683" s="2077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/>
      <c r="Z684" s="181"/>
      <c r="AA684" s="183" t="str">
        <f>'4.2.8IS'!F34</f>
        <v>IS13</v>
      </c>
      <c r="AB684" s="2075">
        <f>'4.2.8IS'!H34</f>
        <v>137215</v>
      </c>
      <c r="AC684" s="2076"/>
      <c r="AD684" s="2076"/>
      <c r="AE684" s="2077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 t="str">
        <f>'4.2.4CB'!G233</f>
        <v>WT078</v>
      </c>
      <c r="Z685" s="181"/>
      <c r="AA685" s="183"/>
      <c r="AB685" s="2075">
        <f>'4.2.4CB'!I233</f>
        <v>137224</v>
      </c>
      <c r="AC685" s="2076"/>
      <c r="AD685" s="2076"/>
      <c r="AE685" s="2077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/>
      <c r="Z686" s="181" t="str">
        <f>'4.2.5CP'!G226</f>
        <v>CP177</v>
      </c>
      <c r="AA686" s="183"/>
      <c r="AB686" s="2075">
        <f>'4.2.5CP'!I226</f>
        <v>137361</v>
      </c>
      <c r="AC686" s="2076"/>
      <c r="AD686" s="2076"/>
      <c r="AE686" s="2077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'4.2.5CP'!G227</f>
        <v>CP178</v>
      </c>
      <c r="AA687" s="183"/>
      <c r="AB687" s="2075">
        <f>'4.2.5CP'!I227</f>
        <v>137461</v>
      </c>
      <c r="AC687" s="2076"/>
      <c r="AD687" s="2076"/>
      <c r="AE687" s="2077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'4.2.5CP'!G228</f>
        <v>CP179</v>
      </c>
      <c r="AA688" s="183"/>
      <c r="AB688" s="2075">
        <f>'4.2.5CP'!I228</f>
        <v>137724</v>
      </c>
      <c r="AC688" s="2076"/>
      <c r="AD688" s="2076"/>
      <c r="AE688" s="2077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 t="str">
        <f>'4.2.4CB'!G234</f>
        <v>WT079</v>
      </c>
      <c r="Z689" s="181"/>
      <c r="AA689" s="183"/>
      <c r="AB689" s="2075">
        <f>'4.2.4CB'!I234</f>
        <v>137825</v>
      </c>
      <c r="AC689" s="2076"/>
      <c r="AD689" s="2076"/>
      <c r="AE689" s="2077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/>
      <c r="Z690" s="181" t="str">
        <f>'4.2.5CP'!G229</f>
        <v>CP180</v>
      </c>
      <c r="AA690" s="183"/>
      <c r="AB690" s="2075">
        <f>'4.2.5CP'!I229</f>
        <v>138265</v>
      </c>
      <c r="AC690" s="2076"/>
      <c r="AD690" s="2076"/>
      <c r="AE690" s="2077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'4.2.5CP'!G230</f>
        <v>CP181</v>
      </c>
      <c r="AA691" s="183"/>
      <c r="AB691" s="2075">
        <f>'4.2.5CP'!I230</f>
        <v>138353</v>
      </c>
      <c r="AC691" s="2076"/>
      <c r="AD691" s="2076"/>
      <c r="AE691" s="2077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 t="str">
        <f>'4.2.4CB'!G235</f>
        <v>WT080</v>
      </c>
      <c r="Z692" s="181"/>
      <c r="AA692" s="183"/>
      <c r="AB692" s="2075">
        <f>'4.2.4CB'!I235</f>
        <v>138422</v>
      </c>
      <c r="AC692" s="2076"/>
      <c r="AD692" s="2076"/>
      <c r="AE692" s="2077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'4.2.4CB'!G236</f>
        <v>WT081</v>
      </c>
      <c r="Z693" s="181"/>
      <c r="AA693" s="183"/>
      <c r="AB693" s="2075">
        <f>'4.2.4CB'!I236</f>
        <v>138672</v>
      </c>
      <c r="AC693" s="2076"/>
      <c r="AD693" s="2076"/>
      <c r="AE693" s="2077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/>
      <c r="Z694" s="181" t="str">
        <f>'4.2.5CP'!G231</f>
        <v>CP182</v>
      </c>
      <c r="AA694" s="183"/>
      <c r="AB694" s="2075">
        <f>'4.2.5CP'!I231</f>
        <v>138803</v>
      </c>
      <c r="AC694" s="2076"/>
      <c r="AD694" s="2076"/>
      <c r="AE694" s="2077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'4.2.5CP'!G232</f>
        <v>CP183</v>
      </c>
      <c r="AA695" s="183"/>
      <c r="AB695" s="2075">
        <f>'4.2.5CP'!I232</f>
        <v>138903</v>
      </c>
      <c r="AC695" s="2076"/>
      <c r="AD695" s="2076"/>
      <c r="AE695" s="2077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'4.2.5CP'!G233</f>
        <v>CP184</v>
      </c>
      <c r="AA696" s="183"/>
      <c r="AB696" s="2075">
        <f>'4.2.5CP'!I233</f>
        <v>139006</v>
      </c>
      <c r="AC696" s="2076"/>
      <c r="AD696" s="2076"/>
      <c r="AE696" s="2077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'4.2.5CP'!G234</f>
        <v>CP185</v>
      </c>
      <c r="AA697" s="183"/>
      <c r="AB697" s="2075">
        <f>'4.2.5CP'!I234</f>
        <v>139108</v>
      </c>
      <c r="AC697" s="2076"/>
      <c r="AD697" s="2076"/>
      <c r="AE697" s="2077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'4.2.5CP'!G235</f>
        <v>CP186</v>
      </c>
      <c r="AA698" s="183"/>
      <c r="AB698" s="2075">
        <f>'4.2.5CP'!I235</f>
        <v>139212</v>
      </c>
      <c r="AC698" s="2076"/>
      <c r="AD698" s="2076"/>
      <c r="AE698" s="2077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'4.2.5CP'!G236</f>
        <v>CP187</v>
      </c>
      <c r="AA699" s="183"/>
      <c r="AB699" s="2075">
        <f>'4.2.5CP'!I236</f>
        <v>139316</v>
      </c>
      <c r="AC699" s="2076"/>
      <c r="AD699" s="2076"/>
      <c r="AE699" s="2077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 t="str">
        <f>'4.2.4CB'!G237</f>
        <v>WT082</v>
      </c>
      <c r="Z700" s="181"/>
      <c r="AA700" s="183"/>
      <c r="AB700" s="2075">
        <f>'4.2.4CB'!I237</f>
        <v>139465</v>
      </c>
      <c r="AC700" s="2076"/>
      <c r="AD700" s="2076"/>
      <c r="AE700" s="2077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171"/>
      <c r="B701" s="121"/>
      <c r="C701" s="122"/>
      <c r="D701" s="190"/>
      <c r="E701" s="191"/>
      <c r="F701" s="191"/>
      <c r="G701" s="191"/>
      <c r="H701" s="191"/>
      <c r="I701" s="191"/>
      <c r="J701" s="191"/>
      <c r="K701" s="191"/>
      <c r="L701" s="191"/>
      <c r="M701" s="191"/>
      <c r="N701" s="193"/>
      <c r="O701" s="191"/>
      <c r="P701" s="191"/>
      <c r="Q701" s="191"/>
      <c r="R701" s="191"/>
      <c r="S701" s="191"/>
      <c r="T701" s="191"/>
      <c r="U701" s="192"/>
      <c r="V701" s="213"/>
      <c r="W701" s="191"/>
      <c r="X701" s="282"/>
      <c r="Y701" s="283"/>
      <c r="Z701" s="191"/>
      <c r="AA701" s="243" t="str">
        <f>'4.2.8IS'!F35</f>
        <v>IS14</v>
      </c>
      <c r="AB701" s="2084">
        <f>'4.2.8IS'!H35</f>
        <v>139522</v>
      </c>
      <c r="AC701" s="2085"/>
      <c r="AD701" s="2085"/>
      <c r="AE701" s="2086"/>
      <c r="AF701" s="113"/>
      <c r="AG701" s="113"/>
      <c r="AH701" s="114"/>
      <c r="AI701" s="194"/>
      <c r="AJ701" s="195"/>
      <c r="AK701" s="157" t="str">
        <f>'4.2.8IS'!AC35</f>
        <v>Existing NH1A</v>
      </c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AA702" s="2"/>
      <c r="AC702" s="2"/>
      <c r="AD702" s="2"/>
      <c r="AE702" s="2"/>
      <c r="AF702" s="2"/>
      <c r="AG702" s="2"/>
      <c r="AH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196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7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  <c r="AL1108" s="196"/>
      <c r="AN1108" s="197"/>
      <c r="AQ1108" s="196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Q1475" s="198"/>
      <c r="R1475" s="198"/>
      <c r="S1475" s="198"/>
      <c r="T1475" s="198"/>
      <c r="U1475" s="198"/>
      <c r="V1475" s="198"/>
      <c r="W1475" s="2"/>
      <c r="X1475" s="197"/>
      <c r="Y1475" s="2"/>
      <c r="Z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6"/>
      <c r="S1562" s="2"/>
      <c r="T1562" s="197"/>
      <c r="U1562" s="2"/>
      <c r="V1562" s="2"/>
      <c r="W1562" s="2"/>
      <c r="X1562" s="2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V1566" s="198"/>
      <c r="W1566" s="2"/>
      <c r="X1566" s="197"/>
      <c r="Y1566" s="2"/>
      <c r="Z1566" s="196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2"/>
      <c r="W1580" s="199"/>
      <c r="X1580" s="199"/>
      <c r="Y1580" s="198"/>
      <c r="Z1580" s="196"/>
      <c r="AC1580" s="196"/>
      <c r="AD1580" s="196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Z1596" s="197"/>
      <c r="AB1596" s="198"/>
      <c r="AC1596" s="196"/>
      <c r="AD1596" s="196"/>
      <c r="AE1596" s="2"/>
      <c r="AF1596" s="197"/>
      <c r="AG1596" s="2"/>
      <c r="AH1596" s="2"/>
      <c r="AI1596" s="196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Y1652" s="76"/>
      <c r="AB1652" s="72"/>
      <c r="AC1652" s="72"/>
      <c r="AD1652" s="72"/>
      <c r="AE1652" s="2"/>
      <c r="AF1652" s="197"/>
      <c r="AG1652" s="199"/>
      <c r="AH1652" s="199"/>
      <c r="AI1652" s="198"/>
      <c r="AK1652" s="438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AB1699" s="72"/>
      <c r="AC1699" s="72"/>
      <c r="AD1699" s="72"/>
      <c r="AE1699" s="72"/>
      <c r="AF1699" s="72"/>
      <c r="AG1699" s="72"/>
      <c r="AH1699" s="72"/>
      <c r="AI1699" s="72"/>
      <c r="AJ1699" s="198"/>
      <c r="AK1699" s="439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</sheetData>
  <mergeCells count="485">
    <mergeCell ref="AB606:AE606"/>
    <mergeCell ref="AB607:AE607"/>
    <mergeCell ref="AB599:AE599"/>
    <mergeCell ref="AB600:AE600"/>
    <mergeCell ref="AB601:AE601"/>
    <mergeCell ref="AB604:AE604"/>
    <mergeCell ref="AB628:AE628"/>
    <mergeCell ref="AB633:AE633"/>
    <mergeCell ref="AB605:AE605"/>
    <mergeCell ref="AB613:AE613"/>
    <mergeCell ref="AB629:AE629"/>
    <mergeCell ref="AB610:AE610"/>
    <mergeCell ref="AB612:AE612"/>
    <mergeCell ref="AB611:AE611"/>
    <mergeCell ref="AB609:AE609"/>
    <mergeCell ref="AB608:AE608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88:AE688"/>
    <mergeCell ref="AB689:AE689"/>
    <mergeCell ref="AB700:AE700"/>
    <mergeCell ref="AB701:AE701"/>
    <mergeCell ref="AB696:AE696"/>
    <mergeCell ref="AB697:AE697"/>
    <mergeCell ref="AB698:AE698"/>
    <mergeCell ref="AB699:AE699"/>
    <mergeCell ref="AB694:AE694"/>
    <mergeCell ref="AB695:AE695"/>
    <mergeCell ref="AB692:AE692"/>
    <mergeCell ref="AB693:AE693"/>
    <mergeCell ref="AB691:AE691"/>
    <mergeCell ref="AB687:AE687"/>
    <mergeCell ref="AB657:AE657"/>
    <mergeCell ref="AB658:AE658"/>
    <mergeCell ref="AB659:AE659"/>
    <mergeCell ref="AB661:AE661"/>
    <mergeCell ref="AB662:AE662"/>
    <mergeCell ref="AB663:AE663"/>
    <mergeCell ref="AB664:AE664"/>
    <mergeCell ref="AB684:AE684"/>
    <mergeCell ref="AB678:AE678"/>
    <mergeCell ref="AB666:AE666"/>
    <mergeCell ref="AB667:AE667"/>
    <mergeCell ref="AB668:AE668"/>
    <mergeCell ref="AB669:AE669"/>
    <mergeCell ref="AB670:AE670"/>
    <mergeCell ref="AB686:AE686"/>
    <mergeCell ref="AB685:AE685"/>
    <mergeCell ref="AB683:AE683"/>
    <mergeCell ref="AB660:AE660"/>
    <mergeCell ref="AB665:AE665"/>
    <mergeCell ref="AB672:AE672"/>
    <mergeCell ref="AB677:AE677"/>
    <mergeCell ref="AB679:AE679"/>
    <mergeCell ref="AB680:AE680"/>
    <mergeCell ref="AB587:AE587"/>
    <mergeCell ref="AB603:AE603"/>
    <mergeCell ref="AB571:AE571"/>
    <mergeCell ref="AB588:AE588"/>
    <mergeCell ref="AB591:AE591"/>
    <mergeCell ref="AB592:AE592"/>
    <mergeCell ref="AB586:AE586"/>
    <mergeCell ref="AB589:AE589"/>
    <mergeCell ref="AB602:AE602"/>
    <mergeCell ref="AB574:AE574"/>
    <mergeCell ref="AB581:AE581"/>
    <mergeCell ref="AB582:AE582"/>
    <mergeCell ref="AB583:AE583"/>
    <mergeCell ref="AB584:AE584"/>
    <mergeCell ref="AB590:AE590"/>
    <mergeCell ref="AB572:AE572"/>
    <mergeCell ref="AB573:AE573"/>
    <mergeCell ref="AB593:AE593"/>
    <mergeCell ref="AB598:AE598"/>
    <mergeCell ref="AB503:AE503"/>
    <mergeCell ref="AB504:AE504"/>
    <mergeCell ref="AB535:AE535"/>
    <mergeCell ref="AB410:AE410"/>
    <mergeCell ref="AB487:AE487"/>
    <mergeCell ref="AB488:AE488"/>
    <mergeCell ref="AB465:AE465"/>
    <mergeCell ref="AB466:AE466"/>
    <mergeCell ref="AB478:AE478"/>
    <mergeCell ref="AB479:AE479"/>
    <mergeCell ref="AB480:AE480"/>
    <mergeCell ref="AB481:AE481"/>
    <mergeCell ref="AB418:AE418"/>
    <mergeCell ref="AB441:AE441"/>
    <mergeCell ref="AB442:AE442"/>
    <mergeCell ref="AB424:AE424"/>
    <mergeCell ref="AB421:AE421"/>
    <mergeCell ref="AB422:AE422"/>
    <mergeCell ref="AB438:AE438"/>
    <mergeCell ref="AB427:AE427"/>
    <mergeCell ref="AB534:AE534"/>
    <mergeCell ref="AB428:AE428"/>
    <mergeCell ref="AB437:AE437"/>
    <mergeCell ref="AB423:AE423"/>
    <mergeCell ref="AB363:AE363"/>
    <mergeCell ref="AB351:AE351"/>
    <mergeCell ref="AB483:AE483"/>
    <mergeCell ref="AB399:AE399"/>
    <mergeCell ref="AB400:AE400"/>
    <mergeCell ref="AB401:AE401"/>
    <mergeCell ref="AB402:AE402"/>
    <mergeCell ref="AB419:AE419"/>
    <mergeCell ref="AB425:AE425"/>
    <mergeCell ref="AB426:AE426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6:AE396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397:AE397"/>
    <mergeCell ref="AB385:AE385"/>
    <mergeCell ref="AB386:AE386"/>
    <mergeCell ref="AB388:AE388"/>
    <mergeCell ref="AB389:AE389"/>
    <mergeCell ref="AB384:AE384"/>
    <mergeCell ref="AB392:AE392"/>
    <mergeCell ref="AB393:AE393"/>
    <mergeCell ref="AB417:AE417"/>
    <mergeCell ref="AB413:AE413"/>
    <mergeCell ref="AB414:AE414"/>
    <mergeCell ref="AB415:AE415"/>
    <mergeCell ref="AB416:AE416"/>
    <mergeCell ref="AB394:AE394"/>
    <mergeCell ref="AB395:AE395"/>
    <mergeCell ref="AB398:AE398"/>
    <mergeCell ref="AB429:AE429"/>
    <mergeCell ref="AB434:AE434"/>
    <mergeCell ref="AB435:AE435"/>
    <mergeCell ref="AB436:AE436"/>
    <mergeCell ref="AB439:AE439"/>
    <mergeCell ref="AB440:AE440"/>
    <mergeCell ref="AB443:AE443"/>
    <mergeCell ref="AB485:AE485"/>
    <mergeCell ref="AB454:AE454"/>
    <mergeCell ref="AB455:AE455"/>
    <mergeCell ref="AB457:AE457"/>
    <mergeCell ref="AB458:AE458"/>
    <mergeCell ref="AB456:AE456"/>
    <mergeCell ref="AB459:AE459"/>
    <mergeCell ref="AB452:AE452"/>
    <mergeCell ref="AB453:AE453"/>
    <mergeCell ref="AB460:AE460"/>
    <mergeCell ref="AB461:AE461"/>
    <mergeCell ref="AB462:AE462"/>
    <mergeCell ref="AB477:AE477"/>
    <mergeCell ref="AB463:AE463"/>
    <mergeCell ref="AB464:AE464"/>
    <mergeCell ref="AB482:AE482"/>
    <mergeCell ref="AB484:AE484"/>
    <mergeCell ref="AB495:AE495"/>
    <mergeCell ref="AB496:AE496"/>
    <mergeCell ref="AB497:AE497"/>
    <mergeCell ref="AB525:AE525"/>
    <mergeCell ref="AB529:AE529"/>
    <mergeCell ref="AB509:AE509"/>
    <mergeCell ref="AB520:AE520"/>
    <mergeCell ref="AB521:AE521"/>
    <mergeCell ref="AB511:AE511"/>
    <mergeCell ref="AB512:AE512"/>
    <mergeCell ref="AB513:AE513"/>
    <mergeCell ref="AB522:AE522"/>
    <mergeCell ref="AB523:AE523"/>
    <mergeCell ref="AB524:AE524"/>
    <mergeCell ref="AB510:AE510"/>
    <mergeCell ref="AB505:AE505"/>
    <mergeCell ref="AB501:AE501"/>
    <mergeCell ref="AB502:AE502"/>
    <mergeCell ref="AB498:AE498"/>
    <mergeCell ref="AB500:AE500"/>
    <mergeCell ref="AB499:AE499"/>
    <mergeCell ref="AB506:AE506"/>
    <mergeCell ref="AB507:AE507"/>
    <mergeCell ref="AB508:AE508"/>
    <mergeCell ref="AB560:AE560"/>
    <mergeCell ref="AB561:AE561"/>
    <mergeCell ref="AB567:AE567"/>
    <mergeCell ref="AB536:AE536"/>
    <mergeCell ref="AB537:AE537"/>
    <mergeCell ref="AB563:AE563"/>
    <mergeCell ref="AB564:AE564"/>
    <mergeCell ref="AB565:AE565"/>
    <mergeCell ref="AB566:AE566"/>
    <mergeCell ref="AB562:AE562"/>
    <mergeCell ref="AB527:AE527"/>
    <mergeCell ref="AB528:AE528"/>
    <mergeCell ref="AB550:AE550"/>
    <mergeCell ref="AB530:AE530"/>
    <mergeCell ref="AB549:AE549"/>
    <mergeCell ref="AB548:AE548"/>
    <mergeCell ref="AB547:AE547"/>
    <mergeCell ref="AB552:AE552"/>
    <mergeCell ref="AB553:AE553"/>
    <mergeCell ref="AB551:AE551"/>
    <mergeCell ref="AB638:AE638"/>
    <mergeCell ref="AB639:AE639"/>
    <mergeCell ref="AB656:AE656"/>
    <mergeCell ref="AB640:AE640"/>
    <mergeCell ref="AB642:AE642"/>
    <mergeCell ref="AB643:AE643"/>
    <mergeCell ref="AB650:AE650"/>
    <mergeCell ref="AB651:AE651"/>
    <mergeCell ref="AB652:AE652"/>
    <mergeCell ref="AB653:AE653"/>
    <mergeCell ref="AB655:AE655"/>
    <mergeCell ref="AB654:AE654"/>
    <mergeCell ref="AB681:AE681"/>
    <mergeCell ref="AB682:AE682"/>
    <mergeCell ref="AB671:AE671"/>
    <mergeCell ref="AB690:AE690"/>
    <mergeCell ref="AB632:AE632"/>
    <mergeCell ref="AB238:AE238"/>
    <mergeCell ref="AB273:AE273"/>
    <mergeCell ref="AB420:AE420"/>
    <mergeCell ref="AB486:AE486"/>
    <mergeCell ref="AB568:AE568"/>
    <mergeCell ref="AB250:AE250"/>
    <mergeCell ref="AB390:AE390"/>
    <mergeCell ref="AB411:AE411"/>
    <mergeCell ref="AB387:AE387"/>
    <mergeCell ref="AB249:AE249"/>
    <mergeCell ref="AB391:AE391"/>
    <mergeCell ref="AB403:AE403"/>
    <mergeCell ref="AB412:AE412"/>
    <mergeCell ref="AB274:AE274"/>
    <mergeCell ref="AB362:AE362"/>
    <mergeCell ref="AB365:AE365"/>
    <mergeCell ref="AB630:AE630"/>
    <mergeCell ref="AB641:AE641"/>
    <mergeCell ref="AB634:AE634"/>
    <mergeCell ref="AB635:AE635"/>
    <mergeCell ref="AB636:AE636"/>
    <mergeCell ref="AB637:AE637"/>
    <mergeCell ref="AB631:AE631"/>
    <mergeCell ref="AB627:AE627"/>
    <mergeCell ref="AB371:AE371"/>
    <mergeCell ref="AB110:AE110"/>
    <mergeCell ref="AB246:AE246"/>
    <mergeCell ref="AB245:AE245"/>
    <mergeCell ref="AB243:AE243"/>
    <mergeCell ref="AB244:AE244"/>
    <mergeCell ref="AB237:AE237"/>
    <mergeCell ref="AB531:AE531"/>
    <mergeCell ref="AB570:AE570"/>
    <mergeCell ref="AB585:AE585"/>
    <mergeCell ref="AB614:AE614"/>
    <mergeCell ref="AB626:AE626"/>
    <mergeCell ref="AB616:AE616"/>
    <mergeCell ref="AB617:AE617"/>
    <mergeCell ref="AB615:AE615"/>
    <mergeCell ref="AB532:AE532"/>
    <mergeCell ref="AB533:AE533"/>
    <mergeCell ref="AB569:AE569"/>
    <mergeCell ref="AB526:AE526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3" max="35" man="1"/>
    <brk id="513" max="35" man="1"/>
    <brk id="553" max="36" man="1"/>
    <brk id="617" max="35" man="1"/>
  </rowBreaks>
  <ignoredErrors>
    <ignoredError sqref="A616:AI617 A1:AI5 C146:AI148 A249:AI251 A642:Z643 AB642:AI643 AA656:AA659 AA661:AA667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C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C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1:AI423 A406:AI406 A380:C380 A383:AC383 A382:C382 E382:AI382 A405:C405 A430:C431 E431:AC431 A408:AI408 A407:C407 E407:AI407 A424:AI429 A432:AI432 A444:B444 A446:AI446 A433:C433 E433:AC433 A447:C447 E447:AC447 A448:AI448 A450:AI450 A449:C449 E449:AI449 A452:AI458 A451:C451 E451:AC451 A469:AA469 A467:C468 E467:AA468 A471:AA471 A470:C470 E470:AA470 A472:C472 A473:AA473 A475:AA475 A474:C474 E474:AA474 A490:C490 A492:C492 A494:C494 A516:AA516 A514:B515 E514:AA515 A518:AA518 A517:C517 E517:AA517 A519:C519 E519:AA519 A540:AI540 A538:C539 E539:AI539 A542:AI542 A541:C541 E541:AI541 A532:AI537 A543:C543 E543:AC543 A544:AI545 A556:AI556 E557:AC557 A557:C559 E559:AC559 A577:AI577 A576:C576 A579:AI579 A578:C578 E578:AI578 A571:AI574 A580:C580 E580:AI580 A608:AI614 A594:C595 E595:AC595 A596:AI596 D605:AI607 A618:B618 A620:AI620 A619:C619 A621:C621 E621:AC621 AE621:AI621 A33:AA34 AC378:AI378 AE380:AI380 A622:AI622 A624:AI624 A623:C623 E623:AI623 A626:AI640 A625:C625 E625:AC625 A646:Z646 A645:U645 W644:Z645 A648:Z648 A647:U647 W647:Z647 A649:U649 W649:Z649 A675:Z675 A673:U674 W673:Z674 A7:AI18 A6:AC6 AE6:AI6 AC33:AC34 A40:AI52 E53:AA53 AE39:AI39 AC53 AE53:AI53 AC91:AI91 AC89:AI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384:AI403 AE383:AI383 A410:AI410 E404:AA405 E430:AA430 AC430 AC404:AC405 A434:AI443 E444:AA444 AE433:AI433 AC444 AE444:AI444 AE447:AI447 AE451:AI451 A460:AI466 AC467 AE467:AI467 AB473:AI475 E489:AA490 AB468:AI471 E472:AC472 AE472:AI472 A491:AI491 AB515:AI519 A477:AI488 AC489 AE489 AC490:AI490 E492:AC492 AE492:AI492 AG489:AI489 AC520:AI530 AB520:AB528 A520:AA530 A493:AI493 A495:AI513 E494:AC494 AE494 AE430:AE431 AG494:AI494 AC514 AE514:AI514 A547:AI553 E538:AA538 AC538 AE538:AI538 A555:C555 AE543:AI543 A560:AI569 E554:AA555 AC554 AE554:AI554 AC555:AI555 E576:AI576 AE557:AI557 AE559:AI559 A581:AI593 E575:AA575 AC575 AE575:AI575 A598:AI604 E594:AA594 AC594 E618:AA619 AI618 AE618:AG618 AE594:AI595 AC618 AE625:AI625 AA642:AA654 AB645:AI648 E644:U644 AB644:AC644 AE644:AI644 AB675:AI675 AB649:AC649 AE649:AI649 AB650:AI672 A650:Z672 AA669:AA675 AC673:AI674 AC356:AI356 AE404:AE405 AG405 AG430:AG431 AI430:AI431 AI405 A127:AE127 AG127:AI127 AC619:AI619 E558:AI558 A216:C217 A204:C208 A209:AI215 AE216:AG216 AI21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4"/>
  <sheetViews>
    <sheetView view="pageBreakPreview" topLeftCell="A40" zoomScale="190" zoomScaleNormal="130" zoomScaleSheetLayoutView="190" workbookViewId="0">
      <selection activeCell="O69" sqref="O69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145" t="s">
        <v>12</v>
      </c>
      <c r="B1" s="2146"/>
      <c r="C1" s="2154" t="s">
        <v>18</v>
      </c>
      <c r="D1" s="2155"/>
      <c r="E1" s="2154" t="s">
        <v>19</v>
      </c>
      <c r="F1" s="2155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551</v>
      </c>
      <c r="C2" s="1134">
        <v>140</v>
      </c>
      <c r="D2" s="1136"/>
      <c r="E2" s="1405">
        <v>100</v>
      </c>
      <c r="F2" s="1246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552</v>
      </c>
      <c r="C3" s="1134">
        <v>140</v>
      </c>
      <c r="D3" s="1136"/>
      <c r="E3" s="1405">
        <v>60</v>
      </c>
      <c r="F3" s="1246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553</v>
      </c>
      <c r="C4" s="1134">
        <v>20</v>
      </c>
      <c r="D4" s="1136"/>
      <c r="E4" s="1134">
        <v>20</v>
      </c>
      <c r="F4" s="1246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554</v>
      </c>
      <c r="C5" s="1142">
        <v>0.05</v>
      </c>
      <c r="D5" s="1247"/>
      <c r="E5" s="1248">
        <v>0.05</v>
      </c>
      <c r="F5" s="1246"/>
      <c r="G5" s="297"/>
      <c r="H5" s="1507" t="s">
        <v>939</v>
      </c>
      <c r="I5" s="2183" t="s">
        <v>938</v>
      </c>
      <c r="J5" s="2183"/>
      <c r="K5" s="2183"/>
      <c r="L5" s="2183"/>
      <c r="M5" s="2183"/>
      <c r="N5" s="2183"/>
      <c r="O5" s="2183"/>
      <c r="P5" s="2183"/>
      <c r="Q5" s="2183"/>
      <c r="R5" s="2183"/>
      <c r="S5" s="2183"/>
      <c r="T5" s="2183"/>
      <c r="U5" s="2183"/>
      <c r="V5" s="2183"/>
      <c r="W5" s="2183"/>
      <c r="X5" s="2183"/>
      <c r="Y5" s="2183"/>
      <c r="Z5" s="2183"/>
      <c r="AA5" s="2183"/>
      <c r="AB5" s="2183"/>
      <c r="AC5" s="2183"/>
      <c r="AD5" s="2183"/>
      <c r="AE5" s="2183"/>
      <c r="AF5" s="2183"/>
      <c r="AG5" s="2183"/>
      <c r="AH5" s="2183"/>
      <c r="AI5" s="1508"/>
      <c r="AJ5" s="1508"/>
      <c r="AK5" s="1508"/>
      <c r="AL5" s="1508"/>
      <c r="AM5" s="1508"/>
      <c r="AN5" s="1508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158" t="s">
        <v>13</v>
      </c>
      <c r="B7" s="2159"/>
      <c r="C7" s="1947" t="s">
        <v>14</v>
      </c>
      <c r="D7" s="1949"/>
      <c r="E7" s="2158" t="s">
        <v>10</v>
      </c>
      <c r="F7" s="2159"/>
      <c r="G7" s="1947" t="s">
        <v>15</v>
      </c>
      <c r="H7" s="1948"/>
      <c r="I7" s="1948"/>
      <c r="J7" s="1948"/>
      <c r="K7" s="1948"/>
      <c r="L7" s="1949"/>
      <c r="M7" s="2181" t="s">
        <v>29</v>
      </c>
      <c r="N7" s="2182"/>
      <c r="O7" s="2020" t="s">
        <v>5</v>
      </c>
      <c r="P7" s="2021"/>
      <c r="Q7" s="2021"/>
      <c r="R7" s="2021"/>
      <c r="S7" s="2021"/>
      <c r="T7" s="2021"/>
      <c r="U7" s="2021"/>
      <c r="V7" s="2021"/>
      <c r="W7" s="2021"/>
      <c r="X7" s="2021"/>
      <c r="Y7" s="2021"/>
      <c r="Z7" s="2021"/>
      <c r="AA7" s="2021"/>
      <c r="AB7" s="2021"/>
      <c r="AC7" s="2021"/>
      <c r="AD7" s="2021"/>
      <c r="AE7" s="2021"/>
      <c r="AF7" s="2021"/>
      <c r="AG7" s="1947" t="s">
        <v>372</v>
      </c>
      <c r="AH7" s="1949"/>
    </row>
    <row r="8" spans="1:40" ht="7.35" customHeight="1">
      <c r="A8" s="2147"/>
      <c r="B8" s="2148"/>
      <c r="C8" s="1944" t="s">
        <v>369</v>
      </c>
      <c r="D8" s="1946"/>
      <c r="E8" s="2147" t="s">
        <v>370</v>
      </c>
      <c r="F8" s="2148"/>
      <c r="G8" s="1944"/>
      <c r="H8" s="1945"/>
      <c r="I8" s="1945"/>
      <c r="J8" s="1945"/>
      <c r="K8" s="1945"/>
      <c r="L8" s="1946"/>
      <c r="M8" s="2173" t="s">
        <v>28</v>
      </c>
      <c r="N8" s="2174"/>
      <c r="O8" s="2020" t="s">
        <v>2</v>
      </c>
      <c r="P8" s="2021"/>
      <c r="Q8" s="2021"/>
      <c r="R8" s="2021"/>
      <c r="S8" s="2021"/>
      <c r="T8" s="2022"/>
      <c r="U8" s="2020" t="s">
        <v>3</v>
      </c>
      <c r="V8" s="2021"/>
      <c r="W8" s="2021"/>
      <c r="X8" s="2021"/>
      <c r="Y8" s="2021"/>
      <c r="Z8" s="2022"/>
      <c r="AA8" s="2020" t="s">
        <v>4</v>
      </c>
      <c r="AB8" s="2021"/>
      <c r="AC8" s="2021"/>
      <c r="AD8" s="2021"/>
      <c r="AE8" s="2021"/>
      <c r="AF8" s="2021"/>
      <c r="AG8" s="1944"/>
      <c r="AH8" s="1946"/>
    </row>
    <row r="9" spans="1:40" ht="7.35" customHeight="1">
      <c r="A9" s="2147"/>
      <c r="B9" s="2148"/>
      <c r="C9" s="1944"/>
      <c r="D9" s="1946"/>
      <c r="E9" s="2147"/>
      <c r="F9" s="2148"/>
      <c r="G9" s="1944"/>
      <c r="H9" s="1945"/>
      <c r="I9" s="1945"/>
      <c r="J9" s="1945"/>
      <c r="K9" s="1945"/>
      <c r="L9" s="1946"/>
      <c r="M9" s="2173"/>
      <c r="N9" s="2174"/>
      <c r="O9" s="1996" t="str">
        <f>'3.1Cost by Sub-contractors'!M3</f>
        <v>Qty</v>
      </c>
      <c r="P9" s="2172"/>
      <c r="Q9" s="2171" t="str">
        <f>'3.1Cost by Sub-contractors'!K3</f>
        <v>Unit Price</v>
      </c>
      <c r="R9" s="2172"/>
      <c r="S9" s="2179" t="str">
        <f>'3.1Cost by Sub-contractors'!O3</f>
        <v>Amount</v>
      </c>
      <c r="T9" s="2180"/>
      <c r="U9" s="2167" t="str">
        <f>'3.1Cost by Sub-contractors'!M3</f>
        <v>Qty</v>
      </c>
      <c r="V9" s="2168"/>
      <c r="W9" s="2171" t="str">
        <f>'3.1Cost by Sub-contractors'!K3</f>
        <v>Unit Price</v>
      </c>
      <c r="X9" s="2172"/>
      <c r="Y9" s="2179" t="str">
        <f>'3.1Cost by Sub-contractors'!O3</f>
        <v>Amount</v>
      </c>
      <c r="Z9" s="2180"/>
      <c r="AA9" s="2167" t="str">
        <f>'3.1Cost by Sub-contractors'!M3</f>
        <v>Qty</v>
      </c>
      <c r="AB9" s="2168"/>
      <c r="AC9" s="2171" t="str">
        <f>'3.1Cost by Sub-contractors'!K3</f>
        <v>Unit Price</v>
      </c>
      <c r="AD9" s="2172"/>
      <c r="AE9" s="2179" t="str">
        <f>'3.1Cost by Sub-contractors'!O3</f>
        <v>Amount</v>
      </c>
      <c r="AF9" s="2180"/>
      <c r="AG9" s="1993"/>
      <c r="AH9" s="1995"/>
    </row>
    <row r="10" spans="1:40" ht="7.35" customHeight="1">
      <c r="A10" s="2156"/>
      <c r="B10" s="2157"/>
      <c r="C10" s="1951"/>
      <c r="D10" s="1954"/>
      <c r="E10" s="2152"/>
      <c r="F10" s="2153"/>
      <c r="G10" s="1951"/>
      <c r="H10" s="1953"/>
      <c r="I10" s="1953"/>
      <c r="J10" s="1953"/>
      <c r="K10" s="1953"/>
      <c r="L10" s="1954"/>
      <c r="M10" s="2175"/>
      <c r="N10" s="2176"/>
      <c r="O10" s="2169" t="str">
        <f>'3.1Cost by Sub-contractors'!J14</f>
        <v>(ha)</v>
      </c>
      <c r="P10" s="2170"/>
      <c r="Q10" s="2177" t="str">
        <f>'3.1Cost by Sub-contractors'!K4</f>
        <v>(USD)</v>
      </c>
      <c r="R10" s="2178"/>
      <c r="S10" s="2165" t="str">
        <f>'3.1Cost by Sub-contractors'!O4</f>
        <v>(USD)</v>
      </c>
      <c r="T10" s="2166"/>
      <c r="U10" s="2169" t="str">
        <f>'3.1Cost by Sub-contractors'!J15</f>
        <v>(km)</v>
      </c>
      <c r="V10" s="2170"/>
      <c r="W10" s="2177" t="str">
        <f>'3.1Cost by Sub-contractors'!K4</f>
        <v>(USD)</v>
      </c>
      <c r="X10" s="2178"/>
      <c r="Y10" s="2165" t="str">
        <f>'3.1Cost by Sub-contractors'!O4</f>
        <v>(USD)</v>
      </c>
      <c r="Z10" s="2166"/>
      <c r="AA10" s="2169" t="str">
        <f>'3.1Cost by Sub-contractors'!J16</f>
        <v>(km)</v>
      </c>
      <c r="AB10" s="2170"/>
      <c r="AC10" s="2177" t="str">
        <f>'3.1Cost by Sub-contractors'!K4</f>
        <v>(USD)</v>
      </c>
      <c r="AD10" s="2178"/>
      <c r="AE10" s="2165" t="str">
        <f>'3.1Cost by Sub-contractors'!O4</f>
        <v>(USD)</v>
      </c>
      <c r="AF10" s="2166"/>
      <c r="AG10" s="2007"/>
      <c r="AH10" s="2009"/>
    </row>
    <row r="11" spans="1:40" ht="7.35" customHeight="1">
      <c r="A11" s="379"/>
      <c r="B11" s="2139" t="s">
        <v>982</v>
      </c>
      <c r="C11" s="2139"/>
      <c r="D11" s="2139"/>
      <c r="E11" s="2139"/>
      <c r="F11" s="2139"/>
      <c r="G11" s="2139"/>
      <c r="H11" s="2139"/>
      <c r="I11" s="2139"/>
      <c r="J11" s="2139"/>
      <c r="K11" s="2139"/>
      <c r="L11" s="2139"/>
      <c r="M11" s="2139"/>
      <c r="N11" s="2139"/>
      <c r="O11" s="2139"/>
      <c r="P11" s="2139"/>
      <c r="Q11" s="2139"/>
      <c r="R11" s="2139"/>
      <c r="S11" s="2139"/>
      <c r="T11" s="2139"/>
      <c r="U11" s="2139"/>
      <c r="V11" s="2139"/>
      <c r="W11" s="2139"/>
      <c r="X11" s="2139"/>
      <c r="Y11" s="2139"/>
      <c r="Z11" s="2139"/>
      <c r="AA11" s="2139"/>
      <c r="AB11" s="2139"/>
      <c r="AC11" s="2139"/>
      <c r="AD11" s="2139"/>
      <c r="AE11" s="2139"/>
      <c r="AF11" s="2139"/>
      <c r="AG11" s="2139"/>
      <c r="AH11" s="2140"/>
    </row>
    <row r="12" spans="1:40" ht="7.35" customHeight="1">
      <c r="A12" s="406"/>
      <c r="B12" s="398" t="str">
        <f>'4.1Plan'!B6</f>
        <v>Danang</v>
      </c>
      <c r="C12" s="1947" t="str">
        <f>'4.1Plan'!C6</f>
        <v>PKG01</v>
      </c>
      <c r="D12" s="1949"/>
      <c r="E12" s="2143" t="str">
        <f>'4.1Plan'!D6</f>
        <v>ML01-1</v>
      </c>
      <c r="F12" s="2144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1944"/>
      <c r="D13" s="1946"/>
      <c r="E13" s="1944"/>
      <c r="F13" s="1946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1944"/>
      <c r="D14" s="1946"/>
      <c r="E14" s="1944"/>
      <c r="F14" s="1946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1944"/>
      <c r="D15" s="1946"/>
      <c r="E15" s="1944"/>
      <c r="F15" s="1946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4050</v>
      </c>
      <c r="L15" s="321"/>
      <c r="M15" s="322">
        <f>'4.1Plan'!AH13</f>
        <v>1349.35</v>
      </c>
      <c r="N15" s="322"/>
      <c r="O15" s="462">
        <f>M15*$C$2/10000</f>
        <v>18.890899999999998</v>
      </c>
      <c r="P15" s="368"/>
      <c r="Q15" s="463"/>
      <c r="R15" s="464"/>
      <c r="S15" s="542"/>
      <c r="T15" s="465"/>
      <c r="U15" s="466">
        <f>M15/1000</f>
        <v>1.3493499999999998</v>
      </c>
      <c r="V15" s="368"/>
      <c r="W15" s="463"/>
      <c r="X15" s="464"/>
      <c r="Y15" s="542"/>
      <c r="Z15" s="465"/>
      <c r="AA15" s="466">
        <f>(ROUNDDOWN(M15/$C$4,0))*$C$3*(1+$C$5)/1000</f>
        <v>9.8490000000000002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160"/>
      <c r="D16" s="2161"/>
      <c r="E16" s="1944"/>
      <c r="F16" s="1946"/>
      <c r="G16" s="2162" t="s">
        <v>16</v>
      </c>
      <c r="H16" s="2163"/>
      <c r="I16" s="2163"/>
      <c r="J16" s="2163"/>
      <c r="K16" s="2163"/>
      <c r="L16" s="2164"/>
      <c r="M16" s="337">
        <f>SUM(M12:M15)</f>
        <v>3216.45</v>
      </c>
      <c r="N16" s="337"/>
      <c r="O16" s="467">
        <f>SUM(O12:O15)</f>
        <v>45.030299999999997</v>
      </c>
      <c r="P16" s="369"/>
      <c r="Q16" s="370">
        <f>'3.1Cost by Sub-contractors'!K14</f>
        <v>61.29</v>
      </c>
      <c r="R16" s="369"/>
      <c r="S16" s="479">
        <f>O16*Q16</f>
        <v>2759.9070869999996</v>
      </c>
      <c r="T16" s="468"/>
      <c r="U16" s="372">
        <f>SUM(U12:U15)</f>
        <v>3.21645</v>
      </c>
      <c r="V16" s="369"/>
      <c r="W16" s="370">
        <f>'3.1Cost by Sub-contractors'!K15</f>
        <v>438.31</v>
      </c>
      <c r="X16" s="369"/>
      <c r="Y16" s="479">
        <f>U16*W16</f>
        <v>1409.8021994999999</v>
      </c>
      <c r="Z16" s="468"/>
      <c r="AA16" s="372">
        <f>SUM(AA12:AA15)</f>
        <v>23.373000000000001</v>
      </c>
      <c r="AB16" s="369"/>
      <c r="AC16" s="370">
        <f>'3.1Cost by Sub-contractors'!K16</f>
        <v>572.73</v>
      </c>
      <c r="AD16" s="369"/>
      <c r="AE16" s="479">
        <f>AA16*AC16</f>
        <v>13386.418290000001</v>
      </c>
      <c r="AF16" s="468"/>
      <c r="AG16" s="390"/>
      <c r="AH16" s="387"/>
    </row>
    <row r="17" spans="1:57" ht="7.35" customHeight="1">
      <c r="A17" s="407"/>
      <c r="B17" s="399"/>
      <c r="C17" s="1944"/>
      <c r="D17" s="1946"/>
      <c r="E17" s="2143" t="str">
        <f>'4.1Plan'!D33</f>
        <v>ML01-2</v>
      </c>
      <c r="F17" s="2144"/>
      <c r="G17" s="339" t="str">
        <f>'4.1Plan'!D34</f>
        <v>ML005</v>
      </c>
      <c r="H17" s="302">
        <f>'4.1Plan'!AB34</f>
        <v>3950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1516.3999999999996</v>
      </c>
      <c r="N17" s="306"/>
      <c r="O17" s="469">
        <f>M17*$C$2/10000</f>
        <v>21.229599999999994</v>
      </c>
      <c r="P17" s="373"/>
      <c r="Q17" s="374"/>
      <c r="R17" s="375"/>
      <c r="S17" s="543"/>
      <c r="T17" s="376"/>
      <c r="U17" s="461">
        <f>M17/1000</f>
        <v>1.5163999999999995</v>
      </c>
      <c r="V17" s="373"/>
      <c r="W17" s="374"/>
      <c r="X17" s="375"/>
      <c r="Y17" s="543"/>
      <c r="Z17" s="376"/>
      <c r="AA17" s="461">
        <f>(ROUNDDOWN(M17/$C$4,0))*$C$3*(1+$C$5)/1000</f>
        <v>11.025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1944"/>
      <c r="D18" s="1946"/>
      <c r="E18" s="1944"/>
      <c r="F18" s="1946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93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1944"/>
      <c r="D19" s="1946"/>
      <c r="E19" s="2141"/>
      <c r="F19" s="2142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8050</v>
      </c>
      <c r="L19" s="321"/>
      <c r="M19" s="322">
        <f>'4.1Plan'!AH39</f>
        <v>82.449999999999818</v>
      </c>
      <c r="N19" s="1794"/>
      <c r="O19" s="457">
        <f t="shared" ref="O19:O26" si="0">M19*$C$2/10000</f>
        <v>1.1542999999999974</v>
      </c>
      <c r="P19" s="367"/>
      <c r="Q19" s="458"/>
      <c r="R19" s="459"/>
      <c r="S19" s="541"/>
      <c r="T19" s="460"/>
      <c r="U19" s="461">
        <f t="shared" ref="U19:U26" si="1">M19/1000</f>
        <v>8.2449999999999815E-2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0.58799999999999997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1951"/>
      <c r="D20" s="1954"/>
      <c r="E20" s="2152"/>
      <c r="F20" s="2153"/>
      <c r="G20" s="2149" t="s">
        <v>16</v>
      </c>
      <c r="H20" s="2150"/>
      <c r="I20" s="2150"/>
      <c r="J20" s="2150"/>
      <c r="K20" s="2150"/>
      <c r="L20" s="2151"/>
      <c r="M20" s="346">
        <f>SUM(M17:M19)</f>
        <v>3690.2499999999991</v>
      </c>
      <c r="N20" s="347"/>
      <c r="O20" s="467">
        <f>SUM(O17:O19)</f>
        <v>51.663499999999992</v>
      </c>
      <c r="P20" s="377"/>
      <c r="Q20" s="370">
        <f>'3.1Cost by Sub-contractors'!K14</f>
        <v>61.29</v>
      </c>
      <c r="R20" s="369"/>
      <c r="S20" s="479">
        <f>O20*Q20</f>
        <v>3166.4559149999995</v>
      </c>
      <c r="T20" s="378"/>
      <c r="U20" s="372">
        <f>SUM(U17:U19)</f>
        <v>3.6902499999999989</v>
      </c>
      <c r="V20" s="377"/>
      <c r="W20" s="370">
        <f>'3.1Cost by Sub-contractors'!K15</f>
        <v>438.31</v>
      </c>
      <c r="X20" s="369"/>
      <c r="Y20" s="479">
        <f>U20*W20</f>
        <v>1617.4734774999995</v>
      </c>
      <c r="Z20" s="378"/>
      <c r="AA20" s="372">
        <f>SUM(AA17:AA19)</f>
        <v>26.901000000000003</v>
      </c>
      <c r="AB20" s="377"/>
      <c r="AC20" s="370">
        <f>'3.1Cost by Sub-contractors'!K16</f>
        <v>572.73</v>
      </c>
      <c r="AD20" s="369"/>
      <c r="AE20" s="479">
        <f>AA20*AC20</f>
        <v>15407.009730000002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1947" t="str">
        <f>'4.1Plan'!C53</f>
        <v>PKG02</v>
      </c>
      <c r="D21" s="1949"/>
      <c r="E21" s="2143" t="str">
        <f>'4.1Plan'!D53</f>
        <v>ML02-1</v>
      </c>
      <c r="F21" s="2144"/>
      <c r="G21" s="336" t="str">
        <f>'4.1Plan'!D54</f>
        <v>ML008</v>
      </c>
      <c r="H21" s="308">
        <f>'4.1Plan'!AB54</f>
        <v>7950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1728.3500000000004</v>
      </c>
      <c r="N21" s="312"/>
      <c r="O21" s="457">
        <f t="shared" ref="O21" si="3">M21*$C$2/10000</f>
        <v>24.196900000000007</v>
      </c>
      <c r="P21" s="367"/>
      <c r="Q21" s="458"/>
      <c r="R21" s="459"/>
      <c r="S21" s="541"/>
      <c r="T21" s="460"/>
      <c r="U21" s="1688">
        <f t="shared" ref="U21" si="4">M21/1000</f>
        <v>1.7283500000000003</v>
      </c>
      <c r="V21" s="367"/>
      <c r="W21" s="458"/>
      <c r="X21" s="459"/>
      <c r="Y21" s="541"/>
      <c r="Z21" s="460"/>
      <c r="AA21" s="1688">
        <f t="shared" ref="AA21" si="5">(ROUNDDOWN(M21/$C$4,0))*$C$3*(1+$C$5)/1000</f>
        <v>12.641999999999999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1944"/>
      <c r="D22" s="1946"/>
      <c r="E22" s="2141"/>
      <c r="F22" s="2142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1944"/>
      <c r="D23" s="1946"/>
      <c r="E23" s="1944"/>
      <c r="F23" s="1946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1944"/>
      <c r="D24" s="1946"/>
      <c r="E24" s="1944"/>
      <c r="F24" s="1946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1944"/>
      <c r="D25" s="1946"/>
      <c r="E25" s="1944"/>
      <c r="F25" s="1946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1944"/>
      <c r="D26" s="1946"/>
      <c r="E26" s="1944"/>
      <c r="F26" s="1946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13050</v>
      </c>
      <c r="L26" s="316"/>
      <c r="M26" s="317">
        <f>'4.1Plan'!AH64</f>
        <v>317.89999999999964</v>
      </c>
      <c r="N26" s="317"/>
      <c r="O26" s="457">
        <f t="shared" si="0"/>
        <v>4.4505999999999952</v>
      </c>
      <c r="P26" s="368"/>
      <c r="Q26" s="463"/>
      <c r="R26" s="464"/>
      <c r="S26" s="542"/>
      <c r="T26" s="465"/>
      <c r="U26" s="461">
        <f t="shared" si="1"/>
        <v>0.31789999999999963</v>
      </c>
      <c r="V26" s="368"/>
      <c r="W26" s="463"/>
      <c r="X26" s="464"/>
      <c r="Y26" s="542"/>
      <c r="Z26" s="465"/>
      <c r="AA26" s="461">
        <f t="shared" si="2"/>
        <v>2.2050000000000001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1944"/>
      <c r="D27" s="1946"/>
      <c r="E27" s="1944"/>
      <c r="F27" s="1946"/>
      <c r="G27" s="2149" t="s">
        <v>16</v>
      </c>
      <c r="H27" s="2150"/>
      <c r="I27" s="2150"/>
      <c r="J27" s="2150"/>
      <c r="K27" s="2150"/>
      <c r="L27" s="2151"/>
      <c r="M27" s="348">
        <f>SUM(M21:M26)</f>
        <v>3672.8499999999985</v>
      </c>
      <c r="N27" s="348"/>
      <c r="O27" s="467">
        <f>SUM(O21:O26)</f>
        <v>51.41989999999997</v>
      </c>
      <c r="P27" s="377"/>
      <c r="Q27" s="370">
        <f>'3.1Cost by Sub-contractors'!K14</f>
        <v>61.29</v>
      </c>
      <c r="R27" s="369"/>
      <c r="S27" s="479">
        <f>O27*Q27</f>
        <v>3151.5256709999981</v>
      </c>
      <c r="T27" s="378"/>
      <c r="U27" s="372">
        <f>SUM(U21:U26)</f>
        <v>3.6728499999999986</v>
      </c>
      <c r="V27" s="377"/>
      <c r="W27" s="370">
        <f>'3.1Cost by Sub-contractors'!K15</f>
        <v>438.31</v>
      </c>
      <c r="X27" s="369"/>
      <c r="Y27" s="479">
        <f>U27*W27</f>
        <v>1609.8468834999994</v>
      </c>
      <c r="Z27" s="378"/>
      <c r="AA27" s="372">
        <f>SUM(AA21:AA26)</f>
        <v>26.46</v>
      </c>
      <c r="AB27" s="377"/>
      <c r="AC27" s="370">
        <f>'3.1Cost by Sub-contractors'!K16</f>
        <v>572.73</v>
      </c>
      <c r="AD27" s="369"/>
      <c r="AE27" s="479">
        <f>AA27*AC27</f>
        <v>15154.435800000001</v>
      </c>
      <c r="AF27" s="378"/>
      <c r="AG27" s="390"/>
      <c r="AH27" s="387"/>
    </row>
    <row r="28" spans="1:57" ht="7.35" customHeight="1">
      <c r="A28" s="407"/>
      <c r="B28" s="399"/>
      <c r="C28" s="1944"/>
      <c r="D28" s="1946"/>
      <c r="E28" s="2143" t="str">
        <f>'4.1Plan'!D89</f>
        <v>ML02-2</v>
      </c>
      <c r="F28" s="2144"/>
      <c r="G28" s="339" t="str">
        <f>'4.1Plan'!D90</f>
        <v>ML014</v>
      </c>
      <c r="H28" s="302">
        <f>'4.1Plan'!AB90</f>
        <v>12950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90.850000000000364</v>
      </c>
      <c r="N28" s="306"/>
      <c r="O28" s="457">
        <f t="shared" ref="O28:O33" si="6">M28*$C$2/10000</f>
        <v>1.2719000000000051</v>
      </c>
      <c r="P28" s="373"/>
      <c r="Q28" s="374"/>
      <c r="R28" s="375"/>
      <c r="S28" s="543"/>
      <c r="T28" s="376"/>
      <c r="U28" s="461">
        <f t="shared" ref="U28:U33" si="7">M28/1000</f>
        <v>9.0850000000000361E-2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0.58799999999999997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1944"/>
      <c r="D29" s="1946"/>
      <c r="E29" s="1944"/>
      <c r="F29" s="1946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1944"/>
      <c r="D30" s="1946"/>
      <c r="E30" s="1944"/>
      <c r="F30" s="1946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1944"/>
      <c r="D31" s="1946"/>
      <c r="E31" s="1944"/>
      <c r="F31" s="1946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1944"/>
      <c r="D32" s="1946"/>
      <c r="E32" s="1944"/>
      <c r="F32" s="1946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1944"/>
      <c r="D33" s="1946"/>
      <c r="E33" s="1944"/>
      <c r="F33" s="1946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17050</v>
      </c>
      <c r="L33" s="321"/>
      <c r="M33" s="322">
        <f>'4.1Plan'!AH101</f>
        <v>394.40000000000146</v>
      </c>
      <c r="N33" s="322"/>
      <c r="O33" s="462">
        <f t="shared" si="6"/>
        <v>5.5216000000000207</v>
      </c>
      <c r="P33" s="473"/>
      <c r="Q33" s="463"/>
      <c r="R33" s="464"/>
      <c r="S33" s="542"/>
      <c r="T33" s="465"/>
      <c r="U33" s="466">
        <f t="shared" si="7"/>
        <v>0.39440000000000147</v>
      </c>
      <c r="V33" s="473"/>
      <c r="W33" s="463"/>
      <c r="X33" s="599"/>
      <c r="Y33" s="1529"/>
      <c r="Z33" s="641"/>
      <c r="AA33" s="1538">
        <f t="shared" si="8"/>
        <v>2.7930000000000001</v>
      </c>
      <c r="AB33" s="568"/>
      <c r="AC33" s="598"/>
      <c r="AD33" s="599"/>
      <c r="AE33" s="1529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1951"/>
      <c r="D34" s="1954"/>
      <c r="E34" s="1951"/>
      <c r="F34" s="1954"/>
      <c r="G34" s="2162" t="s">
        <v>16</v>
      </c>
      <c r="H34" s="2163"/>
      <c r="I34" s="2163"/>
      <c r="J34" s="2163"/>
      <c r="K34" s="2163"/>
      <c r="L34" s="2164"/>
      <c r="M34" s="349">
        <f>SUM(M28:M33)</f>
        <v>2410.0000000000036</v>
      </c>
      <c r="N34" s="349"/>
      <c r="O34" s="474">
        <f>SUM(O28:O33)</f>
        <v>33.740000000000052</v>
      </c>
      <c r="P34" s="426"/>
      <c r="Q34" s="370">
        <f>'3.1Cost by Sub-contractors'!K14</f>
        <v>61.29</v>
      </c>
      <c r="R34" s="369"/>
      <c r="S34" s="479">
        <f>O34*Q34</f>
        <v>2067.924600000003</v>
      </c>
      <c r="T34" s="378"/>
      <c r="U34" s="475">
        <f>SUM(U28:U33)</f>
        <v>2.4100000000000033</v>
      </c>
      <c r="V34" s="426"/>
      <c r="W34" s="370">
        <f>'3.1Cost by Sub-contractors'!K15</f>
        <v>438.31</v>
      </c>
      <c r="X34" s="589"/>
      <c r="Y34" s="607">
        <f>U34*W34</f>
        <v>1056.3271000000013</v>
      </c>
      <c r="Z34" s="608"/>
      <c r="AA34" s="1532">
        <f>SUM(AA28:AA33)</f>
        <v>17.198999999999998</v>
      </c>
      <c r="AB34" s="648"/>
      <c r="AC34" s="588">
        <f>'3.1Cost by Sub-contractors'!K16</f>
        <v>572.73</v>
      </c>
      <c r="AD34" s="589"/>
      <c r="AE34" s="607">
        <f>AA34*AC34</f>
        <v>9850.3832699999984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1944" t="str">
        <f>'4.1Plan'!C120</f>
        <v>PKG03</v>
      </c>
      <c r="D35" s="1946"/>
      <c r="E35" s="2141" t="str">
        <f>'4.1Plan'!D120</f>
        <v>ML03-1</v>
      </c>
      <c r="F35" s="2142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536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1944"/>
      <c r="D36" s="1946"/>
      <c r="E36" s="1944"/>
      <c r="F36" s="1946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536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1944"/>
      <c r="D37" s="1946"/>
      <c r="E37" s="1944"/>
      <c r="F37" s="1946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536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1944"/>
      <c r="D38" s="1946"/>
      <c r="E38" s="1944"/>
      <c r="F38" s="1946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529"/>
      <c r="Z38" s="641"/>
      <c r="AA38" s="1536">
        <f>(ROUNDDOWN(M38/$C$4,0))*$C$3*(1+$C$5)/1000</f>
        <v>9.1140000000000008</v>
      </c>
      <c r="AB38" s="602"/>
      <c r="AC38" s="598"/>
      <c r="AD38" s="599"/>
      <c r="AE38" s="1529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79"/>
      <c r="D39" s="1680"/>
      <c r="E39" s="1679"/>
      <c r="F39" s="1680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22050</v>
      </c>
      <c r="L39" s="316"/>
      <c r="M39" s="317">
        <f>'4.1Plan'!AH133</f>
        <v>96.450000000000728</v>
      </c>
      <c r="N39" s="317"/>
      <c r="O39" s="457">
        <f>M39*$C$2/10000</f>
        <v>1.3503000000000103</v>
      </c>
      <c r="P39" s="368"/>
      <c r="Q39" s="463"/>
      <c r="R39" s="464"/>
      <c r="S39" s="542"/>
      <c r="T39" s="465"/>
      <c r="U39" s="1688">
        <f>M39/1000</f>
        <v>9.645000000000073E-2</v>
      </c>
      <c r="V39" s="368"/>
      <c r="W39" s="463"/>
      <c r="X39" s="599"/>
      <c r="Y39" s="1685"/>
      <c r="Z39" s="641"/>
      <c r="AA39" s="1688">
        <f>(ROUNDDOWN(M39/$C$4,0))*$C$3*(1+$C$5)/1000</f>
        <v>0.58799999999999997</v>
      </c>
      <c r="AB39" s="602"/>
      <c r="AC39" s="598"/>
      <c r="AD39" s="599"/>
      <c r="AE39" s="1685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1944"/>
      <c r="D40" s="1946"/>
      <c r="E40" s="1944"/>
      <c r="F40" s="1946"/>
      <c r="G40" s="2149" t="s">
        <v>16</v>
      </c>
      <c r="H40" s="2150"/>
      <c r="I40" s="2150"/>
      <c r="J40" s="2150"/>
      <c r="K40" s="2150"/>
      <c r="L40" s="2151"/>
      <c r="M40" s="348">
        <f>SUM(M35:M39)</f>
        <v>2090.0250000000051</v>
      </c>
      <c r="N40" s="348"/>
      <c r="O40" s="467">
        <f>SUM(O35:O39)</f>
        <v>29.260350000000077</v>
      </c>
      <c r="P40" s="377"/>
      <c r="Q40" s="370">
        <f>'3.1Cost by Sub-contractors'!K14</f>
        <v>61.29</v>
      </c>
      <c r="R40" s="369"/>
      <c r="S40" s="479">
        <f>O40*Q40</f>
        <v>1793.3668515000047</v>
      </c>
      <c r="T40" s="378"/>
      <c r="U40" s="372">
        <f>SUM(U35:U39)</f>
        <v>2.0900250000000051</v>
      </c>
      <c r="V40" s="377"/>
      <c r="W40" s="370">
        <f>'3.1Cost by Sub-contractors'!K15</f>
        <v>438.31</v>
      </c>
      <c r="X40" s="589"/>
      <c r="Y40" s="607">
        <f>U40*W40</f>
        <v>916.07885775000227</v>
      </c>
      <c r="Z40" s="608"/>
      <c r="AA40" s="1531">
        <f>SUM(AA35:AA39)</f>
        <v>14.847</v>
      </c>
      <c r="AB40" s="649"/>
      <c r="AC40" s="588">
        <f>'3.1Cost by Sub-contractors'!K16</f>
        <v>572.73</v>
      </c>
      <c r="AD40" s="589"/>
      <c r="AE40" s="607">
        <f>AA40*AC40</f>
        <v>8503.3223099999996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1947" t="str">
        <f>'4.1Plan'!C149</f>
        <v>PKG04</v>
      </c>
      <c r="D41" s="1949"/>
      <c r="E41" s="2143" t="str">
        <f>'4.1Plan'!D149</f>
        <v>ML04-1</v>
      </c>
      <c r="F41" s="2144"/>
      <c r="G41" s="336" t="str">
        <f>'4.1Plan'!D150</f>
        <v>ML025</v>
      </c>
      <c r="H41" s="308">
        <f>'4.1Plan'!AB150</f>
        <v>21950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680</v>
      </c>
      <c r="N41" s="312"/>
      <c r="O41" s="457">
        <f t="shared" ref="O41:O47" si="9">M41*$C$2/10000</f>
        <v>9.52</v>
      </c>
      <c r="P41" s="367"/>
      <c r="Q41" s="458"/>
      <c r="R41" s="459"/>
      <c r="S41" s="541"/>
      <c r="T41" s="460"/>
      <c r="U41" s="461">
        <f t="shared" ref="U41:U47" si="10">M41/1000</f>
        <v>0.68</v>
      </c>
      <c r="V41" s="367"/>
      <c r="W41" s="458"/>
      <c r="X41" s="562"/>
      <c r="Y41" s="636"/>
      <c r="Z41" s="637"/>
      <c r="AA41" s="1536">
        <f t="shared" ref="AA41:AA47" si="11">(ROUNDDOWN(M41/$C$4,0))*$C$3*(1+$C$5)/1000</f>
        <v>4.9980000000000002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1944"/>
      <c r="D42" s="1946"/>
      <c r="E42" s="1944"/>
      <c r="F42" s="1946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536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1944"/>
      <c r="D43" s="1946"/>
      <c r="E43" s="1944"/>
      <c r="F43" s="1946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536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1944"/>
      <c r="D44" s="1946"/>
      <c r="E44" s="1944"/>
      <c r="F44" s="1946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536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1944"/>
      <c r="D45" s="1946"/>
      <c r="E45" s="1944"/>
      <c r="F45" s="1946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536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1944"/>
      <c r="D46" s="1946"/>
      <c r="E46" s="1944"/>
      <c r="F46" s="1946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536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1944"/>
      <c r="D47" s="1946"/>
      <c r="E47" s="1944"/>
      <c r="F47" s="1946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26850</v>
      </c>
      <c r="L47" s="316"/>
      <c r="M47" s="317">
        <f>'4.1Plan'!AH162</f>
        <v>1081.9500000000007</v>
      </c>
      <c r="N47" s="317"/>
      <c r="O47" s="457">
        <f t="shared" si="9"/>
        <v>15.147300000000012</v>
      </c>
      <c r="P47" s="368"/>
      <c r="Q47" s="463"/>
      <c r="R47" s="464"/>
      <c r="S47" s="542"/>
      <c r="T47" s="465"/>
      <c r="U47" s="461">
        <f t="shared" si="10"/>
        <v>1.0819500000000006</v>
      </c>
      <c r="V47" s="368"/>
      <c r="W47" s="463"/>
      <c r="X47" s="599"/>
      <c r="Y47" s="1529"/>
      <c r="Z47" s="641"/>
      <c r="AA47" s="1536">
        <f t="shared" si="11"/>
        <v>7.9379999999999997</v>
      </c>
      <c r="AB47" s="602"/>
      <c r="AC47" s="598"/>
      <c r="AD47" s="599"/>
      <c r="AE47" s="1529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1944"/>
      <c r="D48" s="1946"/>
      <c r="E48" s="1944"/>
      <c r="F48" s="1946"/>
      <c r="G48" s="2149" t="s">
        <v>16</v>
      </c>
      <c r="H48" s="2150"/>
      <c r="I48" s="2150"/>
      <c r="J48" s="2150"/>
      <c r="K48" s="2150"/>
      <c r="L48" s="2151"/>
      <c r="M48" s="348">
        <f>SUM(M41:M47)</f>
        <v>3751.9000000000015</v>
      </c>
      <c r="N48" s="348"/>
      <c r="O48" s="467">
        <f>SUM(O41:O47)</f>
        <v>52.52660000000003</v>
      </c>
      <c r="P48" s="377"/>
      <c r="Q48" s="370">
        <f>'3.1Cost by Sub-contractors'!K14</f>
        <v>61.29</v>
      </c>
      <c r="R48" s="369"/>
      <c r="S48" s="479">
        <f>O48*Q48</f>
        <v>3219.3553140000017</v>
      </c>
      <c r="T48" s="378"/>
      <c r="U48" s="372">
        <f>SUM(U41:U47)</f>
        <v>3.7519000000000018</v>
      </c>
      <c r="V48" s="377"/>
      <c r="W48" s="370">
        <f>'3.1Cost by Sub-contractors'!K15</f>
        <v>438.31</v>
      </c>
      <c r="X48" s="589"/>
      <c r="Y48" s="607">
        <f>U48*W48</f>
        <v>1644.4952890000009</v>
      </c>
      <c r="Z48" s="608"/>
      <c r="AA48" s="1531">
        <f>SUM(AA41:AA47)</f>
        <v>27.194999999999997</v>
      </c>
      <c r="AB48" s="649"/>
      <c r="AC48" s="588">
        <f>'3.1Cost by Sub-contractors'!K16</f>
        <v>572.73</v>
      </c>
      <c r="AD48" s="589"/>
      <c r="AE48" s="607">
        <f>AA48*AC48</f>
        <v>15575.392349999998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1944"/>
      <c r="D49" s="1946"/>
      <c r="E49" s="2143" t="str">
        <f>'4.1Plan'!D173</f>
        <v>ML04-2</v>
      </c>
      <c r="F49" s="2144"/>
      <c r="G49" s="339" t="str">
        <f>'4.1Plan'!D174</f>
        <v>ML032</v>
      </c>
      <c r="H49" s="302">
        <f>'4.1Plan'!AB174</f>
        <v>26750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202.95000000000073</v>
      </c>
      <c r="N49" s="306"/>
      <c r="O49" s="457">
        <f>M49*$C$2/10000</f>
        <v>2.8413000000000102</v>
      </c>
      <c r="P49" s="373"/>
      <c r="Q49" s="374"/>
      <c r="R49" s="375"/>
      <c r="S49" s="543"/>
      <c r="T49" s="376"/>
      <c r="U49" s="456">
        <f>M49/1000</f>
        <v>0.20295000000000074</v>
      </c>
      <c r="V49" s="373"/>
      <c r="W49" s="374"/>
      <c r="X49" s="593"/>
      <c r="Y49" s="639"/>
      <c r="Z49" s="640"/>
      <c r="AA49" s="1536">
        <f>(ROUNDDOWN(M49/$C$4,0))*$C$3*(1+$C$5)/1000</f>
        <v>1.47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1944"/>
      <c r="D50" s="1946"/>
      <c r="E50" s="1944"/>
      <c r="F50" s="1946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536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1944"/>
      <c r="D51" s="1946"/>
      <c r="E51" s="1944"/>
      <c r="F51" s="1946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1944"/>
      <c r="D52" s="1946"/>
      <c r="E52" s="1944"/>
      <c r="F52" s="1946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1944"/>
      <c r="D53" s="1946"/>
      <c r="E53" s="1944"/>
      <c r="F53" s="1946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88">
        <f>M53/1000</f>
        <v>2.3181250000000002</v>
      </c>
      <c r="V53" s="367"/>
      <c r="W53" s="458"/>
      <c r="X53" s="459"/>
      <c r="Y53" s="541"/>
      <c r="Z53" s="460"/>
      <c r="AA53" s="1688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79"/>
      <c r="D54" s="1680"/>
      <c r="E54" s="1679"/>
      <c r="F54" s="1680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32050</v>
      </c>
      <c r="L54" s="321"/>
      <c r="M54" s="322">
        <f>'4.1Plan'!AH184</f>
        <v>56.950000000000728</v>
      </c>
      <c r="N54" s="322"/>
      <c r="O54" s="1683">
        <f t="shared" ref="O54" si="12">M54*$C$2/10000</f>
        <v>0.79730000000001022</v>
      </c>
      <c r="P54" s="1096"/>
      <c r="Q54" s="1097"/>
      <c r="R54" s="473"/>
      <c r="S54" s="1098"/>
      <c r="T54" s="1099"/>
      <c r="U54" s="1686">
        <f t="shared" ref="U54" si="13">M54/1000</f>
        <v>5.6950000000000729E-2</v>
      </c>
      <c r="V54" s="1096"/>
      <c r="W54" s="1097"/>
      <c r="X54" s="473"/>
      <c r="Y54" s="1098"/>
      <c r="Z54" s="1099"/>
      <c r="AA54" s="1686">
        <f t="shared" ref="AA54" si="14">(ROUNDDOWN(M54/$C$4,0))*$C$3*(1+$C$5)/1000</f>
        <v>0.29399999999999998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1951"/>
      <c r="D55" s="1954"/>
      <c r="E55" s="1951"/>
      <c r="F55" s="1954"/>
      <c r="G55" s="2162" t="s">
        <v>16</v>
      </c>
      <c r="H55" s="2163"/>
      <c r="I55" s="2163"/>
      <c r="J55" s="2163"/>
      <c r="K55" s="2163"/>
      <c r="L55" s="2164"/>
      <c r="M55" s="349">
        <f>SUM(M49:M54)</f>
        <v>4769.9500000000044</v>
      </c>
      <c r="N55" s="349"/>
      <c r="O55" s="467">
        <f>SUM(O49:O54)</f>
        <v>66.779300000000063</v>
      </c>
      <c r="P55" s="377"/>
      <c r="Q55" s="370">
        <f>'3.1Cost by Sub-contractors'!K14</f>
        <v>61.29</v>
      </c>
      <c r="R55" s="369"/>
      <c r="S55" s="479">
        <f>O55*Q55</f>
        <v>4092.9032970000039</v>
      </c>
      <c r="T55" s="378"/>
      <c r="U55" s="372">
        <f>SUM(U49:U54)</f>
        <v>4.769950000000005</v>
      </c>
      <c r="V55" s="377"/>
      <c r="W55" s="370">
        <f>'3.1Cost by Sub-contractors'!K15</f>
        <v>438.31</v>
      </c>
      <c r="X55" s="369"/>
      <c r="Y55" s="479">
        <f>U55*W55</f>
        <v>2090.7167845000022</v>
      </c>
      <c r="Z55" s="378"/>
      <c r="AA55" s="372">
        <f>SUM(AA49:AA54)</f>
        <v>34.544999999999995</v>
      </c>
      <c r="AB55" s="377"/>
      <c r="AC55" s="370">
        <f>'3.1Cost by Sub-contractors'!K16</f>
        <v>572.73</v>
      </c>
      <c r="AD55" s="369"/>
      <c r="AE55" s="479">
        <f>AA55*AC55</f>
        <v>19784.957849999999</v>
      </c>
      <c r="AF55" s="378"/>
      <c r="AG55" s="390"/>
      <c r="AH55" s="387"/>
    </row>
    <row r="56" spans="1:34" ht="7.35" customHeight="1">
      <c r="A56" s="407"/>
      <c r="B56" s="399"/>
      <c r="C56" s="1947" t="str">
        <f>'4.1Plan'!C203</f>
        <v>PKG05</v>
      </c>
      <c r="D56" s="1949"/>
      <c r="E56" s="2143" t="str">
        <f>'4.1Plan'!D203</f>
        <v>ML05-1</v>
      </c>
      <c r="F56" s="2144"/>
      <c r="G56" s="336" t="str">
        <f>'4.1Plan'!D204</f>
        <v>ML038</v>
      </c>
      <c r="H56" s="308">
        <f>'4.1Plan'!AB204</f>
        <v>31950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446.95000000000073</v>
      </c>
      <c r="N56" s="312"/>
      <c r="O56" s="457">
        <f>M56*$C$2/10000</f>
        <v>6.2573000000000105</v>
      </c>
      <c r="P56" s="367"/>
      <c r="Q56" s="458"/>
      <c r="R56" s="459"/>
      <c r="S56" s="541"/>
      <c r="T56" s="460"/>
      <c r="U56" s="461">
        <f>M56/1000</f>
        <v>0.44695000000000074</v>
      </c>
      <c r="V56" s="367"/>
      <c r="W56" s="458"/>
      <c r="X56" s="459"/>
      <c r="Y56" s="541"/>
      <c r="Z56" s="460"/>
      <c r="AA56" s="461">
        <f>(ROUNDDOWN(M56/$C$4,0))*$C$3*(1+$C$5)/1000</f>
        <v>3.234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1944"/>
      <c r="D57" s="1946"/>
      <c r="E57" s="1944"/>
      <c r="F57" s="1946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1944"/>
      <c r="D58" s="1946"/>
      <c r="E58" s="1944"/>
      <c r="F58" s="1946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35050</v>
      </c>
      <c r="L58" s="311"/>
      <c r="M58" s="317">
        <f>'4.1Plan'!AH208</f>
        <v>844.92500000000291</v>
      </c>
      <c r="N58" s="317"/>
      <c r="O58" s="457">
        <f>M58*$C$2/10000</f>
        <v>11.828950000000042</v>
      </c>
      <c r="P58" s="368"/>
      <c r="Q58" s="463"/>
      <c r="R58" s="464"/>
      <c r="S58" s="542"/>
      <c r="T58" s="465"/>
      <c r="U58" s="461">
        <f>M58/1000</f>
        <v>0.84492500000000292</v>
      </c>
      <c r="V58" s="368"/>
      <c r="W58" s="463"/>
      <c r="X58" s="464"/>
      <c r="Y58" s="542"/>
      <c r="Z58" s="465"/>
      <c r="AA58" s="461">
        <f>(ROUNDDOWN(M58/$C$4,0))*$C$3*(1+$C$5)/1000</f>
        <v>6.1740000000000004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1944"/>
      <c r="D59" s="1946"/>
      <c r="E59" s="1944"/>
      <c r="F59" s="1946"/>
      <c r="G59" s="2149" t="s">
        <v>16</v>
      </c>
      <c r="H59" s="2150"/>
      <c r="I59" s="2150"/>
      <c r="J59" s="2150"/>
      <c r="K59" s="2150"/>
      <c r="L59" s="2151"/>
      <c r="M59" s="348">
        <f>SUM(M56:M58)</f>
        <v>2843.7500000000073</v>
      </c>
      <c r="N59" s="348"/>
      <c r="O59" s="467">
        <f>SUM(O56:O58)</f>
        <v>39.812500000000107</v>
      </c>
      <c r="P59" s="377"/>
      <c r="Q59" s="370">
        <f>'3.1Cost by Sub-contractors'!K14</f>
        <v>61.29</v>
      </c>
      <c r="R59" s="369"/>
      <c r="S59" s="479">
        <f>O59*Q59</f>
        <v>2440.1081250000066</v>
      </c>
      <c r="T59" s="378"/>
      <c r="U59" s="372">
        <f>SUM(U56:U58)</f>
        <v>2.8437500000000075</v>
      </c>
      <c r="V59" s="377"/>
      <c r="W59" s="370">
        <f>'3.1Cost by Sub-contractors'!K15</f>
        <v>438.31</v>
      </c>
      <c r="X59" s="369"/>
      <c r="Y59" s="479">
        <f>U59*W59</f>
        <v>1246.4440625000034</v>
      </c>
      <c r="Z59" s="378"/>
      <c r="AA59" s="372">
        <f>SUM(AA56:AA58)</f>
        <v>20.727</v>
      </c>
      <c r="AB59" s="377"/>
      <c r="AC59" s="370">
        <f>'3.1Cost by Sub-contractors'!K16</f>
        <v>572.73</v>
      </c>
      <c r="AD59" s="369"/>
      <c r="AE59" s="479">
        <f>AA59*AC59</f>
        <v>11870.97471</v>
      </c>
      <c r="AF59" s="378"/>
      <c r="AG59" s="390"/>
      <c r="AH59" s="387"/>
    </row>
    <row r="60" spans="1:34" ht="7.35" customHeight="1">
      <c r="A60" s="407"/>
      <c r="B60" s="399"/>
      <c r="C60" s="1944"/>
      <c r="D60" s="1946"/>
      <c r="E60" s="2143" t="str">
        <f>'4.1Plan'!D216</f>
        <v>ML05-2</v>
      </c>
      <c r="F60" s="2144"/>
      <c r="G60" s="339" t="str">
        <f>'4.1Plan'!D217</f>
        <v>ML041</v>
      </c>
      <c r="H60" s="302">
        <f>'4.1Plan'!AB217</f>
        <v>34950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355.5</v>
      </c>
      <c r="N60" s="306"/>
      <c r="O60" s="1684">
        <f t="shared" ref="O60:O68" si="15">M60*$C$2/10000</f>
        <v>4.9770000000000003</v>
      </c>
      <c r="P60" s="366"/>
      <c r="Q60" s="453"/>
      <c r="R60" s="454"/>
      <c r="S60" s="540"/>
      <c r="T60" s="455"/>
      <c r="U60" s="1687">
        <f t="shared" ref="U60:U68" si="16">M60/1000</f>
        <v>0.35549999999999998</v>
      </c>
      <c r="V60" s="366"/>
      <c r="W60" s="453"/>
      <c r="X60" s="454"/>
      <c r="Y60" s="540"/>
      <c r="Z60" s="455"/>
      <c r="AA60" s="1687">
        <f t="shared" ref="AA60:AA68" si="17">(ROUNDDOWN(M60/$C$4,0))*$C$3*(1+$C$5)/1000</f>
        <v>2.4990000000000001</v>
      </c>
      <c r="AB60" s="366"/>
      <c r="AC60" s="453"/>
      <c r="AD60" s="454"/>
      <c r="AE60" s="540"/>
      <c r="AF60" s="465"/>
      <c r="AG60" s="368"/>
      <c r="AH60" s="386"/>
    </row>
    <row r="61" spans="1:34" ht="7.35" customHeight="1">
      <c r="A61" s="407"/>
      <c r="B61" s="399"/>
      <c r="C61" s="1944"/>
      <c r="D61" s="1946"/>
      <c r="E61" s="1944"/>
      <c r="F61" s="1946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7">
        <f>'4.1Plan'!AH219</f>
        <v>719.5</v>
      </c>
      <c r="N61" s="317"/>
      <c r="O61" s="457">
        <f t="shared" ref="O61:O63" si="18">M61*$C$2/10000</f>
        <v>10.073</v>
      </c>
      <c r="P61" s="368"/>
      <c r="Q61" s="463"/>
      <c r="R61" s="464"/>
      <c r="S61" s="542"/>
      <c r="T61" s="465"/>
      <c r="U61" s="1688">
        <f t="shared" ref="U61:U63" si="19">M61/1000</f>
        <v>0.71950000000000003</v>
      </c>
      <c r="V61" s="368"/>
      <c r="W61" s="463"/>
      <c r="X61" s="464"/>
      <c r="Y61" s="542"/>
      <c r="Z61" s="465"/>
      <c r="AA61" s="1688">
        <f t="shared" ref="AA61:AA63" si="20">(ROUNDDOWN(M61/$C$4,0))*$C$3*(1+$C$5)/1000</f>
        <v>5.1449999999999996</v>
      </c>
      <c r="AB61" s="368"/>
      <c r="AC61" s="463"/>
      <c r="AD61" s="464"/>
      <c r="AE61" s="542"/>
      <c r="AF61" s="465"/>
      <c r="AG61" s="76"/>
      <c r="AH61" s="389"/>
    </row>
    <row r="62" spans="1:34" ht="7.35" customHeight="1">
      <c r="A62" s="407"/>
      <c r="B62" s="399"/>
      <c r="C62" s="1944"/>
      <c r="D62" s="1946"/>
      <c r="E62" s="1944"/>
      <c r="F62" s="1946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7">
        <f>'4.1Plan'!AH221</f>
        <v>458</v>
      </c>
      <c r="N62" s="317"/>
      <c r="O62" s="457">
        <f t="shared" si="18"/>
        <v>6.4119999999999999</v>
      </c>
      <c r="P62" s="368"/>
      <c r="Q62" s="463"/>
      <c r="R62" s="464"/>
      <c r="S62" s="542"/>
      <c r="T62" s="465"/>
      <c r="U62" s="1688">
        <f t="shared" si="19"/>
        <v>0.45800000000000002</v>
      </c>
      <c r="V62" s="368"/>
      <c r="W62" s="463"/>
      <c r="X62" s="464"/>
      <c r="Y62" s="542"/>
      <c r="Z62" s="465"/>
      <c r="AA62" s="1688">
        <f t="shared" si="20"/>
        <v>3.234</v>
      </c>
      <c r="AB62" s="368"/>
      <c r="AC62" s="463"/>
      <c r="AD62" s="464"/>
      <c r="AE62" s="542"/>
      <c r="AF62" s="465"/>
      <c r="AG62" s="76"/>
      <c r="AH62" s="389"/>
    </row>
    <row r="63" spans="1:34" ht="7.35" customHeight="1">
      <c r="A63" s="407"/>
      <c r="B63" s="399"/>
      <c r="C63" s="1944"/>
      <c r="D63" s="1946"/>
      <c r="E63" s="1944"/>
      <c r="F63" s="1946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7">
        <f>'4.1Plan'!AH223</f>
        <v>1294</v>
      </c>
      <c r="N63" s="317"/>
      <c r="O63" s="457">
        <f t="shared" si="18"/>
        <v>18.116</v>
      </c>
      <c r="P63" s="368"/>
      <c r="Q63" s="463"/>
      <c r="R63" s="464"/>
      <c r="S63" s="542"/>
      <c r="T63" s="465"/>
      <c r="U63" s="1688">
        <f t="shared" si="19"/>
        <v>1.294</v>
      </c>
      <c r="V63" s="368"/>
      <c r="W63" s="463"/>
      <c r="X63" s="464"/>
      <c r="Y63" s="542"/>
      <c r="Z63" s="465"/>
      <c r="AA63" s="1688">
        <f t="shared" si="20"/>
        <v>9.4079999999999995</v>
      </c>
      <c r="AB63" s="368"/>
      <c r="AC63" s="463"/>
      <c r="AD63" s="464"/>
      <c r="AE63" s="542"/>
      <c r="AF63" s="465"/>
      <c r="AG63" s="76"/>
      <c r="AH63" s="389"/>
    </row>
    <row r="64" spans="1:34" ht="7.35" customHeight="1">
      <c r="A64" s="407"/>
      <c r="B64" s="399"/>
      <c r="C64" s="1944"/>
      <c r="D64" s="1946"/>
      <c r="E64" s="1944"/>
      <c r="F64" s="1946"/>
      <c r="G64" s="1798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88">
        <f t="shared" si="16"/>
        <v>0.28949999999999998</v>
      </c>
      <c r="V64" s="367"/>
      <c r="W64" s="458"/>
      <c r="X64" s="459"/>
      <c r="Y64" s="541"/>
      <c r="Z64" s="460"/>
      <c r="AA64" s="1688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1944"/>
      <c r="D65" s="1946"/>
      <c r="E65" s="1944"/>
      <c r="F65" s="1946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88">
        <f t="shared" si="16"/>
        <v>0.53549999999999998</v>
      </c>
      <c r="V65" s="367"/>
      <c r="W65" s="458"/>
      <c r="X65" s="459"/>
      <c r="Y65" s="541"/>
      <c r="Z65" s="460"/>
      <c r="AA65" s="1688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1944"/>
      <c r="D66" s="1946"/>
      <c r="E66" s="1944"/>
      <c r="F66" s="1946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88">
        <f t="shared" si="16"/>
        <v>0.216</v>
      </c>
      <c r="V66" s="367"/>
      <c r="W66" s="458"/>
      <c r="X66" s="459"/>
      <c r="Y66" s="541"/>
      <c r="Z66" s="460"/>
      <c r="AA66" s="1688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1944"/>
      <c r="D67" s="1946"/>
      <c r="E67" s="1944"/>
      <c r="F67" s="1946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88">
        <f t="shared" si="16"/>
        <v>1.036</v>
      </c>
      <c r="V67" s="367"/>
      <c r="W67" s="458"/>
      <c r="X67" s="459"/>
      <c r="Y67" s="541"/>
      <c r="Z67" s="460"/>
      <c r="AA67" s="1688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1944"/>
      <c r="D68" s="1946"/>
      <c r="E68" s="1944"/>
      <c r="F68" s="1946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42050</v>
      </c>
      <c r="L68" s="321"/>
      <c r="M68" s="322">
        <f>'4.1Plan'!AH233</f>
        <v>880</v>
      </c>
      <c r="N68" s="322"/>
      <c r="O68" s="1683">
        <f t="shared" si="15"/>
        <v>12.32</v>
      </c>
      <c r="P68" s="1096"/>
      <c r="Q68" s="1097"/>
      <c r="R68" s="473"/>
      <c r="S68" s="1098"/>
      <c r="T68" s="1099"/>
      <c r="U68" s="1686">
        <f t="shared" si="16"/>
        <v>0.88</v>
      </c>
      <c r="V68" s="1096"/>
      <c r="W68" s="1097"/>
      <c r="X68" s="473"/>
      <c r="Y68" s="1098"/>
      <c r="Z68" s="1099"/>
      <c r="AA68" s="1686">
        <f t="shared" si="17"/>
        <v>6.468</v>
      </c>
      <c r="AB68" s="1096"/>
      <c r="AC68" s="1097"/>
      <c r="AD68" s="473"/>
      <c r="AE68" s="1098"/>
      <c r="AF68" s="465"/>
      <c r="AG68" s="368"/>
      <c r="AH68" s="386"/>
    </row>
    <row r="69" spans="1:34" ht="7.35" customHeight="1">
      <c r="A69" s="409"/>
      <c r="B69" s="401"/>
      <c r="C69" s="1951"/>
      <c r="D69" s="1954"/>
      <c r="E69" s="1951"/>
      <c r="F69" s="1954"/>
      <c r="G69" s="2162" t="s">
        <v>16</v>
      </c>
      <c r="H69" s="2163"/>
      <c r="I69" s="2163"/>
      <c r="J69" s="2163"/>
      <c r="K69" s="2163"/>
      <c r="L69" s="2164"/>
      <c r="M69" s="349">
        <f>SUM(M60:M68)</f>
        <v>5784</v>
      </c>
      <c r="N69" s="349"/>
      <c r="O69" s="474">
        <f>SUM(O60:O68)</f>
        <v>80.975999999999999</v>
      </c>
      <c r="P69" s="426"/>
      <c r="Q69" s="1795">
        <f>'3.1Cost by Sub-contractors'!K14</f>
        <v>61.29</v>
      </c>
      <c r="R69" s="1796"/>
      <c r="S69" s="1562">
        <f>O69*Q69</f>
        <v>4963.0190400000001</v>
      </c>
      <c r="T69" s="1797"/>
      <c r="U69" s="1690">
        <f>SUM(U60:U68)</f>
        <v>5.7839999999999998</v>
      </c>
      <c r="V69" s="426"/>
      <c r="W69" s="1795">
        <f>'3.1Cost by Sub-contractors'!K15</f>
        <v>438.31</v>
      </c>
      <c r="X69" s="1796"/>
      <c r="Y69" s="1562">
        <f>U69*W69</f>
        <v>2535.1850399999998</v>
      </c>
      <c r="Z69" s="1797"/>
      <c r="AA69" s="1690">
        <f>SUM(AA60:AA68)</f>
        <v>41.600999999999999</v>
      </c>
      <c r="AB69" s="426"/>
      <c r="AC69" s="1795">
        <f>'3.1Cost by Sub-contractors'!K16</f>
        <v>572.73</v>
      </c>
      <c r="AD69" s="1796"/>
      <c r="AE69" s="1562">
        <f>AA69*AC69</f>
        <v>23826.140729999999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1947" t="str">
        <f>'4.1Plan'!C252</f>
        <v>PKG06</v>
      </c>
      <c r="D70" s="1949"/>
      <c r="E70" s="2143" t="str">
        <f>'4.1Plan'!D252</f>
        <v>ML06-1</v>
      </c>
      <c r="F70" s="2144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1944"/>
      <c r="D71" s="1946"/>
      <c r="E71" s="1944"/>
      <c r="F71" s="1946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1944"/>
      <c r="D72" s="1946"/>
      <c r="E72" s="1944"/>
      <c r="F72" s="1946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1944"/>
      <c r="D73" s="1946"/>
      <c r="E73" s="1944"/>
      <c r="F73" s="1946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1944"/>
      <c r="D74" s="1946"/>
      <c r="E74" s="1944"/>
      <c r="F74" s="1946"/>
      <c r="G74" s="1088" t="str">
        <f>'4.1Plan'!D262</f>
        <v>ML054</v>
      </c>
      <c r="H74" s="313">
        <f>'4.1Plan'!AB262</f>
        <v>45346.5</v>
      </c>
      <c r="I74" s="314"/>
      <c r="J74" s="315" t="s">
        <v>743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1944"/>
      <c r="D75" s="1946"/>
      <c r="E75" s="1944"/>
      <c r="F75" s="1946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688">
        <f t="shared" si="22"/>
        <v>0.13550000000000001</v>
      </c>
      <c r="V75" s="368"/>
      <c r="W75" s="463"/>
      <c r="X75" s="464"/>
      <c r="Y75" s="542"/>
      <c r="Z75" s="465"/>
      <c r="AA75" s="461">
        <f t="shared" si="23"/>
        <v>0.88200000000000001</v>
      </c>
      <c r="AB75" s="368"/>
      <c r="AC75" s="463"/>
      <c r="AD75" s="464"/>
      <c r="AE75" s="542"/>
      <c r="AF75" s="465"/>
      <c r="AG75" s="368"/>
      <c r="AH75" s="386"/>
    </row>
    <row r="76" spans="1:34" ht="7.35" customHeight="1">
      <c r="A76" s="407"/>
      <c r="B76" s="399"/>
      <c r="C76" s="1944"/>
      <c r="D76" s="1946"/>
      <c r="E76" s="1944"/>
      <c r="F76" s="1946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46650</v>
      </c>
      <c r="L76" s="321"/>
      <c r="M76" s="322">
        <f>'4.1Plan'!AH267</f>
        <v>489.5</v>
      </c>
      <c r="N76" s="322"/>
      <c r="O76" s="1683">
        <f t="shared" ref="O76" si="24">M76*$C$2/10000</f>
        <v>6.8529999999999998</v>
      </c>
      <c r="P76" s="1096"/>
      <c r="Q76" s="1097"/>
      <c r="R76" s="473"/>
      <c r="S76" s="1098"/>
      <c r="T76" s="1099"/>
      <c r="U76" s="1686">
        <f t="shared" ref="U76" si="25">M76/1000</f>
        <v>0.48949999999999999</v>
      </c>
      <c r="V76" s="368"/>
      <c r="W76" s="463"/>
      <c r="X76" s="464"/>
      <c r="Y76" s="542"/>
      <c r="Z76" s="465"/>
      <c r="AA76" s="1688">
        <f t="shared" ref="AA76" si="26">(ROUNDDOWN(M76/$C$4,0))*$C$3*(1+$C$5)/1000</f>
        <v>3.528</v>
      </c>
      <c r="AC76" s="470"/>
      <c r="AD76" s="471"/>
      <c r="AF76" s="472"/>
      <c r="AG76" s="76"/>
      <c r="AH76" s="389"/>
    </row>
    <row r="77" spans="1:34" ht="7.35" customHeight="1">
      <c r="A77" s="407"/>
      <c r="B77" s="399"/>
      <c r="C77" s="1944"/>
      <c r="D77" s="1946"/>
      <c r="E77" s="1944"/>
      <c r="F77" s="1946"/>
      <c r="G77" s="2149" t="s">
        <v>16</v>
      </c>
      <c r="H77" s="2150"/>
      <c r="I77" s="2150"/>
      <c r="J77" s="2150"/>
      <c r="K77" s="2150"/>
      <c r="L77" s="2151"/>
      <c r="M77" s="348">
        <f>SUM(M70:M76)</f>
        <v>3554.5</v>
      </c>
      <c r="N77" s="348"/>
      <c r="O77" s="467">
        <f>SUM(O70:O76)</f>
        <v>49.763000000000005</v>
      </c>
      <c r="P77" s="377"/>
      <c r="Q77" s="370">
        <f>'3.1Cost by Sub-contractors'!K14</f>
        <v>61.29</v>
      </c>
      <c r="R77" s="369"/>
      <c r="S77" s="479">
        <f>O77*Q77</f>
        <v>3049.9742700000002</v>
      </c>
      <c r="T77" s="378"/>
      <c r="U77" s="372">
        <f>SUM(U70:U76)</f>
        <v>3.5545</v>
      </c>
      <c r="V77" s="377"/>
      <c r="W77" s="370">
        <f>'3.1Cost by Sub-contractors'!K15</f>
        <v>438.31</v>
      </c>
      <c r="X77" s="369"/>
      <c r="Y77" s="479">
        <f>U77*W77</f>
        <v>1557.9728950000001</v>
      </c>
      <c r="Z77" s="378"/>
      <c r="AA77" s="372">
        <f>SUM(AA70:AA76)</f>
        <v>25.431000000000001</v>
      </c>
      <c r="AB77" s="377"/>
      <c r="AC77" s="370">
        <f>'3.1Cost by Sub-contractors'!K16</f>
        <v>572.73</v>
      </c>
      <c r="AD77" s="369"/>
      <c r="AE77" s="479">
        <f>AA77*AC77</f>
        <v>14565.096630000002</v>
      </c>
      <c r="AF77" s="378"/>
      <c r="AG77" s="390"/>
      <c r="AH77" s="387"/>
    </row>
    <row r="78" spans="1:34" ht="7.35" customHeight="1">
      <c r="A78" s="407"/>
      <c r="B78" s="399"/>
      <c r="C78" s="1944"/>
      <c r="D78" s="1946"/>
      <c r="E78" s="2143" t="str">
        <f>'4.1Plan'!D279</f>
        <v>ML06-2</v>
      </c>
      <c r="F78" s="2144"/>
      <c r="G78" s="336" t="str">
        <f>'4.1Plan'!D280</f>
        <v>ML057</v>
      </c>
      <c r="H78" s="308">
        <f>'4.1Plan'!AB280</f>
        <v>46550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157.5</v>
      </c>
      <c r="N78" s="312"/>
      <c r="O78" s="457">
        <f>M78*$C$2/10000</f>
        <v>2.2050000000000001</v>
      </c>
      <c r="P78" s="367"/>
      <c r="Q78" s="458"/>
      <c r="R78" s="459"/>
      <c r="S78" s="541"/>
      <c r="T78" s="460"/>
      <c r="U78" s="461">
        <f>M78/1000</f>
        <v>0.1575</v>
      </c>
      <c r="V78" s="367"/>
      <c r="W78" s="458"/>
      <c r="X78" s="459"/>
      <c r="Y78" s="541"/>
      <c r="Z78" s="460"/>
      <c r="AA78" s="461">
        <f>(ROUNDDOWN(M78/$C$4,0))*$C$3*(1+$C$5)/1000</f>
        <v>1.0289999999999999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1944"/>
      <c r="D79" s="1946"/>
      <c r="E79" s="1944"/>
      <c r="F79" s="1946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1944"/>
      <c r="D80" s="1946"/>
      <c r="E80" s="1944"/>
      <c r="F80" s="1946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1944"/>
      <c r="D81" s="1946"/>
      <c r="E81" s="1944"/>
      <c r="F81" s="1946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688">
        <f>M81/1000</f>
        <v>3.0594999999999999</v>
      </c>
      <c r="V81" s="367"/>
      <c r="W81" s="458"/>
      <c r="X81" s="459"/>
      <c r="Y81" s="541"/>
      <c r="Z81" s="460"/>
      <c r="AA81" s="1688">
        <f>(ROUNDDOWN(M81/$C$4,0))*$C$3*(1+$C$5)/1000</f>
        <v>22.344000000000001</v>
      </c>
      <c r="AB81" s="367"/>
      <c r="AC81" s="458"/>
      <c r="AD81" s="464"/>
      <c r="AE81" s="542"/>
      <c r="AF81" s="465"/>
      <c r="AG81" s="368"/>
      <c r="AH81" s="386"/>
    </row>
    <row r="82" spans="1:34" ht="7.35" customHeight="1">
      <c r="A82" s="407"/>
      <c r="B82" s="399"/>
      <c r="C82" s="1944"/>
      <c r="D82" s="1946"/>
      <c r="E82" s="1944"/>
      <c r="F82" s="1946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52050</v>
      </c>
      <c r="L82" s="321"/>
      <c r="M82" s="322">
        <f>'4.1Plan'!AH288</f>
        <v>890.5</v>
      </c>
      <c r="N82" s="322"/>
      <c r="O82" s="1683">
        <f t="shared" ref="O82" si="27">M82*$C$2/10000</f>
        <v>12.467000000000001</v>
      </c>
      <c r="P82" s="1096"/>
      <c r="Q82" s="1097"/>
      <c r="R82" s="473"/>
      <c r="S82" s="1098"/>
      <c r="T82" s="1099"/>
      <c r="U82" s="1686">
        <f t="shared" ref="U82" si="28">M82/1000</f>
        <v>0.89049999999999996</v>
      </c>
      <c r="V82" s="1096"/>
      <c r="W82" s="1097"/>
      <c r="X82" s="473"/>
      <c r="Y82" s="1098"/>
      <c r="Z82" s="1099"/>
      <c r="AA82" s="1686">
        <f t="shared" ref="AA82" si="29">(ROUNDDOWN(M82/$C$4,0))*$C$3*(1+$C$5)/1000</f>
        <v>6.468</v>
      </c>
      <c r="AB82" s="1096"/>
      <c r="AC82" s="1097"/>
      <c r="AD82" s="471"/>
      <c r="AF82" s="472"/>
      <c r="AG82" s="76"/>
      <c r="AH82" s="389"/>
    </row>
    <row r="83" spans="1:34" ht="7.35" customHeight="1">
      <c r="A83" s="407"/>
      <c r="B83" s="399"/>
      <c r="C83" s="1944"/>
      <c r="D83" s="1946"/>
      <c r="E83" s="1951"/>
      <c r="F83" s="1954"/>
      <c r="G83" s="2162" t="s">
        <v>16</v>
      </c>
      <c r="H83" s="2163"/>
      <c r="I83" s="2163"/>
      <c r="J83" s="2163"/>
      <c r="K83" s="2163"/>
      <c r="L83" s="2164"/>
      <c r="M83" s="349">
        <f>SUM(M78:M82)</f>
        <v>4915</v>
      </c>
      <c r="N83" s="349"/>
      <c r="O83" s="474">
        <f>SUM(O78:O82)</f>
        <v>68.81</v>
      </c>
      <c r="P83" s="377"/>
      <c r="Q83" s="370">
        <f>'3.1Cost by Sub-contractors'!K14</f>
        <v>61.29</v>
      </c>
      <c r="R83" s="369"/>
      <c r="S83" s="479">
        <f>O83*Q83</f>
        <v>4217.3649000000005</v>
      </c>
      <c r="T83" s="378"/>
      <c r="U83" s="475">
        <f>SUM(U78:U82)</f>
        <v>4.915</v>
      </c>
      <c r="V83" s="377"/>
      <c r="W83" s="370">
        <f>'3.1Cost by Sub-contractors'!K15</f>
        <v>438.31</v>
      </c>
      <c r="X83" s="369"/>
      <c r="Y83" s="479">
        <f>U83*W83</f>
        <v>2154.2936500000001</v>
      </c>
      <c r="Z83" s="378"/>
      <c r="AA83" s="475">
        <f>SUM(AA78:AA82)</f>
        <v>35.721000000000004</v>
      </c>
      <c r="AB83" s="377"/>
      <c r="AC83" s="370">
        <f>'3.1Cost by Sub-contractors'!K16</f>
        <v>572.73</v>
      </c>
      <c r="AD83" s="369"/>
      <c r="AE83" s="479">
        <f>AA83*AC83</f>
        <v>20458.488330000004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1947" t="str">
        <f>'4.1Plan'!C309</f>
        <v>PKG07</v>
      </c>
      <c r="D84" s="1949"/>
      <c r="E84" s="2143" t="str">
        <f>'4.1Plan'!D309</f>
        <v>ML07-1</v>
      </c>
      <c r="F84" s="2144"/>
      <c r="G84" s="336" t="str">
        <f>'4.1Plan'!D310</f>
        <v>ML062</v>
      </c>
      <c r="H84" s="308">
        <f>'4.1Plan'!AB310</f>
        <v>51950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2232.5</v>
      </c>
      <c r="N84" s="312"/>
      <c r="O84" s="457">
        <f>M84*$C$2/10000</f>
        <v>31.254999999999999</v>
      </c>
      <c r="P84" s="367"/>
      <c r="Q84" s="458"/>
      <c r="R84" s="459"/>
      <c r="S84" s="541"/>
      <c r="T84" s="460"/>
      <c r="U84" s="461">
        <f>M84/1000</f>
        <v>2.2324999999999999</v>
      </c>
      <c r="V84" s="367"/>
      <c r="W84" s="458"/>
      <c r="X84" s="459"/>
      <c r="Y84" s="541"/>
      <c r="Z84" s="460"/>
      <c r="AA84" s="461">
        <f>(ROUNDDOWN(M84/$C$4,0))*$C$3*(1+$C$5)/1000</f>
        <v>16.317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1944"/>
      <c r="D85" s="1946"/>
      <c r="E85" s="1944"/>
      <c r="F85" s="1946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1944"/>
      <c r="D86" s="1946"/>
      <c r="E86" s="1944"/>
      <c r="F86" s="1946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8"/>
      <c r="Q86" s="463"/>
      <c r="R86" s="464"/>
      <c r="S86" s="542"/>
      <c r="T86" s="465"/>
      <c r="U86" s="461">
        <f>M86/1000</f>
        <v>0.49349999999999999</v>
      </c>
      <c r="V86" s="368"/>
      <c r="W86" s="463"/>
      <c r="X86" s="464"/>
      <c r="Y86" s="542"/>
      <c r="Z86" s="465"/>
      <c r="AA86" s="461">
        <f>(ROUNDDOWN(M86/$C$4,0))*$C$3*(1+$C$5)/1000</f>
        <v>3.528</v>
      </c>
      <c r="AB86" s="368"/>
      <c r="AC86" s="463"/>
      <c r="AD86" s="464"/>
      <c r="AE86" s="542"/>
      <c r="AF86" s="465"/>
      <c r="AG86" s="368"/>
      <c r="AH86" s="386"/>
    </row>
    <row r="87" spans="1:34" ht="7.35" customHeight="1">
      <c r="A87" s="407"/>
      <c r="B87" s="399"/>
      <c r="C87" s="1944"/>
      <c r="D87" s="1946"/>
      <c r="E87" s="1944"/>
      <c r="F87" s="1946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56050</v>
      </c>
      <c r="L87" s="321"/>
      <c r="M87" s="322">
        <f>'4.1Plan'!AH316</f>
        <v>379</v>
      </c>
      <c r="N87" s="322"/>
      <c r="O87" s="1683">
        <f t="shared" ref="O87" si="30">M87*$C$2/10000</f>
        <v>5.306</v>
      </c>
      <c r="P87" s="368"/>
      <c r="Q87" s="463"/>
      <c r="R87" s="464"/>
      <c r="S87" s="542"/>
      <c r="T87" s="465"/>
      <c r="U87" s="1688">
        <f t="shared" ref="U87" si="31">M87/1000</f>
        <v>0.379</v>
      </c>
      <c r="V87" s="368"/>
      <c r="W87" s="463"/>
      <c r="X87" s="464"/>
      <c r="Y87" s="542"/>
      <c r="Z87" s="465"/>
      <c r="AA87" s="1688">
        <f t="shared" ref="AA87" si="32">(ROUNDDOWN(M87/$C$4,0))*$C$3*(1+$C$5)/1000</f>
        <v>2.6459999999999999</v>
      </c>
      <c r="AC87" s="470"/>
      <c r="AD87" s="471"/>
      <c r="AF87" s="472"/>
      <c r="AG87" s="76"/>
      <c r="AH87" s="389"/>
    </row>
    <row r="88" spans="1:34" ht="7.35" customHeight="1">
      <c r="A88" s="407"/>
      <c r="B88" s="399"/>
      <c r="C88" s="1944"/>
      <c r="D88" s="1946"/>
      <c r="E88" s="1944"/>
      <c r="F88" s="1946"/>
      <c r="G88" s="2149" t="s">
        <v>16</v>
      </c>
      <c r="H88" s="2150"/>
      <c r="I88" s="2150"/>
      <c r="J88" s="2150"/>
      <c r="K88" s="2150"/>
      <c r="L88" s="2151"/>
      <c r="M88" s="348">
        <f>SUM(M84:M86)</f>
        <v>3195</v>
      </c>
      <c r="N88" s="348"/>
      <c r="O88" s="467">
        <f>SUM(O84:O87)</f>
        <v>50.035999999999994</v>
      </c>
      <c r="P88" s="377"/>
      <c r="Q88" s="370">
        <f>'3.1Cost by Sub-contractors'!K14</f>
        <v>61.29</v>
      </c>
      <c r="R88" s="369"/>
      <c r="S88" s="479">
        <f>O88*Q88</f>
        <v>3066.7064399999995</v>
      </c>
      <c r="T88" s="378"/>
      <c r="U88" s="372">
        <f>SUM(U84:U87)</f>
        <v>3.5739999999999998</v>
      </c>
      <c r="V88" s="377"/>
      <c r="W88" s="370">
        <f>'3.1Cost by Sub-contractors'!K15</f>
        <v>438.31</v>
      </c>
      <c r="X88" s="369"/>
      <c r="Y88" s="479">
        <f>U88*W88</f>
        <v>1566.5199399999999</v>
      </c>
      <c r="Z88" s="378"/>
      <c r="AA88" s="372">
        <f>SUM(AA84:AA87)</f>
        <v>25.872</v>
      </c>
      <c r="AB88" s="377"/>
      <c r="AC88" s="370">
        <f>'3.1Cost by Sub-contractors'!K16</f>
        <v>572.73</v>
      </c>
      <c r="AD88" s="369"/>
      <c r="AE88" s="479">
        <f>AA88*AC88</f>
        <v>14817.67056</v>
      </c>
      <c r="AF88" s="378"/>
      <c r="AG88" s="390"/>
      <c r="AH88" s="387"/>
    </row>
    <row r="89" spans="1:34" ht="7.35" customHeight="1">
      <c r="A89" s="407"/>
      <c r="B89" s="399"/>
      <c r="C89" s="1944"/>
      <c r="D89" s="1946"/>
      <c r="E89" s="2143" t="str">
        <f>'4.1Plan'!D331</f>
        <v>ML07-2</v>
      </c>
      <c r="F89" s="2144"/>
      <c r="G89" s="1798" t="str">
        <f>'4.1Plan'!D332</f>
        <v>ML066</v>
      </c>
      <c r="H89" s="329">
        <f>'4.1Plan'!AB332</f>
        <v>55950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309</v>
      </c>
      <c r="N89" s="333"/>
      <c r="O89" s="469">
        <f t="shared" ref="O89:O93" si="33">M89*$C$2/10000</f>
        <v>4.3259999999999996</v>
      </c>
      <c r="P89" s="367"/>
      <c r="Q89" s="458"/>
      <c r="R89" s="459"/>
      <c r="S89" s="541"/>
      <c r="T89" s="460"/>
      <c r="U89" s="461">
        <f t="shared" ref="U89:U93" si="34">M89/1000</f>
        <v>0.309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2.2050000000000001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1944"/>
      <c r="D90" s="1946"/>
      <c r="E90" s="1944"/>
      <c r="F90" s="1946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1944"/>
      <c r="D91" s="1946"/>
      <c r="E91" s="1944"/>
      <c r="F91" s="1946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1944"/>
      <c r="D92" s="1946"/>
      <c r="E92" s="1944"/>
      <c r="F92" s="1946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1944"/>
      <c r="D93" s="1946"/>
      <c r="E93" s="1944"/>
      <c r="F93" s="1946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688">
        <f t="shared" si="34"/>
        <v>0.83499999999999996</v>
      </c>
      <c r="V93" s="367"/>
      <c r="W93" s="458"/>
      <c r="X93" s="464"/>
      <c r="Y93" s="542"/>
      <c r="Z93" s="465"/>
      <c r="AA93" s="461">
        <f t="shared" si="35"/>
        <v>6.0270000000000001</v>
      </c>
      <c r="AB93" s="368"/>
      <c r="AC93" s="463"/>
      <c r="AD93" s="464"/>
      <c r="AE93" s="542"/>
      <c r="AF93" s="465"/>
      <c r="AG93" s="368"/>
      <c r="AH93" s="386"/>
    </row>
    <row r="94" spans="1:34" ht="7.35" customHeight="1">
      <c r="A94" s="407"/>
      <c r="B94" s="399"/>
      <c r="C94" s="1944"/>
      <c r="D94" s="1946"/>
      <c r="E94" s="1944"/>
      <c r="F94" s="1946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60050</v>
      </c>
      <c r="L94" s="321"/>
      <c r="M94" s="322">
        <f>'4.1Plan'!AH343</f>
        <v>842</v>
      </c>
      <c r="N94" s="322"/>
      <c r="O94" s="1683">
        <f t="shared" ref="O94" si="36">M94*$C$2/10000</f>
        <v>11.788</v>
      </c>
      <c r="P94" s="1096"/>
      <c r="Q94" s="1097"/>
      <c r="R94" s="473"/>
      <c r="S94" s="1098"/>
      <c r="T94" s="1099"/>
      <c r="U94" s="1686">
        <f t="shared" ref="U94" si="37">M94/1000</f>
        <v>0.84199999999999997</v>
      </c>
      <c r="V94" s="1096"/>
      <c r="W94" s="1097"/>
      <c r="X94" s="464"/>
      <c r="Y94" s="542"/>
      <c r="Z94" s="465"/>
      <c r="AA94" s="1688">
        <f t="shared" ref="AA94" si="38">(ROUNDDOWN(M94/$C$4,0))*$C$3*(1+$C$5)/1000</f>
        <v>6.1740000000000004</v>
      </c>
      <c r="AC94" s="470"/>
      <c r="AD94" s="471"/>
      <c r="AF94" s="472"/>
      <c r="AG94" s="76"/>
      <c r="AH94" s="389"/>
    </row>
    <row r="95" spans="1:34" ht="7.35" customHeight="1">
      <c r="A95" s="407"/>
      <c r="B95" s="399"/>
      <c r="C95" s="1944"/>
      <c r="D95" s="1946"/>
      <c r="E95" s="1944"/>
      <c r="F95" s="1946"/>
      <c r="G95" s="2149" t="s">
        <v>16</v>
      </c>
      <c r="H95" s="2150"/>
      <c r="I95" s="2150"/>
      <c r="J95" s="2150"/>
      <c r="K95" s="2150"/>
      <c r="L95" s="2151"/>
      <c r="M95" s="348">
        <f>SUM(M89:M94)</f>
        <v>3328.5</v>
      </c>
      <c r="N95" s="348"/>
      <c r="O95" s="467">
        <f>SUM(O89:O94)</f>
        <v>46.599000000000004</v>
      </c>
      <c r="P95" s="377"/>
      <c r="Q95" s="370">
        <f>'3.1Cost by Sub-contractors'!K14</f>
        <v>61.29</v>
      </c>
      <c r="R95" s="369"/>
      <c r="S95" s="479">
        <f>O95*Q95</f>
        <v>2856.0527100000004</v>
      </c>
      <c r="T95" s="378"/>
      <c r="U95" s="372">
        <f>SUM(U89:U94)</f>
        <v>3.3285</v>
      </c>
      <c r="V95" s="377"/>
      <c r="W95" s="370">
        <f>'3.1Cost by Sub-contractors'!K15</f>
        <v>438.31</v>
      </c>
      <c r="X95" s="369"/>
      <c r="Y95" s="479">
        <f>U95*W95</f>
        <v>1458.914835</v>
      </c>
      <c r="Z95" s="378"/>
      <c r="AA95" s="372">
        <f>SUM(AA89:AA94)</f>
        <v>24.108000000000001</v>
      </c>
      <c r="AB95" s="377"/>
      <c r="AC95" s="370">
        <f>'3.1Cost by Sub-contractors'!K16</f>
        <v>572.73</v>
      </c>
      <c r="AD95" s="369"/>
      <c r="AE95" s="479">
        <f>AA95*AC95</f>
        <v>13807.37484</v>
      </c>
      <c r="AF95" s="378"/>
      <c r="AG95" s="390"/>
      <c r="AH95" s="387"/>
    </row>
    <row r="96" spans="1:34" ht="7.35" customHeight="1">
      <c r="A96" s="407"/>
      <c r="B96" s="399"/>
      <c r="C96" s="1944"/>
      <c r="D96" s="1946"/>
      <c r="E96" s="2143" t="str">
        <f>'4.1Plan'!D355</f>
        <v>ML07-3</v>
      </c>
      <c r="F96" s="2144"/>
      <c r="G96" s="336" t="str">
        <f>'4.1Plan'!D356</f>
        <v>ML072</v>
      </c>
      <c r="H96" s="308">
        <f>'4.1Plan'!AB356</f>
        <v>59950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2300.5</v>
      </c>
      <c r="N96" s="312"/>
      <c r="O96" s="457">
        <f>M96*$C$2/10000</f>
        <v>32.207000000000001</v>
      </c>
      <c r="P96" s="367"/>
      <c r="Q96" s="458"/>
      <c r="R96" s="459"/>
      <c r="S96" s="541"/>
      <c r="T96" s="460"/>
      <c r="U96" s="461">
        <f>M96/1000</f>
        <v>2.3005</v>
      </c>
      <c r="V96" s="367"/>
      <c r="W96" s="458"/>
      <c r="X96" s="459"/>
      <c r="Y96" s="541"/>
      <c r="Z96" s="460"/>
      <c r="AA96" s="461">
        <f>(ROUNDDOWN(M96/$C$4,0))*$C$3*(1+$C$5)/1000</f>
        <v>16.905000000000001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1944"/>
      <c r="D97" s="1946"/>
      <c r="E97" s="1944"/>
      <c r="F97" s="1946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65050</v>
      </c>
      <c r="L97" s="321"/>
      <c r="M97" s="322">
        <f>'4.1Plan'!AH358</f>
        <v>2626.5</v>
      </c>
      <c r="N97" s="322"/>
      <c r="O97" s="457">
        <f>M97*$C$2/10000</f>
        <v>36.771000000000001</v>
      </c>
      <c r="P97" s="368"/>
      <c r="Q97" s="463"/>
      <c r="R97" s="464"/>
      <c r="S97" s="542"/>
      <c r="T97" s="465"/>
      <c r="U97" s="461">
        <f>M97/1000</f>
        <v>2.6265000000000001</v>
      </c>
      <c r="V97" s="368"/>
      <c r="W97" s="463"/>
      <c r="X97" s="464"/>
      <c r="Y97" s="542"/>
      <c r="Z97" s="465"/>
      <c r="AA97" s="461">
        <f>(ROUNDDOWN(M97/$C$4,0))*$C$3*(1+$C$5)/1000</f>
        <v>19.257000000000001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1944"/>
      <c r="D98" s="1946"/>
      <c r="E98" s="1944"/>
      <c r="F98" s="1946"/>
      <c r="G98" s="2149" t="s">
        <v>16</v>
      </c>
      <c r="H98" s="2150"/>
      <c r="I98" s="2150"/>
      <c r="J98" s="2150"/>
      <c r="K98" s="2150"/>
      <c r="L98" s="2151"/>
      <c r="M98" s="348">
        <f>SUM(M96:M97)</f>
        <v>4927</v>
      </c>
      <c r="N98" s="348"/>
      <c r="O98" s="467">
        <f>SUM(O96:O97)</f>
        <v>68.978000000000009</v>
      </c>
      <c r="P98" s="377"/>
      <c r="Q98" s="370">
        <f>'3.1Cost by Sub-contractors'!K14</f>
        <v>61.29</v>
      </c>
      <c r="R98" s="369"/>
      <c r="S98" s="479">
        <f>O98*Q98</f>
        <v>4227.6616200000008</v>
      </c>
      <c r="T98" s="378"/>
      <c r="U98" s="372">
        <f>SUM(U96:U97)</f>
        <v>4.9269999999999996</v>
      </c>
      <c r="V98" s="377"/>
      <c r="W98" s="370">
        <f>'3.1Cost by Sub-contractors'!K15</f>
        <v>438.31</v>
      </c>
      <c r="X98" s="369"/>
      <c r="Y98" s="479">
        <f>U98*W98</f>
        <v>2159.5533699999996</v>
      </c>
      <c r="Z98" s="378"/>
      <c r="AA98" s="372">
        <f>SUM(AA96:AA97)</f>
        <v>36.162000000000006</v>
      </c>
      <c r="AB98" s="377"/>
      <c r="AC98" s="370">
        <f>'3.1Cost by Sub-contractors'!K16</f>
        <v>572.73</v>
      </c>
      <c r="AD98" s="369"/>
      <c r="AE98" s="479">
        <f>AA98*AC98</f>
        <v>20711.062260000002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1947" t="str">
        <f>'4.1Plan'!C377</f>
        <v>PKGA1</v>
      </c>
      <c r="D99" s="1949"/>
      <c r="E99" s="2143" t="str">
        <f>'4.1Plan'!D377</f>
        <v>MLA1-1</v>
      </c>
      <c r="F99" s="2144"/>
      <c r="G99" s="339" t="str">
        <f>'4.1Plan'!D378</f>
        <v>ML074</v>
      </c>
      <c r="H99" s="302">
        <f>'4.1Plan'!AB378</f>
        <v>64950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1163.5</v>
      </c>
      <c r="N99" s="306"/>
      <c r="O99" s="457">
        <f>M99*$C$2/10000</f>
        <v>16.289000000000001</v>
      </c>
      <c r="P99" s="373"/>
      <c r="Q99" s="374"/>
      <c r="R99" s="375"/>
      <c r="S99" s="543"/>
      <c r="T99" s="376"/>
      <c r="U99" s="461">
        <f>M99/1000</f>
        <v>1.1635</v>
      </c>
      <c r="V99" s="373"/>
      <c r="W99" s="374"/>
      <c r="X99" s="375"/>
      <c r="Y99" s="543"/>
      <c r="Z99" s="376"/>
      <c r="AA99" s="461">
        <f>(ROUNDDOWN(M99/$C$4,0))*$C$3*(1+$C$5)/1000</f>
        <v>8.5259999999999998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1944"/>
      <c r="D100" s="1946"/>
      <c r="E100" s="1944"/>
      <c r="F100" s="1946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93"/>
      <c r="O100" s="457">
        <f>M100*$C$2/10000</f>
        <v>23.352</v>
      </c>
      <c r="P100" s="368"/>
      <c r="Q100" s="463"/>
      <c r="R100" s="464"/>
      <c r="S100" s="542"/>
      <c r="T100" s="465"/>
      <c r="U100" s="461">
        <f>M100/1000</f>
        <v>1.6679999999999999</v>
      </c>
      <c r="V100" s="368"/>
      <c r="W100" s="463"/>
      <c r="X100" s="464"/>
      <c r="Y100" s="542"/>
      <c r="Z100" s="465"/>
      <c r="AA100" s="461">
        <f>(ROUNDDOWN(M100/$C$4,0))*$C$3*(1+$C$5)/1000</f>
        <v>12.201000000000001</v>
      </c>
      <c r="AB100" s="368"/>
      <c r="AC100" s="463"/>
      <c r="AD100" s="464"/>
      <c r="AE100" s="542"/>
      <c r="AF100" s="465"/>
      <c r="AG100" s="368"/>
      <c r="AH100" s="386"/>
    </row>
    <row r="101" spans="1:34" ht="7.35" customHeight="1">
      <c r="A101" s="407"/>
      <c r="B101" s="399"/>
      <c r="C101" s="1944"/>
      <c r="D101" s="1946"/>
      <c r="E101" s="1944"/>
      <c r="F101" s="1946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70957.5</v>
      </c>
      <c r="L101" s="321"/>
      <c r="M101" s="322">
        <f>'4.1Plan'!AH382</f>
        <v>2296</v>
      </c>
      <c r="N101" s="1794"/>
      <c r="O101" s="457">
        <f t="shared" ref="O101" si="39">M101*$C$2/10000</f>
        <v>32.143999999999998</v>
      </c>
      <c r="P101" s="368"/>
      <c r="Q101" s="463"/>
      <c r="R101" s="464"/>
      <c r="S101" s="542"/>
      <c r="T101" s="465"/>
      <c r="U101" s="1688">
        <f t="shared" ref="U101" si="40">M101/1000</f>
        <v>2.2959999999999998</v>
      </c>
      <c r="V101" s="368"/>
      <c r="W101" s="463"/>
      <c r="X101" s="464"/>
      <c r="Y101" s="542"/>
      <c r="Z101" s="465"/>
      <c r="AA101" s="1688">
        <f t="shared" ref="AA101" si="41">(ROUNDDOWN(M101/$C$4,0))*$C$3*(1+$C$5)/1000</f>
        <v>16.757999999999999</v>
      </c>
      <c r="AC101" s="470"/>
      <c r="AD101" s="471"/>
      <c r="AF101" s="472"/>
      <c r="AG101" s="76"/>
      <c r="AH101" s="389"/>
    </row>
    <row r="102" spans="1:34" ht="7.35" customHeight="1">
      <c r="A102" s="407"/>
      <c r="B102" s="399"/>
      <c r="C102" s="1944"/>
      <c r="D102" s="1946"/>
      <c r="E102" s="1951"/>
      <c r="F102" s="1954"/>
      <c r="G102" s="2149" t="s">
        <v>16</v>
      </c>
      <c r="H102" s="2150"/>
      <c r="I102" s="2150"/>
      <c r="J102" s="2150"/>
      <c r="K102" s="2150"/>
      <c r="L102" s="2151"/>
      <c r="M102" s="348">
        <f>SUM(M99:M101)</f>
        <v>5127.5</v>
      </c>
      <c r="N102" s="348"/>
      <c r="O102" s="467">
        <f>SUM(O99:O101)</f>
        <v>71.784999999999997</v>
      </c>
      <c r="P102" s="377"/>
      <c r="Q102" s="370">
        <f>'3.1Cost by Sub-contractors'!K14</f>
        <v>61.29</v>
      </c>
      <c r="R102" s="369"/>
      <c r="S102" s="479">
        <f>O102*Q102</f>
        <v>4399.7026500000002</v>
      </c>
      <c r="T102" s="378"/>
      <c r="U102" s="372">
        <f>SUM(U99:U101)</f>
        <v>5.1274999999999995</v>
      </c>
      <c r="V102" s="377"/>
      <c r="W102" s="370">
        <f>'3.1Cost by Sub-contractors'!K15</f>
        <v>438.31</v>
      </c>
      <c r="X102" s="369"/>
      <c r="Y102" s="479">
        <f>U102*W102</f>
        <v>2247.4345249999997</v>
      </c>
      <c r="Z102" s="378"/>
      <c r="AA102" s="372">
        <f>SUM(AA99:AA101)</f>
        <v>37.484999999999999</v>
      </c>
      <c r="AB102" s="377"/>
      <c r="AC102" s="370">
        <f>'3.1Cost by Sub-contractors'!K16</f>
        <v>572.73</v>
      </c>
      <c r="AD102" s="369"/>
      <c r="AE102" s="479">
        <f>AA102*AC102</f>
        <v>21468.784050000002</v>
      </c>
      <c r="AF102" s="378"/>
      <c r="AG102" s="390"/>
      <c r="AH102" s="387"/>
    </row>
    <row r="103" spans="1:34" ht="7.35" customHeight="1">
      <c r="A103" s="407"/>
      <c r="B103" s="399"/>
      <c r="C103" s="1944"/>
      <c r="D103" s="1946"/>
      <c r="E103" s="2143" t="str">
        <f>'4.1Plan'!D404</f>
        <v>MLA1-2</v>
      </c>
      <c r="F103" s="2144"/>
      <c r="G103" s="339" t="str">
        <f>'4.1Plan'!D405</f>
        <v>ML077</v>
      </c>
      <c r="H103" s="313">
        <f>'4.1Plan'!AB405</f>
        <v>70950</v>
      </c>
      <c r="I103" s="314"/>
      <c r="J103" s="315" t="str">
        <f>'4.1Plan'!AC405</f>
        <v>-</v>
      </c>
      <c r="K103" s="313">
        <f>'4.1Plan'!AD405</f>
        <v>74140</v>
      </c>
      <c r="L103" s="316"/>
      <c r="M103" s="317">
        <f>'4.1Plan'!AH405</f>
        <v>3763.2</v>
      </c>
      <c r="N103" s="317"/>
      <c r="O103" s="457">
        <f>M103*$C$2/10000</f>
        <v>52.684800000000003</v>
      </c>
      <c r="P103" s="368"/>
      <c r="Q103" s="463"/>
      <c r="R103" s="464"/>
      <c r="S103" s="542"/>
      <c r="T103" s="465"/>
      <c r="U103" s="461">
        <f>M103/1000</f>
        <v>3.7631999999999999</v>
      </c>
      <c r="V103" s="368"/>
      <c r="W103" s="463"/>
      <c r="X103" s="464"/>
      <c r="Y103" s="542"/>
      <c r="Z103" s="465"/>
      <c r="AA103" s="461">
        <f>(ROUNDDOWN(M103/$C$4,0))*$C$3*(1+$C$5)/1000</f>
        <v>27.635999999999999</v>
      </c>
      <c r="AB103" s="368"/>
      <c r="AC103" s="463"/>
      <c r="AD103" s="464"/>
      <c r="AE103" s="542"/>
      <c r="AF103" s="465"/>
      <c r="AG103" s="368"/>
      <c r="AH103" s="386"/>
    </row>
    <row r="104" spans="1:34" ht="7.35" customHeight="1">
      <c r="A104" s="407"/>
      <c r="B104" s="399"/>
      <c r="C104" s="1944"/>
      <c r="D104" s="1946"/>
      <c r="E104" s="1944"/>
      <c r="F104" s="1946"/>
      <c r="G104" s="336" t="str">
        <f>'4.1Plan'!D407</f>
        <v>ML078</v>
      </c>
      <c r="H104" s="313">
        <f>'4.1Plan'!AB407</f>
        <v>74484</v>
      </c>
      <c r="I104" s="314"/>
      <c r="J104" s="315" t="str">
        <f>'4.1Plan'!AC407</f>
        <v>-</v>
      </c>
      <c r="K104" s="313">
        <f>'4.1Plan'!AD407</f>
        <v>74837</v>
      </c>
      <c r="L104" s="316"/>
      <c r="M104" s="317">
        <f>'4.1Plan'!AH407</f>
        <v>353</v>
      </c>
      <c r="N104" s="317"/>
      <c r="O104" s="457">
        <f t="shared" ref="O104:O105" si="42">M104*$C$2/10000</f>
        <v>4.9420000000000002</v>
      </c>
      <c r="P104" s="368"/>
      <c r="Q104" s="463"/>
      <c r="R104" s="464"/>
      <c r="S104" s="542"/>
      <c r="T104" s="465"/>
      <c r="U104" s="1688">
        <f t="shared" ref="U104:U105" si="43">M104/1000</f>
        <v>0.35299999999999998</v>
      </c>
      <c r="V104" s="368"/>
      <c r="W104" s="463"/>
      <c r="X104" s="464"/>
      <c r="Y104" s="542"/>
      <c r="Z104" s="465"/>
      <c r="AA104" s="1688">
        <f t="shared" ref="AA104:AA105" si="44">(ROUNDDOWN(M104/$C$4,0))*$C$3*(1+$C$5)/1000</f>
        <v>2.4990000000000001</v>
      </c>
      <c r="AC104" s="470"/>
      <c r="AD104" s="471"/>
      <c r="AF104" s="472"/>
      <c r="AG104" s="76"/>
      <c r="AH104" s="389"/>
    </row>
    <row r="105" spans="1:34" ht="7.35" customHeight="1">
      <c r="A105" s="407"/>
      <c r="B105" s="399"/>
      <c r="C105" s="1944"/>
      <c r="D105" s="1946"/>
      <c r="E105" s="1944"/>
      <c r="F105" s="1946"/>
      <c r="G105" s="340" t="str">
        <f>'4.1Plan'!D409</f>
        <v>ML079</v>
      </c>
      <c r="H105" s="313">
        <f>'4.1Plan'!AB409</f>
        <v>74921</v>
      </c>
      <c r="I105" s="314"/>
      <c r="J105" s="315" t="str">
        <f>'4.1Plan'!AC409</f>
        <v>-</v>
      </c>
      <c r="K105" s="313">
        <f>'4.1Plan'!AD409</f>
        <v>76050</v>
      </c>
      <c r="L105" s="316"/>
      <c r="M105" s="317">
        <f>'4.1Plan'!AH409</f>
        <v>1129</v>
      </c>
      <c r="N105" s="317"/>
      <c r="O105" s="457">
        <f t="shared" si="42"/>
        <v>15.805999999999999</v>
      </c>
      <c r="P105" s="368"/>
      <c r="Q105" s="463"/>
      <c r="R105" s="464"/>
      <c r="S105" s="542"/>
      <c r="T105" s="465"/>
      <c r="U105" s="1688">
        <f t="shared" si="43"/>
        <v>1.129</v>
      </c>
      <c r="V105" s="368"/>
      <c r="W105" s="463"/>
      <c r="X105" s="464"/>
      <c r="Y105" s="542"/>
      <c r="Z105" s="465"/>
      <c r="AA105" s="1688">
        <f t="shared" si="44"/>
        <v>8.2319999999999993</v>
      </c>
      <c r="AC105" s="470"/>
      <c r="AD105" s="471"/>
      <c r="AF105" s="472"/>
      <c r="AG105" s="76"/>
      <c r="AH105" s="389"/>
    </row>
    <row r="106" spans="1:34" ht="7.35" customHeight="1">
      <c r="A106" s="407"/>
      <c r="B106" s="399"/>
      <c r="C106" s="1944"/>
      <c r="D106" s="1946"/>
      <c r="E106" s="1944"/>
      <c r="F106" s="1946"/>
      <c r="G106" s="2149" t="s">
        <v>16</v>
      </c>
      <c r="H106" s="2150"/>
      <c r="I106" s="2150"/>
      <c r="J106" s="2150"/>
      <c r="K106" s="2150"/>
      <c r="L106" s="2151"/>
      <c r="M106" s="348">
        <f>SUM(M103:M105)</f>
        <v>5245.2</v>
      </c>
      <c r="N106" s="348"/>
      <c r="O106" s="467">
        <f>SUM(O103:O105)</f>
        <v>73.4328</v>
      </c>
      <c r="P106" s="377"/>
      <c r="Q106" s="370">
        <f>'3.1Cost by Sub-contractors'!K14</f>
        <v>61.29</v>
      </c>
      <c r="R106" s="369"/>
      <c r="S106" s="479">
        <f>O106*Q106</f>
        <v>4500.696312</v>
      </c>
      <c r="T106" s="378"/>
      <c r="U106" s="372">
        <f>SUM(U103:U105)</f>
        <v>5.2452000000000005</v>
      </c>
      <c r="V106" s="377"/>
      <c r="W106" s="370">
        <f>'3.1Cost by Sub-contractors'!K15</f>
        <v>438.31</v>
      </c>
      <c r="X106" s="369"/>
      <c r="Y106" s="479">
        <f>U106*W106</f>
        <v>2299.0236120000004</v>
      </c>
      <c r="Z106" s="378"/>
      <c r="AA106" s="372">
        <f>SUM(AA103:AA105)</f>
        <v>38.366999999999997</v>
      </c>
      <c r="AB106" s="377"/>
      <c r="AC106" s="370">
        <f>'3.1Cost by Sub-contractors'!K16</f>
        <v>572.73</v>
      </c>
      <c r="AD106" s="369"/>
      <c r="AE106" s="479">
        <f>AA106*AC106</f>
        <v>21973.931909999999</v>
      </c>
      <c r="AF106" s="378"/>
      <c r="AG106" s="390"/>
      <c r="AH106" s="387"/>
    </row>
    <row r="107" spans="1:34" ht="7.35" customHeight="1">
      <c r="A107" s="407"/>
      <c r="B107" s="399"/>
      <c r="C107" s="1944"/>
      <c r="D107" s="1946"/>
      <c r="E107" s="2143" t="str">
        <f>'4.1Plan'!D430</f>
        <v>MLA1-3</v>
      </c>
      <c r="F107" s="2144"/>
      <c r="G107" s="339" t="str">
        <f>'4.1Plan'!D431</f>
        <v>ML080</v>
      </c>
      <c r="H107" s="302">
        <f>'4.1Plan'!AB431</f>
        <v>75950</v>
      </c>
      <c r="I107" s="303"/>
      <c r="J107" s="304" t="str">
        <f>'4.1Plan'!AC431</f>
        <v>-</v>
      </c>
      <c r="K107" s="302">
        <f>'4.1Plan'!AD431</f>
        <v>79165.5</v>
      </c>
      <c r="L107" s="305"/>
      <c r="M107" s="1799">
        <f>'4.1Plan'!AH431</f>
        <v>3215.5</v>
      </c>
      <c r="N107" s="306"/>
      <c r="O107" s="1684">
        <f>M107*$C$2/10000</f>
        <v>45.017000000000003</v>
      </c>
      <c r="P107" s="366"/>
      <c r="Q107" s="453"/>
      <c r="R107" s="454"/>
      <c r="S107" s="540"/>
      <c r="T107" s="455"/>
      <c r="U107" s="1687">
        <f>M107/1000</f>
        <v>3.2155</v>
      </c>
      <c r="V107" s="366"/>
      <c r="W107" s="453"/>
      <c r="X107" s="454"/>
      <c r="Y107" s="540"/>
      <c r="Z107" s="455"/>
      <c r="AA107" s="1687">
        <f>(ROUNDDOWN(M107/$C$4,0))*$C$3*(1+$C$5)/1000</f>
        <v>23.52</v>
      </c>
      <c r="AC107" s="470"/>
      <c r="AD107" s="471"/>
      <c r="AF107" s="472"/>
      <c r="AG107" s="76"/>
      <c r="AH107" s="389"/>
    </row>
    <row r="108" spans="1:34" ht="7.35" customHeight="1">
      <c r="A108" s="407"/>
      <c r="B108" s="399"/>
      <c r="C108" s="1944"/>
      <c r="D108" s="1946"/>
      <c r="E108" s="2141"/>
      <c r="F108" s="2142"/>
      <c r="G108" s="340" t="str">
        <f>'4.1Plan'!D433</f>
        <v>ML081</v>
      </c>
      <c r="H108" s="318">
        <f>'4.1Plan'!AB433</f>
        <v>79258.5</v>
      </c>
      <c r="I108" s="319"/>
      <c r="J108" s="320" t="str">
        <f>'4.1Plan'!AC433</f>
        <v>-</v>
      </c>
      <c r="K108" s="318">
        <f>'4.1Plan'!AD433</f>
        <v>81550</v>
      </c>
      <c r="L108" s="321"/>
      <c r="M108" s="1249">
        <f>'4.1Plan'!AH433</f>
        <v>2291.5</v>
      </c>
      <c r="N108" s="322"/>
      <c r="O108" s="1683">
        <f t="shared" ref="O108" si="45">M108*$C$2/10000</f>
        <v>32.081000000000003</v>
      </c>
      <c r="P108" s="1096"/>
      <c r="Q108" s="1097"/>
      <c r="R108" s="473"/>
      <c r="S108" s="1098"/>
      <c r="T108" s="1099"/>
      <c r="U108" s="1686">
        <f t="shared" ref="U108" si="46">M108/1000</f>
        <v>2.2915000000000001</v>
      </c>
      <c r="V108" s="1096"/>
      <c r="W108" s="1097"/>
      <c r="X108" s="473"/>
      <c r="Y108" s="1098"/>
      <c r="Z108" s="1099"/>
      <c r="AA108" s="1686">
        <f t="shared" ref="AA108" si="47">(ROUNDDOWN(M108/$C$4,0))*$C$3*(1+$C$5)/1000</f>
        <v>16.757999999999999</v>
      </c>
      <c r="AC108" s="470"/>
      <c r="AD108" s="471"/>
      <c r="AF108" s="472"/>
      <c r="AG108" s="76"/>
      <c r="AH108" s="389"/>
    </row>
    <row r="109" spans="1:34" ht="7.35" customHeight="1">
      <c r="A109" s="407"/>
      <c r="B109" s="399"/>
      <c r="C109" s="1944"/>
      <c r="D109" s="1946"/>
      <c r="E109" s="2152"/>
      <c r="F109" s="2153"/>
      <c r="G109" s="2162" t="s">
        <v>16</v>
      </c>
      <c r="H109" s="2163"/>
      <c r="I109" s="2163"/>
      <c r="J109" s="2163"/>
      <c r="K109" s="2163"/>
      <c r="L109" s="2164"/>
      <c r="M109" s="349">
        <f>SUM(M107:M108)</f>
        <v>5507</v>
      </c>
      <c r="N109" s="349"/>
      <c r="O109" s="474">
        <f>SUM(O107:O108)</f>
        <v>77.098000000000013</v>
      </c>
      <c r="P109" s="377"/>
      <c r="Q109" s="370">
        <f>'3.1Cost by Sub-contractors'!K14</f>
        <v>61.29</v>
      </c>
      <c r="R109" s="369"/>
      <c r="S109" s="479">
        <f>O109*Q109</f>
        <v>4725.3364200000005</v>
      </c>
      <c r="T109" s="378"/>
      <c r="U109" s="475">
        <f>SUM(U107:U108)</f>
        <v>5.5069999999999997</v>
      </c>
      <c r="V109" s="377"/>
      <c r="W109" s="370">
        <f>'3.1Cost by Sub-contractors'!K15</f>
        <v>438.31</v>
      </c>
      <c r="X109" s="369"/>
      <c r="Y109" s="479">
        <f>U109*W109</f>
        <v>2413.7731699999999</v>
      </c>
      <c r="Z109" s="378"/>
      <c r="AA109" s="475">
        <f>SUM(AA107:AA108)</f>
        <v>40.277999999999999</v>
      </c>
      <c r="AB109" s="377"/>
      <c r="AC109" s="370">
        <f>'3.1Cost by Sub-contractors'!K16</f>
        <v>572.73</v>
      </c>
      <c r="AD109" s="369"/>
      <c r="AE109" s="479">
        <f>AA109*AC109</f>
        <v>23068.41894</v>
      </c>
      <c r="AF109" s="378"/>
      <c r="AG109" s="390"/>
      <c r="AH109" s="387"/>
    </row>
    <row r="110" spans="1:34" ht="7.35" customHeight="1">
      <c r="A110" s="407"/>
      <c r="B110" s="399"/>
      <c r="C110" s="1947" t="str">
        <f>'4.1Plan'!C444</f>
        <v>PKGA2</v>
      </c>
      <c r="D110" s="1949"/>
      <c r="E110" s="2143" t="str">
        <f>'4.1Plan'!D444</f>
        <v>MLA2-1</v>
      </c>
      <c r="F110" s="2144"/>
      <c r="G110" s="336" t="str">
        <f>'4.1Plan'!D445</f>
        <v>ML082</v>
      </c>
      <c r="H110" s="308">
        <f>'4.1Plan'!AB445</f>
        <v>81450</v>
      </c>
      <c r="I110" s="309"/>
      <c r="J110" s="310" t="str">
        <f>'4.1Plan'!AC445</f>
        <v>-</v>
      </c>
      <c r="K110" s="308">
        <f>'4.1Plan'!AD445</f>
        <v>81503.5</v>
      </c>
      <c r="L110" s="311"/>
      <c r="M110" s="312">
        <f>'4.1Plan'!AH445</f>
        <v>53.5</v>
      </c>
      <c r="N110" s="312"/>
      <c r="O110" s="457">
        <f t="shared" ref="O110:O113" si="48">M110*$C$2/10000</f>
        <v>0.749</v>
      </c>
      <c r="P110" s="367"/>
      <c r="Q110" s="458"/>
      <c r="R110" s="459"/>
      <c r="S110" s="541"/>
      <c r="T110" s="460"/>
      <c r="U110" s="1688">
        <f t="shared" ref="U110:U113" si="49">M110/1000</f>
        <v>5.3499999999999999E-2</v>
      </c>
      <c r="V110" s="367"/>
      <c r="W110" s="458"/>
      <c r="X110" s="459"/>
      <c r="Y110" s="541"/>
      <c r="Z110" s="460"/>
      <c r="AA110" s="1688">
        <f t="shared" ref="AA110:AA113" si="50">(ROUNDDOWN(M110/$C$4,0))*$C$3*(1+$C$5)/1000</f>
        <v>0.29399999999999998</v>
      </c>
      <c r="AB110" s="368"/>
      <c r="AC110" s="463"/>
      <c r="AD110" s="464"/>
      <c r="AE110" s="542"/>
      <c r="AF110" s="465"/>
      <c r="AG110" s="368"/>
      <c r="AH110" s="386"/>
    </row>
    <row r="111" spans="1:34" ht="7.35" customHeight="1">
      <c r="A111" s="407"/>
      <c r="B111" s="399"/>
      <c r="C111" s="1679"/>
      <c r="D111" s="1680"/>
      <c r="E111" s="1679"/>
      <c r="F111" s="1680"/>
      <c r="G111" s="336" t="str">
        <f>'4.1Plan'!D447</f>
        <v>ML083</v>
      </c>
      <c r="H111" s="308">
        <f>'4.1Plan'!AB447</f>
        <v>81608.5</v>
      </c>
      <c r="I111" s="309"/>
      <c r="J111" s="310" t="str">
        <f>'4.1Plan'!AC447</f>
        <v>-</v>
      </c>
      <c r="K111" s="308">
        <f>'4.1Plan'!AD447</f>
        <v>82435</v>
      </c>
      <c r="L111" s="311"/>
      <c r="M111" s="312">
        <f>'4.1Plan'!AH447</f>
        <v>826.5</v>
      </c>
      <c r="N111" s="312"/>
      <c r="O111" s="457">
        <f t="shared" si="48"/>
        <v>11.571</v>
      </c>
      <c r="P111" s="367"/>
      <c r="Q111" s="458"/>
      <c r="R111" s="459"/>
      <c r="S111" s="541"/>
      <c r="T111" s="460"/>
      <c r="U111" s="1688">
        <f t="shared" si="49"/>
        <v>0.82650000000000001</v>
      </c>
      <c r="V111" s="367"/>
      <c r="W111" s="458"/>
      <c r="X111" s="459"/>
      <c r="Y111" s="541"/>
      <c r="Z111" s="460"/>
      <c r="AA111" s="1688">
        <f t="shared" si="50"/>
        <v>6.0270000000000001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79"/>
      <c r="D112" s="1680"/>
      <c r="E112" s="1679"/>
      <c r="F112" s="1680"/>
      <c r="G112" s="336" t="str">
        <f>'4.1Plan'!D449</f>
        <v>ML084</v>
      </c>
      <c r="H112" s="308">
        <f>'4.1Plan'!AB449</f>
        <v>82619</v>
      </c>
      <c r="I112" s="309"/>
      <c r="J112" s="310" t="str">
        <f>'4.1Plan'!AC449</f>
        <v>-</v>
      </c>
      <c r="K112" s="308">
        <f>'4.1Plan'!AD449</f>
        <v>85274</v>
      </c>
      <c r="L112" s="311"/>
      <c r="M112" s="312">
        <f>'4.1Plan'!AH449</f>
        <v>2655</v>
      </c>
      <c r="N112" s="312"/>
      <c r="O112" s="457">
        <f t="shared" si="48"/>
        <v>37.17</v>
      </c>
      <c r="P112" s="367"/>
      <c r="Q112" s="458"/>
      <c r="R112" s="459"/>
      <c r="S112" s="541"/>
      <c r="T112" s="460"/>
      <c r="U112" s="1688">
        <f t="shared" si="49"/>
        <v>2.6549999999999998</v>
      </c>
      <c r="V112" s="367"/>
      <c r="W112" s="458"/>
      <c r="X112" s="459"/>
      <c r="Y112" s="541"/>
      <c r="Z112" s="460"/>
      <c r="AA112" s="1688">
        <f t="shared" si="50"/>
        <v>19.404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79"/>
      <c r="D113" s="1680"/>
      <c r="E113" s="1679"/>
      <c r="F113" s="1680"/>
      <c r="G113" s="336" t="str">
        <f>'4.1Plan'!D451</f>
        <v>ML085</v>
      </c>
      <c r="H113" s="308">
        <f>'4.1Plan'!AB451</f>
        <v>85358</v>
      </c>
      <c r="I113" s="309"/>
      <c r="J113" s="310" t="str">
        <f>'4.1Plan'!AC451</f>
        <v>-</v>
      </c>
      <c r="K113" s="308">
        <f>'4.1Plan'!AD451</f>
        <v>87050</v>
      </c>
      <c r="L113" s="311"/>
      <c r="M113" s="312">
        <f>'4.1Plan'!AH451</f>
        <v>1692</v>
      </c>
      <c r="N113" s="312"/>
      <c r="O113" s="457">
        <f t="shared" si="48"/>
        <v>23.687999999999999</v>
      </c>
      <c r="P113" s="367"/>
      <c r="Q113" s="458"/>
      <c r="R113" s="459"/>
      <c r="S113" s="541"/>
      <c r="T113" s="460"/>
      <c r="U113" s="1688">
        <f t="shared" si="49"/>
        <v>1.6919999999999999</v>
      </c>
      <c r="V113" s="367"/>
      <c r="W113" s="458"/>
      <c r="X113" s="459"/>
      <c r="Y113" s="541"/>
      <c r="Z113" s="460"/>
      <c r="AA113" s="1688">
        <f t="shared" si="50"/>
        <v>12.348000000000001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944"/>
      <c r="D114" s="1946"/>
      <c r="E114" s="1944"/>
      <c r="F114" s="1946"/>
      <c r="G114" s="2149" t="s">
        <v>16</v>
      </c>
      <c r="H114" s="2150"/>
      <c r="I114" s="2150"/>
      <c r="J114" s="2150"/>
      <c r="K114" s="2150"/>
      <c r="L114" s="2151"/>
      <c r="M114" s="348">
        <f>SUM(M110:M113)</f>
        <v>5227</v>
      </c>
      <c r="N114" s="348"/>
      <c r="O114" s="467">
        <f>SUM(O110:O113)</f>
        <v>73.177999999999997</v>
      </c>
      <c r="P114" s="377"/>
      <c r="Q114" s="370">
        <f>'3.1Cost by Sub-contractors'!K14</f>
        <v>61.29</v>
      </c>
      <c r="R114" s="369"/>
      <c r="S114" s="479">
        <f>O114*Q114</f>
        <v>4485.0796199999995</v>
      </c>
      <c r="T114" s="378"/>
      <c r="U114" s="372">
        <f>SUM(U110:U113)</f>
        <v>5.2269999999999994</v>
      </c>
      <c r="V114" s="377"/>
      <c r="W114" s="370">
        <f>'3.1Cost by Sub-contractors'!K15</f>
        <v>438.31</v>
      </c>
      <c r="X114" s="369"/>
      <c r="Y114" s="479">
        <f>U114*W114</f>
        <v>2291.0463699999996</v>
      </c>
      <c r="Z114" s="378"/>
      <c r="AA114" s="372">
        <f>SUM(AA110:AA113)</f>
        <v>38.073</v>
      </c>
      <c r="AB114" s="377"/>
      <c r="AC114" s="370">
        <f>'3.1Cost by Sub-contractors'!K16</f>
        <v>572.73</v>
      </c>
      <c r="AD114" s="369"/>
      <c r="AE114" s="479">
        <f>AA114*AC114</f>
        <v>21805.549290000003</v>
      </c>
      <c r="AF114" s="378"/>
      <c r="AG114" s="390"/>
      <c r="AH114" s="387"/>
    </row>
    <row r="115" spans="1:34" ht="7.35" customHeight="1">
      <c r="A115" s="407"/>
      <c r="B115" s="399"/>
      <c r="C115" s="1944"/>
      <c r="D115" s="1946"/>
      <c r="E115" s="2143" t="str">
        <f>'4.1Plan'!D467</f>
        <v>MLA2-2</v>
      </c>
      <c r="F115" s="2144"/>
      <c r="G115" s="339" t="str">
        <f>'4.1Plan'!D468</f>
        <v>ML086</v>
      </c>
      <c r="H115" s="302">
        <f>'4.1Plan'!AB468</f>
        <v>86950</v>
      </c>
      <c r="I115" s="303"/>
      <c r="J115" s="304" t="str">
        <f>'4.1Plan'!AC468</f>
        <v>-</v>
      </c>
      <c r="K115" s="302">
        <f>'4.1Plan'!AD468</f>
        <v>87844</v>
      </c>
      <c r="L115" s="305"/>
      <c r="M115" s="306">
        <f>'4.1Plan'!AH468</f>
        <v>894</v>
      </c>
      <c r="N115" s="306"/>
      <c r="O115" s="1684">
        <f>M115*$C$2/10000</f>
        <v>12.516</v>
      </c>
      <c r="P115" s="366"/>
      <c r="Q115" s="453"/>
      <c r="R115" s="454"/>
      <c r="S115" s="540"/>
      <c r="T115" s="455"/>
      <c r="U115" s="1687">
        <f>M115/1000</f>
        <v>0.89400000000000002</v>
      </c>
      <c r="V115" s="366"/>
      <c r="W115" s="453"/>
      <c r="X115" s="454"/>
      <c r="Y115" s="540"/>
      <c r="Z115" s="455"/>
      <c r="AA115" s="1687">
        <f>(ROUNDDOWN(M115/$C$4,0))*$C$3*(1+$C$5)/1000</f>
        <v>6.468</v>
      </c>
      <c r="AB115" s="373"/>
      <c r="AC115" s="374"/>
      <c r="AD115" s="375"/>
      <c r="AE115" s="543"/>
      <c r="AF115" s="376"/>
      <c r="AG115" s="373"/>
      <c r="AH115" s="388"/>
    </row>
    <row r="116" spans="1:34" ht="7.35" customHeight="1">
      <c r="A116" s="407"/>
      <c r="B116" s="399"/>
      <c r="C116" s="1944"/>
      <c r="D116" s="1946"/>
      <c r="E116" s="1944"/>
      <c r="F116" s="1946"/>
      <c r="G116" s="336" t="str">
        <f>'4.1Plan'!D470</f>
        <v>ML087</v>
      </c>
      <c r="H116" s="308">
        <f>'4.1Plan'!AB470</f>
        <v>87940</v>
      </c>
      <c r="I116" s="309"/>
      <c r="J116" s="310" t="str">
        <f>'4.1Plan'!AC470</f>
        <v>-</v>
      </c>
      <c r="K116" s="308">
        <f>'4.1Plan'!AD470</f>
        <v>88026</v>
      </c>
      <c r="L116" s="311"/>
      <c r="M116" s="312">
        <f>'4.1Plan'!AH470</f>
        <v>86</v>
      </c>
      <c r="N116" s="312"/>
      <c r="O116" s="457">
        <f>M116*$C$2/10000</f>
        <v>1.204</v>
      </c>
      <c r="P116" s="367"/>
      <c r="Q116" s="458"/>
      <c r="R116" s="459"/>
      <c r="S116" s="541"/>
      <c r="T116" s="460"/>
      <c r="U116" s="1688">
        <f>M116/1000</f>
        <v>8.5999999999999993E-2</v>
      </c>
      <c r="V116" s="367"/>
      <c r="W116" s="458"/>
      <c r="X116" s="459"/>
      <c r="Y116" s="541"/>
      <c r="Z116" s="460"/>
      <c r="AA116" s="1688">
        <f>(ROUNDDOWN(M116/$C$4,0))*$C$3*(1+$C$5)/1000</f>
        <v>0.58799999999999997</v>
      </c>
      <c r="AB116" s="367"/>
      <c r="AC116" s="458"/>
      <c r="AD116" s="459"/>
      <c r="AE116" s="541"/>
      <c r="AF116" s="460"/>
      <c r="AG116" s="367"/>
      <c r="AH116" s="385"/>
    </row>
    <row r="117" spans="1:34" ht="7.35" customHeight="1">
      <c r="A117" s="407"/>
      <c r="B117" s="399"/>
      <c r="C117" s="1944"/>
      <c r="D117" s="1946"/>
      <c r="E117" s="1944"/>
      <c r="F117" s="1946"/>
      <c r="G117" s="336" t="str">
        <f>'4.1Plan'!D472</f>
        <v>ML088</v>
      </c>
      <c r="H117" s="308">
        <f>'4.1Plan'!AB472</f>
        <v>88334</v>
      </c>
      <c r="I117" s="309"/>
      <c r="J117" s="310" t="str">
        <f>'4.1Plan'!AC472</f>
        <v>-</v>
      </c>
      <c r="K117" s="308">
        <f>'4.1Plan'!AD472</f>
        <v>90580</v>
      </c>
      <c r="L117" s="311"/>
      <c r="M117" s="312">
        <f>'4.1Plan'!AH472</f>
        <v>2246</v>
      </c>
      <c r="N117" s="312"/>
      <c r="O117" s="457">
        <f>M117*$C$2/10000</f>
        <v>31.443999999999999</v>
      </c>
      <c r="P117" s="367"/>
      <c r="Q117" s="458"/>
      <c r="R117" s="459"/>
      <c r="S117" s="541"/>
      <c r="T117" s="460"/>
      <c r="U117" s="1688">
        <f>M117/1000</f>
        <v>2.246</v>
      </c>
      <c r="V117" s="367"/>
      <c r="W117" s="458"/>
      <c r="X117" s="459"/>
      <c r="Y117" s="541"/>
      <c r="Z117" s="460"/>
      <c r="AA117" s="1688">
        <f>(ROUNDDOWN(M117/$C$4,0))*$C$3*(1+$C$5)/1000</f>
        <v>16.463999999999999</v>
      </c>
      <c r="AB117" s="368"/>
      <c r="AC117" s="463"/>
      <c r="AD117" s="464"/>
      <c r="AE117" s="542"/>
      <c r="AF117" s="465"/>
      <c r="AG117" s="368"/>
      <c r="AH117" s="386"/>
    </row>
    <row r="118" spans="1:34" ht="7.35" customHeight="1">
      <c r="A118" s="407"/>
      <c r="B118" s="399"/>
      <c r="C118" s="1944"/>
      <c r="D118" s="1946"/>
      <c r="E118" s="1944"/>
      <c r="F118" s="1946"/>
      <c r="G118" s="336" t="str">
        <f>'4.1Plan'!D474</f>
        <v>ML089</v>
      </c>
      <c r="H118" s="308">
        <f>'4.1Plan'!AB474</f>
        <v>90740</v>
      </c>
      <c r="I118" s="309"/>
      <c r="J118" s="310" t="str">
        <f>'4.1Plan'!AC474</f>
        <v>-</v>
      </c>
      <c r="K118" s="308">
        <f>'4.1Plan'!AD474</f>
        <v>92566</v>
      </c>
      <c r="L118" s="311"/>
      <c r="M118" s="312">
        <f>'4.1Plan'!AH474</f>
        <v>1826</v>
      </c>
      <c r="N118" s="312"/>
      <c r="O118" s="457">
        <f t="shared" ref="O118:O119" si="51">M118*$C$2/10000</f>
        <v>25.564</v>
      </c>
      <c r="P118" s="367"/>
      <c r="Q118" s="458"/>
      <c r="R118" s="459"/>
      <c r="S118" s="541"/>
      <c r="T118" s="460"/>
      <c r="U118" s="1688">
        <f t="shared" ref="U118:U119" si="52">M118/1000</f>
        <v>1.8260000000000001</v>
      </c>
      <c r="V118" s="367"/>
      <c r="W118" s="458"/>
      <c r="X118" s="459"/>
      <c r="Y118" s="541"/>
      <c r="Z118" s="460"/>
      <c r="AA118" s="1688">
        <f t="shared" ref="AA118:AA119" si="53">(ROUNDDOWN(M118/$C$4,0))*$C$3*(1+$C$5)/1000</f>
        <v>13.377000000000001</v>
      </c>
      <c r="AC118" s="470"/>
      <c r="AD118" s="471"/>
      <c r="AF118" s="472"/>
      <c r="AG118" s="76"/>
      <c r="AH118" s="389"/>
    </row>
    <row r="119" spans="1:34" ht="7.35" customHeight="1">
      <c r="A119" s="407"/>
      <c r="B119" s="399"/>
      <c r="C119" s="1944"/>
      <c r="D119" s="1946"/>
      <c r="E119" s="1944"/>
      <c r="F119" s="1946"/>
      <c r="G119" s="340" t="str">
        <f>'4.1Plan'!D476</f>
        <v>ML090</v>
      </c>
      <c r="H119" s="318">
        <f>'4.1Plan'!AB476</f>
        <v>92750</v>
      </c>
      <c r="I119" s="319"/>
      <c r="J119" s="320" t="str">
        <f>'4.1Plan'!AC476</f>
        <v>-</v>
      </c>
      <c r="K119" s="318">
        <f>'4.1Plan'!AD476</f>
        <v>93050</v>
      </c>
      <c r="L119" s="321"/>
      <c r="M119" s="322">
        <f>'4.1Plan'!AH476</f>
        <v>300</v>
      </c>
      <c r="N119" s="322"/>
      <c r="O119" s="1683">
        <f t="shared" si="51"/>
        <v>4.2</v>
      </c>
      <c r="P119" s="1096"/>
      <c r="Q119" s="1097"/>
      <c r="R119" s="473"/>
      <c r="S119" s="1098"/>
      <c r="T119" s="1099"/>
      <c r="U119" s="1686">
        <f t="shared" si="52"/>
        <v>0.3</v>
      </c>
      <c r="V119" s="1096"/>
      <c r="W119" s="1097"/>
      <c r="X119" s="473"/>
      <c r="Y119" s="1098"/>
      <c r="Z119" s="1099"/>
      <c r="AA119" s="1686">
        <f t="shared" si="53"/>
        <v>2.2050000000000001</v>
      </c>
      <c r="AC119" s="470"/>
      <c r="AD119" s="471"/>
      <c r="AF119" s="472"/>
      <c r="AG119" s="76"/>
      <c r="AH119" s="389"/>
    </row>
    <row r="120" spans="1:34" ht="7.35" customHeight="1">
      <c r="A120" s="407"/>
      <c r="B120" s="399"/>
      <c r="C120" s="1944"/>
      <c r="D120" s="1946"/>
      <c r="E120" s="1944"/>
      <c r="F120" s="1946"/>
      <c r="G120" s="2149" t="s">
        <v>16</v>
      </c>
      <c r="H120" s="2150"/>
      <c r="I120" s="2150"/>
      <c r="J120" s="2150"/>
      <c r="K120" s="2150"/>
      <c r="L120" s="2151"/>
      <c r="M120" s="348">
        <f>SUM(M115:M119)</f>
        <v>5352</v>
      </c>
      <c r="N120" s="348"/>
      <c r="O120" s="467">
        <f>SUM(O115:O119)</f>
        <v>74.928000000000011</v>
      </c>
      <c r="P120" s="377"/>
      <c r="Q120" s="370">
        <f>'3.1Cost by Sub-contractors'!K14</f>
        <v>61.29</v>
      </c>
      <c r="R120" s="369"/>
      <c r="S120" s="479">
        <f>O120*Q120</f>
        <v>4592.3371200000011</v>
      </c>
      <c r="T120" s="378"/>
      <c r="U120" s="372">
        <f>SUM(U115:U119)</f>
        <v>5.3519999999999994</v>
      </c>
      <c r="V120" s="377"/>
      <c r="W120" s="370">
        <f>'3.1Cost by Sub-contractors'!K15</f>
        <v>438.31</v>
      </c>
      <c r="X120" s="369"/>
      <c r="Y120" s="479">
        <f>U120*W120</f>
        <v>2345.8351199999997</v>
      </c>
      <c r="Z120" s="378"/>
      <c r="AA120" s="372">
        <f>SUM(AA115:AA119)</f>
        <v>39.101999999999997</v>
      </c>
      <c r="AB120" s="377"/>
      <c r="AC120" s="370">
        <f>'3.1Cost by Sub-contractors'!K16</f>
        <v>572.73</v>
      </c>
      <c r="AD120" s="369"/>
      <c r="AE120" s="479">
        <f>AA120*AC120</f>
        <v>22394.888459999998</v>
      </c>
      <c r="AF120" s="378"/>
      <c r="AG120" s="390"/>
      <c r="AH120" s="387"/>
    </row>
    <row r="121" spans="1:34" ht="7.35" customHeight="1">
      <c r="A121" s="407"/>
      <c r="B121" s="399"/>
      <c r="C121" s="1944"/>
      <c r="D121" s="1946"/>
      <c r="E121" s="2143" t="str">
        <f>'4.1Plan'!D489</f>
        <v>MLA2-3</v>
      </c>
      <c r="F121" s="2144"/>
      <c r="G121" s="336" t="str">
        <f>'4.1Plan'!D490</f>
        <v>ML091</v>
      </c>
      <c r="H121" s="308">
        <f>'4.1Plan'!AB490</f>
        <v>92950</v>
      </c>
      <c r="I121" s="309"/>
      <c r="J121" s="310" t="str">
        <f>'4.1Plan'!AC490</f>
        <v>-</v>
      </c>
      <c r="K121" s="308">
        <f>'4.1Plan'!AD490</f>
        <v>94270</v>
      </c>
      <c r="L121" s="311"/>
      <c r="M121" s="312">
        <f>'4.1Plan'!AH490</f>
        <v>1320</v>
      </c>
      <c r="N121" s="312"/>
      <c r="O121" s="457">
        <f>M121*$C$2/10000</f>
        <v>18.48</v>
      </c>
      <c r="P121" s="367"/>
      <c r="Q121" s="458"/>
      <c r="R121" s="459"/>
      <c r="S121" s="541"/>
      <c r="T121" s="460"/>
      <c r="U121" s="461">
        <f>M121/1000</f>
        <v>1.32</v>
      </c>
      <c r="V121" s="367"/>
      <c r="W121" s="458"/>
      <c r="X121" s="459"/>
      <c r="Y121" s="541"/>
      <c r="Z121" s="460"/>
      <c r="AA121" s="461">
        <f>(ROUNDDOWN(M121/$C$4,0))*$C$3*(1+$C$5)/1000</f>
        <v>9.702</v>
      </c>
      <c r="AB121" s="367"/>
      <c r="AC121" s="458"/>
      <c r="AD121" s="459"/>
      <c r="AE121" s="541"/>
      <c r="AF121" s="460"/>
      <c r="AG121" s="367"/>
      <c r="AH121" s="385"/>
    </row>
    <row r="122" spans="1:34" ht="7.35" customHeight="1">
      <c r="A122" s="407"/>
      <c r="B122" s="399"/>
      <c r="C122" s="1944"/>
      <c r="D122" s="1946"/>
      <c r="E122" s="1944"/>
      <c r="F122" s="1946"/>
      <c r="G122" s="336" t="str">
        <f>'4.1Plan'!D492</f>
        <v>ML092</v>
      </c>
      <c r="H122" s="313">
        <f>'4.1Plan'!AB492</f>
        <v>94366</v>
      </c>
      <c r="I122" s="314"/>
      <c r="J122" s="315" t="str">
        <f>'4.1Plan'!AC492</f>
        <v>-</v>
      </c>
      <c r="K122" s="313">
        <f>'4.1Plan'!AD492</f>
        <v>95670</v>
      </c>
      <c r="L122" s="316"/>
      <c r="M122" s="317">
        <f>'4.1Plan'!AH492</f>
        <v>1304</v>
      </c>
      <c r="N122" s="317"/>
      <c r="O122" s="457">
        <f>M122*$C$2/10000</f>
        <v>18.256</v>
      </c>
      <c r="P122" s="368"/>
      <c r="Q122" s="463"/>
      <c r="R122" s="464"/>
      <c r="S122" s="542"/>
      <c r="T122" s="465"/>
      <c r="U122" s="461">
        <f>M122/1000</f>
        <v>1.304</v>
      </c>
      <c r="V122" s="368"/>
      <c r="W122" s="463"/>
      <c r="X122" s="464"/>
      <c r="Y122" s="542"/>
      <c r="Z122" s="465"/>
      <c r="AA122" s="461">
        <f>(ROUNDDOWN(M122/$C$4,0))*$C$3*(1+$C$5)/1000</f>
        <v>9.5549999999999997</v>
      </c>
      <c r="AB122" s="368"/>
      <c r="AC122" s="463"/>
      <c r="AD122" s="464"/>
      <c r="AE122" s="542"/>
      <c r="AF122" s="465"/>
      <c r="AG122" s="368"/>
      <c r="AH122" s="386"/>
    </row>
    <row r="123" spans="1:34" ht="7.35" customHeight="1">
      <c r="A123" s="407"/>
      <c r="B123" s="399"/>
      <c r="C123" s="1679"/>
      <c r="D123" s="1680"/>
      <c r="E123" s="1679"/>
      <c r="F123" s="1680"/>
      <c r="G123" s="340" t="str">
        <f>'4.1Plan'!D494</f>
        <v>ML093</v>
      </c>
      <c r="H123" s="313">
        <f>'4.1Plan'!AB494</f>
        <v>95766</v>
      </c>
      <c r="I123" s="314"/>
      <c r="J123" s="315" t="str">
        <f>'4.1Plan'!AC494</f>
        <v>-</v>
      </c>
      <c r="K123" s="313">
        <f>'4.1Plan'!AD494</f>
        <v>100050</v>
      </c>
      <c r="L123" s="316"/>
      <c r="M123" s="317">
        <f>'4.1Plan'!AH494</f>
        <v>3984</v>
      </c>
      <c r="N123" s="317"/>
      <c r="O123" s="457">
        <f t="shared" ref="O123" si="54">M123*$C$2/10000</f>
        <v>55.776000000000003</v>
      </c>
      <c r="P123" s="368"/>
      <c r="Q123" s="463"/>
      <c r="R123" s="464"/>
      <c r="S123" s="542"/>
      <c r="T123" s="465"/>
      <c r="U123" s="1688">
        <f t="shared" ref="U123" si="55">M123/1000</f>
        <v>3.984</v>
      </c>
      <c r="V123" s="368"/>
      <c r="W123" s="463"/>
      <c r="X123" s="464"/>
      <c r="Y123" s="542"/>
      <c r="Z123" s="465"/>
      <c r="AA123" s="1688">
        <f t="shared" ref="AA123" si="56">(ROUNDDOWN(M123/$C$4,0))*$C$3*(1+$C$5)/1000</f>
        <v>29.253</v>
      </c>
      <c r="AC123" s="470"/>
      <c r="AD123" s="471"/>
      <c r="AF123" s="472"/>
      <c r="AG123" s="76"/>
      <c r="AH123" s="389"/>
    </row>
    <row r="124" spans="1:34" ht="7.35" customHeight="1">
      <c r="A124" s="409"/>
      <c r="B124" s="401"/>
      <c r="C124" s="1951"/>
      <c r="D124" s="1954"/>
      <c r="E124" s="1951"/>
      <c r="F124" s="1954"/>
      <c r="G124" s="2149" t="s">
        <v>16</v>
      </c>
      <c r="H124" s="2150"/>
      <c r="I124" s="2150"/>
      <c r="J124" s="2150"/>
      <c r="K124" s="2150"/>
      <c r="L124" s="2151"/>
      <c r="M124" s="348">
        <f>SUM(M121:M123)</f>
        <v>6608</v>
      </c>
      <c r="N124" s="348"/>
      <c r="O124" s="467">
        <f>SUM(O121:O123)</f>
        <v>92.512</v>
      </c>
      <c r="P124" s="377"/>
      <c r="Q124" s="370">
        <f>'3.1Cost by Sub-contractors'!K14</f>
        <v>61.29</v>
      </c>
      <c r="R124" s="369"/>
      <c r="S124" s="479">
        <f>O124*Q124</f>
        <v>5670.0604800000001</v>
      </c>
      <c r="T124" s="378"/>
      <c r="U124" s="1689">
        <f>SUM(U121:U123)</f>
        <v>6.6080000000000005</v>
      </c>
      <c r="V124" s="377"/>
      <c r="W124" s="370">
        <f>'3.1Cost by Sub-contractors'!K15</f>
        <v>438.31</v>
      </c>
      <c r="X124" s="369"/>
      <c r="Y124" s="479">
        <f>U124*W124</f>
        <v>2896.3524800000005</v>
      </c>
      <c r="Z124" s="378"/>
      <c r="AA124" s="1689">
        <f>SUM(AA121:AA123)</f>
        <v>48.51</v>
      </c>
      <c r="AB124" s="377"/>
      <c r="AC124" s="370">
        <f>'3.1Cost by Sub-contractors'!K16</f>
        <v>572.73</v>
      </c>
      <c r="AD124" s="369"/>
      <c r="AE124" s="479">
        <f>AA124*AC124</f>
        <v>27783.132300000001</v>
      </c>
      <c r="AF124" s="378"/>
      <c r="AG124" s="390"/>
      <c r="AH124" s="387"/>
    </row>
    <row r="125" spans="1:34" ht="7.35" customHeight="1">
      <c r="A125" s="406"/>
      <c r="B125" s="398" t="str">
        <f>'4.1Plan'!B514</f>
        <v>Quang Ngai</v>
      </c>
      <c r="C125" s="1947" t="str">
        <f>'4.1Plan'!C514</f>
        <v>PKGA3</v>
      </c>
      <c r="D125" s="1949"/>
      <c r="E125" s="2143" t="str">
        <f>'4.1Plan'!D514</f>
        <v>MLA3-1</v>
      </c>
      <c r="F125" s="2144"/>
      <c r="G125" s="339" t="str">
        <f>'4.1Plan'!D515</f>
        <v>ML094</v>
      </c>
      <c r="H125" s="302">
        <f>'4.1Plan'!AB515</f>
        <v>99950</v>
      </c>
      <c r="I125" s="303"/>
      <c r="J125" s="304" t="str">
        <f>'4.1Plan'!AC515</f>
        <v>-</v>
      </c>
      <c r="K125" s="302">
        <f>'4.1Plan'!AD515</f>
        <v>100252</v>
      </c>
      <c r="L125" s="305"/>
      <c r="M125" s="306">
        <f>'4.1Plan'!AH515</f>
        <v>302</v>
      </c>
      <c r="N125" s="306"/>
      <c r="O125" s="452">
        <f>M125*$C$2/10000</f>
        <v>4.2279999999999998</v>
      </c>
      <c r="P125" s="366"/>
      <c r="Q125" s="453"/>
      <c r="R125" s="454"/>
      <c r="S125" s="540"/>
      <c r="T125" s="455"/>
      <c r="U125" s="456">
        <f>M125/1000</f>
        <v>0.30199999999999999</v>
      </c>
      <c r="V125" s="366"/>
      <c r="W125" s="453"/>
      <c r="X125" s="454"/>
      <c r="Y125" s="540"/>
      <c r="Z125" s="455"/>
      <c r="AA125" s="456">
        <f>(ROUNDDOWN(M125/$C$4,0))*$C$3*(1+$C$5)/1000</f>
        <v>2.2050000000000001</v>
      </c>
      <c r="AB125" s="366"/>
      <c r="AC125" s="453"/>
      <c r="AD125" s="454"/>
      <c r="AE125" s="540"/>
      <c r="AF125" s="455"/>
      <c r="AG125" s="366"/>
      <c r="AH125" s="384"/>
    </row>
    <row r="126" spans="1:34" ht="7.35" customHeight="1">
      <c r="A126" s="407"/>
      <c r="B126" s="399"/>
      <c r="C126" s="1944"/>
      <c r="D126" s="1946"/>
      <c r="E126" s="1944"/>
      <c r="F126" s="1946"/>
      <c r="G126" s="336" t="str">
        <f>'4.1Plan'!D517</f>
        <v>ML095</v>
      </c>
      <c r="H126" s="308">
        <f>'4.1Plan'!AB517</f>
        <v>100348</v>
      </c>
      <c r="I126" s="309"/>
      <c r="J126" s="310" t="str">
        <f>'4.1Plan'!AC517</f>
        <v>-</v>
      </c>
      <c r="K126" s="308">
        <f>'4.1Plan'!AD517</f>
        <v>103171</v>
      </c>
      <c r="L126" s="311"/>
      <c r="M126" s="1250">
        <f>'4.1Plan'!AH517</f>
        <v>2996.2200000000012</v>
      </c>
      <c r="N126" s="312"/>
      <c r="O126" s="457">
        <f>M126*$C$2/10000</f>
        <v>41.947080000000014</v>
      </c>
      <c r="P126" s="367"/>
      <c r="Q126" s="458"/>
      <c r="R126" s="459"/>
      <c r="S126" s="541"/>
      <c r="T126" s="460"/>
      <c r="U126" s="461">
        <f>M126/1000</f>
        <v>2.996220000000001</v>
      </c>
      <c r="V126" s="367"/>
      <c r="W126" s="458"/>
      <c r="X126" s="459"/>
      <c r="Y126" s="541"/>
      <c r="Z126" s="460"/>
      <c r="AA126" s="461">
        <f>(ROUNDDOWN(M126/$C$4,0))*$C$3*(1+$C$5)/1000</f>
        <v>21.902999999999999</v>
      </c>
      <c r="AB126" s="367"/>
      <c r="AC126" s="458"/>
      <c r="AD126" s="459"/>
      <c r="AE126" s="541"/>
      <c r="AF126" s="460"/>
      <c r="AG126" s="367"/>
      <c r="AH126" s="385"/>
    </row>
    <row r="127" spans="1:34" ht="7.35" customHeight="1">
      <c r="A127" s="407"/>
      <c r="B127" s="399"/>
      <c r="C127" s="1944"/>
      <c r="D127" s="1946"/>
      <c r="E127" s="1944"/>
      <c r="F127" s="1946"/>
      <c r="G127" s="340" t="str">
        <f>'4.1Plan'!D519</f>
        <v>ML096</v>
      </c>
      <c r="H127" s="313">
        <f>'4.1Plan'!AB519</f>
        <v>103337</v>
      </c>
      <c r="I127" s="314"/>
      <c r="J127" s="315" t="str">
        <f>'4.1Plan'!AC519</f>
        <v>-</v>
      </c>
      <c r="K127" s="313">
        <f>'4.1Plan'!AD519</f>
        <v>105050</v>
      </c>
      <c r="L127" s="316"/>
      <c r="M127" s="317">
        <f>'4.1Plan'!AH519</f>
        <v>1713</v>
      </c>
      <c r="N127" s="317"/>
      <c r="O127" s="457">
        <f>M127*$C$2/10000</f>
        <v>23.981999999999999</v>
      </c>
      <c r="P127" s="368"/>
      <c r="Q127" s="463"/>
      <c r="R127" s="464"/>
      <c r="S127" s="542"/>
      <c r="T127" s="465"/>
      <c r="U127" s="461">
        <f>M127/1000</f>
        <v>1.7130000000000001</v>
      </c>
      <c r="V127" s="368"/>
      <c r="W127" s="463"/>
      <c r="X127" s="464"/>
      <c r="Y127" s="542"/>
      <c r="Z127" s="465"/>
      <c r="AA127" s="461">
        <f>(ROUNDDOWN(M127/$C$4,0))*$C$3*(1+$C$5)/1000</f>
        <v>12.494999999999999</v>
      </c>
      <c r="AB127" s="368"/>
      <c r="AC127" s="463"/>
      <c r="AD127" s="464"/>
      <c r="AE127" s="542"/>
      <c r="AF127" s="465"/>
      <c r="AG127" s="368"/>
      <c r="AH127" s="386"/>
    </row>
    <row r="128" spans="1:34" ht="7.35" customHeight="1">
      <c r="A128" s="407"/>
      <c r="B128" s="399"/>
      <c r="C128" s="1944"/>
      <c r="D128" s="1946"/>
      <c r="E128" s="1944"/>
      <c r="F128" s="1946"/>
      <c r="G128" s="2149" t="s">
        <v>16</v>
      </c>
      <c r="H128" s="2150"/>
      <c r="I128" s="2150"/>
      <c r="J128" s="2150"/>
      <c r="K128" s="2150"/>
      <c r="L128" s="2151"/>
      <c r="M128" s="348">
        <f>SUM(M125:M127)</f>
        <v>5011.2200000000012</v>
      </c>
      <c r="N128" s="348"/>
      <c r="O128" s="467">
        <f>SUM(O125:O127)</f>
        <v>70.157080000000008</v>
      </c>
      <c r="P128" s="377"/>
      <c r="Q128" s="370">
        <f>'3.1Cost by Sub-contractors'!K14</f>
        <v>61.29</v>
      </c>
      <c r="R128" s="369"/>
      <c r="S128" s="479">
        <f>O128*Q128</f>
        <v>4299.9274332000005</v>
      </c>
      <c r="T128" s="378"/>
      <c r="U128" s="372">
        <f>SUM(U125:U127)</f>
        <v>5.0112200000000016</v>
      </c>
      <c r="V128" s="377"/>
      <c r="W128" s="370">
        <f>'3.1Cost by Sub-contractors'!K15</f>
        <v>438.31</v>
      </c>
      <c r="X128" s="369"/>
      <c r="Y128" s="479">
        <f>U128*W128</f>
        <v>2196.4678382000006</v>
      </c>
      <c r="Z128" s="378"/>
      <c r="AA128" s="372">
        <f>SUM(AA125:AA127)</f>
        <v>36.602999999999994</v>
      </c>
      <c r="AB128" s="377"/>
      <c r="AC128" s="370">
        <f>'3.1Cost by Sub-contractors'!K16</f>
        <v>572.73</v>
      </c>
      <c r="AD128" s="369"/>
      <c r="AE128" s="479">
        <f>AA128*AC128</f>
        <v>20963.636189999997</v>
      </c>
      <c r="AF128" s="378"/>
      <c r="AG128" s="390"/>
      <c r="AH128" s="387"/>
    </row>
    <row r="129" spans="1:34" ht="7.35" customHeight="1">
      <c r="A129" s="407"/>
      <c r="B129" s="399"/>
      <c r="C129" s="1944"/>
      <c r="D129" s="1946"/>
      <c r="E129" s="2143" t="str">
        <f>'4.1Plan'!D538</f>
        <v>MLA3-2</v>
      </c>
      <c r="F129" s="2144"/>
      <c r="G129" s="339" t="str">
        <f>'4.1Plan'!D539</f>
        <v>ML097</v>
      </c>
      <c r="H129" s="302">
        <f>'4.1Plan'!AB539</f>
        <v>104950</v>
      </c>
      <c r="I129" s="303"/>
      <c r="J129" s="304" t="str">
        <f>'4.1Plan'!AC539</f>
        <v>-</v>
      </c>
      <c r="K129" s="302">
        <f>'4.1Plan'!AD539</f>
        <v>105280</v>
      </c>
      <c r="L129" s="305"/>
      <c r="M129" s="306">
        <f>'4.1Plan'!AH539</f>
        <v>330</v>
      </c>
      <c r="N129" s="306"/>
      <c r="O129" s="457">
        <f>M129*$C$2/10000</f>
        <v>4.62</v>
      </c>
      <c r="P129" s="373"/>
      <c r="Q129" s="374"/>
      <c r="R129" s="375"/>
      <c r="S129" s="543"/>
      <c r="T129" s="376"/>
      <c r="U129" s="456">
        <f>M129/1000</f>
        <v>0.33</v>
      </c>
      <c r="V129" s="373"/>
      <c r="W129" s="374"/>
      <c r="X129" s="375"/>
      <c r="Y129" s="543"/>
      <c r="Z129" s="376"/>
      <c r="AA129" s="461">
        <f>(ROUNDDOWN(M129/$C$4,0))*$C$3*(1+$C$5)/1000</f>
        <v>2.3519999999999999</v>
      </c>
      <c r="AB129" s="373"/>
      <c r="AC129" s="374"/>
      <c r="AD129" s="375"/>
      <c r="AE129" s="543"/>
      <c r="AF129" s="376"/>
      <c r="AG129" s="373"/>
      <c r="AH129" s="388"/>
    </row>
    <row r="130" spans="1:34" ht="7.35" customHeight="1">
      <c r="A130" s="407"/>
      <c r="B130" s="399"/>
      <c r="C130" s="1944"/>
      <c r="D130" s="1946"/>
      <c r="E130" s="1944"/>
      <c r="F130" s="1946"/>
      <c r="G130" s="336" t="str">
        <f>'4.1Plan'!D541</f>
        <v>ML098</v>
      </c>
      <c r="H130" s="308">
        <f>'4.1Plan'!AB541</f>
        <v>105376</v>
      </c>
      <c r="I130" s="309"/>
      <c r="J130" s="310" t="str">
        <f>'4.1Plan'!AC541</f>
        <v>-</v>
      </c>
      <c r="K130" s="308">
        <f>'4.1Plan'!AD541</f>
        <v>106626</v>
      </c>
      <c r="L130" s="311"/>
      <c r="M130" s="312">
        <f>'4.1Plan'!AH541</f>
        <v>1250</v>
      </c>
      <c r="N130" s="312"/>
      <c r="O130" s="457">
        <f>M130*$C$2/10000</f>
        <v>17.5</v>
      </c>
      <c r="P130" s="367"/>
      <c r="Q130" s="458"/>
      <c r="R130" s="459"/>
      <c r="S130" s="541"/>
      <c r="T130" s="460"/>
      <c r="U130" s="461">
        <f>M130/1000</f>
        <v>1.25</v>
      </c>
      <c r="V130" s="367"/>
      <c r="W130" s="458"/>
      <c r="X130" s="459"/>
      <c r="Y130" s="541"/>
      <c r="Z130" s="460"/>
      <c r="AA130" s="461">
        <f>(ROUNDDOWN(M130/$C$4,0))*$C$3*(1+$C$5)/1000</f>
        <v>9.1140000000000008</v>
      </c>
      <c r="AB130" s="367"/>
      <c r="AC130" s="458"/>
      <c r="AD130" s="459"/>
      <c r="AE130" s="541"/>
      <c r="AF130" s="460"/>
      <c r="AG130" s="367"/>
      <c r="AH130" s="385"/>
    </row>
    <row r="131" spans="1:34" ht="7.35" customHeight="1">
      <c r="A131" s="407"/>
      <c r="B131" s="399"/>
      <c r="C131" s="1944"/>
      <c r="D131" s="1946"/>
      <c r="E131" s="1944"/>
      <c r="F131" s="1946"/>
      <c r="G131" s="336" t="str">
        <f>'4.1Plan'!D543</f>
        <v>ML099</v>
      </c>
      <c r="H131" s="308">
        <f>'4.1Plan'!AB543</f>
        <v>106792</v>
      </c>
      <c r="I131" s="309"/>
      <c r="J131" s="310" t="str">
        <f>'4.1Plan'!AC543</f>
        <v>-</v>
      </c>
      <c r="K131" s="308">
        <f>'4.1Plan'!AD543</f>
        <v>108952</v>
      </c>
      <c r="L131" s="311"/>
      <c r="M131" s="312">
        <f>'4.1Plan'!AH543</f>
        <v>2160</v>
      </c>
      <c r="N131" s="312"/>
      <c r="O131" s="457">
        <f>M131*$C$2/10000</f>
        <v>30.24</v>
      </c>
      <c r="P131" s="367"/>
      <c r="Q131" s="458"/>
      <c r="R131" s="459"/>
      <c r="S131" s="541"/>
      <c r="T131" s="460"/>
      <c r="U131" s="1688">
        <f>M131/1000</f>
        <v>2.16</v>
      </c>
      <c r="V131" s="367"/>
      <c r="W131" s="458"/>
      <c r="X131" s="459"/>
      <c r="Y131" s="541"/>
      <c r="Z131" s="460"/>
      <c r="AA131" s="1688">
        <f>(ROUNDDOWN(M131/$C$4,0))*$C$3*(1+$C$5)/1000</f>
        <v>15.875999999999999</v>
      </c>
      <c r="AB131" s="368"/>
      <c r="AC131" s="463"/>
      <c r="AD131" s="464"/>
      <c r="AE131" s="542"/>
      <c r="AF131" s="465"/>
      <c r="AG131" s="368"/>
      <c r="AH131" s="386"/>
    </row>
    <row r="132" spans="1:34" ht="7.35" customHeight="1">
      <c r="A132" s="407"/>
      <c r="B132" s="399"/>
      <c r="C132" s="1679"/>
      <c r="D132" s="1680"/>
      <c r="E132" s="1679"/>
      <c r="F132" s="1680"/>
      <c r="G132" s="340" t="str">
        <f>'4.1Plan'!D546</f>
        <v>ML100</v>
      </c>
      <c r="H132" s="318">
        <f>'4.1Plan'!AB546</f>
        <v>109746</v>
      </c>
      <c r="I132" s="319"/>
      <c r="J132" s="320" t="str">
        <f>'4.1Plan'!AC546</f>
        <v>-</v>
      </c>
      <c r="K132" s="318">
        <f>'4.1Plan'!AD546</f>
        <v>110050</v>
      </c>
      <c r="L132" s="321"/>
      <c r="M132" s="322">
        <f>'4.1Plan'!AH546</f>
        <v>304</v>
      </c>
      <c r="N132" s="322"/>
      <c r="O132" s="1683">
        <f t="shared" ref="O132" si="57">M132*$C$2/10000</f>
        <v>4.2560000000000002</v>
      </c>
      <c r="P132" s="1096"/>
      <c r="Q132" s="1097"/>
      <c r="R132" s="473"/>
      <c r="S132" s="1098"/>
      <c r="T132" s="1099"/>
      <c r="U132" s="1686">
        <f t="shared" ref="U132" si="58">M132/1000</f>
        <v>0.30399999999999999</v>
      </c>
      <c r="V132" s="1096"/>
      <c r="W132" s="1097"/>
      <c r="X132" s="473"/>
      <c r="Y132" s="1098"/>
      <c r="Z132" s="1099"/>
      <c r="AA132" s="1686">
        <f t="shared" ref="AA132" si="59">(ROUNDDOWN(M132/$C$4,0))*$C$3*(1+$C$5)/1000</f>
        <v>2.2050000000000001</v>
      </c>
      <c r="AC132" s="470"/>
      <c r="AD132" s="471"/>
      <c r="AF132" s="472"/>
      <c r="AG132" s="76"/>
      <c r="AH132" s="389"/>
    </row>
    <row r="133" spans="1:34" ht="7.35" customHeight="1">
      <c r="A133" s="407"/>
      <c r="B133" s="399"/>
      <c r="C133" s="1944"/>
      <c r="D133" s="1946"/>
      <c r="E133" s="1951"/>
      <c r="F133" s="1954"/>
      <c r="G133" s="2162" t="s">
        <v>16</v>
      </c>
      <c r="H133" s="2163"/>
      <c r="I133" s="2163"/>
      <c r="J133" s="2163"/>
      <c r="K133" s="2163"/>
      <c r="L133" s="2164"/>
      <c r="M133" s="349">
        <f>SUM(M129:M132)</f>
        <v>4044</v>
      </c>
      <c r="N133" s="349"/>
      <c r="O133" s="474">
        <f>SUM(O129:O132)</f>
        <v>56.616</v>
      </c>
      <c r="P133" s="377"/>
      <c r="Q133" s="370">
        <f>'3.1Cost by Sub-contractors'!K14</f>
        <v>61.29</v>
      </c>
      <c r="R133" s="369"/>
      <c r="S133" s="479">
        <f>O133*Q133</f>
        <v>3469.9946399999999</v>
      </c>
      <c r="T133" s="378"/>
      <c r="U133" s="475">
        <f>SUM(U129:U132)</f>
        <v>4.0440000000000005</v>
      </c>
      <c r="V133" s="377"/>
      <c r="W133" s="370">
        <f>'3.1Cost by Sub-contractors'!K15</f>
        <v>438.31</v>
      </c>
      <c r="X133" s="369"/>
      <c r="Y133" s="479">
        <f>U133*W133</f>
        <v>1772.5256400000003</v>
      </c>
      <c r="Z133" s="378"/>
      <c r="AA133" s="475">
        <f>SUM(AA129:AA132)</f>
        <v>29.546999999999997</v>
      </c>
      <c r="AB133" s="377"/>
      <c r="AC133" s="370">
        <f>'3.1Cost by Sub-contractors'!K16</f>
        <v>572.73</v>
      </c>
      <c r="AD133" s="369"/>
      <c r="AE133" s="479">
        <f>AA133*AC133</f>
        <v>16922.453309999997</v>
      </c>
      <c r="AF133" s="378"/>
      <c r="AG133" s="390"/>
      <c r="AH133" s="387"/>
    </row>
    <row r="134" spans="1:34" ht="7.35" customHeight="1">
      <c r="A134" s="406"/>
      <c r="B134" s="398" t="str">
        <f>'4.1Plan'!B554</f>
        <v>Quang Ngai</v>
      </c>
      <c r="C134" s="1947" t="str">
        <f>'4.1Plan'!C554</f>
        <v>PKGA4</v>
      </c>
      <c r="D134" s="1949"/>
      <c r="E134" s="2143" t="str">
        <f>'4.1Plan'!D554</f>
        <v>MLA4-1</v>
      </c>
      <c r="F134" s="2144"/>
      <c r="G134" s="336" t="str">
        <f>'4.1Plan'!D555</f>
        <v>ML101</v>
      </c>
      <c r="H134" s="308">
        <f>'4.1Plan'!AB555</f>
        <v>109950</v>
      </c>
      <c r="I134" s="309"/>
      <c r="J134" s="310" t="str">
        <f>'4.1Plan'!AC555</f>
        <v>-</v>
      </c>
      <c r="K134" s="308">
        <f>'4.1Plan'!AD555</f>
        <v>110045</v>
      </c>
      <c r="L134" s="311"/>
      <c r="M134" s="312">
        <f>'4.1Plan'!AH555</f>
        <v>95</v>
      </c>
      <c r="N134" s="312"/>
      <c r="O134" s="457">
        <f>M134*$C$2/10000</f>
        <v>1.33</v>
      </c>
      <c r="P134" s="367"/>
      <c r="Q134" s="458"/>
      <c r="R134" s="459"/>
      <c r="S134" s="541"/>
      <c r="T134" s="460"/>
      <c r="U134" s="461">
        <f>M134/1000</f>
        <v>9.5000000000000001E-2</v>
      </c>
      <c r="V134" s="367"/>
      <c r="W134" s="458"/>
      <c r="X134" s="459"/>
      <c r="Y134" s="541"/>
      <c r="Z134" s="460"/>
      <c r="AA134" s="461">
        <f>(ROUNDDOWN(M134/$C$4,0))*$C$3*(1+$C$5)/1000</f>
        <v>0.58799999999999997</v>
      </c>
      <c r="AB134" s="367"/>
      <c r="AC134" s="458"/>
      <c r="AD134" s="459"/>
      <c r="AE134" s="541"/>
      <c r="AF134" s="460"/>
      <c r="AG134" s="367"/>
      <c r="AH134" s="385"/>
    </row>
    <row r="135" spans="1:34" ht="7.35" customHeight="1">
      <c r="A135" s="407"/>
      <c r="B135" s="399"/>
      <c r="C135" s="1944"/>
      <c r="D135" s="1946"/>
      <c r="E135" s="1944"/>
      <c r="F135" s="1946"/>
      <c r="G135" s="336" t="str">
        <f>'4.1Plan'!D557</f>
        <v>ML102</v>
      </c>
      <c r="H135" s="308">
        <f>'4.1Plan'!AB557</f>
        <v>110211</v>
      </c>
      <c r="I135" s="309"/>
      <c r="J135" s="310" t="str">
        <f>'4.1Plan'!AC557</f>
        <v>-</v>
      </c>
      <c r="K135" s="308">
        <f>'4.1Plan'!AD557</f>
        <v>110674</v>
      </c>
      <c r="L135" s="311"/>
      <c r="M135" s="312">
        <f>'4.1Plan'!AH557</f>
        <v>463</v>
      </c>
      <c r="N135" s="312"/>
      <c r="O135" s="457">
        <f>M135*$C$2/10000</f>
        <v>6.4820000000000002</v>
      </c>
      <c r="P135" s="367"/>
      <c r="Q135" s="458"/>
      <c r="R135" s="459"/>
      <c r="S135" s="541"/>
      <c r="T135" s="460"/>
      <c r="U135" s="1688">
        <f>M135/1000</f>
        <v>0.46300000000000002</v>
      </c>
      <c r="V135" s="367"/>
      <c r="W135" s="458"/>
      <c r="X135" s="459"/>
      <c r="Y135" s="541"/>
      <c r="Z135" s="460"/>
      <c r="AA135" s="1688">
        <f>(ROUNDDOWN(M135/$C$4,0))*$C$3*(1+$C$5)/1000</f>
        <v>3.3809999999999998</v>
      </c>
      <c r="AB135" s="368"/>
      <c r="AC135" s="463"/>
      <c r="AD135" s="464"/>
      <c r="AE135" s="542"/>
      <c r="AF135" s="465"/>
      <c r="AG135" s="368"/>
      <c r="AH135" s="386"/>
    </row>
    <row r="136" spans="1:34" ht="7.35" customHeight="1">
      <c r="A136" s="407"/>
      <c r="B136" s="399"/>
      <c r="C136" s="1679"/>
      <c r="D136" s="1680"/>
      <c r="E136" s="1679"/>
      <c r="F136" s="1680"/>
      <c r="G136" s="340" t="str">
        <f>'4.1Plan'!D559</f>
        <v>ML103</v>
      </c>
      <c r="H136" s="318">
        <f>'4.1Plan'!AB559</f>
        <v>111566</v>
      </c>
      <c r="I136" s="319"/>
      <c r="J136" s="320" t="str">
        <f>'4.1Plan'!AC559</f>
        <v>-</v>
      </c>
      <c r="K136" s="318">
        <f>'4.1Plan'!AD559</f>
        <v>115050</v>
      </c>
      <c r="L136" s="321"/>
      <c r="M136" s="322">
        <f>'4.1Plan'!AH559</f>
        <v>3484</v>
      </c>
      <c r="N136" s="322"/>
      <c r="O136" s="1683">
        <f t="shared" ref="O136" si="60">M136*$C$2/10000</f>
        <v>48.776000000000003</v>
      </c>
      <c r="P136" s="1096"/>
      <c r="Q136" s="1097"/>
      <c r="R136" s="473"/>
      <c r="S136" s="1098"/>
      <c r="T136" s="1099"/>
      <c r="U136" s="1686">
        <f t="shared" ref="U136" si="61">M136/1000</f>
        <v>3.484</v>
      </c>
      <c r="V136" s="1096"/>
      <c r="W136" s="1097"/>
      <c r="X136" s="473"/>
      <c r="Y136" s="1098"/>
      <c r="Z136" s="1099"/>
      <c r="AA136" s="1686">
        <f t="shared" ref="AA136" si="62">(ROUNDDOWN(M136/$C$4,0))*$C$3*(1+$C$5)/1000</f>
        <v>25.577999999999999</v>
      </c>
      <c r="AC136" s="470"/>
      <c r="AD136" s="471"/>
      <c r="AF136" s="472"/>
      <c r="AG136" s="76"/>
      <c r="AH136" s="389"/>
    </row>
    <row r="137" spans="1:34" ht="7.35" customHeight="1">
      <c r="A137" s="407"/>
      <c r="B137" s="399"/>
      <c r="C137" s="1944"/>
      <c r="D137" s="1946"/>
      <c r="E137" s="1944"/>
      <c r="F137" s="1946"/>
      <c r="G137" s="2149" t="s">
        <v>16</v>
      </c>
      <c r="H137" s="2150"/>
      <c r="I137" s="2150"/>
      <c r="J137" s="2150"/>
      <c r="K137" s="2150"/>
      <c r="L137" s="2151"/>
      <c r="M137" s="348">
        <f>SUM(M134:M135)</f>
        <v>558</v>
      </c>
      <c r="N137" s="348"/>
      <c r="O137" s="467">
        <f>SUM(O134:O136)</f>
        <v>56.588000000000001</v>
      </c>
      <c r="P137" s="377"/>
      <c r="Q137" s="370">
        <f>'3.1Cost by Sub-contractors'!K14</f>
        <v>61.29</v>
      </c>
      <c r="R137" s="369"/>
      <c r="S137" s="479">
        <f>O137*Q137</f>
        <v>3468.2785199999998</v>
      </c>
      <c r="T137" s="378"/>
      <c r="U137" s="372">
        <f>SUM(U134:U136)</f>
        <v>4.0419999999999998</v>
      </c>
      <c r="V137" s="377"/>
      <c r="W137" s="370">
        <f>'3.1Cost by Sub-contractors'!K15</f>
        <v>438.31</v>
      </c>
      <c r="X137" s="369"/>
      <c r="Y137" s="479">
        <f>U137*W137</f>
        <v>1771.6490199999998</v>
      </c>
      <c r="Z137" s="378"/>
      <c r="AA137" s="372">
        <f>SUM(AA134:AA136)</f>
        <v>29.547000000000001</v>
      </c>
      <c r="AB137" s="377"/>
      <c r="AC137" s="370">
        <f>'3.1Cost by Sub-contractors'!K16</f>
        <v>572.73</v>
      </c>
      <c r="AD137" s="369"/>
      <c r="AE137" s="479">
        <f>AA137*AC137</f>
        <v>16922.453310000001</v>
      </c>
      <c r="AF137" s="378"/>
      <c r="AG137" s="390"/>
      <c r="AH137" s="387"/>
    </row>
    <row r="138" spans="1:34" ht="7.35" customHeight="1">
      <c r="A138" s="407"/>
      <c r="B138" s="399"/>
      <c r="C138" s="1944"/>
      <c r="D138" s="1946"/>
      <c r="E138" s="2143" t="str">
        <f>'4.1Plan'!D575</f>
        <v>MLA4-2</v>
      </c>
      <c r="F138" s="2144"/>
      <c r="G138" s="339" t="str">
        <f>'4.1Plan'!D576</f>
        <v>ML104</v>
      </c>
      <c r="H138" s="302">
        <f>'4.1Plan'!AB576</f>
        <v>114950</v>
      </c>
      <c r="I138" s="303"/>
      <c r="J138" s="304" t="str">
        <f>'4.1Plan'!AC576</f>
        <v>-</v>
      </c>
      <c r="K138" s="302">
        <f>'4.1Plan'!AD576</f>
        <v>116280</v>
      </c>
      <c r="L138" s="305"/>
      <c r="M138" s="306">
        <f>'4.1Plan'!AH576</f>
        <v>1330</v>
      </c>
      <c r="N138" s="306"/>
      <c r="O138" s="457">
        <f>M138*$C$2/10000</f>
        <v>18.62</v>
      </c>
      <c r="P138" s="373"/>
      <c r="Q138" s="374"/>
      <c r="R138" s="375"/>
      <c r="S138" s="543"/>
      <c r="T138" s="376"/>
      <c r="U138" s="461">
        <f>M138/1000</f>
        <v>1.33</v>
      </c>
      <c r="V138" s="373"/>
      <c r="W138" s="374"/>
      <c r="X138" s="375"/>
      <c r="Y138" s="543"/>
      <c r="Z138" s="376"/>
      <c r="AA138" s="461">
        <f>(ROUNDDOWN(M138/$C$4,0))*$C$3*(1+$C$5)/1000</f>
        <v>9.702</v>
      </c>
      <c r="AB138" s="373"/>
      <c r="AC138" s="374"/>
      <c r="AD138" s="375"/>
      <c r="AE138" s="543"/>
      <c r="AF138" s="376"/>
      <c r="AG138" s="373"/>
      <c r="AH138" s="388"/>
    </row>
    <row r="139" spans="1:34" ht="7.35" customHeight="1">
      <c r="A139" s="407"/>
      <c r="B139" s="399"/>
      <c r="C139" s="1944"/>
      <c r="D139" s="1946"/>
      <c r="E139" s="1944"/>
      <c r="F139" s="1946"/>
      <c r="G139" s="336" t="str">
        <f>'4.1Plan'!D578</f>
        <v>ML105</v>
      </c>
      <c r="H139" s="308">
        <f>'4.1Plan'!AB578</f>
        <v>116372</v>
      </c>
      <c r="I139" s="309"/>
      <c r="J139" s="310" t="str">
        <f>'4.1Plan'!AC578</f>
        <v>-</v>
      </c>
      <c r="K139" s="308">
        <f>'4.1Plan'!AD578</f>
        <v>118320.5</v>
      </c>
      <c r="L139" s="311"/>
      <c r="M139" s="312">
        <f>'4.1Plan'!AH578</f>
        <v>1948.5</v>
      </c>
      <c r="N139" s="312"/>
      <c r="O139" s="457">
        <f>M139*$C$2/10000</f>
        <v>27.279</v>
      </c>
      <c r="P139" s="367"/>
      <c r="Q139" s="458"/>
      <c r="R139" s="459"/>
      <c r="S139" s="541"/>
      <c r="T139" s="460"/>
      <c r="U139" s="461">
        <f>M139/1000</f>
        <v>1.9484999999999999</v>
      </c>
      <c r="V139" s="367"/>
      <c r="W139" s="458"/>
      <c r="X139" s="459"/>
      <c r="Y139" s="541"/>
      <c r="Z139" s="460"/>
      <c r="AA139" s="461">
        <f>(ROUNDDOWN(M139/$C$4,0))*$C$3*(1+$C$5)/1000</f>
        <v>14.259</v>
      </c>
      <c r="AB139" s="367"/>
      <c r="AC139" s="458"/>
      <c r="AD139" s="459"/>
      <c r="AE139" s="541"/>
      <c r="AF139" s="460"/>
      <c r="AG139" s="367"/>
      <c r="AH139" s="385"/>
    </row>
    <row r="140" spans="1:34" ht="7.35" customHeight="1">
      <c r="A140" s="407"/>
      <c r="B140" s="399"/>
      <c r="C140" s="1944"/>
      <c r="D140" s="1946"/>
      <c r="E140" s="1944"/>
      <c r="F140" s="1946"/>
      <c r="G140" s="340" t="str">
        <f>'4.1Plan'!D580</f>
        <v>ML106</v>
      </c>
      <c r="H140" s="318">
        <f>'4.1Plan'!AB580</f>
        <v>118425.5</v>
      </c>
      <c r="I140" s="319"/>
      <c r="J140" s="320" t="str">
        <f>'4.1Plan'!AC580</f>
        <v>-</v>
      </c>
      <c r="K140" s="318">
        <f>'4.1Plan'!AD580</f>
        <v>120050</v>
      </c>
      <c r="L140" s="321"/>
      <c r="M140" s="322">
        <f>'4.1Plan'!AH580</f>
        <v>1624.5</v>
      </c>
      <c r="N140" s="322"/>
      <c r="O140" s="462">
        <f>M140*$C$2/10000</f>
        <v>22.742999999999999</v>
      </c>
      <c r="P140" s="368"/>
      <c r="Q140" s="463"/>
      <c r="R140" s="464"/>
      <c r="S140" s="542"/>
      <c r="T140" s="465"/>
      <c r="U140" s="466">
        <f>M140/1000</f>
        <v>1.6245000000000001</v>
      </c>
      <c r="V140" s="368"/>
      <c r="W140" s="463"/>
      <c r="X140" s="464"/>
      <c r="Y140" s="542"/>
      <c r="Z140" s="465"/>
      <c r="AA140" s="466">
        <f>(ROUNDDOWN(M140/$C$4,0))*$C$3*(1+$C$5)/1000</f>
        <v>11.907</v>
      </c>
      <c r="AB140" s="368"/>
      <c r="AC140" s="463"/>
      <c r="AD140" s="464"/>
      <c r="AE140" s="542"/>
      <c r="AF140" s="465"/>
      <c r="AG140" s="368"/>
      <c r="AH140" s="386"/>
    </row>
    <row r="141" spans="1:34" ht="7.35" customHeight="1">
      <c r="A141" s="407"/>
      <c r="B141" s="399"/>
      <c r="C141" s="1944"/>
      <c r="D141" s="1946"/>
      <c r="E141" s="1951"/>
      <c r="F141" s="1954"/>
      <c r="G141" s="2162" t="s">
        <v>16</v>
      </c>
      <c r="H141" s="2163"/>
      <c r="I141" s="2163"/>
      <c r="J141" s="2163"/>
      <c r="K141" s="2163"/>
      <c r="L141" s="2164"/>
      <c r="M141" s="349">
        <f>SUM(M138:M140)</f>
        <v>4903</v>
      </c>
      <c r="N141" s="349"/>
      <c r="O141" s="474">
        <f>SUM(O138:O140)</f>
        <v>68.641999999999996</v>
      </c>
      <c r="P141" s="377"/>
      <c r="Q141" s="370">
        <f>'3.1Cost by Sub-contractors'!K14</f>
        <v>61.29</v>
      </c>
      <c r="R141" s="369"/>
      <c r="S141" s="479">
        <f>O141*Q141</f>
        <v>4207.0681799999993</v>
      </c>
      <c r="T141" s="378"/>
      <c r="U141" s="475">
        <f>SUM(U138:U140)</f>
        <v>4.9030000000000005</v>
      </c>
      <c r="V141" s="377"/>
      <c r="W141" s="370">
        <f>'3.1Cost by Sub-contractors'!K15</f>
        <v>438.31</v>
      </c>
      <c r="X141" s="369"/>
      <c r="Y141" s="479">
        <f>U141*W141</f>
        <v>2149.0339300000001</v>
      </c>
      <c r="Z141" s="378"/>
      <c r="AA141" s="475">
        <f>SUM(AA138:AA140)</f>
        <v>35.867999999999995</v>
      </c>
      <c r="AB141" s="377"/>
      <c r="AC141" s="370">
        <f>'3.1Cost by Sub-contractors'!K16</f>
        <v>572.73</v>
      </c>
      <c r="AD141" s="369"/>
      <c r="AE141" s="479">
        <f>AA141*AC141</f>
        <v>20542.679639999998</v>
      </c>
      <c r="AF141" s="378"/>
      <c r="AG141" s="390"/>
      <c r="AH141" s="387"/>
    </row>
    <row r="142" spans="1:34" ht="7.35" customHeight="1">
      <c r="A142" s="407"/>
      <c r="B142" s="399"/>
      <c r="C142" s="1944"/>
      <c r="D142" s="1946"/>
      <c r="E142" s="2141" t="str">
        <f>'4.1Plan'!D594</f>
        <v>MLA4-3</v>
      </c>
      <c r="F142" s="2142"/>
      <c r="G142" s="339" t="str">
        <f>'4.1Plan'!D595</f>
        <v>ML107</v>
      </c>
      <c r="H142" s="302">
        <f>'4.1Plan'!AB595</f>
        <v>119950</v>
      </c>
      <c r="I142" s="303"/>
      <c r="J142" s="304" t="str">
        <f>'4.1Plan'!AC595</f>
        <v>-</v>
      </c>
      <c r="K142" s="302">
        <f>'4.1Plan'!AD595</f>
        <v>123994</v>
      </c>
      <c r="L142" s="305"/>
      <c r="M142" s="306">
        <f>'4.1Plan'!AH595</f>
        <v>4044</v>
      </c>
      <c r="N142" s="306"/>
      <c r="O142" s="1684">
        <f>M142*$C$2/10000</f>
        <v>56.616</v>
      </c>
      <c r="P142" s="366"/>
      <c r="Q142" s="453"/>
      <c r="R142" s="454"/>
      <c r="S142" s="540"/>
      <c r="T142" s="455"/>
      <c r="U142" s="1687">
        <f>M142/1000</f>
        <v>4.0439999999999996</v>
      </c>
      <c r="V142" s="366"/>
      <c r="W142" s="453"/>
      <c r="X142" s="454"/>
      <c r="Y142" s="540"/>
      <c r="Z142" s="455"/>
      <c r="AA142" s="1687">
        <f>(ROUNDDOWN(M142/$C$4,0))*$C$3*(1+$C$5)/1000</f>
        <v>29.693999999999999</v>
      </c>
      <c r="AC142" s="470"/>
      <c r="AD142" s="471"/>
      <c r="AF142" s="472"/>
      <c r="AG142" s="76"/>
      <c r="AH142" s="389"/>
    </row>
    <row r="143" spans="1:34" ht="7.35" customHeight="1">
      <c r="A143" s="407"/>
      <c r="B143" s="399"/>
      <c r="C143" s="1679"/>
      <c r="D143" s="1680"/>
      <c r="E143" s="1681"/>
      <c r="F143" s="1682"/>
      <c r="G143" s="340" t="str">
        <f>'4.1Plan'!D597</f>
        <v>ML108</v>
      </c>
      <c r="H143" s="318">
        <f>'4.1Plan'!AB597</f>
        <v>124806</v>
      </c>
      <c r="I143" s="319"/>
      <c r="J143" s="320" t="str">
        <f>'4.1Plan'!AC597</f>
        <v>-</v>
      </c>
      <c r="K143" s="318">
        <f>'4.1Plan'!AD597</f>
        <v>125050</v>
      </c>
      <c r="L143" s="321"/>
      <c r="M143" s="322">
        <f>'4.1Plan'!AH597</f>
        <v>244</v>
      </c>
      <c r="N143" s="322"/>
      <c r="O143" s="1683">
        <f t="shared" ref="O143" si="63">M143*$C$2/10000</f>
        <v>3.4159999999999999</v>
      </c>
      <c r="P143" s="1096"/>
      <c r="Q143" s="1097"/>
      <c r="R143" s="473"/>
      <c r="S143" s="1098"/>
      <c r="T143" s="1099"/>
      <c r="U143" s="1686">
        <f t="shared" ref="U143" si="64">M143/1000</f>
        <v>0.24399999999999999</v>
      </c>
      <c r="V143" s="1096"/>
      <c r="W143" s="1097"/>
      <c r="X143" s="473"/>
      <c r="Y143" s="1098"/>
      <c r="Z143" s="1099"/>
      <c r="AA143" s="1686">
        <f t="shared" ref="AA143" si="65">(ROUNDDOWN(M143/$C$4,0))*$C$3*(1+$C$5)/1000</f>
        <v>1.764</v>
      </c>
      <c r="AC143" s="470"/>
      <c r="AD143" s="471"/>
      <c r="AF143" s="472"/>
      <c r="AG143" s="76"/>
      <c r="AH143" s="389"/>
    </row>
    <row r="144" spans="1:34" ht="7.35" customHeight="1">
      <c r="A144" s="407"/>
      <c r="B144" s="399"/>
      <c r="C144" s="1951"/>
      <c r="D144" s="1954"/>
      <c r="E144" s="2152"/>
      <c r="F144" s="2153"/>
      <c r="G144" s="2162" t="s">
        <v>16</v>
      </c>
      <c r="H144" s="2163"/>
      <c r="I144" s="2163"/>
      <c r="J144" s="2163"/>
      <c r="K144" s="2163"/>
      <c r="L144" s="2164"/>
      <c r="M144" s="349">
        <f>SUM(M142:M143)</f>
        <v>4288</v>
      </c>
      <c r="N144" s="349"/>
      <c r="O144" s="474">
        <f>SUM(O142:O143)</f>
        <v>60.031999999999996</v>
      </c>
      <c r="P144" s="377"/>
      <c r="Q144" s="370">
        <f>'3.1Cost by Sub-contractors'!K14</f>
        <v>61.29</v>
      </c>
      <c r="R144" s="369"/>
      <c r="S144" s="479">
        <f>O144*Q144</f>
        <v>3679.3612799999996</v>
      </c>
      <c r="T144" s="378"/>
      <c r="U144" s="475">
        <f>SUM(U142:U143)</f>
        <v>4.2879999999999994</v>
      </c>
      <c r="V144" s="377"/>
      <c r="W144" s="370">
        <f>'3.1Cost by Sub-contractors'!K15</f>
        <v>438.31</v>
      </c>
      <c r="X144" s="369"/>
      <c r="Y144" s="479">
        <f>U144*W144</f>
        <v>1879.4732799999997</v>
      </c>
      <c r="Z144" s="378"/>
      <c r="AA144" s="475">
        <f>SUM(AA142:AA143)</f>
        <v>31.457999999999998</v>
      </c>
      <c r="AB144" s="377"/>
      <c r="AC144" s="370">
        <f>'3.1Cost by Sub-contractors'!K16</f>
        <v>572.73</v>
      </c>
      <c r="AD144" s="369"/>
      <c r="AE144" s="479">
        <f>AA144*AC144</f>
        <v>18016.940340000001</v>
      </c>
      <c r="AF144" s="378"/>
      <c r="AG144" s="390"/>
      <c r="AH144" s="387"/>
    </row>
    <row r="145" spans="1:34" ht="7.35" customHeight="1">
      <c r="A145" s="406"/>
      <c r="B145" s="398" t="str">
        <f>'4.1Plan'!B618</f>
        <v>Quang Ngai</v>
      </c>
      <c r="C145" s="1947" t="str">
        <f>'4.1Plan'!C618</f>
        <v>PKGA5</v>
      </c>
      <c r="D145" s="1949"/>
      <c r="E145" s="2143" t="str">
        <f>'4.1Plan'!D618</f>
        <v>MLA5-1</v>
      </c>
      <c r="F145" s="2144"/>
      <c r="G145" s="339" t="str">
        <f>'4.1Plan'!D619</f>
        <v>ML109</v>
      </c>
      <c r="H145" s="302">
        <f>'4.1Plan'!AB619</f>
        <v>124950</v>
      </c>
      <c r="I145" s="303"/>
      <c r="J145" s="304" t="str">
        <f>'4.1Plan'!AC619</f>
        <v>-</v>
      </c>
      <c r="K145" s="302">
        <f>'4.1Plan'!AD619</f>
        <v>125077</v>
      </c>
      <c r="L145" s="305"/>
      <c r="M145" s="306">
        <f>'4.1Plan'!AH619</f>
        <v>127</v>
      </c>
      <c r="N145" s="306"/>
      <c r="O145" s="1684">
        <f>M145*$C$2/10000</f>
        <v>1.778</v>
      </c>
      <c r="P145" s="366"/>
      <c r="Q145" s="453"/>
      <c r="R145" s="454"/>
      <c r="S145" s="540"/>
      <c r="T145" s="455"/>
      <c r="U145" s="1687">
        <f>M145/1000</f>
        <v>0.127</v>
      </c>
      <c r="V145" s="366"/>
      <c r="W145" s="453"/>
      <c r="X145" s="454"/>
      <c r="Y145" s="540"/>
      <c r="Z145" s="455"/>
      <c r="AA145" s="1687">
        <f>(ROUNDDOWN(M145/$C$4,0))*$C$3*(1+$C$5)/1000</f>
        <v>0.88200000000000001</v>
      </c>
      <c r="AB145" s="367"/>
      <c r="AC145" s="458"/>
      <c r="AD145" s="459"/>
      <c r="AE145" s="541"/>
      <c r="AF145" s="460"/>
      <c r="AG145" s="367"/>
      <c r="AH145" s="385"/>
    </row>
    <row r="146" spans="1:34" ht="7.35" customHeight="1">
      <c r="A146" s="407"/>
      <c r="B146" s="399"/>
      <c r="C146" s="1944"/>
      <c r="D146" s="1946"/>
      <c r="E146" s="1944"/>
      <c r="F146" s="1946"/>
      <c r="G146" s="336" t="str">
        <f>'4.1Plan'!D621</f>
        <v>ML110</v>
      </c>
      <c r="H146" s="308">
        <f>'4.1Plan'!AB621</f>
        <v>126323</v>
      </c>
      <c r="I146" s="309"/>
      <c r="J146" s="310" t="str">
        <f>'4.1Plan'!AC621</f>
        <v>-</v>
      </c>
      <c r="K146" s="308">
        <f>'4.1Plan'!AD621</f>
        <v>126674</v>
      </c>
      <c r="L146" s="311"/>
      <c r="M146" s="312">
        <f>'4.1Plan'!AH621</f>
        <v>351</v>
      </c>
      <c r="N146" s="312"/>
      <c r="O146" s="457">
        <f>M146*$C$2/10000</f>
        <v>4.9139999999999997</v>
      </c>
      <c r="P146" s="367"/>
      <c r="Q146" s="458"/>
      <c r="R146" s="459"/>
      <c r="S146" s="541"/>
      <c r="T146" s="460"/>
      <c r="U146" s="1688">
        <f>M146/1000</f>
        <v>0.35099999999999998</v>
      </c>
      <c r="V146" s="367"/>
      <c r="W146" s="458"/>
      <c r="X146" s="459"/>
      <c r="Y146" s="541"/>
      <c r="Z146" s="460"/>
      <c r="AA146" s="1688">
        <f>(ROUNDDOWN(M146/$C$4,0))*$C$3*(1+$C$5)/1000</f>
        <v>2.4990000000000001</v>
      </c>
      <c r="AB146" s="368"/>
      <c r="AC146" s="463"/>
      <c r="AD146" s="464"/>
      <c r="AE146" s="542"/>
      <c r="AF146" s="465"/>
      <c r="AG146" s="368"/>
      <c r="AH146" s="386"/>
    </row>
    <row r="147" spans="1:34" ht="7.35" customHeight="1">
      <c r="A147" s="407"/>
      <c r="B147" s="399"/>
      <c r="C147" s="1679"/>
      <c r="D147" s="1680"/>
      <c r="E147" s="1679"/>
      <c r="F147" s="1680"/>
      <c r="G147" s="336" t="str">
        <f>'4.1Plan'!D623</f>
        <v>ML111</v>
      </c>
      <c r="H147" s="308">
        <f>'4.1Plan'!AB623</f>
        <v>127726</v>
      </c>
      <c r="I147" s="309"/>
      <c r="J147" s="310" t="str">
        <f>'4.1Plan'!AC623</f>
        <v>-</v>
      </c>
      <c r="K147" s="308">
        <f>'4.1Plan'!AD623</f>
        <v>127934</v>
      </c>
      <c r="L147" s="311"/>
      <c r="M147" s="312">
        <f>'4.1Plan'!AH623</f>
        <v>208</v>
      </c>
      <c r="N147" s="312"/>
      <c r="O147" s="457">
        <f t="shared" ref="O147" si="66">M147*$C$2/10000</f>
        <v>2.9119999999999999</v>
      </c>
      <c r="P147" s="367"/>
      <c r="Q147" s="458"/>
      <c r="R147" s="459"/>
      <c r="S147" s="541"/>
      <c r="T147" s="460"/>
      <c r="U147" s="1688">
        <f t="shared" ref="U147" si="67">M147/1000</f>
        <v>0.20799999999999999</v>
      </c>
      <c r="V147" s="367"/>
      <c r="W147" s="458"/>
      <c r="X147" s="459"/>
      <c r="Y147" s="541"/>
      <c r="Z147" s="460"/>
      <c r="AA147" s="1688">
        <f t="shared" ref="AA147" si="68">(ROUNDDOWN(M147/$C$4,0))*$C$3*(1+$C$5)/1000</f>
        <v>1.47</v>
      </c>
      <c r="AC147" s="470"/>
      <c r="AD147" s="471"/>
      <c r="AF147" s="472"/>
      <c r="AG147" s="76"/>
      <c r="AH147" s="389"/>
    </row>
    <row r="148" spans="1:34" ht="7.35" customHeight="1">
      <c r="A148" s="407"/>
      <c r="B148" s="399"/>
      <c r="C148" s="1679"/>
      <c r="D148" s="1680"/>
      <c r="E148" s="1679"/>
      <c r="F148" s="1680"/>
      <c r="G148" s="340" t="str">
        <f>'4.1Plan'!D625</f>
        <v>ML112</v>
      </c>
      <c r="H148" s="318">
        <f>'4.1Plan'!AB625</f>
        <v>128426</v>
      </c>
      <c r="I148" s="319"/>
      <c r="J148" s="320" t="str">
        <f>'4.1Plan'!AC625</f>
        <v>-</v>
      </c>
      <c r="K148" s="318">
        <f>'4.1Plan'!AD625</f>
        <v>131550</v>
      </c>
      <c r="L148" s="321"/>
      <c r="M148" s="322">
        <f>'4.1Plan'!AH625</f>
        <v>3124</v>
      </c>
      <c r="N148" s="322"/>
      <c r="O148" s="1683">
        <f>M148*$C$2/10000</f>
        <v>43.735999999999997</v>
      </c>
      <c r="P148" s="1096"/>
      <c r="Q148" s="1097"/>
      <c r="R148" s="473"/>
      <c r="S148" s="1098"/>
      <c r="T148" s="1099"/>
      <c r="U148" s="1686">
        <f>M148/1000</f>
        <v>3.1240000000000001</v>
      </c>
      <c r="V148" s="1096"/>
      <c r="W148" s="1097"/>
      <c r="X148" s="473"/>
      <c r="Y148" s="1098"/>
      <c r="Z148" s="1099"/>
      <c r="AA148" s="1686">
        <f>(ROUNDDOWN(M148/$C$4,0))*$C$3*(1+$C$5)/1000</f>
        <v>22.931999999999999</v>
      </c>
      <c r="AC148" s="470"/>
      <c r="AD148" s="471"/>
      <c r="AF148" s="472"/>
      <c r="AG148" s="76"/>
      <c r="AH148" s="389"/>
    </row>
    <row r="149" spans="1:34" ht="7.35" customHeight="1">
      <c r="A149" s="407"/>
      <c r="B149" s="399"/>
      <c r="C149" s="1951"/>
      <c r="D149" s="1954"/>
      <c r="E149" s="1951"/>
      <c r="F149" s="1954"/>
      <c r="G149" s="2162" t="s">
        <v>16</v>
      </c>
      <c r="H149" s="2163"/>
      <c r="I149" s="2163"/>
      <c r="J149" s="2163"/>
      <c r="K149" s="2163"/>
      <c r="L149" s="2164"/>
      <c r="M149" s="349">
        <f>SUM(M145:M148)</f>
        <v>3810</v>
      </c>
      <c r="N149" s="349"/>
      <c r="O149" s="474">
        <f>SUM(O145:O148)</f>
        <v>53.339999999999996</v>
      </c>
      <c r="P149" s="377"/>
      <c r="Q149" s="370">
        <f>'3.1Cost by Sub-contractors'!K14</f>
        <v>61.29</v>
      </c>
      <c r="R149" s="369"/>
      <c r="S149" s="479">
        <f>O149*Q149</f>
        <v>3269.2085999999999</v>
      </c>
      <c r="T149" s="378"/>
      <c r="U149" s="475">
        <f>SUM(U145:U148)</f>
        <v>3.81</v>
      </c>
      <c r="V149" s="377"/>
      <c r="W149" s="370">
        <f>'3.1Cost by Sub-contractors'!K15</f>
        <v>438.31</v>
      </c>
      <c r="X149" s="369"/>
      <c r="Y149" s="479">
        <f>U149*W149</f>
        <v>1669.9611</v>
      </c>
      <c r="Z149" s="378"/>
      <c r="AA149" s="475">
        <f>SUM(AA145:AA148)</f>
        <v>27.782999999999998</v>
      </c>
      <c r="AB149" s="377"/>
      <c r="AC149" s="370">
        <f>'3.1Cost by Sub-contractors'!K16</f>
        <v>572.73</v>
      </c>
      <c r="AD149" s="369"/>
      <c r="AE149" s="479">
        <f>AA149*AC149</f>
        <v>15912.157589999999</v>
      </c>
      <c r="AF149" s="378"/>
      <c r="AG149" s="390"/>
      <c r="AH149" s="387"/>
    </row>
    <row r="150" spans="1:34" ht="7.35" customHeight="1">
      <c r="A150" s="1482"/>
      <c r="B150" s="1482"/>
      <c r="C150" s="394"/>
      <c r="D150" s="394"/>
      <c r="E150" s="394"/>
      <c r="F150" s="394"/>
      <c r="G150" s="1555"/>
      <c r="H150" s="1555"/>
      <c r="I150" s="1555"/>
      <c r="J150" s="1555"/>
      <c r="K150" s="1555"/>
      <c r="L150" s="1555"/>
      <c r="M150" s="1556"/>
      <c r="N150" s="1556"/>
      <c r="O150" s="1557"/>
      <c r="P150" s="658"/>
      <c r="Q150" s="1558"/>
      <c r="R150" s="1559"/>
      <c r="S150" s="1558"/>
      <c r="T150" s="658"/>
      <c r="U150" s="1560"/>
      <c r="V150" s="658"/>
      <c r="W150" s="1558"/>
      <c r="X150" s="1559"/>
      <c r="Y150" s="1558"/>
      <c r="Z150" s="658"/>
      <c r="AA150" s="1560"/>
      <c r="AB150" s="658"/>
      <c r="AC150" s="1558"/>
      <c r="AD150" s="1559"/>
      <c r="AE150" s="1558"/>
      <c r="AF150" s="658"/>
      <c r="AG150" s="1559"/>
      <c r="AH150" s="1561"/>
    </row>
    <row r="151" spans="1:34" ht="7.35" customHeight="1">
      <c r="A151" s="1484"/>
      <c r="B151" s="1484"/>
      <c r="C151" s="413"/>
      <c r="D151" s="413"/>
      <c r="E151" s="413"/>
      <c r="F151" s="413"/>
      <c r="G151" s="1505"/>
      <c r="H151" s="1505"/>
      <c r="I151" s="1505"/>
      <c r="J151" s="1505"/>
      <c r="K151" s="1505"/>
      <c r="L151" s="1505"/>
      <c r="M151" s="477"/>
      <c r="N151" s="477"/>
      <c r="O151" s="756"/>
      <c r="P151" s="426"/>
      <c r="Q151" s="1562"/>
      <c r="R151" s="1563"/>
      <c r="S151" s="1562"/>
      <c r="T151" s="426"/>
      <c r="U151" s="1554"/>
      <c r="V151" s="426"/>
      <c r="W151" s="1562"/>
      <c r="X151" s="1563"/>
      <c r="Y151" s="1562"/>
      <c r="Z151" s="426"/>
      <c r="AA151" s="1554"/>
      <c r="AB151" s="426"/>
      <c r="AC151" s="1562"/>
      <c r="AD151" s="1563"/>
      <c r="AE151" s="1562"/>
      <c r="AF151" s="426"/>
      <c r="AG151" s="1563"/>
      <c r="AH151" s="1564"/>
    </row>
    <row r="152" spans="1:34" ht="7.35" customHeight="1">
      <c r="A152" s="2158" t="s">
        <v>13</v>
      </c>
      <c r="B152" s="2159"/>
      <c r="C152" s="1947" t="s">
        <v>14</v>
      </c>
      <c r="D152" s="1949"/>
      <c r="E152" s="2158" t="s">
        <v>10</v>
      </c>
      <c r="F152" s="2159"/>
      <c r="G152" s="1947" t="s">
        <v>15</v>
      </c>
      <c r="H152" s="1948"/>
      <c r="I152" s="1948"/>
      <c r="J152" s="1948"/>
      <c r="K152" s="1948"/>
      <c r="L152" s="1949"/>
      <c r="M152" s="2181" t="s">
        <v>371</v>
      </c>
      <c r="N152" s="2182"/>
      <c r="O152" s="2020" t="s">
        <v>5</v>
      </c>
      <c r="P152" s="2021"/>
      <c r="Q152" s="2021"/>
      <c r="R152" s="2021"/>
      <c r="S152" s="2021"/>
      <c r="T152" s="2021"/>
      <c r="U152" s="2021"/>
      <c r="V152" s="2021"/>
      <c r="W152" s="2021"/>
      <c r="X152" s="2021"/>
      <c r="Y152" s="2021"/>
      <c r="Z152" s="2021"/>
      <c r="AA152" s="2021"/>
      <c r="AB152" s="2021"/>
      <c r="AC152" s="2021"/>
      <c r="AD152" s="2021"/>
      <c r="AE152" s="2021"/>
      <c r="AF152" s="2021"/>
      <c r="AG152" s="1947" t="s">
        <v>372</v>
      </c>
      <c r="AH152" s="1949"/>
    </row>
    <row r="153" spans="1:34" ht="7.35" customHeight="1">
      <c r="A153" s="2147"/>
      <c r="B153" s="2148"/>
      <c r="C153" s="1944" t="s">
        <v>369</v>
      </c>
      <c r="D153" s="1946"/>
      <c r="E153" s="2147" t="s">
        <v>370</v>
      </c>
      <c r="F153" s="2148"/>
      <c r="G153" s="1944"/>
      <c r="H153" s="1945"/>
      <c r="I153" s="1945"/>
      <c r="J153" s="1945"/>
      <c r="K153" s="1945"/>
      <c r="L153" s="1946"/>
      <c r="M153" s="2173" t="s">
        <v>28</v>
      </c>
      <c r="N153" s="2174"/>
      <c r="O153" s="2020" t="s">
        <v>952</v>
      </c>
      <c r="P153" s="2021"/>
      <c r="Q153" s="2021"/>
      <c r="R153" s="2021"/>
      <c r="S153" s="2021"/>
      <c r="T153" s="2022"/>
      <c r="U153" s="2020" t="s">
        <v>953</v>
      </c>
      <c r="V153" s="2021"/>
      <c r="W153" s="2021"/>
      <c r="X153" s="2021"/>
      <c r="Y153" s="2021"/>
      <c r="Z153" s="2022"/>
      <c r="AA153" s="2020" t="s">
        <v>954</v>
      </c>
      <c r="AB153" s="2021"/>
      <c r="AC153" s="2021"/>
      <c r="AD153" s="2021"/>
      <c r="AE153" s="2021"/>
      <c r="AF153" s="2021"/>
      <c r="AG153" s="1944"/>
      <c r="AH153" s="1946"/>
    </row>
    <row r="154" spans="1:34" ht="7.35" customHeight="1">
      <c r="A154" s="2147"/>
      <c r="B154" s="2148"/>
      <c r="C154" s="1944"/>
      <c r="D154" s="1946"/>
      <c r="E154" s="2147"/>
      <c r="F154" s="2148"/>
      <c r="G154" s="1944"/>
      <c r="H154" s="1945"/>
      <c r="I154" s="1945"/>
      <c r="J154" s="1945"/>
      <c r="K154" s="1945"/>
      <c r="L154" s="1946"/>
      <c r="M154" s="2173"/>
      <c r="N154" s="2174"/>
      <c r="O154" s="1996" t="str">
        <f>'3.1Cost by Sub-contractors'!M3</f>
        <v>Qty</v>
      </c>
      <c r="P154" s="2172"/>
      <c r="Q154" s="2171" t="str">
        <f>'3.1Cost by Sub-contractors'!K3</f>
        <v>Unit Price</v>
      </c>
      <c r="R154" s="2172"/>
      <c r="S154" s="2179" t="str">
        <f>'3.1Cost by Sub-contractors'!O3</f>
        <v>Amount</v>
      </c>
      <c r="T154" s="2180"/>
      <c r="U154" s="2167" t="str">
        <f>'3.1Cost by Sub-contractors'!M3</f>
        <v>Qty</v>
      </c>
      <c r="V154" s="2168"/>
      <c r="W154" s="2171" t="str">
        <f>'3.1Cost by Sub-contractors'!K3</f>
        <v>Unit Price</v>
      </c>
      <c r="X154" s="2172"/>
      <c r="Y154" s="2179" t="str">
        <f>'3.1Cost by Sub-contractors'!O3</f>
        <v>Amount</v>
      </c>
      <c r="Z154" s="2180"/>
      <c r="AA154" s="2167" t="str">
        <f>'3.1Cost by Sub-contractors'!M3</f>
        <v>Qty</v>
      </c>
      <c r="AB154" s="2168"/>
      <c r="AC154" s="2171" t="str">
        <f>'3.1Cost by Sub-contractors'!K3</f>
        <v>Unit Price</v>
      </c>
      <c r="AD154" s="2172"/>
      <c r="AE154" s="2179" t="str">
        <f>'3.1Cost by Sub-contractors'!O3</f>
        <v>Amount</v>
      </c>
      <c r="AF154" s="2180"/>
      <c r="AG154" s="1993"/>
      <c r="AH154" s="1995"/>
    </row>
    <row r="155" spans="1:34" ht="7.35" customHeight="1">
      <c r="A155" s="2156"/>
      <c r="B155" s="2157"/>
      <c r="C155" s="1951"/>
      <c r="D155" s="1954"/>
      <c r="E155" s="2152"/>
      <c r="F155" s="2153"/>
      <c r="G155" s="1951"/>
      <c r="H155" s="1953"/>
      <c r="I155" s="1953"/>
      <c r="J155" s="1953"/>
      <c r="K155" s="1953"/>
      <c r="L155" s="1954"/>
      <c r="M155" s="2175"/>
      <c r="N155" s="2176"/>
      <c r="O155" s="2169" t="str">
        <f>'3.1Cost by Sub-contractors'!J47</f>
        <v>(ha)</v>
      </c>
      <c r="P155" s="2170"/>
      <c r="Q155" s="2177" t="str">
        <f>'3.1Cost by Sub-contractors'!K4</f>
        <v>(USD)</v>
      </c>
      <c r="R155" s="2178"/>
      <c r="S155" s="2165" t="str">
        <f>'3.1Cost by Sub-contractors'!O4</f>
        <v>(USD)</v>
      </c>
      <c r="T155" s="2166"/>
      <c r="U155" s="2169" t="str">
        <f>'3.1Cost by Sub-contractors'!J48</f>
        <v>(km)</v>
      </c>
      <c r="V155" s="2170"/>
      <c r="W155" s="2177" t="str">
        <f>'3.1Cost by Sub-contractors'!K4</f>
        <v>(USD)</v>
      </c>
      <c r="X155" s="2178"/>
      <c r="Y155" s="2165" t="str">
        <f>'3.1Cost by Sub-contractors'!O4</f>
        <v>(USD)</v>
      </c>
      <c r="Z155" s="2166"/>
      <c r="AA155" s="2169" t="str">
        <f>'3.1Cost by Sub-contractors'!J49</f>
        <v>(km)</v>
      </c>
      <c r="AB155" s="2170"/>
      <c r="AC155" s="2177" t="str">
        <f>'3.1Cost by Sub-contractors'!K4</f>
        <v>(USD)</v>
      </c>
      <c r="AD155" s="2178"/>
      <c r="AE155" s="2165" t="str">
        <f>'3.1Cost by Sub-contractors'!O4</f>
        <v>(USD)</v>
      </c>
      <c r="AF155" s="2166"/>
      <c r="AG155" s="2007"/>
      <c r="AH155" s="2009"/>
    </row>
    <row r="156" spans="1:34" ht="7.35" customHeight="1">
      <c r="A156" s="403"/>
      <c r="B156" s="2186" t="s">
        <v>983</v>
      </c>
      <c r="C156" s="2186"/>
      <c r="D156" s="2186"/>
      <c r="E156" s="2186"/>
      <c r="F156" s="2186"/>
      <c r="G156" s="2186"/>
      <c r="H156" s="2186"/>
      <c r="I156" s="2186"/>
      <c r="J156" s="2186"/>
      <c r="K156" s="2186"/>
      <c r="L156" s="2186"/>
      <c r="M156" s="2186"/>
      <c r="N156" s="2186"/>
      <c r="O156" s="2186"/>
      <c r="P156" s="2186"/>
      <c r="Q156" s="2186"/>
      <c r="R156" s="2186"/>
      <c r="S156" s="2186"/>
      <c r="T156" s="2186"/>
      <c r="U156" s="2186"/>
      <c r="V156" s="2186"/>
      <c r="W156" s="2186"/>
      <c r="X156" s="2186"/>
      <c r="Y156" s="2186"/>
      <c r="Z156" s="2186"/>
      <c r="AA156" s="2186"/>
      <c r="AB156" s="2186"/>
      <c r="AC156" s="2186"/>
      <c r="AD156" s="2186"/>
      <c r="AE156" s="2186"/>
      <c r="AF156" s="2186"/>
      <c r="AG156" s="2186"/>
      <c r="AH156" s="2187"/>
    </row>
    <row r="157" spans="1:34" ht="7.35" customHeight="1">
      <c r="A157" s="2184" t="str">
        <f>'4.1Plan'!B618</f>
        <v>Quang Ngai</v>
      </c>
      <c r="B157" s="2185"/>
      <c r="C157" s="1944" t="str">
        <f>'4.1Plan'!C618</f>
        <v>PKGA5</v>
      </c>
      <c r="D157" s="1946"/>
      <c r="E157" s="2143" t="str">
        <f>'4.1Plan'!V644</f>
        <v>MLA5-2</v>
      </c>
      <c r="F157" s="2144"/>
      <c r="G157" s="339" t="str">
        <f>'4.1Plan'!V645</f>
        <v>ML113</v>
      </c>
      <c r="H157" s="302">
        <f>'4.1Plan'!AB645</f>
        <v>131450</v>
      </c>
      <c r="I157" s="303"/>
      <c r="J157" s="304" t="str">
        <f>'4.1Plan'!AC645</f>
        <v>-</v>
      </c>
      <c r="K157" s="302">
        <f>'4.1Plan'!AD645</f>
        <v>132883</v>
      </c>
      <c r="L157" s="305"/>
      <c r="M157" s="306">
        <f>'4.1Plan'!AH645</f>
        <v>1433</v>
      </c>
      <c r="N157" s="306"/>
      <c r="O157" s="452">
        <f>M157*$E$2/10000</f>
        <v>14.33</v>
      </c>
      <c r="P157" s="366"/>
      <c r="Q157" s="453"/>
      <c r="R157" s="454"/>
      <c r="S157" s="540"/>
      <c r="T157" s="455"/>
      <c r="U157" s="456">
        <f>M157/1000</f>
        <v>1.4330000000000001</v>
      </c>
      <c r="V157" s="366"/>
      <c r="W157" s="453"/>
      <c r="X157" s="454"/>
      <c r="Y157" s="540"/>
      <c r="Z157" s="455"/>
      <c r="AA157" s="456">
        <f>(ROUNDDOWN(M157/$E$4,0))*$E$3*(1+$E$5)/1000</f>
        <v>4.4729999999999999</v>
      </c>
      <c r="AB157" s="366"/>
      <c r="AC157" s="453"/>
      <c r="AD157" s="454"/>
      <c r="AE157" s="540"/>
      <c r="AF157" s="455"/>
      <c r="AG157" s="366"/>
      <c r="AH157" s="384"/>
    </row>
    <row r="158" spans="1:34" ht="7.35" customHeight="1">
      <c r="A158" s="407"/>
      <c r="B158" s="399"/>
      <c r="C158" s="1944"/>
      <c r="D158" s="1946"/>
      <c r="E158" s="1944"/>
      <c r="F158" s="1946"/>
      <c r="G158" s="336" t="str">
        <f>'4.1Plan'!V647</f>
        <v>ML114</v>
      </c>
      <c r="H158" s="308">
        <f>'4.1Plan'!AB647</f>
        <v>132985</v>
      </c>
      <c r="I158" s="309"/>
      <c r="J158" s="310" t="str">
        <f>'4.1Plan'!AC647</f>
        <v>-</v>
      </c>
      <c r="K158" s="308">
        <f>'4.1Plan'!AD647</f>
        <v>134675</v>
      </c>
      <c r="L158" s="311"/>
      <c r="M158" s="312">
        <f>'4.1Plan'!AH647</f>
        <v>1690</v>
      </c>
      <c r="N158" s="312"/>
      <c r="O158" s="457">
        <f>M158*$E$2/10000</f>
        <v>16.899999999999999</v>
      </c>
      <c r="P158" s="367"/>
      <c r="Q158" s="458"/>
      <c r="R158" s="459"/>
      <c r="S158" s="541"/>
      <c r="T158" s="460"/>
      <c r="U158" s="461">
        <f>M158/1000</f>
        <v>1.69</v>
      </c>
      <c r="V158" s="367"/>
      <c r="W158" s="458"/>
      <c r="X158" s="459"/>
      <c r="Y158" s="541"/>
      <c r="Z158" s="460"/>
      <c r="AA158" s="396">
        <f>(ROUNDDOWN(M158/$E$4,0))*$E$3*(1+$E$5)/1000</f>
        <v>5.2919999999999998</v>
      </c>
      <c r="AB158" s="367"/>
      <c r="AC158" s="458"/>
      <c r="AD158" s="459"/>
      <c r="AE158" s="541"/>
      <c r="AF158" s="460"/>
      <c r="AG158" s="367"/>
      <c r="AH158" s="385"/>
    </row>
    <row r="159" spans="1:34" ht="7.35" customHeight="1">
      <c r="A159" s="407"/>
      <c r="B159" s="399"/>
      <c r="C159" s="1944"/>
      <c r="D159" s="1946"/>
      <c r="E159" s="1944"/>
      <c r="F159" s="1946"/>
      <c r="G159" s="336" t="str">
        <f>'4.1Plan'!V649</f>
        <v>ML115</v>
      </c>
      <c r="H159" s="308">
        <f>'4.1Plan'!AB649</f>
        <v>134777</v>
      </c>
      <c r="I159" s="309"/>
      <c r="J159" s="310" t="str">
        <f>'4.1Plan'!AC649</f>
        <v>-</v>
      </c>
      <c r="K159" s="308">
        <f>'4.1Plan'!AD649</f>
        <v>136050</v>
      </c>
      <c r="L159" s="311"/>
      <c r="M159" s="312">
        <f>'4.1Plan'!AH649</f>
        <v>1273</v>
      </c>
      <c r="N159" s="312"/>
      <c r="O159" s="457">
        <f>M159*$E$2/10000</f>
        <v>12.73</v>
      </c>
      <c r="P159" s="367"/>
      <c r="Q159" s="458"/>
      <c r="R159" s="459"/>
      <c r="S159" s="541"/>
      <c r="T159" s="460"/>
      <c r="U159" s="461">
        <f>M159/1000</f>
        <v>1.2729999999999999</v>
      </c>
      <c r="V159" s="367"/>
      <c r="W159" s="458"/>
      <c r="X159" s="459"/>
      <c r="Y159" s="541"/>
      <c r="Z159" s="460"/>
      <c r="AA159" s="396">
        <f>(ROUNDDOWN(M159/$E$4,0))*$E$3*(1+$E$5)/1000</f>
        <v>3.9689999999999999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1944"/>
      <c r="D160" s="1946"/>
      <c r="E160" s="1951"/>
      <c r="F160" s="1954"/>
      <c r="G160" s="2149" t="s">
        <v>16</v>
      </c>
      <c r="H160" s="2150"/>
      <c r="I160" s="2150"/>
      <c r="J160" s="2150"/>
      <c r="K160" s="2150"/>
      <c r="L160" s="2151"/>
      <c r="M160" s="348">
        <f>SUM(M157:M159)</f>
        <v>4396</v>
      </c>
      <c r="N160" s="348"/>
      <c r="O160" s="467">
        <f>SUM(O157:O159)</f>
        <v>43.959999999999994</v>
      </c>
      <c r="P160" s="369"/>
      <c r="Q160" s="370">
        <f>'3.1Cost by Sub-contractors'!K47</f>
        <v>61.29</v>
      </c>
      <c r="R160" s="369"/>
      <c r="S160" s="479">
        <f>O160*Q160</f>
        <v>2694.3083999999994</v>
      </c>
      <c r="T160" s="468"/>
      <c r="U160" s="372">
        <f>SUM(U157:U159)</f>
        <v>4.3959999999999999</v>
      </c>
      <c r="V160" s="369"/>
      <c r="W160" s="370">
        <f>'3.1Cost by Sub-contractors'!K48</f>
        <v>438.31</v>
      </c>
      <c r="X160" s="369"/>
      <c r="Y160" s="479">
        <f>U160*W160</f>
        <v>1926.8107600000001</v>
      </c>
      <c r="Z160" s="468"/>
      <c r="AA160" s="372">
        <f>SUM(AA157:AA159)</f>
        <v>13.734</v>
      </c>
      <c r="AB160" s="369"/>
      <c r="AC160" s="370">
        <f>'3.1Cost by Sub-contractors'!K49</f>
        <v>572.73</v>
      </c>
      <c r="AD160" s="369"/>
      <c r="AE160" s="479">
        <f>AA160*AC160</f>
        <v>7865.8738199999998</v>
      </c>
      <c r="AF160" s="468"/>
      <c r="AG160" s="390"/>
      <c r="AH160" s="387"/>
    </row>
    <row r="161" spans="1:34" ht="7.35" customHeight="1">
      <c r="A161" s="407"/>
      <c r="B161" s="399"/>
      <c r="C161" s="1944"/>
      <c r="D161" s="1946"/>
      <c r="E161" s="2141" t="str">
        <f>'4.1Plan'!V673</f>
        <v>MLA5-3</v>
      </c>
      <c r="F161" s="2142"/>
      <c r="G161" s="1378" t="str">
        <f>'4.1Plan'!V674</f>
        <v>ML116</v>
      </c>
      <c r="H161" s="324">
        <f>'4.1Plan'!AB674</f>
        <v>135950</v>
      </c>
      <c r="I161" s="325"/>
      <c r="J161" s="326" t="s">
        <v>25</v>
      </c>
      <c r="K161" s="324">
        <f>'4.1Plan'!AD674</f>
        <v>138552.5</v>
      </c>
      <c r="L161" s="327"/>
      <c r="M161" s="328">
        <f>'4.1Plan'!AH674</f>
        <v>2602.5</v>
      </c>
      <c r="N161" s="328"/>
      <c r="O161" s="469">
        <f>M161*$E$2/10000</f>
        <v>26.024999999999999</v>
      </c>
      <c r="P161" s="373"/>
      <c r="Q161" s="374"/>
      <c r="R161" s="375"/>
      <c r="S161" s="543"/>
      <c r="T161" s="376"/>
      <c r="U161" s="396">
        <f>M161/1000</f>
        <v>2.6025</v>
      </c>
      <c r="V161" s="373"/>
      <c r="W161" s="374"/>
      <c r="X161" s="375"/>
      <c r="Y161" s="543"/>
      <c r="Z161" s="376"/>
      <c r="AA161" s="396">
        <f>(ROUNDDOWN(M161/$E$4,0))*$E$3*(1+$E$5)/1000</f>
        <v>8.19</v>
      </c>
      <c r="AB161" s="373"/>
      <c r="AC161" s="374"/>
      <c r="AD161" s="375"/>
      <c r="AE161" s="543"/>
      <c r="AF161" s="376"/>
      <c r="AG161" s="373"/>
      <c r="AH161" s="388"/>
    </row>
    <row r="162" spans="1:34" ht="7.35" customHeight="1">
      <c r="A162" s="407"/>
      <c r="B162" s="399"/>
      <c r="C162" s="1944"/>
      <c r="D162" s="1946"/>
      <c r="E162" s="1944"/>
      <c r="F162" s="1946"/>
      <c r="G162" s="340" t="str">
        <f>'4.1Plan'!V676</f>
        <v>ML117</v>
      </c>
      <c r="H162" s="313">
        <f>'4.1Plan'!AB676</f>
        <v>138645.5</v>
      </c>
      <c r="I162" s="314"/>
      <c r="J162" s="315" t="s">
        <v>25</v>
      </c>
      <c r="K162" s="313">
        <f>'4.1Plan'!AD676</f>
        <v>139572</v>
      </c>
      <c r="L162" s="316"/>
      <c r="M162" s="317">
        <f>'4.1Plan'!AH676</f>
        <v>926.5</v>
      </c>
      <c r="N162" s="317"/>
      <c r="O162" s="462">
        <f>M162*$E$2/10000</f>
        <v>9.2650000000000006</v>
      </c>
      <c r="P162" s="1096"/>
      <c r="Q162" s="1097"/>
      <c r="R162" s="473"/>
      <c r="S162" s="1098"/>
      <c r="T162" s="1099"/>
      <c r="U162" s="466">
        <f>M162/1000</f>
        <v>0.92649999999999999</v>
      </c>
      <c r="V162" s="1096"/>
      <c r="W162" s="1097"/>
      <c r="X162" s="473"/>
      <c r="Y162" s="1098"/>
      <c r="Z162" s="1099"/>
      <c r="AA162" s="466">
        <f>(ROUNDDOWN(M162/$E$4,0))*$E$3*(1+$E$5)/1000</f>
        <v>2.8980000000000001</v>
      </c>
      <c r="AB162" s="1096"/>
      <c r="AC162" s="1097"/>
      <c r="AD162" s="473"/>
      <c r="AE162" s="1098"/>
      <c r="AF162" s="1099"/>
      <c r="AG162" s="1096"/>
      <c r="AH162" s="1100"/>
    </row>
    <row r="163" spans="1:34" ht="7.35" customHeight="1">
      <c r="A163" s="409"/>
      <c r="B163" s="401"/>
      <c r="C163" s="1951"/>
      <c r="D163" s="1954"/>
      <c r="E163" s="1951"/>
      <c r="F163" s="1954"/>
      <c r="G163" s="2149" t="s">
        <v>16</v>
      </c>
      <c r="H163" s="2150"/>
      <c r="I163" s="2150"/>
      <c r="J163" s="2150"/>
      <c r="K163" s="2150"/>
      <c r="L163" s="2151"/>
      <c r="M163" s="348">
        <f>SUM(M161:M162)</f>
        <v>3529</v>
      </c>
      <c r="N163" s="348"/>
      <c r="O163" s="467">
        <f>SUM(O161:O162)</f>
        <v>35.29</v>
      </c>
      <c r="P163" s="369"/>
      <c r="Q163" s="370">
        <f>'3.1Cost by Sub-contractors'!K47</f>
        <v>61.29</v>
      </c>
      <c r="R163" s="369"/>
      <c r="S163" s="479">
        <f>O163*Q163</f>
        <v>2162.9240999999997</v>
      </c>
      <c r="T163" s="468"/>
      <c r="U163" s="372">
        <f>SUM(U161:U162)</f>
        <v>3.5289999999999999</v>
      </c>
      <c r="V163" s="369"/>
      <c r="W163" s="370">
        <f>'3.1Cost by Sub-contractors'!K48</f>
        <v>438.31</v>
      </c>
      <c r="X163" s="369"/>
      <c r="Y163" s="479">
        <f>U163*W163</f>
        <v>1546.7959900000001</v>
      </c>
      <c r="Z163" s="468"/>
      <c r="AA163" s="372">
        <f>SUM(AA161:AA162)</f>
        <v>11.087999999999999</v>
      </c>
      <c r="AB163" s="369"/>
      <c r="AC163" s="370">
        <f>'3.1Cost by Sub-contractors'!K49</f>
        <v>572.73</v>
      </c>
      <c r="AD163" s="369"/>
      <c r="AE163" s="479">
        <f>AA163*AC163</f>
        <v>6350.4302399999997</v>
      </c>
      <c r="AF163" s="468"/>
      <c r="AG163" s="390"/>
      <c r="AH163" s="387"/>
    </row>
    <row r="164" spans="1:34">
      <c r="A164" s="402"/>
      <c r="B164" s="402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</sheetData>
  <mergeCells count="395">
    <mergeCell ref="C157:D157"/>
    <mergeCell ref="C153:D153"/>
    <mergeCell ref="E153:F153"/>
    <mergeCell ref="E68:F68"/>
    <mergeCell ref="C76:D76"/>
    <mergeCell ref="E76:F76"/>
    <mergeCell ref="C80:D80"/>
    <mergeCell ref="C86:D86"/>
    <mergeCell ref="C95:D95"/>
    <mergeCell ref="C145:D145"/>
    <mergeCell ref="C138:D138"/>
    <mergeCell ref="C139:D139"/>
    <mergeCell ref="C127:D127"/>
    <mergeCell ref="C129:D129"/>
    <mergeCell ref="C130:D130"/>
    <mergeCell ref="C128:D128"/>
    <mergeCell ref="C131:D131"/>
    <mergeCell ref="C115:D115"/>
    <mergeCell ref="C103:D103"/>
    <mergeCell ref="C102:D102"/>
    <mergeCell ref="C109:D109"/>
    <mergeCell ref="C107:D107"/>
    <mergeCell ref="A157:B157"/>
    <mergeCell ref="C108:D108"/>
    <mergeCell ref="E108:F108"/>
    <mergeCell ref="C118:D118"/>
    <mergeCell ref="E118:F118"/>
    <mergeCell ref="C119:D119"/>
    <mergeCell ref="E119:F119"/>
    <mergeCell ref="C101:D101"/>
    <mergeCell ref="E101:F101"/>
    <mergeCell ref="E130:F130"/>
    <mergeCell ref="E131:F131"/>
    <mergeCell ref="E133:F133"/>
    <mergeCell ref="E134:F134"/>
    <mergeCell ref="E115:F115"/>
    <mergeCell ref="E116:F116"/>
    <mergeCell ref="E117:F117"/>
    <mergeCell ref="E120:F120"/>
    <mergeCell ref="E121:F121"/>
    <mergeCell ref="C152:D152"/>
    <mergeCell ref="E152:F152"/>
    <mergeCell ref="E157:F157"/>
    <mergeCell ref="B156:AH156"/>
    <mergeCell ref="A153:B153"/>
    <mergeCell ref="A152:B152"/>
    <mergeCell ref="I5:AH5"/>
    <mergeCell ref="AC155:AD155"/>
    <mergeCell ref="AE154:AF154"/>
    <mergeCell ref="AE155:AF155"/>
    <mergeCell ref="W155:X155"/>
    <mergeCell ref="Y154:Z154"/>
    <mergeCell ref="Y155:Z155"/>
    <mergeCell ref="AA154:AB154"/>
    <mergeCell ref="AA155:AB155"/>
    <mergeCell ref="AA10:AB10"/>
    <mergeCell ref="AC9:AD9"/>
    <mergeCell ref="AC10:AD10"/>
    <mergeCell ref="AE9:AF9"/>
    <mergeCell ref="AE10:AF10"/>
    <mergeCell ref="O154:P154"/>
    <mergeCell ref="Q154:R154"/>
    <mergeCell ref="S154:T154"/>
    <mergeCell ref="U154:V154"/>
    <mergeCell ref="O152:AF152"/>
    <mergeCell ref="AG152:AH152"/>
    <mergeCell ref="AG7:AH7"/>
    <mergeCell ref="G133:L133"/>
    <mergeCell ref="O9:P9"/>
    <mergeCell ref="G155:L155"/>
    <mergeCell ref="C158:D158"/>
    <mergeCell ref="C159:D159"/>
    <mergeCell ref="C162:D162"/>
    <mergeCell ref="C163:D163"/>
    <mergeCell ref="E158:F158"/>
    <mergeCell ref="G160:L160"/>
    <mergeCell ref="C160:D160"/>
    <mergeCell ref="E160:F160"/>
    <mergeCell ref="C161:D161"/>
    <mergeCell ref="E161:F161"/>
    <mergeCell ref="G163:L163"/>
    <mergeCell ref="E163:F163"/>
    <mergeCell ref="E159:F159"/>
    <mergeCell ref="E162:F162"/>
    <mergeCell ref="E141:F141"/>
    <mergeCell ref="E142:F142"/>
    <mergeCell ref="E145:F145"/>
    <mergeCell ref="E144:F144"/>
    <mergeCell ref="E137:F137"/>
    <mergeCell ref="E138:F138"/>
    <mergeCell ref="E139:F139"/>
    <mergeCell ref="E146:F146"/>
    <mergeCell ref="E149:F149"/>
    <mergeCell ref="E126:F126"/>
    <mergeCell ref="E127:F127"/>
    <mergeCell ref="E128:F128"/>
    <mergeCell ref="E129:F129"/>
    <mergeCell ref="E122:F122"/>
    <mergeCell ref="E124:F124"/>
    <mergeCell ref="E125:F125"/>
    <mergeCell ref="E135:F135"/>
    <mergeCell ref="E140:F140"/>
    <mergeCell ref="G144:L144"/>
    <mergeCell ref="G141:L141"/>
    <mergeCell ref="G149:L149"/>
    <mergeCell ref="M153:N153"/>
    <mergeCell ref="O153:T153"/>
    <mergeCell ref="AG153:AH153"/>
    <mergeCell ref="U153:Z153"/>
    <mergeCell ref="AA153:AF153"/>
    <mergeCell ref="M7:N7"/>
    <mergeCell ref="G55:L55"/>
    <mergeCell ref="G152:L152"/>
    <mergeCell ref="M152:N152"/>
    <mergeCell ref="E114:F114"/>
    <mergeCell ref="E109:F109"/>
    <mergeCell ref="E110:F110"/>
    <mergeCell ref="E104:F104"/>
    <mergeCell ref="E105:F105"/>
    <mergeCell ref="E106:F106"/>
    <mergeCell ref="O7:AF7"/>
    <mergeCell ref="AG8:AH8"/>
    <mergeCell ref="O8:T8"/>
    <mergeCell ref="G8:L8"/>
    <mergeCell ref="W10:X10"/>
    <mergeCell ref="Y9:Z9"/>
    <mergeCell ref="Y10:Z10"/>
    <mergeCell ref="AA9:AB9"/>
    <mergeCell ref="A154:B154"/>
    <mergeCell ref="M154:N154"/>
    <mergeCell ref="AG154:AH154"/>
    <mergeCell ref="W154:X154"/>
    <mergeCell ref="AC154:AD154"/>
    <mergeCell ref="A155:B155"/>
    <mergeCell ref="C146:D146"/>
    <mergeCell ref="C149:D149"/>
    <mergeCell ref="G153:L153"/>
    <mergeCell ref="C154:D154"/>
    <mergeCell ref="E154:F154"/>
    <mergeCell ref="G154:L154"/>
    <mergeCell ref="M155:N155"/>
    <mergeCell ref="O155:P155"/>
    <mergeCell ref="Q155:R155"/>
    <mergeCell ref="S155:T155"/>
    <mergeCell ref="U155:V155"/>
    <mergeCell ref="AG155:AH155"/>
    <mergeCell ref="C155:D155"/>
    <mergeCell ref="E155:F155"/>
    <mergeCell ref="E61:F61"/>
    <mergeCell ref="E62:F62"/>
    <mergeCell ref="E63:F63"/>
    <mergeCell ref="E85:F85"/>
    <mergeCell ref="E86:F86"/>
    <mergeCell ref="E88:F88"/>
    <mergeCell ref="E89:F89"/>
    <mergeCell ref="E90:F90"/>
    <mergeCell ref="E41:F41"/>
    <mergeCell ref="E43:F43"/>
    <mergeCell ref="E70:F70"/>
    <mergeCell ref="E71:F71"/>
    <mergeCell ref="E72:F72"/>
    <mergeCell ref="E74:F74"/>
    <mergeCell ref="E69:F69"/>
    <mergeCell ref="E59:F59"/>
    <mergeCell ref="E60:F60"/>
    <mergeCell ref="E64:F64"/>
    <mergeCell ref="E65:F65"/>
    <mergeCell ref="E66:F66"/>
    <mergeCell ref="G59:L59"/>
    <mergeCell ref="G69:L69"/>
    <mergeCell ref="E82:F82"/>
    <mergeCell ref="E87:F87"/>
    <mergeCell ref="E67:F67"/>
    <mergeCell ref="C137:D137"/>
    <mergeCell ref="C141:D141"/>
    <mergeCell ref="C144:D144"/>
    <mergeCell ref="C140:D140"/>
    <mergeCell ref="C142:D142"/>
    <mergeCell ref="C125:D125"/>
    <mergeCell ref="C124:D124"/>
    <mergeCell ref="C134:D134"/>
    <mergeCell ref="C135:D135"/>
    <mergeCell ref="C133:D133"/>
    <mergeCell ref="E93:F93"/>
    <mergeCell ref="E95:F95"/>
    <mergeCell ref="E96:F96"/>
    <mergeCell ref="E94:F94"/>
    <mergeCell ref="G120:L120"/>
    <mergeCell ref="G124:L124"/>
    <mergeCell ref="G128:L128"/>
    <mergeCell ref="G102:L102"/>
    <mergeCell ref="G106:L106"/>
    <mergeCell ref="G27:L27"/>
    <mergeCell ref="G34:L34"/>
    <mergeCell ref="G40:L40"/>
    <mergeCell ref="G48:L48"/>
    <mergeCell ref="C126:D126"/>
    <mergeCell ref="C117:D117"/>
    <mergeCell ref="C121:D121"/>
    <mergeCell ref="C120:D120"/>
    <mergeCell ref="C122:D122"/>
    <mergeCell ref="C60:D60"/>
    <mergeCell ref="C64:D64"/>
    <mergeCell ref="C65:D65"/>
    <mergeCell ref="C66:D66"/>
    <mergeCell ref="E107:F107"/>
    <mergeCell ref="E97:F97"/>
    <mergeCell ref="E98:F98"/>
    <mergeCell ref="E99:F99"/>
    <mergeCell ref="E100:F100"/>
    <mergeCell ref="E102:F102"/>
    <mergeCell ref="E103:F103"/>
    <mergeCell ref="C77:D77"/>
    <mergeCell ref="C96:D96"/>
    <mergeCell ref="C78:D78"/>
    <mergeCell ref="C79:D79"/>
    <mergeCell ref="E35:F35"/>
    <mergeCell ref="E36:F36"/>
    <mergeCell ref="E31:F31"/>
    <mergeCell ref="E32:F32"/>
    <mergeCell ref="E33:F33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C49:D49"/>
    <mergeCell ref="C51:D51"/>
    <mergeCell ref="C52:D52"/>
    <mergeCell ref="U8:Z8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E24:F24"/>
    <mergeCell ref="C69:D69"/>
    <mergeCell ref="C91:D91"/>
    <mergeCell ref="C81:D81"/>
    <mergeCell ref="E44:F44"/>
    <mergeCell ref="C50:D50"/>
    <mergeCell ref="C88:D88"/>
    <mergeCell ref="C89:D89"/>
    <mergeCell ref="C90:D90"/>
    <mergeCell ref="E55:F55"/>
    <mergeCell ref="E56:F56"/>
    <mergeCell ref="E45:F45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E77:F77"/>
    <mergeCell ref="C84:D84"/>
    <mergeCell ref="C85:D85"/>
    <mergeCell ref="C83:D83"/>
    <mergeCell ref="C71:D71"/>
    <mergeCell ref="C72:D72"/>
    <mergeCell ref="C73:D73"/>
    <mergeCell ref="C75:D75"/>
    <mergeCell ref="C74:D74"/>
    <mergeCell ref="G109:L109"/>
    <mergeCell ref="G114:L114"/>
    <mergeCell ref="G137:L137"/>
    <mergeCell ref="G77:L77"/>
    <mergeCell ref="G83:L83"/>
    <mergeCell ref="G88:L88"/>
    <mergeCell ref="G95:L95"/>
    <mergeCell ref="G98:L98"/>
    <mergeCell ref="E30:F30"/>
    <mergeCell ref="E37:F37"/>
    <mergeCell ref="E38:F38"/>
    <mergeCell ref="E40:F40"/>
    <mergeCell ref="E79:F79"/>
    <mergeCell ref="E80:F80"/>
    <mergeCell ref="E81:F81"/>
    <mergeCell ref="E83:F83"/>
    <mergeCell ref="E84:F84"/>
    <mergeCell ref="E57:F57"/>
    <mergeCell ref="E58:F58"/>
    <mergeCell ref="E78:F78"/>
    <mergeCell ref="E91:F91"/>
    <mergeCell ref="E92:F92"/>
    <mergeCell ref="E73:F73"/>
    <mergeCell ref="E75:F75"/>
    <mergeCell ref="C104:D104"/>
    <mergeCell ref="C105:D105"/>
    <mergeCell ref="C116:D116"/>
    <mergeCell ref="C110:D110"/>
    <mergeCell ref="C92:D92"/>
    <mergeCell ref="C93:D93"/>
    <mergeCell ref="C106:D106"/>
    <mergeCell ref="C114:D114"/>
    <mergeCell ref="C97:D97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C53:D53"/>
    <mergeCell ref="C56:D56"/>
    <mergeCell ref="C57:D57"/>
    <mergeCell ref="C70:D70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6:D16"/>
    <mergeCell ref="G16:L16"/>
    <mergeCell ref="G7:L7"/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  <mergeCell ref="C26:D26"/>
    <mergeCell ref="C28:D28"/>
    <mergeCell ref="C27:D27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4" max="33" man="1"/>
  </rowBreaks>
  <ignoredErrors>
    <ignoredError sqref="V161:V163 AB161:AB163 P161:P163 T161:T163 Z161:Z163 F2:L4 C125:F125 G125:L128 A151:L156 F126:F128 C40:L40 C88:L88 R151:R163 X151:X163 AD151:AD163 AF151:AH160 C1:L1 A20:L20 AC151:AC162 S5:Z5 W151:W162 Q151:Q162 M125:M127 M151:M159 N151:P160 S151:S162 T151:V160 Y151:Y162 Z151:AB160 AE151:AE162 A70 AF20:AH20 A149:H149 F5:G5 Z20 T20 M1:AH4 F6:AH18 E4:E18 A1:B18 C2:D18 A19 G19:AH19 N20 A22 F23:L27 AA22:AA26 M22:M26 O22:O26 U22:U26 P20:R20 V20:X20 AB20:AD20 H22:L22 R96:V97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C83:L83 C85:L86 G84:L84 AC83:AH86 M84:AB86 A83:B83 N88 P88:T88 V88 X88:Z88 C95:L95 G89:L89 M96:M97 AB88:AH88 W88:W93 M88:M93 A88:B93 C90:L93 X89:AH93 N89:V93 R95:T95 AB95 C102:L102 C96:D96 G96:L96 V95:Z95 V98 X99:AB100 X98:Z98 AB98 A95:B98 AC95:AH100 N96:Q97 C97:L98 W96:W100 N102 P102:Q102 T102 Z102 M99:V100 N98 P98:T98 AF102:AH102 AB102:AC102 V102:X102 G103:Q103 AE103:AH103 S103:AC103 AD102:AD103 R102:R103 A102:B103 N106 P106:R106 T106 V106 Z106 AB106 A106:L107 Z107:AB107 T107:V107 M107:R107 S106:S107 W106:Y107 AC106:AH107 N109 P109:T109 V109:Z109 AB109:AH109 A109:L109 N114 P114:R114 T114 AB114 C120:L120 V114:Z114 S114:S117 AC114:AH117 C114:L117 A115:B117 T115:AB117 M115:R117 AB120 C124:L124 G121:L121 AE144 N120 V120:Z120 AC120:AH122 A120:B122 C122:L122 M121:AB122 N124 P124:T124 V124:Z124 S144 AC149:AD149 AB124:AH124 A124:B131 N125:AH131 F129:M131 C126:E131 N133 V133 Z133 A133:L133 P133:T133 AB133:AH133 A135:L135 G134:L134 M134:V135 Z134:AH135 W133:Y135 I149:L149 T149 Z149 AF149:AH149 W149:X149 Y144 M138:M140 A137:N137 M145:M146 M142 Y138:Y142 W138:X142 AF138:AH142 N138:R142 Z138:AB142 T138:V142 I138:L142 AC138:AD142 S138:S142 AE138:AE142 A138:H142 N144 P144:R144 T144 V144 Z144 AB144 W144:X144 AF145:AH146 N145:R146 Z145:AB146 T145:V146 I144:L144 AC145:AD146 A144:H144 A146:H146 G145:H145 AE145:AE146 S145:S146 Y145:Y146 W145:X146 I145:L146 AC144:AD144 AF144:AH144 N149 P149:R149 V149 AB149 A85:B86 A100:B100 C100:L100 E99:L99 A158:L160 D157:L157 P59:T59 P77:T77 P83:T83 N95 P95:Q95 P120:T120 P137:T137 V137:Z137 AB137:AH137 P69:T6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220" zoomScaleNormal="150" zoomScaleSheetLayoutView="220" workbookViewId="0">
      <selection activeCell="V7" sqref="V7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1947" t="s">
        <v>9</v>
      </c>
      <c r="B1" s="1949"/>
      <c r="C1" s="1947" t="s">
        <v>33</v>
      </c>
      <c r="D1" s="1949"/>
      <c r="E1" s="2158" t="s">
        <v>29</v>
      </c>
      <c r="F1" s="2159"/>
      <c r="G1" s="2206" t="s">
        <v>607</v>
      </c>
      <c r="H1" s="2207"/>
      <c r="I1" s="2207"/>
      <c r="J1" s="2207"/>
      <c r="K1" s="2207"/>
      <c r="L1" s="2207"/>
      <c r="M1" s="2208"/>
      <c r="N1" s="2001" t="s">
        <v>91</v>
      </c>
      <c r="O1" s="2002"/>
      <c r="P1" s="2002"/>
      <c r="Q1" s="2002"/>
      <c r="R1" s="2002"/>
      <c r="S1" s="2002"/>
      <c r="T1" s="2002"/>
      <c r="U1" s="2189"/>
      <c r="V1" s="2001" t="s">
        <v>5</v>
      </c>
      <c r="W1" s="2002"/>
      <c r="X1" s="2002"/>
      <c r="Y1" s="2002"/>
      <c r="Z1" s="2002"/>
      <c r="AA1" s="2002"/>
      <c r="AB1" s="2002"/>
      <c r="AC1" s="2002"/>
      <c r="AD1" s="2002"/>
      <c r="AE1" s="2002"/>
      <c r="AF1" s="2002"/>
      <c r="AG1" s="2002"/>
      <c r="AH1" s="2003"/>
      <c r="AI1" s="2003"/>
      <c r="AJ1" s="2003"/>
      <c r="AK1" s="2003"/>
      <c r="AL1" s="2003"/>
      <c r="AM1" s="2004"/>
      <c r="AN1" s="1947" t="s">
        <v>24</v>
      </c>
      <c r="AO1" s="1949"/>
    </row>
    <row r="2" spans="1:41" ht="7.35" customHeight="1">
      <c r="A2" s="1944"/>
      <c r="B2" s="1946"/>
      <c r="C2" s="1944" t="s">
        <v>34</v>
      </c>
      <c r="D2" s="1946"/>
      <c r="E2" s="2147" t="s">
        <v>421</v>
      </c>
      <c r="F2" s="2148"/>
      <c r="G2" s="2147" t="s">
        <v>606</v>
      </c>
      <c r="H2" s="2188"/>
      <c r="I2" s="2188"/>
      <c r="J2" s="2188"/>
      <c r="K2" s="2148"/>
      <c r="L2" s="2173" t="s">
        <v>28</v>
      </c>
      <c r="M2" s="2174"/>
      <c r="N2" s="1944" t="s">
        <v>608</v>
      </c>
      <c r="O2" s="1945"/>
      <c r="P2" s="1945"/>
      <c r="Q2" s="1945"/>
      <c r="R2" s="1945"/>
      <c r="S2" s="1946"/>
      <c r="T2" s="2173" t="s">
        <v>609</v>
      </c>
      <c r="U2" s="2174"/>
      <c r="V2" s="2001" t="s">
        <v>7</v>
      </c>
      <c r="W2" s="2002"/>
      <c r="X2" s="2002"/>
      <c r="Y2" s="2002"/>
      <c r="Z2" s="2002"/>
      <c r="AA2" s="2189"/>
      <c r="AB2" s="2190" t="s">
        <v>27</v>
      </c>
      <c r="AC2" s="2191"/>
      <c r="AD2" s="2191"/>
      <c r="AE2" s="2191"/>
      <c r="AF2" s="2191"/>
      <c r="AG2" s="2192"/>
      <c r="AH2" s="2190" t="s">
        <v>30</v>
      </c>
      <c r="AI2" s="2191"/>
      <c r="AJ2" s="2191"/>
      <c r="AK2" s="2191"/>
      <c r="AL2" s="2191"/>
      <c r="AM2" s="2192"/>
      <c r="AN2" s="1993"/>
      <c r="AO2" s="1995"/>
    </row>
    <row r="3" spans="1:41" ht="7.35" customHeight="1">
      <c r="A3" s="1944"/>
      <c r="B3" s="1946"/>
      <c r="C3" s="1944"/>
      <c r="D3" s="1946"/>
      <c r="E3" s="2147"/>
      <c r="F3" s="2148"/>
      <c r="G3" s="2147"/>
      <c r="H3" s="2188"/>
      <c r="I3" s="2188"/>
      <c r="J3" s="2188"/>
      <c r="K3" s="2148"/>
      <c r="L3" s="2173" t="s">
        <v>31</v>
      </c>
      <c r="M3" s="2174"/>
      <c r="N3" s="1944"/>
      <c r="O3" s="1945"/>
      <c r="P3" s="1945"/>
      <c r="Q3" s="1945"/>
      <c r="R3" s="1945"/>
      <c r="S3" s="1946"/>
      <c r="T3" s="2173" t="s">
        <v>31</v>
      </c>
      <c r="U3" s="2174"/>
      <c r="V3" s="1996" t="str">
        <f>'3.1Cost by Sub-contractors'!M3</f>
        <v>Qty</v>
      </c>
      <c r="W3" s="2172"/>
      <c r="X3" s="2171" t="str">
        <f>'3.1Cost by Sub-contractors'!K3</f>
        <v>Unit Price</v>
      </c>
      <c r="Y3" s="2172"/>
      <c r="Z3" s="2179" t="str">
        <f>'3.1Cost by Sub-contractors'!O3</f>
        <v>Amount</v>
      </c>
      <c r="AA3" s="2180"/>
      <c r="AB3" s="2167"/>
      <c r="AC3" s="2168"/>
      <c r="AD3" s="2171"/>
      <c r="AE3" s="2172"/>
      <c r="AF3" s="2179"/>
      <c r="AG3" s="2180"/>
      <c r="AH3" s="2167"/>
      <c r="AI3" s="2168"/>
      <c r="AJ3" s="2171"/>
      <c r="AK3" s="2172"/>
      <c r="AL3" s="2179"/>
      <c r="AM3" s="2180"/>
      <c r="AN3" s="1993"/>
      <c r="AO3" s="1995"/>
    </row>
    <row r="4" spans="1:41" ht="7.35" customHeight="1">
      <c r="A4" s="1944"/>
      <c r="B4" s="1946"/>
      <c r="C4" s="1944"/>
      <c r="D4" s="1946"/>
      <c r="E4" s="2141"/>
      <c r="F4" s="2142"/>
      <c r="G4" s="2147"/>
      <c r="H4" s="2188"/>
      <c r="I4" s="2188"/>
      <c r="J4" s="2188"/>
      <c r="K4" s="2148"/>
      <c r="L4" s="2173"/>
      <c r="M4" s="2174"/>
      <c r="N4" s="1944"/>
      <c r="O4" s="1945"/>
      <c r="P4" s="1945"/>
      <c r="Q4" s="1945"/>
      <c r="R4" s="1945"/>
      <c r="S4" s="1946"/>
      <c r="T4" s="2173"/>
      <c r="U4" s="2174"/>
      <c r="V4" s="2005" t="str">
        <f>'3.1Cost by Sub-contractors'!J18</f>
        <v>(ha)</v>
      </c>
      <c r="W4" s="2178"/>
      <c r="X4" s="2177" t="str">
        <f>'3.1Cost by Sub-contractors'!K4</f>
        <v>(USD)</v>
      </c>
      <c r="Y4" s="2178"/>
      <c r="Z4" s="2165" t="str">
        <f>'3.1Cost by Sub-contractors'!O4</f>
        <v>(USD)</v>
      </c>
      <c r="AA4" s="2166"/>
      <c r="AB4" s="2193"/>
      <c r="AC4" s="2194"/>
      <c r="AD4" s="2177"/>
      <c r="AE4" s="2178"/>
      <c r="AF4" s="2165"/>
      <c r="AG4" s="2166"/>
      <c r="AH4" s="2193"/>
      <c r="AI4" s="2194"/>
      <c r="AJ4" s="2177"/>
      <c r="AK4" s="2178"/>
      <c r="AL4" s="2165"/>
      <c r="AM4" s="2166"/>
      <c r="AN4" s="2007"/>
      <c r="AO4" s="2009"/>
    </row>
    <row r="5" spans="1:41" ht="7.35" customHeight="1">
      <c r="A5" s="335"/>
      <c r="B5" s="2201" t="s">
        <v>6</v>
      </c>
      <c r="C5" s="2201"/>
      <c r="D5" s="2201"/>
      <c r="E5" s="2201"/>
      <c r="F5" s="2201"/>
      <c r="G5" s="2201"/>
      <c r="H5" s="2201"/>
      <c r="I5" s="2201"/>
      <c r="J5" s="2201"/>
      <c r="K5" s="2201"/>
      <c r="L5" s="2201"/>
      <c r="M5" s="2201"/>
      <c r="N5" s="2201"/>
      <c r="O5" s="2201"/>
      <c r="P5" s="2201"/>
      <c r="Q5" s="2201"/>
      <c r="R5" s="2201"/>
      <c r="S5" s="2201"/>
      <c r="T5" s="2201"/>
      <c r="U5" s="2201"/>
      <c r="V5" s="2201"/>
      <c r="W5" s="2201"/>
      <c r="X5" s="2201"/>
      <c r="Y5" s="2201"/>
      <c r="Z5" s="2201"/>
      <c r="AA5" s="2201"/>
      <c r="AB5" s="2201"/>
      <c r="AC5" s="2201"/>
      <c r="AD5" s="2201"/>
      <c r="AE5" s="2201"/>
      <c r="AF5" s="2201"/>
      <c r="AG5" s="2201"/>
      <c r="AH5" s="2201"/>
      <c r="AI5" s="2201"/>
      <c r="AJ5" s="2201"/>
      <c r="AK5" s="2201"/>
      <c r="AL5" s="2201"/>
      <c r="AM5" s="2201"/>
      <c r="AN5" s="2201"/>
      <c r="AO5" s="2202"/>
    </row>
    <row r="6" spans="1:41" ht="7.35" customHeight="1">
      <c r="A6" s="307"/>
      <c r="B6" s="480" t="str">
        <f>'4.1Plan'!B149</f>
        <v>Quang Nam</v>
      </c>
      <c r="C6" s="1993" t="str">
        <f>'4.1Plan'!C149</f>
        <v>PKG04</v>
      </c>
      <c r="D6" s="1995"/>
      <c r="E6" s="2029" t="str">
        <f>'4.1Plan'!D149</f>
        <v>ML04-1</v>
      </c>
      <c r="F6" s="2031"/>
      <c r="G6" s="481">
        <v>22630</v>
      </c>
      <c r="H6" s="482"/>
      <c r="I6" s="483" t="s">
        <v>25</v>
      </c>
      <c r="J6" s="481">
        <v>23170</v>
      </c>
      <c r="K6" s="484"/>
      <c r="L6" s="872">
        <f>J6-G6</f>
        <v>540</v>
      </c>
      <c r="M6" s="873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2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203" t="s">
        <v>940</v>
      </c>
      <c r="AC6" s="2204"/>
      <c r="AD6" s="2204"/>
      <c r="AE6" s="2204"/>
      <c r="AF6" s="2204"/>
      <c r="AG6" s="2204"/>
      <c r="AH6" s="2204"/>
      <c r="AI6" s="2204"/>
      <c r="AJ6" s="2204"/>
      <c r="AK6" s="2204"/>
      <c r="AL6" s="2204"/>
      <c r="AM6" s="2205"/>
      <c r="AN6" s="381"/>
      <c r="AO6" s="382" t="s">
        <v>941</v>
      </c>
    </row>
    <row r="7" spans="1:41" ht="7.35" customHeight="1">
      <c r="A7" s="323"/>
      <c r="B7" s="491"/>
      <c r="C7" s="2007"/>
      <c r="D7" s="2009"/>
      <c r="E7" s="2007"/>
      <c r="F7" s="2009"/>
      <c r="G7" s="2198" t="s">
        <v>11</v>
      </c>
      <c r="H7" s="2199"/>
      <c r="I7" s="2199"/>
      <c r="J7" s="2199"/>
      <c r="K7" s="2200"/>
      <c r="L7" s="522">
        <f>L6</f>
        <v>540</v>
      </c>
      <c r="M7" s="524"/>
      <c r="N7" s="2195"/>
      <c r="O7" s="2196"/>
      <c r="P7" s="2196"/>
      <c r="Q7" s="2196"/>
      <c r="R7" s="2196"/>
      <c r="S7" s="2197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175.36</v>
      </c>
      <c r="Y7" s="369"/>
      <c r="Z7" s="479">
        <f>V7*X7</f>
        <v>178.86720000000003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  <mergeCell ref="C1:D1"/>
    <mergeCell ref="E1:F1"/>
    <mergeCell ref="C3:D3"/>
    <mergeCell ref="C4:D4"/>
    <mergeCell ref="C2:D2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AN1:AO1"/>
    <mergeCell ref="G2:K2"/>
    <mergeCell ref="G3:K3"/>
    <mergeCell ref="V1:AM1"/>
    <mergeCell ref="V2:AA2"/>
    <mergeCell ref="AB2:AG2"/>
    <mergeCell ref="AN2:AO2"/>
    <mergeCell ref="AB3:AC3"/>
    <mergeCell ref="AN3:AO3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topLeftCell="A52" zoomScale="190" zoomScaleNormal="130" zoomScaleSheetLayoutView="190" workbookViewId="0">
      <selection activeCell="AJ76" sqref="AJ76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8" customWidth="1"/>
    <col min="24" max="24" width="0.375" style="1078" customWidth="1"/>
    <col min="25" max="25" width="2.625" style="1078" customWidth="1"/>
    <col min="26" max="26" width="1" style="1078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8" customWidth="1"/>
    <col min="33" max="33" width="0.375" style="1078" customWidth="1"/>
    <col min="34" max="34" width="1.25" style="1078" customWidth="1"/>
    <col min="35" max="35" width="0.375" style="586" customWidth="1"/>
    <col min="36" max="36" width="2.375" style="496" customWidth="1"/>
    <col min="37" max="37" width="0.375" style="1078" customWidth="1"/>
    <col min="38" max="38" width="3.125" style="1080" customWidth="1"/>
    <col min="39" max="39" width="0.375" style="586" customWidth="1"/>
    <col min="40" max="40" width="3.875" style="862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8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1998" t="s">
        <v>613</v>
      </c>
      <c r="B1" s="1999"/>
      <c r="C1" s="1999"/>
      <c r="D1" s="1999"/>
      <c r="E1" s="1999"/>
      <c r="F1" s="1999"/>
      <c r="G1" s="2145" t="s">
        <v>720</v>
      </c>
      <c r="H1" s="2356"/>
      <c r="I1" s="2356"/>
      <c r="J1" s="2356"/>
      <c r="K1" s="2356"/>
      <c r="L1" s="2356"/>
      <c r="M1" s="2356"/>
      <c r="N1" s="2356"/>
      <c r="O1" s="2356"/>
      <c r="P1" s="2356"/>
      <c r="Q1" s="2356"/>
      <c r="R1" s="2356"/>
      <c r="S1" s="2356"/>
      <c r="T1" s="2356"/>
      <c r="U1" s="2356"/>
      <c r="V1" s="2356"/>
      <c r="W1" s="2356"/>
      <c r="X1" s="2356"/>
      <c r="Y1" s="2356"/>
      <c r="Z1" s="2356"/>
      <c r="AA1" s="2356"/>
      <c r="AB1" s="2356"/>
      <c r="AC1" s="2356"/>
      <c r="AD1" s="2356"/>
      <c r="AE1" s="2356"/>
      <c r="AF1" s="2356"/>
      <c r="AG1" s="2356"/>
      <c r="AH1" s="2560"/>
      <c r="AI1" s="2560"/>
      <c r="AJ1" s="2560"/>
      <c r="AK1" s="2560"/>
      <c r="AL1" s="2560"/>
      <c r="AM1" s="2560"/>
      <c r="AN1" s="2560"/>
      <c r="AO1" s="2560"/>
      <c r="AP1" s="2560"/>
      <c r="AQ1" s="2560"/>
      <c r="AR1" s="2560"/>
      <c r="AS1" s="2560"/>
      <c r="AT1" s="2560"/>
      <c r="AU1" s="2561"/>
      <c r="AW1" s="448"/>
      <c r="AY1" s="448"/>
      <c r="BF1" s="586"/>
      <c r="BK1" s="451"/>
      <c r="BL1" s="586"/>
      <c r="BQ1" s="978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1993"/>
      <c r="B2" s="1994"/>
      <c r="C2" s="1994"/>
      <c r="D2" s="1994"/>
      <c r="E2" s="1994"/>
      <c r="F2" s="1995"/>
      <c r="G2" s="2236" t="s">
        <v>711</v>
      </c>
      <c r="H2" s="2237"/>
      <c r="I2" s="2237" t="s">
        <v>713</v>
      </c>
      <c r="J2" s="2238"/>
      <c r="K2" s="2532" t="s">
        <v>32</v>
      </c>
      <c r="L2" s="2533"/>
      <c r="M2" s="2533"/>
      <c r="N2" s="2533"/>
      <c r="O2" s="2533"/>
      <c r="P2" s="2533"/>
      <c r="Q2" s="2533"/>
      <c r="R2" s="2533"/>
      <c r="S2" s="2533"/>
      <c r="T2" s="2533"/>
      <c r="U2" s="2533"/>
      <c r="V2" s="2533"/>
      <c r="W2" s="2533"/>
      <c r="X2" s="2533"/>
      <c r="Y2" s="2533"/>
      <c r="Z2" s="2533"/>
      <c r="AA2" s="2533"/>
      <c r="AB2" s="2533"/>
      <c r="AC2" s="2533"/>
      <c r="AD2" s="2523" t="s">
        <v>107</v>
      </c>
      <c r="AE2" s="2524"/>
      <c r="AF2" s="2524"/>
      <c r="AG2" s="2525"/>
      <c r="AH2" s="2521" t="s">
        <v>739</v>
      </c>
      <c r="AI2" s="2281"/>
      <c r="AJ2" s="2281"/>
      <c r="AK2" s="2281"/>
      <c r="AL2" s="2281"/>
      <c r="AM2" s="2281"/>
      <c r="AN2" s="2238" t="s">
        <v>726</v>
      </c>
      <c r="AO2" s="2281"/>
      <c r="AP2" s="2281"/>
      <c r="AQ2" s="2520"/>
      <c r="AR2" s="2511" t="s">
        <v>737</v>
      </c>
      <c r="AS2" s="2512"/>
      <c r="AT2" s="2048" t="s">
        <v>738</v>
      </c>
      <c r="AU2" s="2000"/>
      <c r="AW2" s="448"/>
      <c r="AY2" s="448"/>
      <c r="BF2" s="586"/>
      <c r="BK2" s="451"/>
      <c r="BL2" s="586"/>
      <c r="BQ2" s="978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1993"/>
      <c r="B3" s="1994"/>
      <c r="C3" s="1994"/>
      <c r="D3" s="1994"/>
      <c r="E3" s="1994"/>
      <c r="F3" s="1995"/>
      <c r="G3" s="2236"/>
      <c r="H3" s="2237"/>
      <c r="I3" s="2237"/>
      <c r="J3" s="2238"/>
      <c r="K3" s="2335" t="s">
        <v>712</v>
      </c>
      <c r="L3" s="2336"/>
      <c r="M3" s="2336"/>
      <c r="N3" s="2234" t="s">
        <v>726</v>
      </c>
      <c r="O3" s="2234"/>
      <c r="P3" s="2234"/>
      <c r="Q3" s="2234"/>
      <c r="R3" s="2234"/>
      <c r="S3" s="2234"/>
      <c r="T3" s="2234"/>
      <c r="U3" s="2234"/>
      <c r="V3" s="2234"/>
      <c r="W3" s="2234"/>
      <c r="X3" s="2234"/>
      <c r="Y3" s="2234"/>
      <c r="Z3" s="2234"/>
      <c r="AA3" s="2234"/>
      <c r="AB3" s="2234"/>
      <c r="AC3" s="2235"/>
      <c r="AD3" s="2526" t="s">
        <v>721</v>
      </c>
      <c r="AE3" s="2097"/>
      <c r="AF3" s="2097"/>
      <c r="AG3" s="2098"/>
      <c r="AH3" s="2521"/>
      <c r="AI3" s="2281"/>
      <c r="AJ3" s="2281"/>
      <c r="AK3" s="2281"/>
      <c r="AL3" s="2281"/>
      <c r="AM3" s="2281"/>
      <c r="AN3" s="2238"/>
      <c r="AO3" s="2281"/>
      <c r="AP3" s="2281"/>
      <c r="AQ3" s="2520"/>
      <c r="AR3" s="2557"/>
      <c r="AS3" s="2558"/>
      <c r="AT3" s="2559"/>
      <c r="AU3" s="1995"/>
      <c r="AW3" s="448"/>
      <c r="AY3" s="448"/>
      <c r="BF3" s="586"/>
      <c r="BK3" s="451"/>
      <c r="BL3" s="586"/>
      <c r="BQ3" s="978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2007"/>
      <c r="B4" s="2008"/>
      <c r="C4" s="2008"/>
      <c r="D4" s="2008"/>
      <c r="E4" s="2008"/>
      <c r="F4" s="2008"/>
      <c r="G4" s="2337"/>
      <c r="H4" s="2338"/>
      <c r="I4" s="2338"/>
      <c r="J4" s="2377"/>
      <c r="K4" s="2337"/>
      <c r="L4" s="2338"/>
      <c r="M4" s="2338"/>
      <c r="N4" s="2253" t="s">
        <v>710</v>
      </c>
      <c r="O4" s="2253"/>
      <c r="P4" s="2253"/>
      <c r="Q4" s="2253" t="s">
        <v>714</v>
      </c>
      <c r="R4" s="2253"/>
      <c r="S4" s="2253"/>
      <c r="T4" s="2253"/>
      <c r="U4" s="2253" t="s">
        <v>715</v>
      </c>
      <c r="V4" s="2253"/>
      <c r="W4" s="2253"/>
      <c r="X4" s="2253"/>
      <c r="Y4" s="2253" t="s">
        <v>716</v>
      </c>
      <c r="Z4" s="2253"/>
      <c r="AA4" s="2253"/>
      <c r="AB4" s="2253"/>
      <c r="AC4" s="2259"/>
      <c r="AD4" s="2377" t="s">
        <v>719</v>
      </c>
      <c r="AE4" s="2262"/>
      <c r="AF4" s="2262"/>
      <c r="AG4" s="2378"/>
      <c r="AH4" s="2556"/>
      <c r="AI4" s="2262"/>
      <c r="AJ4" s="2262"/>
      <c r="AK4" s="2262"/>
      <c r="AL4" s="2262"/>
      <c r="AM4" s="2262"/>
      <c r="AN4" s="2377"/>
      <c r="AO4" s="2262"/>
      <c r="AP4" s="2262"/>
      <c r="AQ4" s="2378"/>
      <c r="AR4" s="2509"/>
      <c r="AS4" s="2510"/>
      <c r="AT4" s="2039"/>
      <c r="AU4" s="2009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9"/>
      <c r="B5" s="2240" t="s">
        <v>614</v>
      </c>
      <c r="C5" s="2240"/>
      <c r="D5" s="1082"/>
      <c r="E5" s="2240"/>
      <c r="F5" s="2534"/>
      <c r="G5" s="1170">
        <v>2</v>
      </c>
      <c r="H5" s="1171"/>
      <c r="I5" s="1172">
        <v>4</v>
      </c>
      <c r="J5" s="1173"/>
      <c r="K5" s="2341"/>
      <c r="L5" s="2342"/>
      <c r="M5" s="1174"/>
      <c r="N5" s="2260"/>
      <c r="O5" s="2261"/>
      <c r="P5" s="1175"/>
      <c r="Q5" s="2260"/>
      <c r="R5" s="2261"/>
      <c r="S5" s="2261"/>
      <c r="T5" s="1176"/>
      <c r="U5" s="2254"/>
      <c r="V5" s="2255"/>
      <c r="W5" s="2255"/>
      <c r="X5" s="1176"/>
      <c r="Y5" s="2254"/>
      <c r="Z5" s="2255"/>
      <c r="AA5" s="2255"/>
      <c r="AB5" s="2255"/>
      <c r="AC5" s="1177"/>
      <c r="AD5" s="2383"/>
      <c r="AE5" s="2384"/>
      <c r="AF5" s="2384"/>
      <c r="AG5" s="1178"/>
      <c r="AH5" s="2385"/>
      <c r="AI5" s="2384"/>
      <c r="AJ5" s="2384"/>
      <c r="AK5" s="2384"/>
      <c r="AL5" s="2384"/>
      <c r="AM5" s="1177"/>
      <c r="AN5" s="2383"/>
      <c r="AO5" s="2384"/>
      <c r="AP5" s="2384"/>
      <c r="AQ5" s="1178"/>
      <c r="AR5" s="1179"/>
      <c r="AS5" s="1177"/>
      <c r="AT5" s="1180"/>
      <c r="AU5" s="1178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80"/>
      <c r="B6" s="2240" t="s">
        <v>717</v>
      </c>
      <c r="C6" s="2240"/>
      <c r="D6" s="980"/>
      <c r="E6" s="2240"/>
      <c r="F6" s="2534"/>
      <c r="G6" s="1181"/>
      <c r="H6" s="1182"/>
      <c r="I6" s="1183"/>
      <c r="J6" s="1184"/>
      <c r="K6" s="1185" t="s">
        <v>709</v>
      </c>
      <c r="L6" s="1186">
        <v>200</v>
      </c>
      <c r="M6" s="1182"/>
      <c r="N6" s="1187" t="s">
        <v>709</v>
      </c>
      <c r="O6" s="1186">
        <v>30</v>
      </c>
      <c r="P6" s="1182"/>
      <c r="Q6" s="2339" t="s">
        <v>709</v>
      </c>
      <c r="R6" s="2340"/>
      <c r="S6" s="1186">
        <v>50</v>
      </c>
      <c r="T6" s="1182"/>
      <c r="U6" s="1187" t="s">
        <v>709</v>
      </c>
      <c r="V6" s="2252">
        <v>100</v>
      </c>
      <c r="W6" s="2252"/>
      <c r="X6" s="1182"/>
      <c r="Y6" s="1187" t="s">
        <v>709</v>
      </c>
      <c r="Z6" s="2263">
        <v>200</v>
      </c>
      <c r="AA6" s="2263"/>
      <c r="AB6" s="2263"/>
      <c r="AC6" s="1188"/>
      <c r="AD6" s="1189" t="s">
        <v>718</v>
      </c>
      <c r="AE6" s="1188"/>
      <c r="AF6" s="1188">
        <v>30</v>
      </c>
      <c r="AG6" s="1190"/>
      <c r="AH6" s="2386"/>
      <c r="AI6" s="2387"/>
      <c r="AJ6" s="2387"/>
      <c r="AK6" s="2387"/>
      <c r="AL6" s="2387"/>
      <c r="AM6" s="1188"/>
      <c r="AN6" s="2390"/>
      <c r="AO6" s="2387"/>
      <c r="AP6" s="2387"/>
      <c r="AQ6" s="1190"/>
      <c r="AR6" s="1191"/>
      <c r="AS6" s="1188"/>
      <c r="AT6" s="1192"/>
      <c r="AU6" s="1190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2" customFormat="1" ht="7.35" customHeight="1">
      <c r="A7" s="652"/>
      <c r="B7" s="2462" t="s">
        <v>26</v>
      </c>
      <c r="C7" s="2462"/>
      <c r="D7" s="1406"/>
      <c r="E7" s="2462" t="s">
        <v>724</v>
      </c>
      <c r="F7" s="2462"/>
      <c r="G7" s="1407"/>
      <c r="H7" s="1408"/>
      <c r="I7" s="1409"/>
      <c r="J7" s="1410"/>
      <c r="K7" s="2333">
        <v>100</v>
      </c>
      <c r="L7" s="2334"/>
      <c r="M7" s="1411"/>
      <c r="N7" s="2256">
        <v>140</v>
      </c>
      <c r="O7" s="2257"/>
      <c r="P7" s="2257"/>
      <c r="Q7" s="2257"/>
      <c r="R7" s="2257"/>
      <c r="S7" s="2257"/>
      <c r="T7" s="2257"/>
      <c r="U7" s="2257"/>
      <c r="V7" s="2257"/>
      <c r="W7" s="2257"/>
      <c r="X7" s="2257"/>
      <c r="Y7" s="2257"/>
      <c r="Z7" s="2257"/>
      <c r="AA7" s="2257"/>
      <c r="AB7" s="2257"/>
      <c r="AC7" s="2258"/>
      <c r="AD7" s="2522">
        <v>100</v>
      </c>
      <c r="AE7" s="2334"/>
      <c r="AF7" s="2334"/>
      <c r="AG7" s="1412"/>
      <c r="AH7" s="2388"/>
      <c r="AI7" s="2389"/>
      <c r="AJ7" s="2389"/>
      <c r="AK7" s="2389"/>
      <c r="AL7" s="2389"/>
      <c r="AM7" s="1413"/>
      <c r="AN7" s="2391"/>
      <c r="AO7" s="2389"/>
      <c r="AP7" s="2389"/>
      <c r="AQ7" s="1414"/>
      <c r="AR7" s="1415"/>
      <c r="AS7" s="1416"/>
      <c r="AT7" s="1417"/>
      <c r="AU7" s="1418"/>
      <c r="AV7" s="1139"/>
      <c r="AW7" s="1139"/>
      <c r="AX7" s="1139"/>
      <c r="AY7" s="1139"/>
      <c r="AZ7" s="1139"/>
      <c r="BA7" s="1139"/>
      <c r="BB7" s="1139"/>
      <c r="BC7" s="1139"/>
      <c r="BD7" s="1139"/>
      <c r="BE7" s="1139"/>
      <c r="BF7" s="1139"/>
      <c r="BG7" s="1139"/>
      <c r="BH7" s="1139"/>
      <c r="BI7" s="1139"/>
      <c r="BJ7" s="1139"/>
      <c r="BK7" s="1139"/>
      <c r="BL7" s="1139"/>
      <c r="BM7" s="1139"/>
      <c r="BN7" s="1139"/>
      <c r="BO7" s="1139"/>
      <c r="BP7" s="1139"/>
      <c r="BQ7" s="1139"/>
      <c r="BR7" s="1139"/>
      <c r="BS7" s="1139"/>
      <c r="BT7" s="1139"/>
      <c r="BU7" s="1139"/>
      <c r="BV7" s="1139"/>
      <c r="BW7" s="1139"/>
      <c r="BX7" s="1139"/>
      <c r="BY7" s="1139"/>
      <c r="BZ7" s="1139"/>
    </row>
    <row r="8" spans="1:138" s="1152" customFormat="1" ht="7.35" customHeight="1">
      <c r="A8" s="1419"/>
      <c r="B8" s="2455" t="s">
        <v>30</v>
      </c>
      <c r="C8" s="2483"/>
      <c r="D8" s="1420"/>
      <c r="E8" s="2455" t="s">
        <v>723</v>
      </c>
      <c r="F8" s="2455"/>
      <c r="G8" s="1421"/>
      <c r="H8" s="1422"/>
      <c r="I8" s="1423"/>
      <c r="J8" s="1422"/>
      <c r="K8" s="2266">
        <v>20</v>
      </c>
      <c r="L8" s="2267"/>
      <c r="M8" s="2267"/>
      <c r="N8" s="2267"/>
      <c r="O8" s="2267"/>
      <c r="P8" s="2267"/>
      <c r="Q8" s="2267"/>
      <c r="R8" s="2267"/>
      <c r="S8" s="2267"/>
      <c r="T8" s="2267"/>
      <c r="U8" s="2267"/>
      <c r="V8" s="2267"/>
      <c r="W8" s="2267"/>
      <c r="X8" s="2267"/>
      <c r="Y8" s="2267"/>
      <c r="Z8" s="2267"/>
      <c r="AA8" s="2267"/>
      <c r="AB8" s="2267"/>
      <c r="AC8" s="2267"/>
      <c r="AD8" s="2267"/>
      <c r="AE8" s="2267"/>
      <c r="AF8" s="2267"/>
      <c r="AG8" s="2268"/>
      <c r="AH8" s="2471"/>
      <c r="AI8" s="2472"/>
      <c r="AJ8" s="2472"/>
      <c r="AK8" s="2472"/>
      <c r="AL8" s="2472"/>
      <c r="AM8" s="1424"/>
      <c r="AN8" s="2531"/>
      <c r="AO8" s="2472"/>
      <c r="AP8" s="2472"/>
      <c r="AQ8" s="1425"/>
      <c r="AR8" s="1421"/>
      <c r="AS8" s="1426"/>
      <c r="AT8" s="1427"/>
      <c r="AU8" s="1425"/>
      <c r="AV8" s="1139"/>
      <c r="AW8" s="1139"/>
      <c r="AX8" s="1139"/>
      <c r="AY8" s="1139"/>
      <c r="AZ8" s="1139"/>
      <c r="BA8" s="1139"/>
      <c r="BB8" s="1139"/>
      <c r="BC8" s="1139"/>
      <c r="BD8" s="1139"/>
    </row>
    <row r="9" spans="1:138" s="1152" customFormat="1" ht="7.35" customHeight="1">
      <c r="A9" s="1428"/>
      <c r="B9" s="2456" t="s">
        <v>722</v>
      </c>
      <c r="C9" s="2457"/>
      <c r="D9" s="1429"/>
      <c r="E9" s="2458" t="s">
        <v>724</v>
      </c>
      <c r="F9" s="2458"/>
      <c r="G9" s="1430"/>
      <c r="H9" s="1431"/>
      <c r="I9" s="1432"/>
      <c r="J9" s="1431"/>
      <c r="K9" s="2548">
        <v>60</v>
      </c>
      <c r="L9" s="2269"/>
      <c r="M9" s="1433"/>
      <c r="N9" s="2270">
        <v>140</v>
      </c>
      <c r="O9" s="2271"/>
      <c r="P9" s="2271"/>
      <c r="Q9" s="2271"/>
      <c r="R9" s="2271"/>
      <c r="S9" s="2271"/>
      <c r="T9" s="2271"/>
      <c r="U9" s="2271"/>
      <c r="V9" s="2271"/>
      <c r="W9" s="2271"/>
      <c r="X9" s="2271"/>
      <c r="Y9" s="2271"/>
      <c r="Z9" s="2271"/>
      <c r="AA9" s="2271"/>
      <c r="AB9" s="2271"/>
      <c r="AC9" s="2272"/>
      <c r="AD9" s="2269">
        <v>60</v>
      </c>
      <c r="AE9" s="2269"/>
      <c r="AF9" s="2269"/>
      <c r="AG9" s="1434"/>
      <c r="AH9" s="2527"/>
      <c r="AI9" s="2528"/>
      <c r="AJ9" s="2528"/>
      <c r="AK9" s="2528"/>
      <c r="AL9" s="2528"/>
      <c r="AM9" s="1435"/>
      <c r="AN9" s="2529"/>
      <c r="AO9" s="2528"/>
      <c r="AP9" s="2528"/>
      <c r="AQ9" s="1436"/>
      <c r="AR9" s="1430"/>
      <c r="AS9" s="1437"/>
      <c r="AT9" s="1438"/>
      <c r="AU9" s="1436"/>
      <c r="AV9" s="1139"/>
      <c r="AW9" s="1139"/>
      <c r="AX9" s="1139"/>
      <c r="AY9" s="1139"/>
      <c r="AZ9" s="1139"/>
      <c r="BA9" s="1139"/>
      <c r="BB9" s="1139"/>
      <c r="BC9" s="1139"/>
      <c r="BD9" s="1139"/>
    </row>
    <row r="10" spans="1:138" s="1152" customFormat="1" ht="7.35" customHeight="1">
      <c r="A10" s="1439"/>
      <c r="B10" s="2460"/>
      <c r="C10" s="2461"/>
      <c r="D10" s="1440"/>
      <c r="E10" s="2459" t="s">
        <v>725</v>
      </c>
      <c r="F10" s="2459"/>
      <c r="G10" s="1407"/>
      <c r="H10" s="1441"/>
      <c r="I10" s="1442"/>
      <c r="J10" s="1441"/>
      <c r="K10" s="2545">
        <v>0.05</v>
      </c>
      <c r="L10" s="2546"/>
      <c r="M10" s="2546"/>
      <c r="N10" s="2546"/>
      <c r="O10" s="2546"/>
      <c r="P10" s="2546"/>
      <c r="Q10" s="2546"/>
      <c r="R10" s="2546"/>
      <c r="S10" s="2546"/>
      <c r="T10" s="2546"/>
      <c r="U10" s="2546"/>
      <c r="V10" s="2546"/>
      <c r="W10" s="2546"/>
      <c r="X10" s="2546"/>
      <c r="Y10" s="2546"/>
      <c r="Z10" s="2546"/>
      <c r="AA10" s="2546"/>
      <c r="AB10" s="2546"/>
      <c r="AC10" s="2546"/>
      <c r="AD10" s="2546"/>
      <c r="AE10" s="2546"/>
      <c r="AF10" s="2546"/>
      <c r="AG10" s="2547"/>
      <c r="AH10" s="2379"/>
      <c r="AI10" s="2380"/>
      <c r="AJ10" s="2380"/>
      <c r="AK10" s="2380"/>
      <c r="AL10" s="2380"/>
      <c r="AM10" s="1443"/>
      <c r="AN10" s="2530"/>
      <c r="AO10" s="2380"/>
      <c r="AP10" s="2380"/>
      <c r="AQ10" s="1444"/>
      <c r="AR10" s="1445"/>
      <c r="AS10" s="1446"/>
      <c r="AT10" s="1447"/>
      <c r="AU10" s="1444"/>
      <c r="AV10" s="1153"/>
      <c r="AW10" s="1153"/>
      <c r="AX10" s="1153"/>
      <c r="AY10" s="1153"/>
      <c r="AZ10" s="1153"/>
      <c r="BA10" s="1153"/>
      <c r="BB10" s="1153"/>
      <c r="BC10" s="1153"/>
      <c r="BD10" s="1153"/>
      <c r="BE10" s="1448"/>
      <c r="BF10" s="1448"/>
      <c r="BG10" s="1448"/>
      <c r="BH10" s="1448"/>
      <c r="BI10" s="1448"/>
      <c r="BJ10" s="1448"/>
      <c r="BK10" s="1448"/>
      <c r="BL10" s="1448"/>
      <c r="BM10" s="1448"/>
      <c r="BN10" s="1448"/>
      <c r="BO10" s="1448"/>
      <c r="BP10" s="1449"/>
      <c r="BQ10" s="1449"/>
      <c r="BR10" s="1449"/>
      <c r="BS10" s="1449"/>
      <c r="BT10" s="1449"/>
      <c r="BU10" s="1448"/>
      <c r="BV10" s="1449"/>
      <c r="BW10" s="1449"/>
      <c r="BX10" s="1449"/>
      <c r="BY10" s="1448"/>
      <c r="BZ10" s="1448"/>
      <c r="CA10" s="1153"/>
      <c r="CB10" s="1448"/>
      <c r="CC10" s="1448"/>
      <c r="CD10" s="1448"/>
      <c r="CE10" s="1448"/>
      <c r="CF10" s="1448"/>
      <c r="CG10" s="1448"/>
      <c r="CH10" s="1448"/>
      <c r="CI10" s="1448"/>
      <c r="CJ10" s="1450"/>
      <c r="CK10" s="1450"/>
      <c r="CL10" s="1450"/>
      <c r="CM10" s="1451"/>
      <c r="CN10" s="1452"/>
      <c r="CO10" s="1452"/>
      <c r="CP10" s="1452"/>
      <c r="CQ10" s="1453"/>
      <c r="CR10" s="1153"/>
      <c r="CS10" s="1153"/>
      <c r="CT10" s="1146"/>
      <c r="CU10" s="1139"/>
      <c r="CV10" s="1139"/>
      <c r="CW10" s="1139"/>
      <c r="CX10" s="1139"/>
      <c r="CY10" s="1139"/>
      <c r="CZ10" s="1147"/>
      <c r="DA10" s="1139"/>
      <c r="DB10" s="1139"/>
      <c r="DC10" s="1139"/>
      <c r="DD10" s="1139"/>
      <c r="DE10" s="1139"/>
      <c r="DF10" s="1139"/>
      <c r="DG10" s="1139"/>
      <c r="DH10" s="1139"/>
      <c r="DI10" s="1139"/>
      <c r="DJ10" s="1139"/>
      <c r="DK10" s="1139"/>
      <c r="DL10" s="1139"/>
      <c r="DM10" s="1139"/>
      <c r="DN10" s="1139"/>
      <c r="DO10" s="1139"/>
      <c r="DP10" s="1139"/>
      <c r="DQ10" s="1139"/>
      <c r="DR10" s="1139"/>
      <c r="DS10" s="1139"/>
      <c r="DT10" s="1139"/>
      <c r="DU10" s="1139"/>
      <c r="DV10" s="1139"/>
      <c r="DW10" s="1139"/>
      <c r="DX10" s="1139"/>
      <c r="DY10" s="1139"/>
      <c r="DZ10" s="1139"/>
      <c r="EA10" s="1139"/>
      <c r="EB10" s="1139"/>
      <c r="EC10" s="1139"/>
      <c r="ED10" s="1139"/>
      <c r="EE10" s="1139"/>
      <c r="EF10" s="1139"/>
      <c r="EG10" s="1139"/>
      <c r="EH10" s="1139"/>
    </row>
    <row r="11" spans="1:138" ht="7.35" customHeight="1">
      <c r="A11" s="982"/>
      <c r="B11" s="2375" t="s">
        <v>727</v>
      </c>
      <c r="C11" s="2376"/>
      <c r="D11" s="986"/>
      <c r="E11" s="2535" t="s">
        <v>728</v>
      </c>
      <c r="F11" s="2536"/>
      <c r="G11" s="1194"/>
      <c r="H11" s="1195"/>
      <c r="I11" s="1196"/>
      <c r="J11" s="1195"/>
      <c r="K11" s="2551"/>
      <c r="L11" s="2552"/>
      <c r="M11" s="1195"/>
      <c r="N11" s="2392"/>
      <c r="O11" s="2393"/>
      <c r="P11" s="2393"/>
      <c r="Q11" s="2392"/>
      <c r="R11" s="2393"/>
      <c r="S11" s="2393"/>
      <c r="T11" s="1203"/>
      <c r="U11" s="2267"/>
      <c r="V11" s="2267"/>
      <c r="W11" s="2267"/>
      <c r="X11" s="1204"/>
      <c r="Y11" s="2553"/>
      <c r="Z11" s="2554"/>
      <c r="AA11" s="2554"/>
      <c r="AB11" s="2554"/>
      <c r="AC11" s="1205"/>
      <c r="AD11" s="2555"/>
      <c r="AE11" s="2555"/>
      <c r="AF11" s="2555"/>
      <c r="AG11" s="1206"/>
      <c r="AH11" s="2381" t="s">
        <v>730</v>
      </c>
      <c r="AI11" s="2382"/>
      <c r="AJ11" s="2382"/>
      <c r="AK11" s="2382"/>
      <c r="AL11" s="2382"/>
      <c r="AM11" s="1197"/>
      <c r="AN11" s="2450" t="s">
        <v>731</v>
      </c>
      <c r="AO11" s="2382"/>
      <c r="AP11" s="2382"/>
      <c r="AQ11" s="1198"/>
      <c r="AR11" s="1194"/>
      <c r="AS11" s="1202"/>
      <c r="AT11" s="1207"/>
      <c r="AU11" s="1198"/>
      <c r="AV11" s="877"/>
      <c r="AW11" s="877"/>
      <c r="AX11" s="877"/>
      <c r="AY11" s="877"/>
      <c r="AZ11" s="877"/>
      <c r="BA11" s="877"/>
      <c r="BB11" s="876"/>
      <c r="BC11" s="876"/>
      <c r="BD11" s="876"/>
      <c r="BE11" s="876"/>
      <c r="BF11" s="876"/>
      <c r="BG11" s="876"/>
      <c r="BH11" s="876"/>
      <c r="BI11" s="876"/>
      <c r="BJ11" s="876"/>
      <c r="BK11" s="876"/>
      <c r="BL11" s="876"/>
      <c r="BM11" s="878"/>
      <c r="BN11" s="878"/>
      <c r="BO11" s="878"/>
      <c r="BP11" s="878"/>
      <c r="BQ11" s="878"/>
      <c r="BR11" s="876"/>
      <c r="BS11" s="878"/>
      <c r="BT11" s="878"/>
      <c r="BU11" s="878"/>
      <c r="BV11" s="876"/>
      <c r="BW11" s="876"/>
      <c r="BX11" s="877"/>
      <c r="BY11" s="876"/>
      <c r="BZ11" s="876"/>
      <c r="CA11" s="876"/>
      <c r="CB11" s="876"/>
      <c r="CC11" s="876"/>
      <c r="CD11" s="876"/>
      <c r="CE11" s="876"/>
      <c r="CF11" s="876"/>
      <c r="CG11" s="879"/>
      <c r="CH11" s="879"/>
      <c r="CI11" s="879"/>
      <c r="CJ11" s="880"/>
      <c r="CK11" s="881"/>
      <c r="CL11" s="881"/>
      <c r="CM11" s="881"/>
      <c r="CN11" s="882"/>
      <c r="CO11" s="877"/>
      <c r="CP11" s="877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5"/>
      <c r="B12" s="2549"/>
      <c r="C12" s="2550"/>
      <c r="D12" s="988"/>
      <c r="E12" s="2537" t="s">
        <v>729</v>
      </c>
      <c r="F12" s="2538"/>
      <c r="G12" s="1201"/>
      <c r="H12" s="1208"/>
      <c r="I12" s="1209"/>
      <c r="J12" s="1208"/>
      <c r="K12" s="2541"/>
      <c r="L12" s="2542"/>
      <c r="M12" s="1208"/>
      <c r="N12" s="2394"/>
      <c r="O12" s="2395"/>
      <c r="P12" s="2395"/>
      <c r="Q12" s="2394"/>
      <c r="R12" s="2395"/>
      <c r="S12" s="2395"/>
      <c r="T12" s="1211"/>
      <c r="U12" s="2251"/>
      <c r="V12" s="2251"/>
      <c r="W12" s="2251"/>
      <c r="X12" s="1212"/>
      <c r="Y12" s="2216"/>
      <c r="Z12" s="2217"/>
      <c r="AA12" s="2217"/>
      <c r="AB12" s="2217"/>
      <c r="AC12" s="1213"/>
      <c r="AD12" s="2213"/>
      <c r="AE12" s="2213"/>
      <c r="AF12" s="2213"/>
      <c r="AG12" s="1214"/>
      <c r="AH12" s="2212"/>
      <c r="AI12" s="2213"/>
      <c r="AJ12" s="2213"/>
      <c r="AK12" s="2213"/>
      <c r="AL12" s="2213"/>
      <c r="AM12" s="1199"/>
      <c r="AN12" s="2214" t="s">
        <v>732</v>
      </c>
      <c r="AO12" s="2215"/>
      <c r="AP12" s="2215"/>
      <c r="AQ12" s="1200"/>
      <c r="AR12" s="1201"/>
      <c r="AS12" s="1210"/>
      <c r="AT12" s="1215"/>
      <c r="AU12" s="1200"/>
      <c r="AV12" s="877"/>
      <c r="AW12" s="877"/>
      <c r="AX12" s="877"/>
      <c r="AY12" s="877"/>
      <c r="AZ12" s="877"/>
      <c r="BA12" s="877"/>
      <c r="BB12" s="876"/>
      <c r="BC12" s="876"/>
      <c r="BD12" s="876"/>
      <c r="BE12" s="876"/>
      <c r="BF12" s="876"/>
      <c r="BG12" s="876"/>
      <c r="BH12" s="876"/>
      <c r="BI12" s="876"/>
      <c r="BJ12" s="876"/>
      <c r="BK12" s="876"/>
      <c r="BL12" s="876"/>
      <c r="BM12" s="878"/>
      <c r="BN12" s="878"/>
      <c r="BO12" s="878"/>
      <c r="BP12" s="878"/>
      <c r="BQ12" s="878"/>
      <c r="BR12" s="876"/>
      <c r="BS12" s="878"/>
      <c r="BT12" s="878"/>
      <c r="BU12" s="878"/>
      <c r="BV12" s="876"/>
      <c r="BW12" s="876"/>
      <c r="BX12" s="877"/>
      <c r="BY12" s="876"/>
      <c r="BZ12" s="876"/>
      <c r="CA12" s="876"/>
      <c r="CB12" s="876"/>
      <c r="CC12" s="876"/>
      <c r="CD12" s="876"/>
      <c r="CE12" s="876"/>
      <c r="CF12" s="876"/>
      <c r="CG12" s="879"/>
      <c r="CH12" s="879"/>
      <c r="CI12" s="879"/>
      <c r="CJ12" s="880"/>
      <c r="CK12" s="881"/>
      <c r="CL12" s="881"/>
      <c r="CM12" s="881"/>
      <c r="CN12" s="882"/>
      <c r="CO12" s="877"/>
      <c r="CP12" s="877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2"/>
      <c r="B13" s="2375" t="s">
        <v>733</v>
      </c>
      <c r="C13" s="2376"/>
      <c r="D13" s="986"/>
      <c r="E13" s="2535" t="s">
        <v>735</v>
      </c>
      <c r="F13" s="2536"/>
      <c r="G13" s="1194"/>
      <c r="H13" s="1195"/>
      <c r="I13" s="1196"/>
      <c r="J13" s="1195"/>
      <c r="K13" s="2551"/>
      <c r="L13" s="2552"/>
      <c r="M13" s="1195"/>
      <c r="N13" s="2392"/>
      <c r="O13" s="2393"/>
      <c r="P13" s="2393"/>
      <c r="Q13" s="2392"/>
      <c r="R13" s="2393"/>
      <c r="S13" s="2393"/>
      <c r="T13" s="1203"/>
      <c r="U13" s="2267"/>
      <c r="V13" s="2267"/>
      <c r="W13" s="2267"/>
      <c r="X13" s="1204"/>
      <c r="Y13" s="2553"/>
      <c r="Z13" s="2554"/>
      <c r="AA13" s="2554"/>
      <c r="AB13" s="2554"/>
      <c r="AC13" s="1205"/>
      <c r="AD13" s="2555"/>
      <c r="AE13" s="2555"/>
      <c r="AF13" s="2555"/>
      <c r="AG13" s="1206"/>
      <c r="AH13" s="2381"/>
      <c r="AI13" s="2382"/>
      <c r="AJ13" s="2382"/>
      <c r="AK13" s="2382"/>
      <c r="AL13" s="2382"/>
      <c r="AM13" s="1197"/>
      <c r="AN13" s="2450"/>
      <c r="AO13" s="2382"/>
      <c r="AP13" s="2382"/>
      <c r="AQ13" s="1198"/>
      <c r="AR13" s="1216">
        <v>30</v>
      </c>
      <c r="AS13" s="1217"/>
      <c r="AT13" s="1218">
        <v>1</v>
      </c>
      <c r="AU13" s="1198"/>
      <c r="AV13" s="877"/>
      <c r="AZ13" s="1232"/>
      <c r="BA13" s="877"/>
      <c r="BB13" s="876"/>
      <c r="BC13" s="876"/>
      <c r="BD13" s="876"/>
      <c r="BE13" s="876"/>
      <c r="BF13" s="876"/>
      <c r="BG13" s="876"/>
      <c r="BH13" s="876"/>
      <c r="BI13" s="876"/>
      <c r="BJ13" s="876"/>
      <c r="BK13" s="876"/>
      <c r="BL13" s="876"/>
      <c r="BM13" s="878"/>
      <c r="BN13" s="1473"/>
      <c r="BO13" s="878"/>
      <c r="BP13" s="878"/>
      <c r="BQ13" s="878"/>
      <c r="BR13" s="876"/>
      <c r="BS13" s="878"/>
      <c r="BT13" s="878"/>
      <c r="BU13" s="878"/>
      <c r="BV13" s="876"/>
      <c r="BW13" s="876"/>
      <c r="BX13" s="877"/>
      <c r="BY13" s="876"/>
      <c r="BZ13" s="876"/>
      <c r="CA13" s="876"/>
      <c r="CB13" s="876"/>
      <c r="CC13" s="876"/>
      <c r="CD13" s="876"/>
      <c r="CE13" s="876"/>
      <c r="CF13" s="876"/>
      <c r="CG13" s="879"/>
      <c r="CH13" s="879"/>
      <c r="CI13" s="879"/>
      <c r="CJ13" s="880"/>
      <c r="CK13" s="881"/>
      <c r="CL13" s="881"/>
      <c r="CM13" s="881"/>
      <c r="CN13" s="882"/>
      <c r="CO13" s="877"/>
      <c r="CP13" s="877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5"/>
      <c r="B14" s="2563"/>
      <c r="C14" s="2564"/>
      <c r="D14" s="987"/>
      <c r="E14" s="2537" t="s">
        <v>28</v>
      </c>
      <c r="F14" s="2538"/>
      <c r="G14" s="1201"/>
      <c r="H14" s="1208"/>
      <c r="I14" s="1209"/>
      <c r="J14" s="1208"/>
      <c r="K14" s="2541"/>
      <c r="L14" s="2542"/>
      <c r="M14" s="1208"/>
      <c r="N14" s="2394"/>
      <c r="O14" s="2395"/>
      <c r="P14" s="2395"/>
      <c r="Q14" s="2394"/>
      <c r="R14" s="2395"/>
      <c r="S14" s="2395"/>
      <c r="T14" s="1211"/>
      <c r="U14" s="2251"/>
      <c r="V14" s="2251"/>
      <c r="W14" s="2251"/>
      <c r="X14" s="1212"/>
      <c r="Y14" s="2216"/>
      <c r="Z14" s="2217"/>
      <c r="AA14" s="2217"/>
      <c r="AB14" s="2217"/>
      <c r="AC14" s="1213"/>
      <c r="AD14" s="2213"/>
      <c r="AE14" s="2213"/>
      <c r="AF14" s="2213"/>
      <c r="AG14" s="1214"/>
      <c r="AH14" s="2212"/>
      <c r="AI14" s="2213"/>
      <c r="AJ14" s="2213"/>
      <c r="AK14" s="2213"/>
      <c r="AL14" s="2213"/>
      <c r="AM14" s="1199"/>
      <c r="AN14" s="2214"/>
      <c r="AO14" s="2215"/>
      <c r="AP14" s="2215"/>
      <c r="AQ14" s="1200"/>
      <c r="AR14" s="1219">
        <v>200</v>
      </c>
      <c r="AS14" s="1210"/>
      <c r="AT14" s="1220">
        <v>100</v>
      </c>
      <c r="AU14" s="1200"/>
      <c r="AV14" s="877"/>
      <c r="AW14" s="2211" t="s">
        <v>936</v>
      </c>
      <c r="AX14" s="2211"/>
      <c r="AY14" s="2211"/>
      <c r="AZ14" s="2210" t="s">
        <v>937</v>
      </c>
      <c r="BA14" s="2210"/>
      <c r="BB14" s="2210"/>
      <c r="BC14" s="2210"/>
      <c r="BD14" s="2210"/>
      <c r="BE14" s="2210"/>
      <c r="BF14" s="2210"/>
      <c r="BG14" s="2210"/>
      <c r="BH14" s="2210"/>
      <c r="BI14" s="2210"/>
      <c r="BJ14" s="2210"/>
      <c r="BK14" s="2210"/>
      <c r="BL14" s="2210"/>
      <c r="BM14" s="2210"/>
      <c r="BN14" s="2210"/>
      <c r="BO14" s="2210"/>
      <c r="BP14" s="2210"/>
      <c r="BQ14" s="2210"/>
      <c r="BR14" s="2210"/>
      <c r="BS14" s="2210"/>
      <c r="BT14" s="2210"/>
      <c r="BU14" s="2210"/>
      <c r="BV14" s="2210"/>
      <c r="BW14" s="2210"/>
      <c r="BX14" s="2210"/>
      <c r="BY14" s="2210"/>
      <c r="BZ14" s="2210"/>
      <c r="CA14" s="2210"/>
      <c r="CB14" s="2210"/>
      <c r="CC14" s="2210"/>
      <c r="CD14" s="2210"/>
      <c r="CE14" s="2210"/>
      <c r="CF14" s="876"/>
      <c r="CG14" s="876"/>
      <c r="CH14" s="876"/>
      <c r="CI14" s="879"/>
      <c r="CJ14" s="879"/>
      <c r="CK14" s="879"/>
      <c r="CL14" s="880"/>
      <c r="CM14" s="881"/>
      <c r="CN14" s="881"/>
      <c r="CO14" s="881"/>
      <c r="CP14" s="882"/>
      <c r="CQ14" s="877"/>
      <c r="CR14" s="877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80"/>
      <c r="B15" s="2543" t="s">
        <v>734</v>
      </c>
      <c r="C15" s="2544"/>
      <c r="D15" s="981"/>
      <c r="E15" s="2543" t="s">
        <v>736</v>
      </c>
      <c r="F15" s="2544"/>
      <c r="G15" s="1221"/>
      <c r="H15" s="1222"/>
      <c r="I15" s="1223"/>
      <c r="J15" s="1222"/>
      <c r="K15" s="2539"/>
      <c r="L15" s="2540"/>
      <c r="M15" s="1224"/>
      <c r="N15" s="2397"/>
      <c r="O15" s="2397"/>
      <c r="P15" s="2397"/>
      <c r="Q15" s="2396"/>
      <c r="R15" s="2397"/>
      <c r="S15" s="2397"/>
      <c r="T15" s="1225"/>
      <c r="U15" s="2387"/>
      <c r="V15" s="2387"/>
      <c r="W15" s="2387"/>
      <c r="X15" s="1222"/>
      <c r="Y15" s="2562"/>
      <c r="Z15" s="2449"/>
      <c r="AA15" s="2449"/>
      <c r="AB15" s="2449"/>
      <c r="AC15" s="1226"/>
      <c r="AD15" s="2470"/>
      <c r="AE15" s="2470"/>
      <c r="AF15" s="2470"/>
      <c r="AG15" s="1193"/>
      <c r="AH15" s="2469"/>
      <c r="AI15" s="2470"/>
      <c r="AJ15" s="2470"/>
      <c r="AK15" s="2470"/>
      <c r="AL15" s="2470"/>
      <c r="AM15" s="1227"/>
      <c r="AN15" s="2449"/>
      <c r="AO15" s="2449"/>
      <c r="AP15" s="2449"/>
      <c r="AQ15" s="1135"/>
      <c r="AR15" s="1228">
        <v>4</v>
      </c>
      <c r="AS15" s="1229"/>
      <c r="AT15" s="1230">
        <v>2</v>
      </c>
      <c r="AU15" s="1231"/>
      <c r="AV15" s="877"/>
      <c r="AW15" s="2209" t="s">
        <v>939</v>
      </c>
      <c r="AX15" s="2209"/>
      <c r="AY15" s="2209"/>
      <c r="AZ15" s="2183" t="s">
        <v>938</v>
      </c>
      <c r="BA15" s="2183"/>
      <c r="BB15" s="2183"/>
      <c r="BC15" s="2183"/>
      <c r="BD15" s="2183"/>
      <c r="BE15" s="2183"/>
      <c r="BF15" s="2183"/>
      <c r="BG15" s="2183"/>
      <c r="BH15" s="2183"/>
      <c r="BI15" s="2183"/>
      <c r="BJ15" s="2183"/>
      <c r="BK15" s="2183"/>
      <c r="BL15" s="2183"/>
      <c r="BM15" s="2183"/>
      <c r="BN15" s="2183"/>
      <c r="BO15" s="2183"/>
      <c r="BP15" s="2183"/>
      <c r="BQ15" s="2183"/>
      <c r="BR15" s="2183"/>
      <c r="BS15" s="2183"/>
      <c r="BT15" s="2183"/>
      <c r="BU15" s="2183"/>
      <c r="BV15" s="2183"/>
      <c r="BW15" s="2183"/>
      <c r="BX15" s="2183"/>
      <c r="BY15" s="2183"/>
      <c r="BZ15" s="2183"/>
      <c r="CA15" s="2183"/>
      <c r="CB15" s="2183"/>
      <c r="CC15" s="2183"/>
      <c r="CD15" s="2183"/>
      <c r="CE15" s="2183"/>
      <c r="CF15" s="881"/>
      <c r="CG15" s="881"/>
      <c r="CH15" s="881"/>
      <c r="CI15" s="882"/>
      <c r="CJ15" s="877"/>
      <c r="CK15" s="877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7"/>
      <c r="B16" s="586"/>
      <c r="C16" s="586"/>
      <c r="D16" s="586"/>
      <c r="E16" s="586"/>
      <c r="F16" s="586"/>
      <c r="G16" s="877"/>
      <c r="H16" s="876"/>
      <c r="I16" s="876"/>
      <c r="J16" s="876"/>
      <c r="K16" s="2021"/>
      <c r="L16" s="2021"/>
      <c r="M16" s="648"/>
      <c r="N16" s="2262"/>
      <c r="O16" s="2262"/>
      <c r="P16" s="2262"/>
      <c r="Q16" s="2262"/>
      <c r="R16" s="2262"/>
      <c r="S16" s="2262"/>
      <c r="T16" s="648"/>
      <c r="U16" s="2021"/>
      <c r="V16" s="2021"/>
      <c r="W16" s="2021"/>
      <c r="X16" s="648"/>
      <c r="Y16" s="2021"/>
      <c r="Z16" s="2021"/>
      <c r="AA16" s="2021"/>
      <c r="AB16" s="2021"/>
      <c r="AC16" s="648"/>
      <c r="AD16" s="2021"/>
      <c r="AE16" s="2021"/>
      <c r="AF16" s="2021"/>
      <c r="AG16" s="648"/>
      <c r="AH16" s="2021"/>
      <c r="AI16" s="2021"/>
      <c r="AJ16" s="2021"/>
      <c r="AK16" s="2021"/>
      <c r="AL16" s="2021"/>
      <c r="AM16" s="648"/>
      <c r="AN16" s="2021"/>
      <c r="AO16" s="2021"/>
      <c r="AP16" s="2021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1998" t="s">
        <v>615</v>
      </c>
      <c r="B17" s="2000"/>
      <c r="C17" s="1998" t="s">
        <v>616</v>
      </c>
      <c r="D17" s="2000"/>
      <c r="E17" s="2315" t="s">
        <v>617</v>
      </c>
      <c r="F17" s="2317"/>
      <c r="G17" s="2145" t="s">
        <v>618</v>
      </c>
      <c r="H17" s="2356"/>
      <c r="I17" s="2356"/>
      <c r="J17" s="2356"/>
      <c r="K17" s="2356"/>
      <c r="L17" s="2356"/>
      <c r="M17" s="2356"/>
      <c r="N17" s="2356"/>
      <c r="O17" s="2356"/>
      <c r="P17" s="2356"/>
      <c r="Q17" s="2356"/>
      <c r="R17" s="2356"/>
      <c r="S17" s="2356"/>
      <c r="T17" s="2146"/>
      <c r="U17" s="2020" t="s">
        <v>619</v>
      </c>
      <c r="V17" s="2021"/>
      <c r="W17" s="2021"/>
      <c r="X17" s="2021"/>
      <c r="Y17" s="2021"/>
      <c r="Z17" s="2021"/>
      <c r="AA17" s="2021"/>
      <c r="AB17" s="2021"/>
      <c r="AC17" s="2021"/>
      <c r="AD17" s="2021"/>
      <c r="AE17" s="2021"/>
      <c r="AF17" s="2021"/>
      <c r="AG17" s="2021"/>
      <c r="AH17" s="2021"/>
      <c r="AI17" s="2022"/>
      <c r="AJ17" s="2466" t="s">
        <v>620</v>
      </c>
      <c r="AK17" s="2467"/>
      <c r="AL17" s="2467"/>
      <c r="AM17" s="2467"/>
      <c r="AN17" s="2467"/>
      <c r="AO17" s="2467"/>
      <c r="AP17" s="2467"/>
      <c r="AQ17" s="2467"/>
      <c r="AR17" s="2467"/>
      <c r="AS17" s="2467"/>
      <c r="AT17" s="2467"/>
      <c r="AU17" s="2467"/>
      <c r="AV17" s="2467"/>
      <c r="AW17" s="2467"/>
      <c r="AX17" s="2467"/>
      <c r="AY17" s="2467"/>
      <c r="AZ17" s="2467"/>
      <c r="BA17" s="2467"/>
      <c r="BB17" s="2467"/>
      <c r="BC17" s="2467"/>
      <c r="BD17" s="2467"/>
      <c r="BE17" s="2467"/>
      <c r="BF17" s="2467"/>
      <c r="BG17" s="2467"/>
      <c r="BH17" s="2467"/>
      <c r="BI17" s="2467"/>
      <c r="BJ17" s="2467"/>
      <c r="BK17" s="2467"/>
      <c r="BL17" s="2467"/>
      <c r="BM17" s="2467"/>
      <c r="BN17" s="2467"/>
      <c r="BO17" s="2467"/>
      <c r="BP17" s="2467"/>
      <c r="BQ17" s="2467"/>
      <c r="BR17" s="2467"/>
      <c r="BS17" s="2467"/>
      <c r="BT17" s="2467"/>
      <c r="BU17" s="2467"/>
      <c r="BV17" s="2467"/>
      <c r="BW17" s="2467"/>
      <c r="BX17" s="2467"/>
      <c r="BY17" s="2467"/>
      <c r="BZ17" s="2467"/>
      <c r="CA17" s="2467"/>
      <c r="CB17" s="2467"/>
      <c r="CC17" s="2467"/>
      <c r="CD17" s="2467"/>
      <c r="CE17" s="2468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1993"/>
      <c r="B18" s="1995"/>
      <c r="C18" s="1993" t="s">
        <v>621</v>
      </c>
      <c r="D18" s="1995"/>
      <c r="E18" s="2318" t="s">
        <v>622</v>
      </c>
      <c r="F18" s="2320"/>
      <c r="G18" s="2315" t="s">
        <v>623</v>
      </c>
      <c r="H18" s="2317"/>
      <c r="I18" s="2353" t="s">
        <v>609</v>
      </c>
      <c r="J18" s="2355"/>
      <c r="K18" s="2353" t="s">
        <v>624</v>
      </c>
      <c r="L18" s="2354"/>
      <c r="M18" s="2355"/>
      <c r="N18" s="2315" t="s">
        <v>625</v>
      </c>
      <c r="O18" s="2316"/>
      <c r="P18" s="2316"/>
      <c r="Q18" s="2316"/>
      <c r="R18" s="2316"/>
      <c r="S18" s="2316"/>
      <c r="T18" s="2317"/>
      <c r="U18" s="1993" t="s">
        <v>625</v>
      </c>
      <c r="V18" s="1994"/>
      <c r="W18" s="1994"/>
      <c r="X18" s="1994"/>
      <c r="Y18" s="1994"/>
      <c r="Z18" s="1994"/>
      <c r="AA18" s="1994"/>
      <c r="AB18" s="1994"/>
      <c r="AC18" s="1994"/>
      <c r="AD18" s="1994"/>
      <c r="AE18" s="1995"/>
      <c r="AF18" s="2398" t="s">
        <v>609</v>
      </c>
      <c r="AG18" s="2399"/>
      <c r="AH18" s="2399"/>
      <c r="AI18" s="2400"/>
      <c r="AJ18" s="2411" t="s">
        <v>626</v>
      </c>
      <c r="AK18" s="2412"/>
      <c r="AL18" s="2412"/>
      <c r="AM18" s="2412"/>
      <c r="AN18" s="2412"/>
      <c r="AO18" s="2413"/>
      <c r="AP18" s="2463" t="s">
        <v>627</v>
      </c>
      <c r="AQ18" s="2464"/>
      <c r="AR18" s="2464"/>
      <c r="AS18" s="2464"/>
      <c r="AT18" s="2464"/>
      <c r="AU18" s="2464"/>
      <c r="AV18" s="2464"/>
      <c r="AW18" s="2464"/>
      <c r="AX18" s="2464"/>
      <c r="AY18" s="2464"/>
      <c r="AZ18" s="2464"/>
      <c r="BA18" s="2465"/>
      <c r="BB18" s="2463" t="s">
        <v>628</v>
      </c>
      <c r="BC18" s="2464"/>
      <c r="BD18" s="2464"/>
      <c r="BE18" s="2464"/>
      <c r="BF18" s="2464"/>
      <c r="BG18" s="2464"/>
      <c r="BH18" s="2464"/>
      <c r="BI18" s="2464"/>
      <c r="BJ18" s="2464"/>
      <c r="BK18" s="2464"/>
      <c r="BL18" s="2464"/>
      <c r="BM18" s="2465"/>
      <c r="BN18" s="2411" t="s">
        <v>629</v>
      </c>
      <c r="BO18" s="2412"/>
      <c r="BP18" s="2412"/>
      <c r="BQ18" s="2412"/>
      <c r="BR18" s="2412"/>
      <c r="BS18" s="2413"/>
      <c r="BT18" s="2411" t="s">
        <v>630</v>
      </c>
      <c r="BU18" s="2412"/>
      <c r="BV18" s="2412"/>
      <c r="BW18" s="2412"/>
      <c r="BX18" s="2412"/>
      <c r="BY18" s="2412"/>
      <c r="BZ18" s="2411" t="s">
        <v>631</v>
      </c>
      <c r="CA18" s="2412"/>
      <c r="CB18" s="2412"/>
      <c r="CC18" s="2412"/>
      <c r="CD18" s="2412"/>
      <c r="CE18" s="2413"/>
      <c r="CF18" s="613"/>
      <c r="CG18" s="613"/>
      <c r="CH18" s="613"/>
      <c r="CI18" s="613"/>
    </row>
    <row r="19" spans="1:117" ht="6.75" customHeight="1">
      <c r="A19" s="1993"/>
      <c r="B19" s="1995"/>
      <c r="C19" s="1993"/>
      <c r="D19" s="1995"/>
      <c r="E19" s="2318"/>
      <c r="F19" s="2320"/>
      <c r="G19" s="2318"/>
      <c r="H19" s="2320"/>
      <c r="I19" s="2398" t="s">
        <v>423</v>
      </c>
      <c r="J19" s="2400"/>
      <c r="K19" s="2398" t="s">
        <v>423</v>
      </c>
      <c r="L19" s="2399"/>
      <c r="M19" s="2400"/>
      <c r="N19" s="2318"/>
      <c r="O19" s="2319"/>
      <c r="P19" s="2319"/>
      <c r="Q19" s="2319"/>
      <c r="R19" s="2319"/>
      <c r="S19" s="2319"/>
      <c r="T19" s="2320"/>
      <c r="U19" s="1994" t="s">
        <v>423</v>
      </c>
      <c r="V19" s="1994"/>
      <c r="W19" s="1994"/>
      <c r="X19" s="1994"/>
      <c r="Y19" s="1994"/>
      <c r="Z19" s="1994"/>
      <c r="AA19" s="1994"/>
      <c r="AB19" s="1994"/>
      <c r="AC19" s="1994"/>
      <c r="AD19" s="1994"/>
      <c r="AE19" s="1994"/>
      <c r="AF19" s="2398" t="s">
        <v>423</v>
      </c>
      <c r="AG19" s="2399"/>
      <c r="AH19" s="2399"/>
      <c r="AI19" s="2400"/>
      <c r="AJ19" s="2416"/>
      <c r="AK19" s="2417"/>
      <c r="AL19" s="2417"/>
      <c r="AM19" s="2417"/>
      <c r="AN19" s="2417"/>
      <c r="AO19" s="2418"/>
      <c r="AP19" s="2463" t="s">
        <v>632</v>
      </c>
      <c r="AQ19" s="2464"/>
      <c r="AR19" s="2464"/>
      <c r="AS19" s="2464"/>
      <c r="AT19" s="2464"/>
      <c r="AU19" s="2465"/>
      <c r="AV19" s="2463" t="s">
        <v>633</v>
      </c>
      <c r="AW19" s="2464"/>
      <c r="AX19" s="2464"/>
      <c r="AY19" s="2464"/>
      <c r="AZ19" s="2464"/>
      <c r="BA19" s="2465"/>
      <c r="BB19" s="2463" t="s">
        <v>634</v>
      </c>
      <c r="BC19" s="2464"/>
      <c r="BD19" s="2464"/>
      <c r="BE19" s="2464"/>
      <c r="BF19" s="2464"/>
      <c r="BG19" s="2465"/>
      <c r="BH19" s="2463" t="s">
        <v>635</v>
      </c>
      <c r="BI19" s="2464"/>
      <c r="BJ19" s="2464"/>
      <c r="BK19" s="2464"/>
      <c r="BL19" s="2464"/>
      <c r="BM19" s="2465"/>
      <c r="BN19" s="2416" t="s">
        <v>636</v>
      </c>
      <c r="BO19" s="2417"/>
      <c r="BP19" s="2417"/>
      <c r="BQ19" s="2417"/>
      <c r="BR19" s="2417"/>
      <c r="BS19" s="2418"/>
      <c r="BT19" s="2416"/>
      <c r="BU19" s="2417"/>
      <c r="BV19" s="2417"/>
      <c r="BW19" s="2417"/>
      <c r="BX19" s="2417"/>
      <c r="BY19" s="2417"/>
      <c r="BZ19" s="2416"/>
      <c r="CA19" s="2417"/>
      <c r="CB19" s="2417"/>
      <c r="CC19" s="2417"/>
      <c r="CD19" s="2417"/>
      <c r="CE19" s="2418"/>
      <c r="CF19" s="613"/>
      <c r="CG19" s="613"/>
      <c r="CH19" s="613"/>
      <c r="CI19" s="613"/>
    </row>
    <row r="20" spans="1:117" ht="7.35" customHeight="1">
      <c r="A20" s="1993"/>
      <c r="B20" s="1995"/>
      <c r="C20" s="1993"/>
      <c r="D20" s="1995"/>
      <c r="E20" s="2318"/>
      <c r="F20" s="2320"/>
      <c r="G20" s="2318"/>
      <c r="H20" s="2320"/>
      <c r="I20" s="2398"/>
      <c r="J20" s="2400"/>
      <c r="K20" s="2398"/>
      <c r="L20" s="2399"/>
      <c r="M20" s="2400"/>
      <c r="N20" s="2318"/>
      <c r="O20" s="2319"/>
      <c r="P20" s="2319"/>
      <c r="Q20" s="2319"/>
      <c r="R20" s="2319"/>
      <c r="S20" s="2319"/>
      <c r="T20" s="2320"/>
      <c r="U20" s="1994"/>
      <c r="V20" s="1994"/>
      <c r="W20" s="1994"/>
      <c r="X20" s="1994"/>
      <c r="Y20" s="1994"/>
      <c r="Z20" s="1994"/>
      <c r="AA20" s="1994"/>
      <c r="AB20" s="1994"/>
      <c r="AC20" s="1994"/>
      <c r="AD20" s="1994"/>
      <c r="AE20" s="1994"/>
      <c r="AF20" s="2398"/>
      <c r="AG20" s="2399"/>
      <c r="AH20" s="2399"/>
      <c r="AI20" s="2400"/>
      <c r="AJ20" s="1996" t="str">
        <f>'3.1Cost by Sub-contractors'!M3</f>
        <v>Qty</v>
      </c>
      <c r="AK20" s="1997"/>
      <c r="AL20" s="2171" t="str">
        <f>'3.1Cost by Sub-contractors'!K3</f>
        <v>Unit Price</v>
      </c>
      <c r="AM20" s="2172"/>
      <c r="AN20" s="2414" t="str">
        <f>'3.1Cost by Sub-contractors'!O3</f>
        <v>Amount</v>
      </c>
      <c r="AO20" s="2180"/>
      <c r="AP20" s="1996" t="str">
        <f>'3.1Cost by Sub-contractors'!M3</f>
        <v>Qty</v>
      </c>
      <c r="AQ20" s="1997"/>
      <c r="AR20" s="2171" t="str">
        <f>'3.1Cost by Sub-contractors'!K3</f>
        <v>Unit Price</v>
      </c>
      <c r="AS20" s="2172"/>
      <c r="AT20" s="2414" t="str">
        <f>'3.1Cost by Sub-contractors'!O3</f>
        <v>Amount</v>
      </c>
      <c r="AU20" s="2180"/>
      <c r="AV20" s="1996" t="str">
        <f>'3.1Cost by Sub-contractors'!M3</f>
        <v>Qty</v>
      </c>
      <c r="AW20" s="1997"/>
      <c r="AX20" s="2171" t="str">
        <f>'3.1Cost by Sub-contractors'!K3</f>
        <v>Unit Price</v>
      </c>
      <c r="AY20" s="2172"/>
      <c r="AZ20" s="2414" t="str">
        <f>'3.1Cost by Sub-contractors'!O3</f>
        <v>Amount</v>
      </c>
      <c r="BA20" s="2180"/>
      <c r="BB20" s="1996" t="str">
        <f>'3.1Cost by Sub-contractors'!M3</f>
        <v>Qty</v>
      </c>
      <c r="BC20" s="2172"/>
      <c r="BD20" s="2171" t="str">
        <f>'3.1Cost by Sub-contractors'!K3</f>
        <v>Unit Price</v>
      </c>
      <c r="BE20" s="2172"/>
      <c r="BF20" s="2179" t="str">
        <f>'3.1Cost by Sub-contractors'!O3</f>
        <v>Amount</v>
      </c>
      <c r="BG20" s="2180"/>
      <c r="BH20" s="1996" t="str">
        <f>'3.1Cost by Sub-contractors'!M3</f>
        <v>Qty</v>
      </c>
      <c r="BI20" s="2172"/>
      <c r="BJ20" s="2171" t="str">
        <f>'3.1Cost by Sub-contractors'!K3</f>
        <v>Unit Price</v>
      </c>
      <c r="BK20" s="2172"/>
      <c r="BL20" s="2179" t="str">
        <f>'3.1Cost by Sub-contractors'!O3</f>
        <v>Amount</v>
      </c>
      <c r="BM20" s="2180"/>
      <c r="BN20" s="1996" t="str">
        <f>'3.1Cost by Sub-contractors'!M3</f>
        <v>Qty</v>
      </c>
      <c r="BO20" s="2172"/>
      <c r="BP20" s="2171" t="str">
        <f>'3.1Cost by Sub-contractors'!K3</f>
        <v>Unit Price</v>
      </c>
      <c r="BQ20" s="2172"/>
      <c r="BR20" s="2414" t="str">
        <f>'3.1Cost by Sub-contractors'!O3</f>
        <v>Amount</v>
      </c>
      <c r="BS20" s="2414"/>
      <c r="BT20" s="1996" t="str">
        <f>'3.1Cost by Sub-contractors'!M3</f>
        <v>Qty</v>
      </c>
      <c r="BU20" s="2172"/>
      <c r="BV20" s="2171" t="str">
        <f>'3.1Cost by Sub-contractors'!K3</f>
        <v>Unit Price</v>
      </c>
      <c r="BW20" s="2172"/>
      <c r="BX20" s="2414" t="str">
        <f>'3.1Cost by Sub-contractors'!O3</f>
        <v>Amount</v>
      </c>
      <c r="BY20" s="2414"/>
      <c r="BZ20" s="1996" t="str">
        <f>'3.1Cost by Sub-contractors'!M3</f>
        <v>Qty</v>
      </c>
      <c r="CA20" s="2172"/>
      <c r="CB20" s="2171" t="str">
        <f>'3.1Cost by Sub-contractors'!K3</f>
        <v>Unit Price</v>
      </c>
      <c r="CC20" s="2172"/>
      <c r="CD20" s="2414" t="str">
        <f>'3.1Cost by Sub-contractors'!O3</f>
        <v>Amount</v>
      </c>
      <c r="CE20" s="2180"/>
      <c r="CF20" s="613"/>
      <c r="CG20" s="613"/>
      <c r="CH20" s="613"/>
      <c r="CI20" s="613"/>
    </row>
    <row r="21" spans="1:117" ht="7.35" customHeight="1">
      <c r="A21" s="1993"/>
      <c r="B21" s="1995"/>
      <c r="C21" s="1993"/>
      <c r="D21" s="1995"/>
      <c r="E21" s="2318"/>
      <c r="F21" s="2320"/>
      <c r="G21" s="2319"/>
      <c r="H21" s="2320"/>
      <c r="I21" s="2401"/>
      <c r="J21" s="2402"/>
      <c r="K21" s="2398"/>
      <c r="L21" s="2399"/>
      <c r="M21" s="2400"/>
      <c r="N21" s="2318"/>
      <c r="O21" s="2319"/>
      <c r="P21" s="2319"/>
      <c r="Q21" s="2319"/>
      <c r="R21" s="2319"/>
      <c r="S21" s="2319"/>
      <c r="T21" s="2320"/>
      <c r="U21" s="1994"/>
      <c r="V21" s="1994"/>
      <c r="W21" s="1994"/>
      <c r="X21" s="1994"/>
      <c r="Y21" s="1994"/>
      <c r="Z21" s="1994"/>
      <c r="AA21" s="1994"/>
      <c r="AB21" s="1994"/>
      <c r="AC21" s="1994"/>
      <c r="AD21" s="1994"/>
      <c r="AE21" s="1994"/>
      <c r="AF21" s="2398"/>
      <c r="AG21" s="2399"/>
      <c r="AH21" s="2399"/>
      <c r="AI21" s="2400"/>
      <c r="AJ21" s="2005" t="str">
        <f>'3.1Cost by Sub-contractors'!J20</f>
        <v>(nos.)</v>
      </c>
      <c r="AK21" s="2006"/>
      <c r="AL21" s="2177" t="str">
        <f>'3.1Cost by Sub-contractors'!K4</f>
        <v>(USD)</v>
      </c>
      <c r="AM21" s="2178"/>
      <c r="AN21" s="2415" t="str">
        <f>'3.1Cost by Sub-contractors'!O4</f>
        <v>(USD)</v>
      </c>
      <c r="AO21" s="2166"/>
      <c r="AP21" s="2005" t="str">
        <f>'3.1Cost by Sub-contractors'!J21</f>
        <v>(ha)</v>
      </c>
      <c r="AQ21" s="2006"/>
      <c r="AR21" s="2177" t="str">
        <f>'3.1Cost by Sub-contractors'!K4</f>
        <v>(USD)</v>
      </c>
      <c r="AS21" s="2178"/>
      <c r="AT21" s="2415" t="str">
        <f>'3.1Cost by Sub-contractors'!O4</f>
        <v>(USD)</v>
      </c>
      <c r="AU21" s="2166"/>
      <c r="AV21" s="2005" t="str">
        <f>'3.1Cost by Sub-contractors'!J22</f>
        <v>(ha)</v>
      </c>
      <c r="AW21" s="2006"/>
      <c r="AX21" s="2177" t="str">
        <f>'3.1Cost by Sub-contractors'!K4</f>
        <v>(USD)</v>
      </c>
      <c r="AY21" s="2178"/>
      <c r="AZ21" s="2415" t="str">
        <f>'3.1Cost by Sub-contractors'!O4</f>
        <v>(USD)</v>
      </c>
      <c r="BA21" s="2166"/>
      <c r="BB21" s="2005" t="str">
        <f>'3.1Cost by Sub-contractors'!J23</f>
        <v>(km)</v>
      </c>
      <c r="BC21" s="2178"/>
      <c r="BD21" s="2177" t="str">
        <f>'3.1Cost by Sub-contractors'!K4</f>
        <v>(USD)</v>
      </c>
      <c r="BE21" s="2178"/>
      <c r="BF21" s="2165" t="str">
        <f>'3.1Cost by Sub-contractors'!O4</f>
        <v>(USD)</v>
      </c>
      <c r="BG21" s="2166"/>
      <c r="BH21" s="2005" t="str">
        <f>'3.1Cost by Sub-contractors'!J24</f>
        <v>(km)</v>
      </c>
      <c r="BI21" s="2178"/>
      <c r="BJ21" s="2177" t="str">
        <f>'3.1Cost by Sub-contractors'!K4</f>
        <v>(USD)</v>
      </c>
      <c r="BK21" s="2178"/>
      <c r="BL21" s="2165" t="str">
        <f>'3.1Cost by Sub-contractors'!O4</f>
        <v>(USD)</v>
      </c>
      <c r="BM21" s="2166"/>
      <c r="BN21" s="2005" t="str">
        <f>'3.1Cost by Sub-contractors'!J25</f>
        <v>(km)</v>
      </c>
      <c r="BO21" s="2178"/>
      <c r="BP21" s="2177" t="str">
        <f>'3.1Cost by Sub-contractors'!K4</f>
        <v>(USD)</v>
      </c>
      <c r="BQ21" s="2178"/>
      <c r="BR21" s="2415" t="str">
        <f>'3.1Cost by Sub-contractors'!O4</f>
        <v>(USD)</v>
      </c>
      <c r="BS21" s="2415"/>
      <c r="BT21" s="2005" t="str">
        <f>'3.1Cost by Sub-contractors'!J26</f>
        <v>(km)</v>
      </c>
      <c r="BU21" s="2178"/>
      <c r="BV21" s="2177" t="str">
        <f>'3.1Cost by Sub-contractors'!K4</f>
        <v>(USD)</v>
      </c>
      <c r="BW21" s="2178"/>
      <c r="BX21" s="2415" t="str">
        <f>'3.1Cost by Sub-contractors'!O4</f>
        <v>(USD)</v>
      </c>
      <c r="BY21" s="2415"/>
      <c r="BZ21" s="2005" t="str">
        <f>'3.1Cost by Sub-contractors'!J27</f>
        <v>(km)</v>
      </c>
      <c r="CA21" s="2178"/>
      <c r="CB21" s="2177" t="str">
        <f>'3.1Cost by Sub-contractors'!K4</f>
        <v>(USD)</v>
      </c>
      <c r="CC21" s="2178"/>
      <c r="CD21" s="2415" t="str">
        <f>'3.1Cost by Sub-contractors'!O4</f>
        <v>(USD)</v>
      </c>
      <c r="CE21" s="2166"/>
      <c r="CF21" s="613"/>
      <c r="CG21" s="613"/>
      <c r="CH21" s="613"/>
      <c r="CI21" s="613"/>
    </row>
    <row r="22" spans="1:117" ht="7.35" customHeight="1">
      <c r="A22" s="1749"/>
      <c r="B22" s="2201" t="s">
        <v>637</v>
      </c>
      <c r="C22" s="2201"/>
      <c r="D22" s="2201"/>
      <c r="E22" s="2201"/>
      <c r="F22" s="2201"/>
      <c r="G22" s="2201"/>
      <c r="H22" s="2201"/>
      <c r="I22" s="2201"/>
      <c r="J22" s="2201"/>
      <c r="K22" s="2201"/>
      <c r="L22" s="2201"/>
      <c r="M22" s="2201"/>
      <c r="N22" s="2201"/>
      <c r="O22" s="2201"/>
      <c r="P22" s="2201"/>
      <c r="Q22" s="2201"/>
      <c r="R22" s="2201"/>
      <c r="S22" s="2201"/>
      <c r="T22" s="2201"/>
      <c r="U22" s="2201"/>
      <c r="V22" s="2201"/>
      <c r="W22" s="2201"/>
      <c r="X22" s="2201"/>
      <c r="Y22" s="2201"/>
      <c r="Z22" s="2201"/>
      <c r="AA22" s="2201"/>
      <c r="AB22" s="2201"/>
      <c r="AC22" s="2201"/>
      <c r="AD22" s="2201"/>
      <c r="AE22" s="2201"/>
      <c r="AF22" s="2201"/>
      <c r="AG22" s="2201"/>
      <c r="AH22" s="2201"/>
      <c r="AI22" s="2201"/>
      <c r="AJ22" s="2201"/>
      <c r="AK22" s="2201"/>
      <c r="AL22" s="2201"/>
      <c r="AM22" s="2201"/>
      <c r="AN22" s="2201"/>
      <c r="AO22" s="2201"/>
      <c r="AP22" s="2201"/>
      <c r="AQ22" s="2201"/>
      <c r="AR22" s="2201"/>
      <c r="AS22" s="2201"/>
      <c r="AT22" s="2201"/>
      <c r="AU22" s="2201"/>
      <c r="AV22" s="2201"/>
      <c r="AW22" s="2201"/>
      <c r="AX22" s="2201"/>
      <c r="AY22" s="2201"/>
      <c r="AZ22" s="2201"/>
      <c r="BA22" s="2201"/>
      <c r="BB22" s="2201"/>
      <c r="BC22" s="2201"/>
      <c r="BD22" s="2201"/>
      <c r="BE22" s="2201"/>
      <c r="BF22" s="2201"/>
      <c r="BG22" s="2201"/>
      <c r="BH22" s="2201"/>
      <c r="BI22" s="2201"/>
      <c r="BJ22" s="2201"/>
      <c r="BK22" s="2201"/>
      <c r="BL22" s="2201"/>
      <c r="BM22" s="2201"/>
      <c r="BN22" s="2201"/>
      <c r="BO22" s="2201"/>
      <c r="BP22" s="2201"/>
      <c r="BQ22" s="2201"/>
      <c r="BR22" s="2201"/>
      <c r="BS22" s="2201"/>
      <c r="BT22" s="2201"/>
      <c r="BU22" s="2201"/>
      <c r="BV22" s="2201"/>
      <c r="BW22" s="2201"/>
      <c r="BX22" s="2201"/>
      <c r="BY22" s="2201"/>
      <c r="BZ22" s="2201"/>
      <c r="CA22" s="2201"/>
      <c r="CB22" s="2201"/>
      <c r="CC22" s="2201"/>
      <c r="CD22" s="2201"/>
      <c r="CE22" s="2202"/>
      <c r="CF22" s="613"/>
      <c r="CG22" s="613"/>
      <c r="CH22" s="613"/>
      <c r="CI22" s="613"/>
    </row>
    <row r="23" spans="1:117" ht="7.35" customHeight="1">
      <c r="A23" s="982"/>
      <c r="B23" s="606" t="str">
        <f>'4.1Plan'!B6</f>
        <v>Danang</v>
      </c>
      <c r="C23" s="1993" t="str">
        <f>'4.1Plan'!C6</f>
        <v>PKG01</v>
      </c>
      <c r="D23" s="1995"/>
      <c r="E23" s="2029" t="str">
        <f>'4.1Plan'!D6</f>
        <v>ML01-1</v>
      </c>
      <c r="F23" s="2031"/>
      <c r="G23" s="2409">
        <v>-120</v>
      </c>
      <c r="H23" s="2441"/>
      <c r="I23" s="1012">
        <v>49.1</v>
      </c>
      <c r="J23" s="1013"/>
      <c r="K23" s="2373">
        <v>26</v>
      </c>
      <c r="L23" s="2374"/>
      <c r="M23" s="640"/>
      <c r="N23" s="2248">
        <f>G23-I23/2</f>
        <v>-144.55000000000001</v>
      </c>
      <c r="O23" s="2218"/>
      <c r="P23" s="990"/>
      <c r="Q23" s="1770" t="s">
        <v>424</v>
      </c>
      <c r="R23" s="2218">
        <f>G23+I23/2</f>
        <v>-95.45</v>
      </c>
      <c r="S23" s="2218"/>
      <c r="T23" s="640"/>
      <c r="U23" s="2275" t="s">
        <v>638</v>
      </c>
      <c r="V23" s="2276"/>
      <c r="W23" s="2248">
        <f>N23-O6</f>
        <v>-174.55</v>
      </c>
      <c r="X23" s="2218"/>
      <c r="Y23" s="2218"/>
      <c r="Z23" s="991" t="s">
        <v>424</v>
      </c>
      <c r="AA23" s="2218">
        <f>R23+O6</f>
        <v>-65.45</v>
      </c>
      <c r="AB23" s="2218"/>
      <c r="AC23" s="2218"/>
      <c r="AD23" s="2218"/>
      <c r="AE23" s="991"/>
      <c r="AF23" s="2264">
        <f>AA23-W23</f>
        <v>109.10000000000001</v>
      </c>
      <c r="AG23" s="2265"/>
      <c r="AH23" s="2265"/>
      <c r="AI23" s="992"/>
      <c r="AJ23" s="1015">
        <f>G5</f>
        <v>2</v>
      </c>
      <c r="AK23" s="1016"/>
      <c r="AL23" s="920"/>
      <c r="AM23" s="1017"/>
      <c r="AN23" s="1084"/>
      <c r="AO23" s="1018"/>
      <c r="AP23" s="883">
        <f>AF23*N7/10000</f>
        <v>1.5274000000000001</v>
      </c>
      <c r="AQ23" s="884"/>
      <c r="AR23" s="885"/>
      <c r="AS23" s="886"/>
      <c r="AT23" s="887"/>
      <c r="AU23" s="888"/>
      <c r="AV23" s="883"/>
      <c r="AW23" s="884"/>
      <c r="AX23" s="885"/>
      <c r="AY23" s="886"/>
      <c r="AZ23" s="887"/>
      <c r="BA23" s="888"/>
      <c r="BB23" s="889">
        <f>AF23/1000</f>
        <v>0.1091</v>
      </c>
      <c r="BC23" s="884"/>
      <c r="BD23" s="885"/>
      <c r="BE23" s="886"/>
      <c r="BF23" s="887"/>
      <c r="BG23" s="888"/>
      <c r="BH23" s="889"/>
      <c r="BI23" s="884"/>
      <c r="BJ23" s="885"/>
      <c r="BK23" s="886"/>
      <c r="BL23" s="887"/>
      <c r="BM23" s="888"/>
      <c r="BN23" s="890">
        <f>ROUND((AF23-I23)/K8,0)*N9*(1+K10)/1000</f>
        <v>0.441</v>
      </c>
      <c r="BO23" s="891"/>
      <c r="BP23" s="885"/>
      <c r="BQ23" s="892"/>
      <c r="BR23" s="886"/>
      <c r="BS23" s="891"/>
      <c r="BT23" s="890"/>
      <c r="BU23" s="891"/>
      <c r="BV23" s="920"/>
      <c r="BW23" s="892"/>
      <c r="BX23" s="886"/>
      <c r="BY23" s="891"/>
      <c r="BZ23" s="890"/>
      <c r="CA23" s="596"/>
      <c r="CB23" s="920"/>
      <c r="CC23" s="893"/>
      <c r="CD23" s="639"/>
      <c r="CE23" s="640"/>
      <c r="CF23" s="494"/>
      <c r="CG23" s="613"/>
      <c r="CH23" s="613"/>
      <c r="CI23" s="613"/>
    </row>
    <row r="24" spans="1:117" ht="7.35" customHeight="1">
      <c r="A24" s="979"/>
      <c r="B24" s="606"/>
      <c r="C24" s="1993"/>
      <c r="D24" s="1995"/>
      <c r="E24" s="2029"/>
      <c r="F24" s="2031"/>
      <c r="G24" s="2403">
        <v>1619</v>
      </c>
      <c r="H24" s="2429"/>
      <c r="I24" s="993">
        <v>743.15</v>
      </c>
      <c r="J24" s="994"/>
      <c r="K24" s="2365">
        <v>26</v>
      </c>
      <c r="L24" s="2366"/>
      <c r="M24" s="637"/>
      <c r="N24" s="2284">
        <f>G24-I24/2</f>
        <v>1247.425</v>
      </c>
      <c r="O24" s="2219"/>
      <c r="P24" s="1768"/>
      <c r="Q24" s="1751" t="s">
        <v>424</v>
      </c>
      <c r="R24" s="2219">
        <f>G24+I24/2</f>
        <v>1990.575</v>
      </c>
      <c r="S24" s="2219"/>
      <c r="T24" s="637"/>
      <c r="U24" s="2279" t="s">
        <v>639</v>
      </c>
      <c r="V24" s="2280"/>
      <c r="W24" s="2284">
        <f>N24-Z6</f>
        <v>1047.425</v>
      </c>
      <c r="X24" s="2219"/>
      <c r="Y24" s="2219"/>
      <c r="Z24" s="984" t="s">
        <v>424</v>
      </c>
      <c r="AA24" s="2219">
        <f>R24+Z6</f>
        <v>2190.5749999999998</v>
      </c>
      <c r="AB24" s="2219"/>
      <c r="AC24" s="2219"/>
      <c r="AD24" s="2219"/>
      <c r="AE24" s="984"/>
      <c r="AF24" s="2249">
        <f>AA24-W24</f>
        <v>1143.1499999999999</v>
      </c>
      <c r="AG24" s="2250"/>
      <c r="AH24" s="2250"/>
      <c r="AI24" s="995"/>
      <c r="AJ24" s="996">
        <f>I5</f>
        <v>4</v>
      </c>
      <c r="AK24" s="997"/>
      <c r="AL24" s="894"/>
      <c r="AM24" s="998"/>
      <c r="AN24" s="894"/>
      <c r="AO24" s="999"/>
      <c r="AP24" s="895">
        <f>(AF24-I24)*N7/10000</f>
        <v>5.5999999999999988</v>
      </c>
      <c r="AQ24" s="896"/>
      <c r="AR24" s="897"/>
      <c r="AS24" s="898"/>
      <c r="AT24" s="897"/>
      <c r="AU24" s="899"/>
      <c r="AV24" s="895">
        <f>I24*N7/10000</f>
        <v>10.4041</v>
      </c>
      <c r="AW24" s="896"/>
      <c r="AX24" s="897"/>
      <c r="AY24" s="898"/>
      <c r="AZ24" s="897"/>
      <c r="BA24" s="899"/>
      <c r="BB24" s="900">
        <f>(AF24-I24)/1000</f>
        <v>0.39999999999999991</v>
      </c>
      <c r="BC24" s="896"/>
      <c r="BD24" s="897"/>
      <c r="BE24" s="898"/>
      <c r="BF24" s="897"/>
      <c r="BG24" s="899"/>
      <c r="BH24" s="900">
        <f>I24/1000</f>
        <v>0.74314999999999998</v>
      </c>
      <c r="BI24" s="896"/>
      <c r="BJ24" s="897"/>
      <c r="BK24" s="898"/>
      <c r="BL24" s="897"/>
      <c r="BM24" s="899"/>
      <c r="BN24" s="890">
        <f>ROUND((AF24-I24)/K8,0)*N9*(1+K10)/1000</f>
        <v>2.94</v>
      </c>
      <c r="BO24" s="901"/>
      <c r="BP24" s="897"/>
      <c r="BQ24" s="902"/>
      <c r="BR24" s="898"/>
      <c r="BS24" s="901"/>
      <c r="BT24" s="903">
        <f>ROUND(I24/AR13,0)*AR14/1000</f>
        <v>5</v>
      </c>
      <c r="BU24" s="901"/>
      <c r="BV24" s="894"/>
      <c r="BW24" s="902"/>
      <c r="BX24" s="898"/>
      <c r="BY24" s="901"/>
      <c r="BZ24" s="903">
        <f>I24*AR15/1000</f>
        <v>2.9725999999999999</v>
      </c>
      <c r="CA24" s="580"/>
      <c r="CB24" s="894"/>
      <c r="CC24" s="904"/>
      <c r="CD24" s="636"/>
      <c r="CE24" s="637"/>
      <c r="CF24" s="494"/>
      <c r="CG24" s="613"/>
      <c r="CH24" s="613"/>
      <c r="CI24" s="613"/>
    </row>
    <row r="25" spans="1:117" ht="7.35" customHeight="1">
      <c r="A25" s="979"/>
      <c r="B25" s="606"/>
      <c r="C25" s="1993"/>
      <c r="D25" s="1995"/>
      <c r="E25" s="2029"/>
      <c r="F25" s="2031"/>
      <c r="G25" s="2407">
        <v>2510</v>
      </c>
      <c r="H25" s="2442"/>
      <c r="I25" s="1000">
        <v>181.3</v>
      </c>
      <c r="J25" s="1001"/>
      <c r="K25" s="2369">
        <v>26</v>
      </c>
      <c r="L25" s="2370"/>
      <c r="M25" s="641"/>
      <c r="N25" s="2245">
        <f>G25-I25/2</f>
        <v>2419.35</v>
      </c>
      <c r="O25" s="2222"/>
      <c r="P25" s="1765"/>
      <c r="Q25" s="1752" t="s">
        <v>424</v>
      </c>
      <c r="R25" s="2222">
        <f>G25+I25/2</f>
        <v>2600.65</v>
      </c>
      <c r="S25" s="2222"/>
      <c r="T25" s="643"/>
      <c r="U25" s="2277" t="s">
        <v>640</v>
      </c>
      <c r="V25" s="2278"/>
      <c r="W25" s="2245">
        <f>N25-V6</f>
        <v>2319.35</v>
      </c>
      <c r="X25" s="2222"/>
      <c r="Y25" s="2222"/>
      <c r="Z25" s="984" t="s">
        <v>424</v>
      </c>
      <c r="AA25" s="2222">
        <f>R25+V6</f>
        <v>2700.65</v>
      </c>
      <c r="AB25" s="2222"/>
      <c r="AC25" s="2222"/>
      <c r="AD25" s="2222"/>
      <c r="AE25" s="984"/>
      <c r="AF25" s="2451">
        <f>AA25-W25</f>
        <v>381.30000000000018</v>
      </c>
      <c r="AG25" s="2452"/>
      <c r="AH25" s="2452"/>
      <c r="AI25" s="995"/>
      <c r="AJ25" s="1002">
        <f>I5</f>
        <v>4</v>
      </c>
      <c r="AK25" s="1003"/>
      <c r="AL25" s="905"/>
      <c r="AM25" s="1004"/>
      <c r="AN25" s="905"/>
      <c r="AO25" s="1005"/>
      <c r="AP25" s="895">
        <f>(AF25-I25)*N7/10000</f>
        <v>2.8000000000000025</v>
      </c>
      <c r="AQ25" s="896"/>
      <c r="AR25" s="897"/>
      <c r="AS25" s="898"/>
      <c r="AT25" s="897"/>
      <c r="AU25" s="899"/>
      <c r="AV25" s="895">
        <f>I25*N7/10000</f>
        <v>2.5381999999999998</v>
      </c>
      <c r="AW25" s="896"/>
      <c r="AX25" s="897"/>
      <c r="AY25" s="898"/>
      <c r="AZ25" s="897"/>
      <c r="BA25" s="899"/>
      <c r="BB25" s="900">
        <f>(AF25-I25)/1000</f>
        <v>0.20000000000000018</v>
      </c>
      <c r="BC25" s="896"/>
      <c r="BD25" s="897"/>
      <c r="BE25" s="898"/>
      <c r="BF25" s="897"/>
      <c r="BG25" s="899"/>
      <c r="BH25" s="900">
        <f>I25/1000</f>
        <v>0.18130000000000002</v>
      </c>
      <c r="BI25" s="896"/>
      <c r="BJ25" s="897"/>
      <c r="BK25" s="898"/>
      <c r="BL25" s="897"/>
      <c r="BM25" s="899"/>
      <c r="BN25" s="890">
        <f>ROUND((AF25-I25)/K8,0)*N9*(1+K10)/1000</f>
        <v>1.47</v>
      </c>
      <c r="BO25" s="906"/>
      <c r="BP25" s="907"/>
      <c r="BQ25" s="908"/>
      <c r="BR25" s="909"/>
      <c r="BS25" s="906"/>
      <c r="BT25" s="903">
        <f>ROUND(I25/AR13,0)*AR14/1000</f>
        <v>1.2</v>
      </c>
      <c r="BU25" s="906"/>
      <c r="BV25" s="905"/>
      <c r="BW25" s="908"/>
      <c r="BX25" s="909"/>
      <c r="BY25" s="906"/>
      <c r="BZ25" s="903">
        <f>I25*AR15/1000</f>
        <v>0.72520000000000007</v>
      </c>
      <c r="CA25" s="617"/>
      <c r="CB25" s="905"/>
      <c r="CC25" s="910"/>
      <c r="CD25" s="1775"/>
      <c r="CE25" s="643"/>
      <c r="CF25" s="494"/>
      <c r="CG25" s="613"/>
      <c r="CH25" s="613"/>
      <c r="CI25" s="613"/>
    </row>
    <row r="26" spans="1:117" s="849" customFormat="1" ht="7.35" customHeight="1">
      <c r="A26" s="1006"/>
      <c r="B26" s="1007"/>
      <c r="C26" s="2447"/>
      <c r="D26" s="2448"/>
      <c r="E26" s="2439"/>
      <c r="F26" s="2440"/>
      <c r="G26" s="2230" t="s">
        <v>610</v>
      </c>
      <c r="H26" s="2231"/>
      <c r="I26" s="1008">
        <f>SUM(I23:I25)</f>
        <v>973.55</v>
      </c>
      <c r="J26" s="911"/>
      <c r="K26" s="2329"/>
      <c r="L26" s="2330"/>
      <c r="M26" s="612"/>
      <c r="N26" s="2246"/>
      <c r="O26" s="2239"/>
      <c r="P26" s="1766"/>
      <c r="Q26" s="1757"/>
      <c r="R26" s="2239"/>
      <c r="S26" s="2239"/>
      <c r="T26" s="612"/>
      <c r="U26" s="2293"/>
      <c r="V26" s="2294"/>
      <c r="W26" s="2283"/>
      <c r="X26" s="2220"/>
      <c r="Y26" s="2220"/>
      <c r="Z26" s="1009"/>
      <c r="AA26" s="2220"/>
      <c r="AB26" s="2220"/>
      <c r="AC26" s="2220"/>
      <c r="AD26" s="2220"/>
      <c r="AE26" s="1009"/>
      <c r="AF26" s="2228">
        <f>SUM(AF23:AF25)</f>
        <v>1633.55</v>
      </c>
      <c r="AG26" s="2229"/>
      <c r="AH26" s="2229"/>
      <c r="AI26" s="1010"/>
      <c r="AJ26" s="1011">
        <f>SUM(AJ23:AJ25)</f>
        <v>10</v>
      </c>
      <c r="AK26" s="912"/>
      <c r="AL26" s="913">
        <f>'3.1Cost by Sub-contractors'!K20</f>
        <v>150.63</v>
      </c>
      <c r="AM26" s="914"/>
      <c r="AN26" s="913">
        <f>AJ26*AL26</f>
        <v>1506.3</v>
      </c>
      <c r="AO26" s="915"/>
      <c r="AP26" s="916">
        <f>SUM(AP23:AP25)</f>
        <v>9.9274000000000022</v>
      </c>
      <c r="AQ26" s="912"/>
      <c r="AR26" s="913">
        <f>'3.1Cost by Sub-contractors'!K21</f>
        <v>175.36</v>
      </c>
      <c r="AS26" s="914"/>
      <c r="AT26" s="913">
        <f>AP26*AR26</f>
        <v>1740.8688640000005</v>
      </c>
      <c r="AU26" s="915"/>
      <c r="AV26" s="916">
        <f>SUM(AV23:AV25)</f>
        <v>12.942299999999999</v>
      </c>
      <c r="AW26" s="912"/>
      <c r="AX26" s="913">
        <f>'3.1Cost by Sub-contractors'!K22</f>
        <v>226.18</v>
      </c>
      <c r="AY26" s="914"/>
      <c r="AZ26" s="913">
        <f>AV26*AX26</f>
        <v>2927.2894139999999</v>
      </c>
      <c r="BA26" s="915"/>
      <c r="BB26" s="917">
        <f>SUM(BB23:BB25)</f>
        <v>0.70910000000000006</v>
      </c>
      <c r="BC26" s="912"/>
      <c r="BD26" s="913">
        <f>'3.1Cost by Sub-contractors'!K23</f>
        <v>438.31</v>
      </c>
      <c r="BE26" s="914"/>
      <c r="BF26" s="913">
        <f>BB26*BD26</f>
        <v>310.80562100000003</v>
      </c>
      <c r="BG26" s="915"/>
      <c r="BH26" s="917">
        <f>SUM(BH23:BH25)</f>
        <v>0.92444999999999999</v>
      </c>
      <c r="BI26" s="912"/>
      <c r="BJ26" s="913">
        <f>'3.1Cost by Sub-contractors'!K24</f>
        <v>474.97</v>
      </c>
      <c r="BK26" s="914"/>
      <c r="BL26" s="913">
        <f>BH26*BJ26</f>
        <v>439.08601650000003</v>
      </c>
      <c r="BM26" s="915"/>
      <c r="BN26" s="918">
        <f>SUM(BN23:BN25)</f>
        <v>4.851</v>
      </c>
      <c r="BO26" s="912"/>
      <c r="BP26" s="913">
        <f>'3.1Cost by Sub-contractors'!K25</f>
        <v>572.73</v>
      </c>
      <c r="BQ26" s="919"/>
      <c r="BR26" s="914">
        <f>BN26*BP26</f>
        <v>2778.3132300000002</v>
      </c>
      <c r="BS26" s="915"/>
      <c r="BT26" s="918">
        <f>SUM(BT23:BT25)</f>
        <v>6.2</v>
      </c>
      <c r="BU26" s="912"/>
      <c r="BV26" s="913">
        <f>'3.1Cost by Sub-contractors'!K26</f>
        <v>474.97</v>
      </c>
      <c r="BW26" s="919"/>
      <c r="BX26" s="914">
        <f>BT26*BV26</f>
        <v>2944.8140000000003</v>
      </c>
      <c r="BY26" s="915"/>
      <c r="BZ26" s="918">
        <f>SUM(BZ23:BZ25)</f>
        <v>3.6978</v>
      </c>
      <c r="CA26" s="912"/>
      <c r="CB26" s="913">
        <f>'3.1Cost by Sub-contractors'!K27</f>
        <v>655.49</v>
      </c>
      <c r="CC26" s="919"/>
      <c r="CD26" s="914">
        <f>BZ26*CB26</f>
        <v>2423.8709220000001</v>
      </c>
      <c r="CE26" s="915"/>
      <c r="CF26" s="928"/>
    </row>
    <row r="27" spans="1:117" ht="7.35" customHeight="1">
      <c r="A27" s="979"/>
      <c r="B27" s="606"/>
      <c r="C27" s="1993"/>
      <c r="D27" s="1995"/>
      <c r="E27" s="2437" t="str">
        <f>'4.1Plan'!D33</f>
        <v>ML01-2</v>
      </c>
      <c r="F27" s="2438"/>
      <c r="G27" s="2405">
        <v>5623</v>
      </c>
      <c r="H27" s="2428"/>
      <c r="I27" s="1025">
        <v>113.2</v>
      </c>
      <c r="J27" s="1026"/>
      <c r="K27" s="2373">
        <v>26</v>
      </c>
      <c r="L27" s="2374"/>
      <c r="M27" s="638"/>
      <c r="N27" s="2248">
        <f>G27-I27/2</f>
        <v>5566.4</v>
      </c>
      <c r="O27" s="2218"/>
      <c r="P27" s="1764"/>
      <c r="Q27" s="1762" t="s">
        <v>424</v>
      </c>
      <c r="R27" s="2218">
        <f>G27+I27/2</f>
        <v>5679.6</v>
      </c>
      <c r="S27" s="2218"/>
      <c r="T27" s="638"/>
      <c r="U27" s="2275" t="s">
        <v>641</v>
      </c>
      <c r="V27" s="2276"/>
      <c r="W27" s="2248">
        <f>N27-V6</f>
        <v>5466.4</v>
      </c>
      <c r="X27" s="2218"/>
      <c r="Y27" s="2218"/>
      <c r="Z27" s="983" t="s">
        <v>424</v>
      </c>
      <c r="AA27" s="2241">
        <f>(N28-R27)/2+R27</f>
        <v>5708.2749999999996</v>
      </c>
      <c r="AB27" s="2241"/>
      <c r="AC27" s="2241"/>
      <c r="AD27" s="2241"/>
      <c r="AE27" s="983"/>
      <c r="AF27" s="2264">
        <f>AA27-W27</f>
        <v>241.875</v>
      </c>
      <c r="AG27" s="2265"/>
      <c r="AH27" s="2265"/>
      <c r="AI27" s="1014"/>
      <c r="AJ27" s="1031">
        <f>I5</f>
        <v>4</v>
      </c>
      <c r="AK27" s="1083"/>
      <c r="AL27" s="1084"/>
      <c r="AM27" s="1085"/>
      <c r="AN27" s="1084"/>
      <c r="AO27" s="1086"/>
      <c r="AP27" s="930">
        <f>(AF27-I27)*N7/10000</f>
        <v>1.80145</v>
      </c>
      <c r="AQ27" s="931"/>
      <c r="AR27" s="887"/>
      <c r="AS27" s="923"/>
      <c r="AT27" s="887"/>
      <c r="AU27" s="932"/>
      <c r="AV27" s="930">
        <f>I27*N7/10000</f>
        <v>1.5848</v>
      </c>
      <c r="AW27" s="931"/>
      <c r="AX27" s="887"/>
      <c r="AY27" s="923"/>
      <c r="AZ27" s="887"/>
      <c r="BA27" s="932"/>
      <c r="BB27" s="933">
        <f>(AF27-I27)/1000</f>
        <v>0.12867500000000001</v>
      </c>
      <c r="BC27" s="931"/>
      <c r="BD27" s="887"/>
      <c r="BE27" s="923"/>
      <c r="BF27" s="887"/>
      <c r="BG27" s="932"/>
      <c r="BH27" s="933">
        <f>I27/1000</f>
        <v>0.11320000000000001</v>
      </c>
      <c r="BI27" s="931"/>
      <c r="BJ27" s="887"/>
      <c r="BK27" s="923"/>
      <c r="BL27" s="887"/>
      <c r="BM27" s="932"/>
      <c r="BN27" s="926">
        <f>ROUND((AF27-I27)/K8,0)*N9*(1+K10)/1000</f>
        <v>0.88200000000000001</v>
      </c>
      <c r="BO27" s="921"/>
      <c r="BP27" s="887"/>
      <c r="BQ27" s="922"/>
      <c r="BR27" s="923"/>
      <c r="BS27" s="921"/>
      <c r="BT27" s="926">
        <f>ROUND(I27/AR13,0)*AR14/1000</f>
        <v>0.8</v>
      </c>
      <c r="BU27" s="921"/>
      <c r="BV27" s="1084"/>
      <c r="BW27" s="922"/>
      <c r="BX27" s="923"/>
      <c r="BY27" s="921"/>
      <c r="BZ27" s="926">
        <f>I27*AR15/1000</f>
        <v>0.45280000000000004</v>
      </c>
      <c r="CA27" s="578"/>
      <c r="CB27" s="1084"/>
      <c r="CC27" s="924"/>
      <c r="CD27" s="1776"/>
      <c r="CE27" s="638"/>
      <c r="CF27" s="494"/>
      <c r="CG27" s="613"/>
      <c r="CH27" s="613"/>
      <c r="CI27" s="613"/>
    </row>
    <row r="28" spans="1:117" ht="7.35" customHeight="1">
      <c r="A28" s="979"/>
      <c r="B28" s="606"/>
      <c r="C28" s="1993"/>
      <c r="D28" s="1995"/>
      <c r="E28" s="2029"/>
      <c r="F28" s="2031"/>
      <c r="G28" s="2403">
        <v>5750</v>
      </c>
      <c r="H28" s="2429"/>
      <c r="I28" s="993">
        <v>26.1</v>
      </c>
      <c r="J28" s="994"/>
      <c r="K28" s="2365">
        <v>26</v>
      </c>
      <c r="L28" s="2366"/>
      <c r="M28" s="637"/>
      <c r="N28" s="2284">
        <f>G28-I28/2</f>
        <v>5736.95</v>
      </c>
      <c r="O28" s="2219"/>
      <c r="P28" s="1768"/>
      <c r="Q28" s="1751" t="s">
        <v>424</v>
      </c>
      <c r="R28" s="2219">
        <f>G28+I28/2</f>
        <v>5763.05</v>
      </c>
      <c r="S28" s="2219"/>
      <c r="T28" s="637"/>
      <c r="U28" s="2279" t="s">
        <v>642</v>
      </c>
      <c r="V28" s="2280"/>
      <c r="W28" s="2290">
        <f>N28-(N28-R27)/2</f>
        <v>5708.2749999999996</v>
      </c>
      <c r="X28" s="2221"/>
      <c r="Y28" s="2221"/>
      <c r="Z28" s="984" t="s">
        <v>424</v>
      </c>
      <c r="AA28" s="2219">
        <f>R28+O6</f>
        <v>5793.05</v>
      </c>
      <c r="AB28" s="2219"/>
      <c r="AC28" s="2219"/>
      <c r="AD28" s="2219"/>
      <c r="AE28" s="984"/>
      <c r="AF28" s="2249">
        <f>AA28-W28</f>
        <v>84.775000000000546</v>
      </c>
      <c r="AG28" s="2250"/>
      <c r="AH28" s="2250"/>
      <c r="AI28" s="995"/>
      <c r="AJ28" s="996">
        <f>G5</f>
        <v>2</v>
      </c>
      <c r="AK28" s="997"/>
      <c r="AL28" s="894"/>
      <c r="AM28" s="998"/>
      <c r="AN28" s="894"/>
      <c r="AO28" s="999"/>
      <c r="AP28" s="895">
        <f>AF28*N7/10000</f>
        <v>1.1868500000000077</v>
      </c>
      <c r="AQ28" s="896"/>
      <c r="AR28" s="897"/>
      <c r="AS28" s="898"/>
      <c r="AT28" s="897"/>
      <c r="AU28" s="899"/>
      <c r="AV28" s="895"/>
      <c r="AW28" s="896"/>
      <c r="AX28" s="897"/>
      <c r="AY28" s="898"/>
      <c r="AZ28" s="897"/>
      <c r="BA28" s="899"/>
      <c r="BB28" s="900">
        <f>AF28/1000</f>
        <v>8.4775000000000544E-2</v>
      </c>
      <c r="BC28" s="896"/>
      <c r="BD28" s="897"/>
      <c r="BE28" s="898"/>
      <c r="BF28" s="897"/>
      <c r="BG28" s="899"/>
      <c r="BH28" s="900"/>
      <c r="BI28" s="896"/>
      <c r="BJ28" s="897"/>
      <c r="BK28" s="898"/>
      <c r="BL28" s="897"/>
      <c r="BM28" s="899"/>
      <c r="BN28" s="903">
        <f>ROUND((AF28-I28)/K8,0)*N9*(1+K10)/1000</f>
        <v>0.441</v>
      </c>
      <c r="BO28" s="901"/>
      <c r="BP28" s="897"/>
      <c r="BQ28" s="902"/>
      <c r="BR28" s="898"/>
      <c r="BS28" s="901"/>
      <c r="BT28" s="903"/>
      <c r="BU28" s="901"/>
      <c r="BV28" s="894"/>
      <c r="BW28" s="902"/>
      <c r="BX28" s="898"/>
      <c r="BY28" s="901"/>
      <c r="BZ28" s="903"/>
      <c r="CA28" s="580"/>
      <c r="CB28" s="894"/>
      <c r="CC28" s="904"/>
      <c r="CD28" s="636"/>
      <c r="CE28" s="637"/>
      <c r="CF28" s="494"/>
      <c r="CG28" s="613"/>
      <c r="CH28" s="613"/>
      <c r="CI28" s="613"/>
    </row>
    <row r="29" spans="1:117" ht="7.35" customHeight="1">
      <c r="A29" s="979"/>
      <c r="B29" s="586"/>
      <c r="C29" s="1993"/>
      <c r="D29" s="1995"/>
      <c r="E29" s="2029"/>
      <c r="F29" s="2031"/>
      <c r="G29" s="2419">
        <v>7926</v>
      </c>
      <c r="H29" s="2427"/>
      <c r="I29" s="1020">
        <v>23.1</v>
      </c>
      <c r="J29" s="1021"/>
      <c r="K29" s="2369">
        <v>26</v>
      </c>
      <c r="L29" s="2370"/>
      <c r="M29" s="643"/>
      <c r="N29" s="2245">
        <f>G29-I29/2</f>
        <v>7914.45</v>
      </c>
      <c r="O29" s="2222"/>
      <c r="P29" s="1765"/>
      <c r="Q29" s="1752" t="s">
        <v>424</v>
      </c>
      <c r="R29" s="2222">
        <f>G29+I29/2</f>
        <v>7937.55</v>
      </c>
      <c r="S29" s="2222"/>
      <c r="T29" s="643"/>
      <c r="U29" s="2277" t="s">
        <v>37</v>
      </c>
      <c r="V29" s="2278"/>
      <c r="W29" s="2245">
        <f>N29-O6</f>
        <v>7884.45</v>
      </c>
      <c r="X29" s="2222"/>
      <c r="Y29" s="2222"/>
      <c r="Z29" s="1800" t="s">
        <v>424</v>
      </c>
      <c r="AA29" s="2222">
        <f>R29+O6</f>
        <v>7967.55</v>
      </c>
      <c r="AB29" s="2222"/>
      <c r="AC29" s="2222"/>
      <c r="AD29" s="2222"/>
      <c r="AE29" s="1800"/>
      <c r="AF29" s="2451">
        <f>AA29-W29</f>
        <v>83.100000000000364</v>
      </c>
      <c r="AG29" s="2452"/>
      <c r="AH29" s="2452"/>
      <c r="AI29" s="1047"/>
      <c r="AJ29" s="1039">
        <f>G5</f>
        <v>2</v>
      </c>
      <c r="AK29" s="1032"/>
      <c r="AL29" s="929"/>
      <c r="AM29" s="1033"/>
      <c r="AN29" s="929"/>
      <c r="AO29" s="1034"/>
      <c r="AP29" s="1801">
        <f>AF29*N7/10000</f>
        <v>1.1634000000000051</v>
      </c>
      <c r="AQ29" s="1802"/>
      <c r="AR29" s="907"/>
      <c r="AS29" s="909"/>
      <c r="AT29" s="907"/>
      <c r="AU29" s="1803"/>
      <c r="AV29" s="1801"/>
      <c r="AW29" s="1802"/>
      <c r="AX29" s="907"/>
      <c r="AY29" s="909"/>
      <c r="AZ29" s="907"/>
      <c r="BA29" s="1803"/>
      <c r="BB29" s="1804">
        <f>AF29/1000</f>
        <v>8.3100000000000368E-2</v>
      </c>
      <c r="BC29" s="1802"/>
      <c r="BD29" s="907"/>
      <c r="BE29" s="909"/>
      <c r="BF29" s="907"/>
      <c r="BG29" s="1803"/>
      <c r="BH29" s="1804"/>
      <c r="BI29" s="1802"/>
      <c r="BJ29" s="907"/>
      <c r="BK29" s="909"/>
      <c r="BL29" s="907"/>
      <c r="BM29" s="1803"/>
      <c r="BN29" s="925">
        <f>ROUND((AF29-I29)/K8,0)*N9*(1+K10)/1000</f>
        <v>0.441</v>
      </c>
      <c r="BO29" s="906"/>
      <c r="BP29" s="907"/>
      <c r="BQ29" s="908"/>
      <c r="BR29" s="909"/>
      <c r="BS29" s="906"/>
      <c r="BT29" s="925"/>
      <c r="BU29" s="906"/>
      <c r="BV29" s="929"/>
      <c r="BW29" s="908"/>
      <c r="BX29" s="909"/>
      <c r="BY29" s="906"/>
      <c r="BZ29" s="925"/>
      <c r="CA29" s="617"/>
      <c r="CB29" s="929"/>
      <c r="CC29" s="910"/>
      <c r="CD29" s="1775"/>
      <c r="CE29" s="643"/>
      <c r="CF29" s="494"/>
      <c r="CG29" s="613"/>
      <c r="CH29" s="613"/>
      <c r="CI29" s="613"/>
    </row>
    <row r="30" spans="1:117" s="849" customFormat="1" ht="7.35" customHeight="1">
      <c r="A30" s="1019"/>
      <c r="B30" s="646"/>
      <c r="C30" s="2035"/>
      <c r="D30" s="2037"/>
      <c r="E30" s="2435"/>
      <c r="F30" s="2436"/>
      <c r="G30" s="2230" t="s">
        <v>610</v>
      </c>
      <c r="H30" s="2231"/>
      <c r="I30" s="1008">
        <f>SUM(I27:I29)</f>
        <v>162.4</v>
      </c>
      <c r="J30" s="911"/>
      <c r="K30" s="2329"/>
      <c r="L30" s="2330"/>
      <c r="M30" s="612"/>
      <c r="N30" s="2246"/>
      <c r="O30" s="2239"/>
      <c r="P30" s="1766"/>
      <c r="Q30" s="1757"/>
      <c r="R30" s="2239"/>
      <c r="S30" s="2239"/>
      <c r="T30" s="612"/>
      <c r="U30" s="2226"/>
      <c r="V30" s="2227"/>
      <c r="W30" s="2283"/>
      <c r="X30" s="2220"/>
      <c r="Y30" s="2220"/>
      <c r="Z30" s="1009"/>
      <c r="AA30" s="2220"/>
      <c r="AB30" s="2220"/>
      <c r="AC30" s="2220"/>
      <c r="AD30" s="2220"/>
      <c r="AE30" s="1009"/>
      <c r="AF30" s="2228">
        <f>SUM(AF27:AF29)</f>
        <v>409.75000000000091</v>
      </c>
      <c r="AG30" s="2229"/>
      <c r="AH30" s="2229"/>
      <c r="AI30" s="1010"/>
      <c r="AJ30" s="1011">
        <f>SUM(AJ27:AJ29)</f>
        <v>8</v>
      </c>
      <c r="AK30" s="912"/>
      <c r="AL30" s="913">
        <f>'3.1Cost by Sub-contractors'!K20</f>
        <v>150.63</v>
      </c>
      <c r="AM30" s="914"/>
      <c r="AN30" s="913">
        <f>AJ30*AL30</f>
        <v>1205.04</v>
      </c>
      <c r="AO30" s="915"/>
      <c r="AP30" s="916">
        <f>SUM(AP27:AP29)</f>
        <v>4.1517000000000124</v>
      </c>
      <c r="AQ30" s="912"/>
      <c r="AR30" s="913">
        <f>'3.1Cost by Sub-contractors'!K21</f>
        <v>175.36</v>
      </c>
      <c r="AS30" s="914"/>
      <c r="AT30" s="913">
        <f>AP30*AR30</f>
        <v>728.04211200000225</v>
      </c>
      <c r="AU30" s="915"/>
      <c r="AV30" s="916">
        <f>SUM(AV27:AV29)</f>
        <v>1.5848</v>
      </c>
      <c r="AW30" s="912"/>
      <c r="AX30" s="913">
        <f>'3.1Cost by Sub-contractors'!K22</f>
        <v>226.18</v>
      </c>
      <c r="AY30" s="914"/>
      <c r="AZ30" s="913">
        <f>AV30*AX30</f>
        <v>358.450064</v>
      </c>
      <c r="BA30" s="915"/>
      <c r="BB30" s="917">
        <f>SUM(BB27:BB29)</f>
        <v>0.29655000000000092</v>
      </c>
      <c r="BC30" s="912"/>
      <c r="BD30" s="913">
        <f>'3.1Cost by Sub-contractors'!K23</f>
        <v>438.31</v>
      </c>
      <c r="BE30" s="914"/>
      <c r="BF30" s="913">
        <f>BB30*BD30</f>
        <v>129.98083050000039</v>
      </c>
      <c r="BG30" s="915"/>
      <c r="BH30" s="917">
        <f>SUM(BH27:BH29)</f>
        <v>0.11320000000000001</v>
      </c>
      <c r="BI30" s="912"/>
      <c r="BJ30" s="913">
        <f>'3.1Cost by Sub-contractors'!K24</f>
        <v>474.97</v>
      </c>
      <c r="BK30" s="914"/>
      <c r="BL30" s="913">
        <f>BH30*BJ30</f>
        <v>53.766604000000008</v>
      </c>
      <c r="BM30" s="915"/>
      <c r="BN30" s="918">
        <f>SUM(BN27:BN29)</f>
        <v>1.764</v>
      </c>
      <c r="BO30" s="912"/>
      <c r="BP30" s="913">
        <f>'3.1Cost by Sub-contractors'!K25</f>
        <v>572.73</v>
      </c>
      <c r="BQ30" s="919"/>
      <c r="BR30" s="914">
        <f>BN30*BP30</f>
        <v>1010.2957200000001</v>
      </c>
      <c r="BS30" s="915"/>
      <c r="BT30" s="918">
        <f>SUM(BT27:BT29)</f>
        <v>0.8</v>
      </c>
      <c r="BU30" s="912"/>
      <c r="BV30" s="913">
        <f>'3.1Cost by Sub-contractors'!K26</f>
        <v>474.97</v>
      </c>
      <c r="BW30" s="919"/>
      <c r="BX30" s="914">
        <f>BT30*BV30</f>
        <v>379.97600000000006</v>
      </c>
      <c r="BY30" s="915"/>
      <c r="BZ30" s="918">
        <f>SUM(BZ27:BZ29)</f>
        <v>0.45280000000000004</v>
      </c>
      <c r="CA30" s="912"/>
      <c r="CB30" s="913">
        <f>'3.1Cost by Sub-contractors'!K27</f>
        <v>655.49</v>
      </c>
      <c r="CC30" s="919"/>
      <c r="CD30" s="914">
        <f>BZ30*CB30</f>
        <v>296.80587200000002</v>
      </c>
      <c r="CE30" s="915"/>
      <c r="CF30" s="928"/>
    </row>
    <row r="31" spans="1:117" ht="7.35" customHeight="1">
      <c r="A31" s="979"/>
      <c r="B31" s="606" t="str">
        <f>'4.1Plan'!B53</f>
        <v>Quang Nam</v>
      </c>
      <c r="C31" s="1998" t="str">
        <f>'4.1Plan'!C53</f>
        <v>PKG02</v>
      </c>
      <c r="D31" s="2000"/>
      <c r="E31" s="2437" t="str">
        <f>'4.1Plan'!D53</f>
        <v>ML02-1</v>
      </c>
      <c r="F31" s="2438"/>
      <c r="G31" s="2403">
        <v>9870</v>
      </c>
      <c r="H31" s="2429"/>
      <c r="I31" s="993">
        <v>183.3</v>
      </c>
      <c r="J31" s="994"/>
      <c r="K31" s="2365">
        <v>26</v>
      </c>
      <c r="L31" s="2366"/>
      <c r="M31" s="637"/>
      <c r="N31" s="2284">
        <f t="shared" ref="N31:N35" si="0">G31-I31/2</f>
        <v>9778.35</v>
      </c>
      <c r="O31" s="2219"/>
      <c r="P31" s="1768"/>
      <c r="Q31" s="1751" t="s">
        <v>424</v>
      </c>
      <c r="R31" s="2219">
        <f t="shared" ref="R31:R35" si="1">G31+I31/2</f>
        <v>9961.65</v>
      </c>
      <c r="S31" s="2219"/>
      <c r="T31" s="637"/>
      <c r="U31" s="2279" t="s">
        <v>643</v>
      </c>
      <c r="V31" s="2280"/>
      <c r="W31" s="2284">
        <f>N31-V6</f>
        <v>9678.35</v>
      </c>
      <c r="X31" s="2219"/>
      <c r="Y31" s="2219"/>
      <c r="Z31" s="984" t="s">
        <v>424</v>
      </c>
      <c r="AA31" s="2219">
        <f>R31+V6</f>
        <v>10061.65</v>
      </c>
      <c r="AB31" s="2219"/>
      <c r="AC31" s="2219"/>
      <c r="AD31" s="2219"/>
      <c r="AE31" s="984"/>
      <c r="AF31" s="2249">
        <f t="shared" ref="AF31:AF35" si="2">AA31-W31</f>
        <v>383.29999999999927</v>
      </c>
      <c r="AG31" s="2250"/>
      <c r="AH31" s="2250"/>
      <c r="AI31" s="995"/>
      <c r="AJ31" s="996">
        <f>I5</f>
        <v>4</v>
      </c>
      <c r="AK31" s="997"/>
      <c r="AL31" s="894"/>
      <c r="AM31" s="998"/>
      <c r="AN31" s="894"/>
      <c r="AO31" s="999"/>
      <c r="AP31" s="895">
        <f>(AF31-I31)*N7/10000</f>
        <v>2.7999999999999896</v>
      </c>
      <c r="AQ31" s="896"/>
      <c r="AR31" s="897"/>
      <c r="AS31" s="898"/>
      <c r="AT31" s="897"/>
      <c r="AU31" s="899"/>
      <c r="AV31" s="895">
        <f>I31*N7/10000</f>
        <v>2.5661999999999998</v>
      </c>
      <c r="AW31" s="896"/>
      <c r="AX31" s="897"/>
      <c r="AY31" s="898"/>
      <c r="AZ31" s="897"/>
      <c r="BA31" s="899"/>
      <c r="BB31" s="900">
        <f>(AF31-I31)/1000</f>
        <v>0.19999999999999926</v>
      </c>
      <c r="BC31" s="896"/>
      <c r="BD31" s="897"/>
      <c r="BE31" s="898"/>
      <c r="BF31" s="897"/>
      <c r="BG31" s="899"/>
      <c r="BH31" s="900">
        <f>I31/1000</f>
        <v>0.18330000000000002</v>
      </c>
      <c r="BI31" s="896"/>
      <c r="BJ31" s="897"/>
      <c r="BK31" s="898"/>
      <c r="BL31" s="897"/>
      <c r="BM31" s="899"/>
      <c r="BN31" s="890">
        <f>ROUND((AF31-I31)/K8,0)*N9*(1+K10)/1000</f>
        <v>1.47</v>
      </c>
      <c r="BO31" s="901"/>
      <c r="BP31" s="897"/>
      <c r="BQ31" s="902"/>
      <c r="BR31" s="898"/>
      <c r="BS31" s="901"/>
      <c r="BT31" s="903">
        <f>ROUND(I31/AR13,0)*AR14/1000</f>
        <v>1.2</v>
      </c>
      <c r="BU31" s="901"/>
      <c r="BV31" s="894"/>
      <c r="BW31" s="902"/>
      <c r="BX31" s="898"/>
      <c r="BY31" s="901"/>
      <c r="BZ31" s="903">
        <f>I31*AR15/1000</f>
        <v>0.73320000000000007</v>
      </c>
      <c r="CA31" s="580"/>
      <c r="CB31" s="894"/>
      <c r="CC31" s="904"/>
      <c r="CD31" s="636"/>
      <c r="CE31" s="637"/>
      <c r="CF31" s="494"/>
      <c r="CG31" s="613"/>
      <c r="CH31" s="613"/>
      <c r="CI31" s="613"/>
    </row>
    <row r="32" spans="1:117" ht="7.35" customHeight="1">
      <c r="A32" s="979"/>
      <c r="B32" s="606"/>
      <c r="C32" s="1993"/>
      <c r="D32" s="1995"/>
      <c r="E32" s="2029"/>
      <c r="F32" s="2031"/>
      <c r="G32" s="2403">
        <v>10271</v>
      </c>
      <c r="H32" s="2404"/>
      <c r="I32" s="993">
        <v>90.2</v>
      </c>
      <c r="J32" s="994"/>
      <c r="K32" s="2365">
        <v>26</v>
      </c>
      <c r="L32" s="2366"/>
      <c r="M32" s="637"/>
      <c r="N32" s="2284">
        <f t="shared" si="0"/>
        <v>10225.9</v>
      </c>
      <c r="O32" s="2219"/>
      <c r="P32" s="1768"/>
      <c r="Q32" s="1751" t="s">
        <v>424</v>
      </c>
      <c r="R32" s="2219">
        <f t="shared" si="1"/>
        <v>10316.1</v>
      </c>
      <c r="S32" s="2219"/>
      <c r="T32" s="637"/>
      <c r="U32" s="2279" t="s">
        <v>644</v>
      </c>
      <c r="V32" s="2280"/>
      <c r="W32" s="2284">
        <f>N32-S6</f>
        <v>10175.9</v>
      </c>
      <c r="X32" s="2219"/>
      <c r="Y32" s="2219"/>
      <c r="Z32" s="984" t="s">
        <v>424</v>
      </c>
      <c r="AA32" s="2219">
        <f>R32+S6</f>
        <v>10366.1</v>
      </c>
      <c r="AB32" s="2219"/>
      <c r="AC32" s="2219"/>
      <c r="AD32" s="2219"/>
      <c r="AE32" s="984"/>
      <c r="AF32" s="2249">
        <f t="shared" si="2"/>
        <v>190.20000000000073</v>
      </c>
      <c r="AG32" s="2250"/>
      <c r="AH32" s="2250"/>
      <c r="AI32" s="995"/>
      <c r="AJ32" s="996">
        <f>G5</f>
        <v>2</v>
      </c>
      <c r="AK32" s="997"/>
      <c r="AL32" s="894"/>
      <c r="AM32" s="998"/>
      <c r="AN32" s="894"/>
      <c r="AO32" s="999"/>
      <c r="AP32" s="895">
        <f>AF32*N7/10000</f>
        <v>2.66280000000001</v>
      </c>
      <c r="AQ32" s="896"/>
      <c r="AR32" s="897"/>
      <c r="AS32" s="898"/>
      <c r="AT32" s="897"/>
      <c r="AU32" s="899"/>
      <c r="AV32" s="895"/>
      <c r="AW32" s="896"/>
      <c r="AX32" s="897"/>
      <c r="AY32" s="898"/>
      <c r="AZ32" s="897"/>
      <c r="BA32" s="899"/>
      <c r="BB32" s="900">
        <f>AF32/1000</f>
        <v>0.19020000000000073</v>
      </c>
      <c r="BC32" s="896"/>
      <c r="BD32" s="897"/>
      <c r="BE32" s="898"/>
      <c r="BF32" s="897"/>
      <c r="BG32" s="899"/>
      <c r="BH32" s="900"/>
      <c r="BI32" s="896"/>
      <c r="BJ32" s="897"/>
      <c r="BK32" s="898"/>
      <c r="BL32" s="897"/>
      <c r="BM32" s="899"/>
      <c r="BN32" s="890">
        <f>ROUND((AF32-I32)/K8,0)*N9*(1+K10)/1000</f>
        <v>0.73499999999999999</v>
      </c>
      <c r="BO32" s="901"/>
      <c r="BP32" s="897"/>
      <c r="BQ32" s="902"/>
      <c r="BR32" s="898"/>
      <c r="BS32" s="901"/>
      <c r="BT32" s="903"/>
      <c r="BU32" s="901"/>
      <c r="BV32" s="894"/>
      <c r="BW32" s="902"/>
      <c r="BX32" s="898"/>
      <c r="BY32" s="901"/>
      <c r="BZ32" s="903"/>
      <c r="CA32" s="580"/>
      <c r="CB32" s="894"/>
      <c r="CC32" s="904"/>
      <c r="CD32" s="636"/>
      <c r="CE32" s="637"/>
      <c r="CF32" s="494"/>
      <c r="CG32" s="613"/>
      <c r="CH32" s="613"/>
      <c r="CI32" s="613"/>
    </row>
    <row r="33" spans="1:87" ht="7.35" customHeight="1">
      <c r="A33" s="979"/>
      <c r="B33" s="606"/>
      <c r="C33" s="1993"/>
      <c r="D33" s="1995"/>
      <c r="E33" s="2029"/>
      <c r="F33" s="2031"/>
      <c r="G33" s="2403">
        <v>10882</v>
      </c>
      <c r="H33" s="2404"/>
      <c r="I33" s="993">
        <v>117.2</v>
      </c>
      <c r="J33" s="994"/>
      <c r="K33" s="2365">
        <v>26</v>
      </c>
      <c r="L33" s="2366"/>
      <c r="M33" s="637"/>
      <c r="N33" s="2284">
        <f t="shared" si="0"/>
        <v>10823.4</v>
      </c>
      <c r="O33" s="2219"/>
      <c r="P33" s="1768"/>
      <c r="Q33" s="1751" t="s">
        <v>424</v>
      </c>
      <c r="R33" s="2219">
        <f t="shared" si="1"/>
        <v>10940.6</v>
      </c>
      <c r="S33" s="2219"/>
      <c r="T33" s="637"/>
      <c r="U33" s="2279" t="s">
        <v>645</v>
      </c>
      <c r="V33" s="2280"/>
      <c r="W33" s="2284">
        <f>N33-V6</f>
        <v>10723.4</v>
      </c>
      <c r="X33" s="2219"/>
      <c r="Y33" s="2219"/>
      <c r="Z33" s="984" t="s">
        <v>424</v>
      </c>
      <c r="AA33" s="2219">
        <f>R33+V6</f>
        <v>11040.6</v>
      </c>
      <c r="AB33" s="2219"/>
      <c r="AC33" s="2219"/>
      <c r="AD33" s="2219"/>
      <c r="AE33" s="984"/>
      <c r="AF33" s="2249">
        <f t="shared" si="2"/>
        <v>317.20000000000073</v>
      </c>
      <c r="AG33" s="2250"/>
      <c r="AH33" s="2250"/>
      <c r="AI33" s="995"/>
      <c r="AJ33" s="996">
        <f>I5</f>
        <v>4</v>
      </c>
      <c r="AK33" s="997"/>
      <c r="AL33" s="894"/>
      <c r="AM33" s="998"/>
      <c r="AN33" s="894"/>
      <c r="AO33" s="999"/>
      <c r="AP33" s="895">
        <f>(AF33-I33)*N7/10000</f>
        <v>2.80000000000001</v>
      </c>
      <c r="AQ33" s="896"/>
      <c r="AR33" s="897"/>
      <c r="AS33" s="898"/>
      <c r="AT33" s="897"/>
      <c r="AU33" s="899"/>
      <c r="AV33" s="895">
        <f>I33*N7/10000</f>
        <v>1.6408</v>
      </c>
      <c r="AW33" s="896"/>
      <c r="AX33" s="897"/>
      <c r="AY33" s="898"/>
      <c r="AZ33" s="897"/>
      <c r="BA33" s="899"/>
      <c r="BB33" s="900">
        <f>(AF33-I33)/1000</f>
        <v>0.20000000000000073</v>
      </c>
      <c r="BC33" s="896"/>
      <c r="BD33" s="897"/>
      <c r="BE33" s="898"/>
      <c r="BF33" s="897"/>
      <c r="BG33" s="899"/>
      <c r="BH33" s="900">
        <f>I33/1000</f>
        <v>0.1172</v>
      </c>
      <c r="BI33" s="896"/>
      <c r="BJ33" s="897"/>
      <c r="BK33" s="898"/>
      <c r="BL33" s="897"/>
      <c r="BM33" s="899"/>
      <c r="BN33" s="890">
        <f>ROUND((AF33-I33)/K8,0)*N9*(1+K10)/1000</f>
        <v>1.47</v>
      </c>
      <c r="BO33" s="901"/>
      <c r="BP33" s="897"/>
      <c r="BQ33" s="902"/>
      <c r="BR33" s="898"/>
      <c r="BS33" s="901"/>
      <c r="BT33" s="903">
        <f>ROUND(I33/AR13,0)*AR14/1000</f>
        <v>0.8</v>
      </c>
      <c r="BU33" s="901"/>
      <c r="BV33" s="894"/>
      <c r="BW33" s="902"/>
      <c r="BX33" s="898"/>
      <c r="BY33" s="901"/>
      <c r="BZ33" s="903">
        <f>I33*AR15/1000</f>
        <v>0.46879999999999999</v>
      </c>
      <c r="CA33" s="580"/>
      <c r="CB33" s="894"/>
      <c r="CC33" s="904"/>
      <c r="CD33" s="636"/>
      <c r="CE33" s="637"/>
      <c r="CF33" s="494"/>
      <c r="CG33" s="613"/>
      <c r="CH33" s="613"/>
      <c r="CI33" s="613"/>
    </row>
    <row r="34" spans="1:87" ht="7.35" customHeight="1">
      <c r="A34" s="979"/>
      <c r="B34" s="606"/>
      <c r="C34" s="1993"/>
      <c r="D34" s="1995"/>
      <c r="E34" s="2029"/>
      <c r="F34" s="2031"/>
      <c r="G34" s="2403">
        <v>11904</v>
      </c>
      <c r="H34" s="2404"/>
      <c r="I34" s="993">
        <v>150.25</v>
      </c>
      <c r="J34" s="994"/>
      <c r="K34" s="2365">
        <v>26</v>
      </c>
      <c r="L34" s="2366"/>
      <c r="M34" s="637"/>
      <c r="N34" s="2284">
        <f t="shared" si="0"/>
        <v>11828.875</v>
      </c>
      <c r="O34" s="2219"/>
      <c r="P34" s="1768"/>
      <c r="Q34" s="1751" t="s">
        <v>424</v>
      </c>
      <c r="R34" s="2219">
        <f t="shared" si="1"/>
        <v>11979.125</v>
      </c>
      <c r="S34" s="2219"/>
      <c r="T34" s="637"/>
      <c r="U34" s="2279" t="s">
        <v>646</v>
      </c>
      <c r="V34" s="2280"/>
      <c r="W34" s="2284">
        <f>N34-V6</f>
        <v>11728.875</v>
      </c>
      <c r="X34" s="2219"/>
      <c r="Y34" s="2219"/>
      <c r="Z34" s="984" t="s">
        <v>424</v>
      </c>
      <c r="AA34" s="2219">
        <f>R34+V6</f>
        <v>12079.125</v>
      </c>
      <c r="AB34" s="2219"/>
      <c r="AC34" s="2219"/>
      <c r="AD34" s="2219"/>
      <c r="AE34" s="984"/>
      <c r="AF34" s="2249">
        <f t="shared" si="2"/>
        <v>350.25</v>
      </c>
      <c r="AG34" s="2250"/>
      <c r="AH34" s="2250"/>
      <c r="AI34" s="995"/>
      <c r="AJ34" s="996">
        <f>I5</f>
        <v>4</v>
      </c>
      <c r="AK34" s="997"/>
      <c r="AL34" s="894"/>
      <c r="AM34" s="998"/>
      <c r="AN34" s="894"/>
      <c r="AO34" s="999"/>
      <c r="AP34" s="895">
        <f>AF34*N7/10000</f>
        <v>4.9035000000000002</v>
      </c>
      <c r="AQ34" s="896"/>
      <c r="AR34" s="897"/>
      <c r="AS34" s="898"/>
      <c r="AT34" s="897"/>
      <c r="AU34" s="899"/>
      <c r="AV34" s="895"/>
      <c r="AW34" s="896"/>
      <c r="AX34" s="897"/>
      <c r="AY34" s="898"/>
      <c r="AZ34" s="897"/>
      <c r="BA34" s="899"/>
      <c r="BB34" s="900">
        <f>AF34/1000</f>
        <v>0.35025000000000001</v>
      </c>
      <c r="BC34" s="896"/>
      <c r="BD34" s="897"/>
      <c r="BE34" s="898"/>
      <c r="BF34" s="897"/>
      <c r="BG34" s="899"/>
      <c r="BH34" s="900"/>
      <c r="BI34" s="896"/>
      <c r="BJ34" s="897"/>
      <c r="BK34" s="898"/>
      <c r="BL34" s="897"/>
      <c r="BM34" s="899"/>
      <c r="BN34" s="890">
        <f>ROUND((AF34-I34)/K8,0)*N9*(1+K10)/1000</f>
        <v>1.47</v>
      </c>
      <c r="BO34" s="901"/>
      <c r="BP34" s="897"/>
      <c r="BQ34" s="902"/>
      <c r="BR34" s="898"/>
      <c r="BS34" s="901"/>
      <c r="BT34" s="903"/>
      <c r="BU34" s="901"/>
      <c r="BV34" s="894"/>
      <c r="BW34" s="902"/>
      <c r="BX34" s="898"/>
      <c r="BY34" s="901"/>
      <c r="BZ34" s="903"/>
      <c r="CA34" s="580"/>
      <c r="CB34" s="894"/>
      <c r="CC34" s="904"/>
      <c r="CD34" s="636"/>
      <c r="CE34" s="637"/>
      <c r="CF34" s="494"/>
      <c r="CG34" s="613"/>
      <c r="CH34" s="613"/>
      <c r="CI34" s="613"/>
    </row>
    <row r="35" spans="1:87" ht="7.35" customHeight="1">
      <c r="A35" s="979"/>
      <c r="B35" s="606"/>
      <c r="C35" s="1993"/>
      <c r="D35" s="1995"/>
      <c r="E35" s="2029"/>
      <c r="F35" s="2031"/>
      <c r="G35" s="2407">
        <v>12639</v>
      </c>
      <c r="H35" s="2408"/>
      <c r="I35" s="1000">
        <v>86.2</v>
      </c>
      <c r="J35" s="1001"/>
      <c r="K35" s="2365">
        <v>26</v>
      </c>
      <c r="L35" s="2366"/>
      <c r="M35" s="641"/>
      <c r="N35" s="2245">
        <f t="shared" si="0"/>
        <v>12595.9</v>
      </c>
      <c r="O35" s="2222"/>
      <c r="P35" s="1765"/>
      <c r="Q35" s="1752" t="s">
        <v>424</v>
      </c>
      <c r="R35" s="2222">
        <f t="shared" si="1"/>
        <v>12682.1</v>
      </c>
      <c r="S35" s="2222"/>
      <c r="T35" s="643"/>
      <c r="U35" s="2277" t="s">
        <v>647</v>
      </c>
      <c r="V35" s="2278"/>
      <c r="W35" s="2245">
        <f>N35-S6</f>
        <v>12545.9</v>
      </c>
      <c r="X35" s="2222"/>
      <c r="Y35" s="2222"/>
      <c r="Z35" s="984" t="s">
        <v>424</v>
      </c>
      <c r="AA35" s="2222">
        <f>R35+S6</f>
        <v>12732.1</v>
      </c>
      <c r="AB35" s="2222"/>
      <c r="AC35" s="2222"/>
      <c r="AD35" s="2222"/>
      <c r="AE35" s="984"/>
      <c r="AF35" s="2451">
        <f t="shared" si="2"/>
        <v>186.20000000000073</v>
      </c>
      <c r="AG35" s="2452"/>
      <c r="AH35" s="2452"/>
      <c r="AI35" s="995"/>
      <c r="AJ35" s="1002">
        <f>G5</f>
        <v>2</v>
      </c>
      <c r="AK35" s="1003"/>
      <c r="AL35" s="905"/>
      <c r="AM35" s="1004"/>
      <c r="AN35" s="905"/>
      <c r="AO35" s="1005"/>
      <c r="AP35" s="895">
        <f>(AF35-I35)*N7/10000</f>
        <v>1.4000000000000101</v>
      </c>
      <c r="AQ35" s="896"/>
      <c r="AR35" s="897"/>
      <c r="AS35" s="898"/>
      <c r="AT35" s="897"/>
      <c r="AU35" s="899"/>
      <c r="AV35" s="895">
        <f>I35*N7/10000</f>
        <v>1.2068000000000001</v>
      </c>
      <c r="AW35" s="896"/>
      <c r="AX35" s="897"/>
      <c r="AY35" s="898"/>
      <c r="AZ35" s="897"/>
      <c r="BA35" s="899"/>
      <c r="BB35" s="900">
        <f>(AF35-I35)/1000</f>
        <v>0.10000000000000073</v>
      </c>
      <c r="BC35" s="896"/>
      <c r="BD35" s="897"/>
      <c r="BE35" s="898"/>
      <c r="BF35" s="897"/>
      <c r="BG35" s="899"/>
      <c r="BH35" s="900">
        <f>I35/1000</f>
        <v>8.6199999999999999E-2</v>
      </c>
      <c r="BI35" s="896"/>
      <c r="BJ35" s="897"/>
      <c r="BK35" s="898"/>
      <c r="BL35" s="897"/>
      <c r="BM35" s="899"/>
      <c r="BN35" s="890">
        <f>ROUND((AF35-I35)/K8,0)*N9*(1+K10)/1000</f>
        <v>0.73499999999999999</v>
      </c>
      <c r="BO35" s="906"/>
      <c r="BP35" s="907"/>
      <c r="BQ35" s="908"/>
      <c r="BR35" s="909"/>
      <c r="BS35" s="906"/>
      <c r="BT35" s="925">
        <f>AT13*AT14/1000</f>
        <v>0.1</v>
      </c>
      <c r="BU35" s="906"/>
      <c r="BV35" s="905"/>
      <c r="BW35" s="908"/>
      <c r="BX35" s="909"/>
      <c r="BY35" s="906"/>
      <c r="BZ35" s="925">
        <f>I35*AT15/1000</f>
        <v>0.1724</v>
      </c>
      <c r="CA35" s="617"/>
      <c r="CB35" s="905"/>
      <c r="CC35" s="910"/>
      <c r="CD35" s="1775"/>
      <c r="CE35" s="643"/>
      <c r="CF35" s="494"/>
      <c r="CG35" s="613"/>
      <c r="CH35" s="613"/>
      <c r="CI35" s="613"/>
    </row>
    <row r="36" spans="1:87" s="849" customFormat="1" ht="7.35" customHeight="1">
      <c r="A36" s="1006"/>
      <c r="B36" s="1007"/>
      <c r="C36" s="2447"/>
      <c r="D36" s="2448"/>
      <c r="E36" s="2435"/>
      <c r="F36" s="2436"/>
      <c r="G36" s="2230" t="s">
        <v>610</v>
      </c>
      <c r="H36" s="2231"/>
      <c r="I36" s="1008">
        <f>SUM(I31:I35)</f>
        <v>627.15000000000009</v>
      </c>
      <c r="J36" s="911"/>
      <c r="K36" s="2329"/>
      <c r="L36" s="2330"/>
      <c r="M36" s="612"/>
      <c r="N36" s="2246"/>
      <c r="O36" s="2239"/>
      <c r="P36" s="1766"/>
      <c r="Q36" s="1757"/>
      <c r="R36" s="2239"/>
      <c r="S36" s="2239"/>
      <c r="T36" s="612"/>
      <c r="U36" s="2293"/>
      <c r="V36" s="2294"/>
      <c r="W36" s="2283"/>
      <c r="X36" s="2220"/>
      <c r="Y36" s="2220"/>
      <c r="Z36" s="1009"/>
      <c r="AA36" s="2220"/>
      <c r="AB36" s="2220"/>
      <c r="AC36" s="2220"/>
      <c r="AD36" s="2220"/>
      <c r="AE36" s="1009"/>
      <c r="AF36" s="2228">
        <f>SUM(AF31:AH35)</f>
        <v>1427.1500000000015</v>
      </c>
      <c r="AG36" s="2229"/>
      <c r="AH36" s="2229"/>
      <c r="AI36" s="1010"/>
      <c r="AJ36" s="1011">
        <f>SUM(AJ31:AJ35)</f>
        <v>16</v>
      </c>
      <c r="AK36" s="912"/>
      <c r="AL36" s="913">
        <f>'3.1Cost by Sub-contractors'!K20</f>
        <v>150.63</v>
      </c>
      <c r="AM36" s="914"/>
      <c r="AN36" s="913">
        <f>AJ36*AL36</f>
        <v>2410.08</v>
      </c>
      <c r="AO36" s="915"/>
      <c r="AP36" s="916">
        <f>SUM(AP31:AP35)</f>
        <v>14.56630000000002</v>
      </c>
      <c r="AQ36" s="912"/>
      <c r="AR36" s="913">
        <f>'3.1Cost by Sub-contractors'!K21</f>
        <v>175.36</v>
      </c>
      <c r="AS36" s="914"/>
      <c r="AT36" s="913">
        <f>AP36*AR36</f>
        <v>2554.3463680000036</v>
      </c>
      <c r="AU36" s="915"/>
      <c r="AV36" s="916">
        <f>SUM(AV31:AV35)</f>
        <v>5.4138000000000002</v>
      </c>
      <c r="AW36" s="912"/>
      <c r="AX36" s="913">
        <f>'3.1Cost by Sub-contractors'!K22</f>
        <v>226.18</v>
      </c>
      <c r="AY36" s="914"/>
      <c r="AZ36" s="913">
        <f>AV36*AX36</f>
        <v>1224.4932840000001</v>
      </c>
      <c r="BA36" s="927"/>
      <c r="BB36" s="917">
        <f>SUM(BB31:BB35)</f>
        <v>1.0404500000000014</v>
      </c>
      <c r="BC36" s="912"/>
      <c r="BD36" s="913">
        <f>'3.1Cost by Sub-contractors'!K23</f>
        <v>438.31</v>
      </c>
      <c r="BE36" s="914"/>
      <c r="BF36" s="913">
        <f>BB36*BD36</f>
        <v>456.03963950000065</v>
      </c>
      <c r="BG36" s="915"/>
      <c r="BH36" s="917">
        <f>SUM(BH31:BH35)</f>
        <v>0.38669999999999999</v>
      </c>
      <c r="BI36" s="912"/>
      <c r="BJ36" s="913">
        <f>'3.1Cost by Sub-contractors'!K24</f>
        <v>474.97</v>
      </c>
      <c r="BK36" s="914"/>
      <c r="BL36" s="913">
        <f>BH36*BJ36</f>
        <v>183.67089899999999</v>
      </c>
      <c r="BM36" s="927"/>
      <c r="BN36" s="918">
        <f>SUM(BN31:BN35)</f>
        <v>5.88</v>
      </c>
      <c r="BO36" s="912"/>
      <c r="BP36" s="913">
        <f>'3.1Cost by Sub-contractors'!K25</f>
        <v>572.73</v>
      </c>
      <c r="BQ36" s="919"/>
      <c r="BR36" s="914">
        <f>BN36*BP36</f>
        <v>3367.6523999999999</v>
      </c>
      <c r="BS36" s="915"/>
      <c r="BT36" s="918">
        <f>SUM(BT31:BT35)</f>
        <v>2.1</v>
      </c>
      <c r="BU36" s="912"/>
      <c r="BV36" s="913">
        <f>'3.1Cost by Sub-contractors'!K26</f>
        <v>474.97</v>
      </c>
      <c r="BW36" s="919"/>
      <c r="BX36" s="914">
        <f>BT36*BV36</f>
        <v>997.43700000000013</v>
      </c>
      <c r="BY36" s="915"/>
      <c r="BZ36" s="918">
        <f>SUM(BZ31:BZ35)</f>
        <v>1.3744000000000001</v>
      </c>
      <c r="CA36" s="912"/>
      <c r="CB36" s="913">
        <f>'3.1Cost by Sub-contractors'!K27</f>
        <v>655.49</v>
      </c>
      <c r="CC36" s="919"/>
      <c r="CD36" s="914">
        <f>BZ36*CB36</f>
        <v>900.90545600000007</v>
      </c>
      <c r="CE36" s="927"/>
      <c r="CF36" s="928"/>
    </row>
    <row r="37" spans="1:87" ht="7.35" customHeight="1">
      <c r="A37" s="979"/>
      <c r="B37" s="606"/>
      <c r="C37" s="1993"/>
      <c r="D37" s="1995"/>
      <c r="E37" s="2437" t="str">
        <f>'4.1Plan'!D89</f>
        <v>ML02-2</v>
      </c>
      <c r="F37" s="2438"/>
      <c r="G37" s="2409">
        <v>13210</v>
      </c>
      <c r="H37" s="2410"/>
      <c r="I37" s="1012">
        <v>138.30000000000001</v>
      </c>
      <c r="J37" s="1013"/>
      <c r="K37" s="2373">
        <v>26</v>
      </c>
      <c r="L37" s="2374"/>
      <c r="M37" s="640"/>
      <c r="N37" s="2248">
        <f t="shared" ref="N37:N42" si="3">G37-I37/2</f>
        <v>13140.85</v>
      </c>
      <c r="O37" s="2218"/>
      <c r="P37" s="1764"/>
      <c r="Q37" s="1762" t="s">
        <v>424</v>
      </c>
      <c r="R37" s="2218">
        <f t="shared" ref="R37:R42" si="4">G37+I37/2</f>
        <v>13279.15</v>
      </c>
      <c r="S37" s="2218"/>
      <c r="T37" s="638"/>
      <c r="U37" s="2275" t="s">
        <v>648</v>
      </c>
      <c r="V37" s="2276"/>
      <c r="W37" s="2248">
        <f>N37-V6</f>
        <v>13040.85</v>
      </c>
      <c r="X37" s="2218"/>
      <c r="Y37" s="2218"/>
      <c r="Z37" s="983" t="s">
        <v>424</v>
      </c>
      <c r="AA37" s="2218">
        <f>R37+V6</f>
        <v>13379.15</v>
      </c>
      <c r="AB37" s="2218"/>
      <c r="AC37" s="2218"/>
      <c r="AD37" s="2218"/>
      <c r="AE37" s="983"/>
      <c r="AF37" s="2264">
        <f t="shared" ref="AF37:AF42" si="5">AA37-W37</f>
        <v>338.29999999999927</v>
      </c>
      <c r="AG37" s="2265"/>
      <c r="AH37" s="2265"/>
      <c r="AI37" s="1014"/>
      <c r="AJ37" s="1015">
        <f>I5</f>
        <v>4</v>
      </c>
      <c r="AK37" s="1016"/>
      <c r="AL37" s="920"/>
      <c r="AM37" s="1017"/>
      <c r="AN37" s="920"/>
      <c r="AO37" s="1018"/>
      <c r="AP37" s="895">
        <f>AF37*N7/10000</f>
        <v>4.7361999999999895</v>
      </c>
      <c r="AQ37" s="896"/>
      <c r="AR37" s="897"/>
      <c r="AS37" s="898"/>
      <c r="AT37" s="897"/>
      <c r="AU37" s="899"/>
      <c r="AV37" s="895"/>
      <c r="AW37" s="896"/>
      <c r="AX37" s="897"/>
      <c r="AY37" s="898"/>
      <c r="AZ37" s="897"/>
      <c r="BA37" s="899"/>
      <c r="BB37" s="900">
        <f>AF37/1000</f>
        <v>0.33829999999999927</v>
      </c>
      <c r="BC37" s="896"/>
      <c r="BD37" s="897"/>
      <c r="BE37" s="898"/>
      <c r="BF37" s="897"/>
      <c r="BG37" s="899"/>
      <c r="BH37" s="900"/>
      <c r="BI37" s="896"/>
      <c r="BJ37" s="897"/>
      <c r="BK37" s="898"/>
      <c r="BL37" s="897"/>
      <c r="BM37" s="899"/>
      <c r="BN37" s="890">
        <f>ROUND((AF37-I37)/K8,0)*N9*(1+K10)/1000</f>
        <v>1.47</v>
      </c>
      <c r="BO37" s="921"/>
      <c r="BP37" s="887"/>
      <c r="BQ37" s="922"/>
      <c r="BR37" s="923"/>
      <c r="BS37" s="921"/>
      <c r="BT37" s="926"/>
      <c r="BU37" s="921"/>
      <c r="BV37" s="920"/>
      <c r="BW37" s="922"/>
      <c r="BX37" s="923"/>
      <c r="BY37" s="921"/>
      <c r="BZ37" s="926"/>
      <c r="CA37" s="578"/>
      <c r="CB37" s="920"/>
      <c r="CC37" s="924"/>
      <c r="CD37" s="1776"/>
      <c r="CE37" s="638"/>
      <c r="CF37" s="494"/>
      <c r="CG37" s="613"/>
      <c r="CH37" s="613"/>
      <c r="CI37" s="613"/>
    </row>
    <row r="38" spans="1:87" ht="7.35" customHeight="1">
      <c r="A38" s="979"/>
      <c r="B38" s="606"/>
      <c r="C38" s="1993"/>
      <c r="D38" s="1995"/>
      <c r="E38" s="2029"/>
      <c r="F38" s="2031"/>
      <c r="G38" s="2403">
        <v>13626</v>
      </c>
      <c r="H38" s="2404"/>
      <c r="I38" s="993">
        <v>42.1</v>
      </c>
      <c r="J38" s="994"/>
      <c r="K38" s="2365">
        <v>26</v>
      </c>
      <c r="L38" s="2366"/>
      <c r="M38" s="637"/>
      <c r="N38" s="2284">
        <f t="shared" si="3"/>
        <v>13604.95</v>
      </c>
      <c r="O38" s="2219"/>
      <c r="P38" s="1768"/>
      <c r="Q38" s="1751" t="s">
        <v>424</v>
      </c>
      <c r="R38" s="2219">
        <f t="shared" si="4"/>
        <v>13647.05</v>
      </c>
      <c r="S38" s="2219"/>
      <c r="T38" s="637"/>
      <c r="U38" s="2279" t="s">
        <v>38</v>
      </c>
      <c r="V38" s="2280"/>
      <c r="W38" s="2284">
        <f>N38-O6</f>
        <v>13574.95</v>
      </c>
      <c r="X38" s="2219"/>
      <c r="Y38" s="2219"/>
      <c r="Z38" s="984" t="s">
        <v>424</v>
      </c>
      <c r="AA38" s="2219">
        <f>R38+O6</f>
        <v>13677.05</v>
      </c>
      <c r="AB38" s="2219"/>
      <c r="AC38" s="2219"/>
      <c r="AD38" s="2219"/>
      <c r="AE38" s="984"/>
      <c r="AF38" s="2249">
        <f t="shared" si="5"/>
        <v>102.09999999999854</v>
      </c>
      <c r="AG38" s="2250"/>
      <c r="AH38" s="2250"/>
      <c r="AI38" s="995"/>
      <c r="AJ38" s="996">
        <f>G5</f>
        <v>2</v>
      </c>
      <c r="AK38" s="997"/>
      <c r="AL38" s="894"/>
      <c r="AM38" s="998"/>
      <c r="AN38" s="894"/>
      <c r="AO38" s="999"/>
      <c r="AP38" s="895">
        <f>AF38*N7/10000</f>
        <v>1.4293999999999796</v>
      </c>
      <c r="AQ38" s="896"/>
      <c r="AR38" s="897"/>
      <c r="AS38" s="898"/>
      <c r="AT38" s="897"/>
      <c r="AU38" s="899"/>
      <c r="AV38" s="895"/>
      <c r="AW38" s="896"/>
      <c r="AX38" s="897"/>
      <c r="AY38" s="898"/>
      <c r="AZ38" s="897"/>
      <c r="BA38" s="899"/>
      <c r="BB38" s="900">
        <f>AF38/1000</f>
        <v>0.10209999999999854</v>
      </c>
      <c r="BC38" s="896"/>
      <c r="BD38" s="897"/>
      <c r="BE38" s="898"/>
      <c r="BF38" s="897"/>
      <c r="BG38" s="899"/>
      <c r="BH38" s="900"/>
      <c r="BI38" s="896"/>
      <c r="BJ38" s="897"/>
      <c r="BK38" s="898"/>
      <c r="BL38" s="897"/>
      <c r="BM38" s="899"/>
      <c r="BN38" s="890">
        <f>ROUND((AF38-I38)/K8,0)*N9*(1+K10)/1000</f>
        <v>0.441</v>
      </c>
      <c r="BO38" s="901"/>
      <c r="BP38" s="897"/>
      <c r="BQ38" s="902"/>
      <c r="BR38" s="898"/>
      <c r="BS38" s="901"/>
      <c r="BT38" s="903"/>
      <c r="BU38" s="901"/>
      <c r="BV38" s="894"/>
      <c r="BW38" s="902"/>
      <c r="BX38" s="898"/>
      <c r="BY38" s="901"/>
      <c r="BZ38" s="903"/>
      <c r="CA38" s="580"/>
      <c r="CB38" s="894"/>
      <c r="CC38" s="904"/>
      <c r="CD38" s="636"/>
      <c r="CE38" s="637"/>
      <c r="CF38" s="494"/>
      <c r="CG38" s="613"/>
      <c r="CH38" s="613"/>
      <c r="CI38" s="613"/>
    </row>
    <row r="39" spans="1:87" ht="7.35" customHeight="1">
      <c r="A39" s="979"/>
      <c r="B39" s="606"/>
      <c r="C39" s="1993"/>
      <c r="D39" s="1995"/>
      <c r="E39" s="2029"/>
      <c r="F39" s="2031"/>
      <c r="G39" s="2403">
        <v>14027</v>
      </c>
      <c r="H39" s="2404"/>
      <c r="I39" s="993">
        <v>117.2</v>
      </c>
      <c r="J39" s="994"/>
      <c r="K39" s="2365">
        <v>26</v>
      </c>
      <c r="L39" s="2366"/>
      <c r="M39" s="637"/>
      <c r="N39" s="2284">
        <f t="shared" si="3"/>
        <v>13968.4</v>
      </c>
      <c r="O39" s="2219"/>
      <c r="P39" s="1768"/>
      <c r="Q39" s="1751" t="s">
        <v>424</v>
      </c>
      <c r="R39" s="2219">
        <f t="shared" si="4"/>
        <v>14085.6</v>
      </c>
      <c r="S39" s="2219"/>
      <c r="T39" s="637"/>
      <c r="U39" s="2279" t="s">
        <v>649</v>
      </c>
      <c r="V39" s="2280"/>
      <c r="W39" s="2284">
        <f>N39-V6</f>
        <v>13868.4</v>
      </c>
      <c r="X39" s="2219"/>
      <c r="Y39" s="2219"/>
      <c r="Z39" s="984" t="s">
        <v>424</v>
      </c>
      <c r="AA39" s="2219">
        <f>R39+V6</f>
        <v>14185.6</v>
      </c>
      <c r="AB39" s="2219"/>
      <c r="AC39" s="2219"/>
      <c r="AD39" s="2219"/>
      <c r="AE39" s="984"/>
      <c r="AF39" s="2249">
        <f t="shared" si="5"/>
        <v>317.20000000000073</v>
      </c>
      <c r="AG39" s="2250"/>
      <c r="AH39" s="2250"/>
      <c r="AI39" s="995"/>
      <c r="AJ39" s="996">
        <f>I5</f>
        <v>4</v>
      </c>
      <c r="AK39" s="997"/>
      <c r="AL39" s="894"/>
      <c r="AM39" s="998"/>
      <c r="AN39" s="894"/>
      <c r="AO39" s="999"/>
      <c r="AP39" s="895">
        <f>(AF39-I39)*N7/10000</f>
        <v>2.80000000000001</v>
      </c>
      <c r="AQ39" s="896"/>
      <c r="AR39" s="897"/>
      <c r="AS39" s="898"/>
      <c r="AT39" s="897"/>
      <c r="AU39" s="899"/>
      <c r="AV39" s="895">
        <f>I39*N7/10000</f>
        <v>1.6408</v>
      </c>
      <c r="AW39" s="896"/>
      <c r="AX39" s="897"/>
      <c r="AY39" s="898"/>
      <c r="AZ39" s="897"/>
      <c r="BA39" s="899"/>
      <c r="BB39" s="900">
        <f>(AF39-I39)/1000</f>
        <v>0.20000000000000073</v>
      </c>
      <c r="BC39" s="896"/>
      <c r="BD39" s="897"/>
      <c r="BE39" s="898"/>
      <c r="BF39" s="897"/>
      <c r="BG39" s="899"/>
      <c r="BH39" s="900">
        <f>I39/1000</f>
        <v>0.1172</v>
      </c>
      <c r="BI39" s="896"/>
      <c r="BJ39" s="897"/>
      <c r="BK39" s="898"/>
      <c r="BL39" s="897"/>
      <c r="BM39" s="899"/>
      <c r="BN39" s="890">
        <f>ROUND((AF39-I39)/K8,0)*N9*(1+K10)/1000</f>
        <v>1.47</v>
      </c>
      <c r="BO39" s="901"/>
      <c r="BP39" s="897"/>
      <c r="BQ39" s="902"/>
      <c r="BR39" s="898"/>
      <c r="BS39" s="901"/>
      <c r="BT39" s="903">
        <f>ROUND(I39/AR13,0)*AR14/1000</f>
        <v>0.8</v>
      </c>
      <c r="BU39" s="901"/>
      <c r="BV39" s="894"/>
      <c r="BW39" s="902"/>
      <c r="BX39" s="898"/>
      <c r="BY39" s="901"/>
      <c r="BZ39" s="903">
        <f>I39*AR15/1000</f>
        <v>0.46879999999999999</v>
      </c>
      <c r="CA39" s="580"/>
      <c r="CB39" s="894"/>
      <c r="CC39" s="904"/>
      <c r="CD39" s="636"/>
      <c r="CE39" s="637"/>
      <c r="CF39" s="494"/>
      <c r="CG39" s="613"/>
      <c r="CH39" s="613"/>
      <c r="CI39" s="613"/>
    </row>
    <row r="40" spans="1:87" ht="7.35" customHeight="1">
      <c r="A40" s="979"/>
      <c r="B40" s="606"/>
      <c r="C40" s="1993"/>
      <c r="D40" s="1995"/>
      <c r="E40" s="2029"/>
      <c r="F40" s="2031"/>
      <c r="G40" s="2403">
        <v>14873</v>
      </c>
      <c r="H40" s="2404"/>
      <c r="I40" s="993">
        <v>117.2</v>
      </c>
      <c r="J40" s="994"/>
      <c r="K40" s="2365">
        <v>26</v>
      </c>
      <c r="L40" s="2366"/>
      <c r="M40" s="637"/>
      <c r="N40" s="2284">
        <f t="shared" si="3"/>
        <v>14814.4</v>
      </c>
      <c r="O40" s="2219"/>
      <c r="P40" s="1768"/>
      <c r="Q40" s="1751" t="s">
        <v>424</v>
      </c>
      <c r="R40" s="2219">
        <f t="shared" si="4"/>
        <v>14931.6</v>
      </c>
      <c r="S40" s="2219"/>
      <c r="T40" s="637"/>
      <c r="U40" s="2279" t="s">
        <v>650</v>
      </c>
      <c r="V40" s="2280"/>
      <c r="W40" s="2284">
        <f>N40-V6</f>
        <v>14714.4</v>
      </c>
      <c r="X40" s="2219"/>
      <c r="Y40" s="2219"/>
      <c r="Z40" s="984" t="s">
        <v>424</v>
      </c>
      <c r="AA40" s="2221">
        <f>(N41-R40)/2+R40</f>
        <v>15022</v>
      </c>
      <c r="AB40" s="2221"/>
      <c r="AC40" s="2221"/>
      <c r="AD40" s="2221"/>
      <c r="AE40" s="984"/>
      <c r="AF40" s="2249">
        <f t="shared" si="5"/>
        <v>307.60000000000036</v>
      </c>
      <c r="AG40" s="2250"/>
      <c r="AH40" s="2250"/>
      <c r="AI40" s="995"/>
      <c r="AJ40" s="996">
        <f>I5</f>
        <v>4</v>
      </c>
      <c r="AK40" s="997"/>
      <c r="AL40" s="894"/>
      <c r="AM40" s="998"/>
      <c r="AN40" s="894"/>
      <c r="AO40" s="999"/>
      <c r="AP40" s="895">
        <f>AF40*N7/10000</f>
        <v>4.3064000000000053</v>
      </c>
      <c r="AQ40" s="896"/>
      <c r="AR40" s="897"/>
      <c r="AS40" s="898"/>
      <c r="AT40" s="897"/>
      <c r="AU40" s="899"/>
      <c r="AV40" s="895"/>
      <c r="AW40" s="896"/>
      <c r="AX40" s="897"/>
      <c r="AY40" s="898"/>
      <c r="AZ40" s="897"/>
      <c r="BA40" s="899"/>
      <c r="BB40" s="900">
        <f>AF40/1000</f>
        <v>0.30760000000000037</v>
      </c>
      <c r="BC40" s="896"/>
      <c r="BD40" s="897"/>
      <c r="BE40" s="898"/>
      <c r="BF40" s="897"/>
      <c r="BG40" s="899"/>
      <c r="BH40" s="900"/>
      <c r="BI40" s="896"/>
      <c r="BJ40" s="897"/>
      <c r="BK40" s="898"/>
      <c r="BL40" s="897"/>
      <c r="BM40" s="899"/>
      <c r="BN40" s="890">
        <f>ROUND((AF40-I40)/K8,0)*N9*(1+K10)/1000</f>
        <v>1.47</v>
      </c>
      <c r="BO40" s="901"/>
      <c r="BP40" s="897"/>
      <c r="BQ40" s="902"/>
      <c r="BR40" s="898"/>
      <c r="BS40" s="901"/>
      <c r="BT40" s="903"/>
      <c r="BU40" s="901"/>
      <c r="BV40" s="894"/>
      <c r="BW40" s="902"/>
      <c r="BX40" s="898"/>
      <c r="BY40" s="901"/>
      <c r="BZ40" s="903"/>
      <c r="CA40" s="580"/>
      <c r="CB40" s="894"/>
      <c r="CC40" s="904"/>
      <c r="CD40" s="636"/>
      <c r="CE40" s="637"/>
      <c r="CF40" s="494"/>
      <c r="CG40" s="613"/>
      <c r="CH40" s="613"/>
      <c r="CI40" s="613"/>
    </row>
    <row r="41" spans="1:87" ht="7.35" customHeight="1">
      <c r="A41" s="979"/>
      <c r="B41" s="606"/>
      <c r="C41" s="1993"/>
      <c r="D41" s="1995"/>
      <c r="E41" s="2029"/>
      <c r="F41" s="2031"/>
      <c r="G41" s="2403">
        <v>15171</v>
      </c>
      <c r="H41" s="2404"/>
      <c r="I41" s="993">
        <v>117.2</v>
      </c>
      <c r="J41" s="994"/>
      <c r="K41" s="2365">
        <v>26</v>
      </c>
      <c r="L41" s="2366"/>
      <c r="M41" s="637"/>
      <c r="N41" s="2284">
        <f t="shared" si="3"/>
        <v>15112.4</v>
      </c>
      <c r="O41" s="2219"/>
      <c r="P41" s="1768"/>
      <c r="Q41" s="1751" t="s">
        <v>424</v>
      </c>
      <c r="R41" s="2219">
        <f t="shared" si="4"/>
        <v>15229.6</v>
      </c>
      <c r="S41" s="2219"/>
      <c r="T41" s="637"/>
      <c r="U41" s="2279" t="s">
        <v>651</v>
      </c>
      <c r="V41" s="2280"/>
      <c r="W41" s="2290">
        <f>N41-(N41-R40)/2</f>
        <v>15022</v>
      </c>
      <c r="X41" s="2221"/>
      <c r="Y41" s="2221"/>
      <c r="Z41" s="984" t="s">
        <v>424</v>
      </c>
      <c r="AA41" s="2219">
        <f>R41+V6</f>
        <v>15329.6</v>
      </c>
      <c r="AB41" s="2219"/>
      <c r="AC41" s="2219"/>
      <c r="AD41" s="2219"/>
      <c r="AE41" s="984"/>
      <c r="AF41" s="2249">
        <f t="shared" si="5"/>
        <v>307.60000000000036</v>
      </c>
      <c r="AG41" s="2250"/>
      <c r="AH41" s="2250"/>
      <c r="AI41" s="995"/>
      <c r="AJ41" s="996">
        <f>I5</f>
        <v>4</v>
      </c>
      <c r="AK41" s="997"/>
      <c r="AL41" s="894"/>
      <c r="AM41" s="998"/>
      <c r="AN41" s="894"/>
      <c r="AO41" s="999"/>
      <c r="AP41" s="895">
        <f>AF41*N7/10000</f>
        <v>4.3064000000000053</v>
      </c>
      <c r="AQ41" s="896"/>
      <c r="AR41" s="897"/>
      <c r="AS41" s="898"/>
      <c r="AT41" s="897"/>
      <c r="AU41" s="899"/>
      <c r="AV41" s="895"/>
      <c r="AW41" s="896"/>
      <c r="AX41" s="897"/>
      <c r="AY41" s="898"/>
      <c r="AZ41" s="897"/>
      <c r="BA41" s="899"/>
      <c r="BB41" s="900">
        <f>AF41/1000</f>
        <v>0.30760000000000037</v>
      </c>
      <c r="BC41" s="896"/>
      <c r="BD41" s="897"/>
      <c r="BE41" s="898"/>
      <c r="BF41" s="897"/>
      <c r="BG41" s="899"/>
      <c r="BH41" s="900"/>
      <c r="BI41" s="896"/>
      <c r="BJ41" s="897"/>
      <c r="BK41" s="898"/>
      <c r="BL41" s="897"/>
      <c r="BM41" s="899"/>
      <c r="BN41" s="890">
        <f>ROUND((AF41-I41)/K8,0)*N9*(1+K10)/1000</f>
        <v>1.47</v>
      </c>
      <c r="BO41" s="901"/>
      <c r="BP41" s="897"/>
      <c r="BQ41" s="902"/>
      <c r="BR41" s="898"/>
      <c r="BS41" s="901"/>
      <c r="BT41" s="903"/>
      <c r="BU41" s="901"/>
      <c r="BV41" s="894"/>
      <c r="BW41" s="902"/>
      <c r="BX41" s="898"/>
      <c r="BY41" s="901"/>
      <c r="BZ41" s="903"/>
      <c r="CA41" s="580"/>
      <c r="CB41" s="894"/>
      <c r="CC41" s="904"/>
      <c r="CD41" s="636"/>
      <c r="CE41" s="637"/>
      <c r="CF41" s="494"/>
      <c r="CG41" s="613"/>
      <c r="CH41" s="613"/>
      <c r="CI41" s="613"/>
    </row>
    <row r="42" spans="1:87" ht="7.35" customHeight="1">
      <c r="A42" s="979"/>
      <c r="B42" s="606"/>
      <c r="C42" s="1993"/>
      <c r="D42" s="1995"/>
      <c r="E42" s="2029"/>
      <c r="F42" s="2031"/>
      <c r="G42" s="2419">
        <v>16497</v>
      </c>
      <c r="H42" s="2420"/>
      <c r="I42" s="1020">
        <v>117.2</v>
      </c>
      <c r="J42" s="1021"/>
      <c r="K42" s="2365">
        <v>26</v>
      </c>
      <c r="L42" s="2366"/>
      <c r="M42" s="643"/>
      <c r="N42" s="2245">
        <f t="shared" si="3"/>
        <v>16438.400000000001</v>
      </c>
      <c r="O42" s="2222"/>
      <c r="P42" s="1765"/>
      <c r="Q42" s="1752" t="s">
        <v>424</v>
      </c>
      <c r="R42" s="2222">
        <f t="shared" si="4"/>
        <v>16555.599999999999</v>
      </c>
      <c r="S42" s="2222"/>
      <c r="T42" s="643"/>
      <c r="U42" s="2277" t="s">
        <v>652</v>
      </c>
      <c r="V42" s="2278"/>
      <c r="W42" s="2245">
        <f>N42-V6</f>
        <v>16338.400000000001</v>
      </c>
      <c r="X42" s="2222"/>
      <c r="Y42" s="2222"/>
      <c r="Z42" s="984" t="s">
        <v>424</v>
      </c>
      <c r="AA42" s="2222">
        <f>R42+V6</f>
        <v>16655.599999999999</v>
      </c>
      <c r="AB42" s="2222"/>
      <c r="AC42" s="2222"/>
      <c r="AD42" s="2222"/>
      <c r="AE42" s="984"/>
      <c r="AF42" s="2451">
        <f t="shared" si="5"/>
        <v>317.19999999999709</v>
      </c>
      <c r="AG42" s="2452"/>
      <c r="AH42" s="2452"/>
      <c r="AI42" s="995"/>
      <c r="AJ42" s="1002">
        <f>I5</f>
        <v>4</v>
      </c>
      <c r="AK42" s="1003"/>
      <c r="AL42" s="905"/>
      <c r="AM42" s="1004"/>
      <c r="AN42" s="905"/>
      <c r="AO42" s="1005"/>
      <c r="AP42" s="895">
        <f>(AF42-I42)*N7/10000</f>
        <v>2.7999999999999594</v>
      </c>
      <c r="AQ42" s="896"/>
      <c r="AR42" s="897"/>
      <c r="AS42" s="898"/>
      <c r="AT42" s="897"/>
      <c r="AU42" s="899"/>
      <c r="AV42" s="895">
        <f>I42*N7/10000</f>
        <v>1.6408</v>
      </c>
      <c r="AW42" s="896"/>
      <c r="AX42" s="897"/>
      <c r="AY42" s="898"/>
      <c r="AZ42" s="897"/>
      <c r="BA42" s="899"/>
      <c r="BB42" s="900">
        <f>(AF42-I42)/1000</f>
        <v>0.1999999999999971</v>
      </c>
      <c r="BC42" s="896"/>
      <c r="BD42" s="897"/>
      <c r="BE42" s="898"/>
      <c r="BF42" s="897"/>
      <c r="BG42" s="899"/>
      <c r="BH42" s="900">
        <f>I42/1000</f>
        <v>0.1172</v>
      </c>
      <c r="BI42" s="896"/>
      <c r="BJ42" s="897"/>
      <c r="BK42" s="898"/>
      <c r="BL42" s="897"/>
      <c r="BM42" s="899"/>
      <c r="BN42" s="890">
        <f>ROUND((AF42-I42)/K8,0)*N9*(1+K10)/1000</f>
        <v>1.47</v>
      </c>
      <c r="BO42" s="906"/>
      <c r="BP42" s="907"/>
      <c r="BQ42" s="908"/>
      <c r="BR42" s="909"/>
      <c r="BS42" s="906"/>
      <c r="BT42" s="903">
        <f>ROUND(I42/AR13,0)*AR14/1000</f>
        <v>0.8</v>
      </c>
      <c r="BU42" s="906"/>
      <c r="BV42" s="905"/>
      <c r="BW42" s="908"/>
      <c r="BX42" s="909"/>
      <c r="BY42" s="906"/>
      <c r="BZ42" s="903">
        <f>I42*AR15/1000</f>
        <v>0.46879999999999999</v>
      </c>
      <c r="CA42" s="617"/>
      <c r="CB42" s="905"/>
      <c r="CC42" s="910"/>
      <c r="CD42" s="1775"/>
      <c r="CE42" s="643"/>
      <c r="CF42" s="494"/>
      <c r="CG42" s="613"/>
      <c r="CH42" s="613"/>
      <c r="CI42" s="613"/>
    </row>
    <row r="43" spans="1:87" s="849" customFormat="1" ht="7.35" customHeight="1">
      <c r="A43" s="1006"/>
      <c r="B43" s="1007"/>
      <c r="C43" s="2035"/>
      <c r="D43" s="2037"/>
      <c r="E43" s="2435"/>
      <c r="F43" s="2436"/>
      <c r="G43" s="2230" t="s">
        <v>610</v>
      </c>
      <c r="H43" s="2231"/>
      <c r="I43" s="1008">
        <f>SUM(I37:I42)</f>
        <v>649.20000000000005</v>
      </c>
      <c r="J43" s="911"/>
      <c r="K43" s="2329"/>
      <c r="L43" s="2330"/>
      <c r="M43" s="612"/>
      <c r="N43" s="2246"/>
      <c r="O43" s="2239"/>
      <c r="P43" s="1766"/>
      <c r="Q43" s="1757"/>
      <c r="R43" s="2239"/>
      <c r="S43" s="2239"/>
      <c r="T43" s="612"/>
      <c r="U43" s="2226"/>
      <c r="V43" s="2227"/>
      <c r="W43" s="2283"/>
      <c r="X43" s="2220"/>
      <c r="Y43" s="2220"/>
      <c r="Z43" s="1009"/>
      <c r="AA43" s="2220"/>
      <c r="AB43" s="2220"/>
      <c r="AC43" s="2220"/>
      <c r="AD43" s="2220"/>
      <c r="AE43" s="1009"/>
      <c r="AF43" s="2228">
        <f>SUM(AF37:AF42)</f>
        <v>1689.9999999999964</v>
      </c>
      <c r="AG43" s="2229"/>
      <c r="AH43" s="2229"/>
      <c r="AI43" s="1010"/>
      <c r="AJ43" s="1011">
        <f>SUM(AJ37:AJ42)</f>
        <v>22</v>
      </c>
      <c r="AK43" s="912"/>
      <c r="AL43" s="913">
        <f>'3.1Cost by Sub-contractors'!K20</f>
        <v>150.63</v>
      </c>
      <c r="AM43" s="914"/>
      <c r="AN43" s="913">
        <f>AJ43*AL43</f>
        <v>3313.8599999999997</v>
      </c>
      <c r="AO43" s="915"/>
      <c r="AP43" s="916">
        <f>SUM(AP37:AP42)</f>
        <v>20.378399999999946</v>
      </c>
      <c r="AQ43" s="912"/>
      <c r="AR43" s="913">
        <f>'3.1Cost by Sub-contractors'!K21</f>
        <v>175.36</v>
      </c>
      <c r="AS43" s="914"/>
      <c r="AT43" s="913">
        <f>AP43*AR43</f>
        <v>3573.5562239999908</v>
      </c>
      <c r="AU43" s="915"/>
      <c r="AV43" s="916">
        <f>SUM(AV37:AV42)</f>
        <v>3.2816000000000001</v>
      </c>
      <c r="AW43" s="912"/>
      <c r="AX43" s="913">
        <f>'3.1Cost by Sub-contractors'!K22</f>
        <v>226.18</v>
      </c>
      <c r="AY43" s="914"/>
      <c r="AZ43" s="913">
        <f>AV43*AX43</f>
        <v>742.23228800000004</v>
      </c>
      <c r="BA43" s="915"/>
      <c r="BB43" s="917">
        <f>SUM(BB37:BB42)</f>
        <v>1.4555999999999962</v>
      </c>
      <c r="BC43" s="912"/>
      <c r="BD43" s="913">
        <f>'3.1Cost by Sub-contractors'!K23</f>
        <v>438.31</v>
      </c>
      <c r="BE43" s="914"/>
      <c r="BF43" s="913">
        <f>BB43*BD43</f>
        <v>638.00403599999834</v>
      </c>
      <c r="BG43" s="915"/>
      <c r="BH43" s="917">
        <f>SUM(BH37:BH42)</f>
        <v>0.2344</v>
      </c>
      <c r="BI43" s="912"/>
      <c r="BJ43" s="913">
        <f>'3.1Cost by Sub-contractors'!K24</f>
        <v>474.97</v>
      </c>
      <c r="BK43" s="914"/>
      <c r="BL43" s="913">
        <f>BH43*BJ43</f>
        <v>111.33296800000001</v>
      </c>
      <c r="BM43" s="915"/>
      <c r="BN43" s="918">
        <f>SUM(BN37:BN42)</f>
        <v>7.7909999999999995</v>
      </c>
      <c r="BO43" s="912"/>
      <c r="BP43" s="913">
        <f>'3.1Cost by Sub-contractors'!K25</f>
        <v>572.73</v>
      </c>
      <c r="BQ43" s="919"/>
      <c r="BR43" s="914">
        <f>BN43*BP43</f>
        <v>4462.1394300000002</v>
      </c>
      <c r="BS43" s="915"/>
      <c r="BT43" s="918">
        <f>SUM(BT37:BT42)</f>
        <v>1.6</v>
      </c>
      <c r="BU43" s="912"/>
      <c r="BV43" s="913">
        <f>'3.1Cost by Sub-contractors'!K26</f>
        <v>474.97</v>
      </c>
      <c r="BW43" s="919"/>
      <c r="BX43" s="914">
        <f>BT43*BV43</f>
        <v>759.95200000000011</v>
      </c>
      <c r="BY43" s="915"/>
      <c r="BZ43" s="918">
        <f>SUM(BZ37:BZ42)</f>
        <v>0.93759999999999999</v>
      </c>
      <c r="CA43" s="912"/>
      <c r="CB43" s="913">
        <f>'3.1Cost by Sub-contractors'!K27</f>
        <v>655.49</v>
      </c>
      <c r="CC43" s="919"/>
      <c r="CD43" s="914">
        <f>BZ43*CB43</f>
        <v>614.58742400000006</v>
      </c>
      <c r="CE43" s="915"/>
      <c r="CF43" s="928"/>
    </row>
    <row r="44" spans="1:87" ht="7.35" customHeight="1">
      <c r="A44" s="979"/>
      <c r="B44" s="606"/>
      <c r="C44" s="1993" t="str">
        <f>'4.1Plan'!C120</f>
        <v>PKG03</v>
      </c>
      <c r="D44" s="1995"/>
      <c r="E44" s="2029" t="str">
        <f>'4.1Plan'!D120</f>
        <v>ML03-1</v>
      </c>
      <c r="F44" s="2031"/>
      <c r="G44" s="2405">
        <v>17662</v>
      </c>
      <c r="H44" s="2406"/>
      <c r="I44" s="1025">
        <v>962</v>
      </c>
      <c r="J44" s="1026"/>
      <c r="K44" s="2365">
        <v>26</v>
      </c>
      <c r="L44" s="2366"/>
      <c r="M44" s="638"/>
      <c r="N44" s="2248">
        <f t="shared" ref="N44:N50" si="6">G44-I44/2</f>
        <v>17181</v>
      </c>
      <c r="O44" s="2218"/>
      <c r="P44" s="1764"/>
      <c r="Q44" s="1762" t="s">
        <v>424</v>
      </c>
      <c r="R44" s="2218">
        <f t="shared" ref="R44:R50" si="7">G44+I44/2</f>
        <v>18143</v>
      </c>
      <c r="S44" s="2218"/>
      <c r="T44" s="638"/>
      <c r="U44" s="2275" t="s">
        <v>653</v>
      </c>
      <c r="V44" s="2276"/>
      <c r="W44" s="2292">
        <f>'4.1Plan'!AB121</f>
        <v>16950</v>
      </c>
      <c r="X44" s="2241"/>
      <c r="Y44" s="2241"/>
      <c r="Z44" s="983" t="s">
        <v>424</v>
      </c>
      <c r="AA44" s="2241">
        <f>(N45-R44)/2+R44</f>
        <v>18209.45</v>
      </c>
      <c r="AB44" s="2241"/>
      <c r="AC44" s="2241"/>
      <c r="AD44" s="2241"/>
      <c r="AE44" s="983"/>
      <c r="AF44" s="2264">
        <f>AA44-W44</f>
        <v>1259.4500000000007</v>
      </c>
      <c r="AG44" s="2265"/>
      <c r="AH44" s="2265"/>
      <c r="AI44" s="1014"/>
      <c r="AJ44" s="1015">
        <f>I5</f>
        <v>4</v>
      </c>
      <c r="AK44" s="1016"/>
      <c r="AL44" s="920"/>
      <c r="AM44" s="1017"/>
      <c r="AN44" s="920"/>
      <c r="AO44" s="1018"/>
      <c r="AP44" s="895">
        <f>(AF44-I44)*N7/10000</f>
        <v>4.1643000000000105</v>
      </c>
      <c r="AQ44" s="896"/>
      <c r="AR44" s="897"/>
      <c r="AS44" s="898"/>
      <c r="AT44" s="897"/>
      <c r="AU44" s="899"/>
      <c r="AV44" s="895">
        <f>I44*N7/10000</f>
        <v>13.468</v>
      </c>
      <c r="AW44" s="896"/>
      <c r="AX44" s="897"/>
      <c r="AY44" s="898"/>
      <c r="AZ44" s="897"/>
      <c r="BA44" s="899"/>
      <c r="BB44" s="900">
        <f>(AF44-I44)/1000</f>
        <v>0.29745000000000071</v>
      </c>
      <c r="BC44" s="896"/>
      <c r="BD44" s="897"/>
      <c r="BE44" s="898"/>
      <c r="BF44" s="897"/>
      <c r="BG44" s="899"/>
      <c r="BH44" s="900">
        <f>I44/1000</f>
        <v>0.96199999999999997</v>
      </c>
      <c r="BI44" s="896"/>
      <c r="BJ44" s="897"/>
      <c r="BK44" s="898"/>
      <c r="BL44" s="897"/>
      <c r="BM44" s="899"/>
      <c r="BN44" s="890">
        <f>ROUND((AF44-I44)/K8,0)*N9*(1+K10)/1000</f>
        <v>2.2050000000000001</v>
      </c>
      <c r="BO44" s="921"/>
      <c r="BP44" s="887"/>
      <c r="BQ44" s="922"/>
      <c r="BR44" s="923"/>
      <c r="BS44" s="921"/>
      <c r="BT44" s="903">
        <f>ROUND(I44/AR13,0)*AR14/1000</f>
        <v>6.4</v>
      </c>
      <c r="BU44" s="921"/>
      <c r="BV44" s="920"/>
      <c r="BW44" s="922"/>
      <c r="BX44" s="923"/>
      <c r="BY44" s="921"/>
      <c r="BZ44" s="903">
        <f>I44*AR15/1000</f>
        <v>3.8479999999999999</v>
      </c>
      <c r="CA44" s="578"/>
      <c r="CB44" s="920"/>
      <c r="CC44" s="924"/>
      <c r="CD44" s="1776"/>
      <c r="CE44" s="638"/>
      <c r="CF44" s="494"/>
      <c r="CG44" s="613"/>
      <c r="CH44" s="613"/>
      <c r="CI44" s="613"/>
    </row>
    <row r="45" spans="1:87" ht="7.35" customHeight="1">
      <c r="A45" s="979"/>
      <c r="B45" s="606"/>
      <c r="C45" s="1993"/>
      <c r="D45" s="1995"/>
      <c r="E45" s="2029"/>
      <c r="F45" s="2031"/>
      <c r="G45" s="2403">
        <v>18319</v>
      </c>
      <c r="H45" s="2404"/>
      <c r="I45" s="993">
        <v>86.2</v>
      </c>
      <c r="J45" s="994"/>
      <c r="K45" s="2365">
        <v>26</v>
      </c>
      <c r="L45" s="2366"/>
      <c r="M45" s="637"/>
      <c r="N45" s="2284">
        <f t="shared" si="6"/>
        <v>18275.900000000001</v>
      </c>
      <c r="O45" s="2219"/>
      <c r="P45" s="1768"/>
      <c r="Q45" s="1751" t="s">
        <v>424</v>
      </c>
      <c r="R45" s="2219">
        <f t="shared" si="7"/>
        <v>18362.099999999999</v>
      </c>
      <c r="S45" s="2219"/>
      <c r="T45" s="637"/>
      <c r="U45" s="2279" t="s">
        <v>654</v>
      </c>
      <c r="V45" s="2280"/>
      <c r="W45" s="2290">
        <f>N45-(N45-R44)/2</f>
        <v>18209.45</v>
      </c>
      <c r="X45" s="2221"/>
      <c r="Y45" s="2221"/>
      <c r="Z45" s="984" t="s">
        <v>424</v>
      </c>
      <c r="AA45" s="2219">
        <f>R45+S6</f>
        <v>18412.099999999999</v>
      </c>
      <c r="AB45" s="2219"/>
      <c r="AC45" s="2219"/>
      <c r="AD45" s="2219"/>
      <c r="AE45" s="984"/>
      <c r="AF45" s="2249">
        <f>AA45-W45</f>
        <v>202.64999999999782</v>
      </c>
      <c r="AG45" s="2250"/>
      <c r="AH45" s="2250"/>
      <c r="AI45" s="995"/>
      <c r="AJ45" s="996">
        <f>G5</f>
        <v>2</v>
      </c>
      <c r="AK45" s="997"/>
      <c r="AL45" s="894"/>
      <c r="AM45" s="998"/>
      <c r="AN45" s="894"/>
      <c r="AO45" s="999"/>
      <c r="AP45" s="895">
        <f>AF45*N7/10000</f>
        <v>2.8370999999999693</v>
      </c>
      <c r="AQ45" s="896"/>
      <c r="AR45" s="897"/>
      <c r="AS45" s="898"/>
      <c r="AT45" s="897"/>
      <c r="AU45" s="899"/>
      <c r="AV45" s="895"/>
      <c r="AW45" s="896"/>
      <c r="AX45" s="897"/>
      <c r="AY45" s="898"/>
      <c r="AZ45" s="897"/>
      <c r="BA45" s="899"/>
      <c r="BB45" s="900">
        <f>AF45/1000</f>
        <v>0.2026499999999978</v>
      </c>
      <c r="BC45" s="896"/>
      <c r="BD45" s="897"/>
      <c r="BE45" s="898"/>
      <c r="BF45" s="897"/>
      <c r="BG45" s="899"/>
      <c r="BH45" s="900"/>
      <c r="BI45" s="896"/>
      <c r="BJ45" s="897"/>
      <c r="BK45" s="898"/>
      <c r="BL45" s="897"/>
      <c r="BM45" s="899"/>
      <c r="BN45" s="890">
        <f>ROUND((AF45-I45)/K8,0)*N9*(1+K10)/1000</f>
        <v>0.88200000000000001</v>
      </c>
      <c r="BO45" s="901"/>
      <c r="BP45" s="897"/>
      <c r="BQ45" s="902"/>
      <c r="BR45" s="898"/>
      <c r="BS45" s="901"/>
      <c r="BT45" s="903"/>
      <c r="BU45" s="901"/>
      <c r="BV45" s="894"/>
      <c r="BW45" s="902"/>
      <c r="BX45" s="898"/>
      <c r="BY45" s="901"/>
      <c r="BZ45" s="903"/>
      <c r="CA45" s="580"/>
      <c r="CB45" s="894"/>
      <c r="CC45" s="904"/>
      <c r="CD45" s="636"/>
      <c r="CE45" s="637"/>
      <c r="CF45" s="494"/>
      <c r="CG45" s="613"/>
      <c r="CH45" s="613"/>
      <c r="CI45" s="613"/>
    </row>
    <row r="46" spans="1:87" ht="7.35" customHeight="1">
      <c r="A46" s="979"/>
      <c r="B46" s="606"/>
      <c r="C46" s="1993"/>
      <c r="D46" s="1995"/>
      <c r="E46" s="2029"/>
      <c r="F46" s="2031"/>
      <c r="G46" s="2403">
        <v>18612</v>
      </c>
      <c r="H46" s="2404"/>
      <c r="I46" s="993">
        <v>62.15</v>
      </c>
      <c r="J46" s="994"/>
      <c r="K46" s="2365">
        <v>26</v>
      </c>
      <c r="L46" s="2366"/>
      <c r="M46" s="637"/>
      <c r="N46" s="2284">
        <f t="shared" si="6"/>
        <v>18580.924999999999</v>
      </c>
      <c r="O46" s="2219"/>
      <c r="P46" s="1768"/>
      <c r="Q46" s="1751" t="s">
        <v>424</v>
      </c>
      <c r="R46" s="2219">
        <f t="shared" si="7"/>
        <v>18643.075000000001</v>
      </c>
      <c r="S46" s="2219"/>
      <c r="T46" s="637"/>
      <c r="U46" s="2279" t="s">
        <v>655</v>
      </c>
      <c r="V46" s="2280"/>
      <c r="W46" s="2284">
        <f>N46-S6</f>
        <v>18530.924999999999</v>
      </c>
      <c r="X46" s="2219"/>
      <c r="Y46" s="2219"/>
      <c r="Z46" s="984" t="s">
        <v>424</v>
      </c>
      <c r="AA46" s="2221">
        <f>(N47-R46)/2+R46</f>
        <v>18715.487500000003</v>
      </c>
      <c r="AB46" s="2221"/>
      <c r="AC46" s="2221"/>
      <c r="AD46" s="2221"/>
      <c r="AE46" s="984"/>
      <c r="AF46" s="2249">
        <f>AA46-W46</f>
        <v>184.56250000000364</v>
      </c>
      <c r="AG46" s="2250"/>
      <c r="AH46" s="2250"/>
      <c r="AI46" s="995"/>
      <c r="AJ46" s="996">
        <f>G5</f>
        <v>2</v>
      </c>
      <c r="AK46" s="997"/>
      <c r="AL46" s="894"/>
      <c r="AM46" s="998"/>
      <c r="AN46" s="894"/>
      <c r="AO46" s="999"/>
      <c r="AP46" s="895">
        <f>AF46*N7/10000</f>
        <v>2.583875000000051</v>
      </c>
      <c r="AQ46" s="896"/>
      <c r="AR46" s="897"/>
      <c r="AS46" s="898"/>
      <c r="AT46" s="897"/>
      <c r="AU46" s="899"/>
      <c r="AV46" s="895"/>
      <c r="AW46" s="896"/>
      <c r="AX46" s="897"/>
      <c r="AY46" s="898"/>
      <c r="AZ46" s="897"/>
      <c r="BA46" s="899"/>
      <c r="BB46" s="900">
        <f>AF46/1000</f>
        <v>0.18456250000000363</v>
      </c>
      <c r="BC46" s="896"/>
      <c r="BD46" s="897"/>
      <c r="BE46" s="898"/>
      <c r="BF46" s="897"/>
      <c r="BG46" s="899"/>
      <c r="BH46" s="900"/>
      <c r="BI46" s="896"/>
      <c r="BJ46" s="897"/>
      <c r="BK46" s="898"/>
      <c r="BL46" s="897"/>
      <c r="BM46" s="899"/>
      <c r="BN46" s="890">
        <f>ROUND((AF46-I46)/K8,0)*N9*(1+K10)/1000</f>
        <v>0.88200000000000001</v>
      </c>
      <c r="BO46" s="901"/>
      <c r="BP46" s="897"/>
      <c r="BQ46" s="902"/>
      <c r="BR46" s="898"/>
      <c r="BS46" s="901"/>
      <c r="BT46" s="903"/>
      <c r="BU46" s="901"/>
      <c r="BV46" s="894"/>
      <c r="BW46" s="902"/>
      <c r="BX46" s="898"/>
      <c r="BY46" s="901"/>
      <c r="BZ46" s="903"/>
      <c r="CA46" s="580"/>
      <c r="CB46" s="894"/>
      <c r="CC46" s="904"/>
      <c r="CD46" s="636"/>
      <c r="CE46" s="637"/>
      <c r="CF46" s="494"/>
      <c r="CG46" s="613"/>
      <c r="CH46" s="613"/>
      <c r="CI46" s="613"/>
    </row>
    <row r="47" spans="1:87" ht="7.35" customHeight="1">
      <c r="A47" s="979"/>
      <c r="B47" s="606"/>
      <c r="C47" s="1993"/>
      <c r="D47" s="1995"/>
      <c r="E47" s="2029"/>
      <c r="F47" s="2031"/>
      <c r="G47" s="2403">
        <v>18831</v>
      </c>
      <c r="H47" s="2404"/>
      <c r="I47" s="993">
        <v>86.2</v>
      </c>
      <c r="J47" s="994"/>
      <c r="K47" s="2365">
        <v>26</v>
      </c>
      <c r="L47" s="2366"/>
      <c r="M47" s="637"/>
      <c r="N47" s="2284">
        <f t="shared" si="6"/>
        <v>18787.900000000001</v>
      </c>
      <c r="O47" s="2219"/>
      <c r="P47" s="1768"/>
      <c r="Q47" s="1751" t="s">
        <v>424</v>
      </c>
      <c r="R47" s="2219">
        <f t="shared" si="7"/>
        <v>18874.099999999999</v>
      </c>
      <c r="S47" s="2219"/>
      <c r="T47" s="637"/>
      <c r="U47" s="2279" t="s">
        <v>656</v>
      </c>
      <c r="V47" s="2280"/>
      <c r="W47" s="2290">
        <f>N47-(N47-R46)/2</f>
        <v>18715.487500000003</v>
      </c>
      <c r="X47" s="2221"/>
      <c r="Y47" s="2221"/>
      <c r="Z47" s="984" t="s">
        <v>424</v>
      </c>
      <c r="AA47" s="2219">
        <f>R47+S6</f>
        <v>18924.099999999999</v>
      </c>
      <c r="AB47" s="2219"/>
      <c r="AC47" s="2219"/>
      <c r="AD47" s="2219"/>
      <c r="AE47" s="984"/>
      <c r="AF47" s="2249">
        <f>AA47-W47</f>
        <v>208.61249999999563</v>
      </c>
      <c r="AG47" s="2250"/>
      <c r="AH47" s="2250"/>
      <c r="AI47" s="995"/>
      <c r="AJ47" s="996">
        <f>G5</f>
        <v>2</v>
      </c>
      <c r="AK47" s="997"/>
      <c r="AL47" s="894"/>
      <c r="AM47" s="998"/>
      <c r="AN47" s="894"/>
      <c r="AO47" s="999"/>
      <c r="AP47" s="895">
        <f>AF47*N7/10000</f>
        <v>2.9205749999999391</v>
      </c>
      <c r="AQ47" s="896"/>
      <c r="AR47" s="897"/>
      <c r="AS47" s="898"/>
      <c r="AT47" s="897"/>
      <c r="AU47" s="899"/>
      <c r="AV47" s="895"/>
      <c r="AW47" s="896"/>
      <c r="AX47" s="897"/>
      <c r="AY47" s="898"/>
      <c r="AZ47" s="897"/>
      <c r="BA47" s="899"/>
      <c r="BB47" s="900">
        <f>AF47/1000</f>
        <v>0.20861249999999562</v>
      </c>
      <c r="BC47" s="896"/>
      <c r="BD47" s="897"/>
      <c r="BE47" s="898"/>
      <c r="BF47" s="897"/>
      <c r="BG47" s="899"/>
      <c r="BH47" s="900"/>
      <c r="BI47" s="896"/>
      <c r="BJ47" s="897"/>
      <c r="BK47" s="898"/>
      <c r="BL47" s="897"/>
      <c r="BM47" s="899"/>
      <c r="BN47" s="890">
        <f>ROUND((AF47-I47)/K8,0)*N9*(1+K10)/1000</f>
        <v>0.88200000000000001</v>
      </c>
      <c r="BO47" s="901"/>
      <c r="BP47" s="897"/>
      <c r="BQ47" s="902"/>
      <c r="BR47" s="898"/>
      <c r="BS47" s="901"/>
      <c r="BT47" s="903"/>
      <c r="BU47" s="901"/>
      <c r="BV47" s="894"/>
      <c r="BW47" s="902"/>
      <c r="BX47" s="898"/>
      <c r="BY47" s="901"/>
      <c r="BZ47" s="903"/>
      <c r="CA47" s="580"/>
      <c r="CB47" s="894"/>
      <c r="CC47" s="904"/>
      <c r="CD47" s="636"/>
      <c r="CE47" s="637"/>
      <c r="CF47" s="494"/>
      <c r="CG47" s="613"/>
      <c r="CH47" s="613"/>
      <c r="CI47" s="613"/>
    </row>
    <row r="48" spans="1:87" ht="7.35" customHeight="1">
      <c r="A48" s="979"/>
      <c r="B48" s="606"/>
      <c r="C48" s="1993"/>
      <c r="D48" s="1995"/>
      <c r="E48" s="2029"/>
      <c r="F48" s="2031"/>
      <c r="G48" s="2403">
        <v>19209</v>
      </c>
      <c r="H48" s="2404"/>
      <c r="I48" s="993">
        <v>26.1</v>
      </c>
      <c r="J48" s="994"/>
      <c r="K48" s="2365">
        <v>26</v>
      </c>
      <c r="L48" s="2366"/>
      <c r="M48" s="637"/>
      <c r="N48" s="2284">
        <f t="shared" si="6"/>
        <v>19195.95</v>
      </c>
      <c r="O48" s="2219"/>
      <c r="P48" s="1768"/>
      <c r="Q48" s="1751" t="s">
        <v>424</v>
      </c>
      <c r="R48" s="2219">
        <f t="shared" si="7"/>
        <v>19222.05</v>
      </c>
      <c r="S48" s="2219"/>
      <c r="T48" s="637"/>
      <c r="U48" s="2279" t="s">
        <v>39</v>
      </c>
      <c r="V48" s="2280"/>
      <c r="W48" s="2284">
        <f>N48-O6</f>
        <v>19165.95</v>
      </c>
      <c r="X48" s="2219"/>
      <c r="Y48" s="2219"/>
      <c r="Z48" s="984" t="s">
        <v>424</v>
      </c>
      <c r="AA48" s="2221">
        <f>(N49-R48)/2+R48+'4.1Plan'!AF127</f>
        <v>19214.47</v>
      </c>
      <c r="AB48" s="2221"/>
      <c r="AC48" s="2221"/>
      <c r="AD48" s="2221"/>
      <c r="AE48" s="984"/>
      <c r="AF48" s="2453">
        <f>AA48-W48-'4.1Plan'!AF127</f>
        <v>108.30000000000044</v>
      </c>
      <c r="AG48" s="2454"/>
      <c r="AH48" s="2454"/>
      <c r="AI48" s="995"/>
      <c r="AJ48" s="996">
        <f>G5</f>
        <v>2</v>
      </c>
      <c r="AK48" s="997"/>
      <c r="AL48" s="894"/>
      <c r="AM48" s="998"/>
      <c r="AN48" s="894"/>
      <c r="AO48" s="999"/>
      <c r="AP48" s="895">
        <f>AF48*N7/10000</f>
        <v>1.5162000000000062</v>
      </c>
      <c r="AQ48" s="896"/>
      <c r="AR48" s="897"/>
      <c r="AS48" s="898"/>
      <c r="AT48" s="897"/>
      <c r="AU48" s="899"/>
      <c r="AV48" s="895"/>
      <c r="AW48" s="896"/>
      <c r="AX48" s="897"/>
      <c r="AY48" s="898"/>
      <c r="AZ48" s="897"/>
      <c r="BA48" s="899"/>
      <c r="BB48" s="900">
        <f>AF48/1000</f>
        <v>0.10830000000000044</v>
      </c>
      <c r="BC48" s="896"/>
      <c r="BD48" s="897"/>
      <c r="BE48" s="898"/>
      <c r="BF48" s="897"/>
      <c r="BG48" s="899"/>
      <c r="BH48" s="900"/>
      <c r="BI48" s="896"/>
      <c r="BJ48" s="897"/>
      <c r="BK48" s="898"/>
      <c r="BL48" s="897"/>
      <c r="BM48" s="899"/>
      <c r="BN48" s="890">
        <f>ROUND((AF48-I48)/K8,0)*N9*(1+K10)/1000</f>
        <v>0.58799999999999997</v>
      </c>
      <c r="BO48" s="901"/>
      <c r="BP48" s="897"/>
      <c r="BQ48" s="902"/>
      <c r="BR48" s="898"/>
      <c r="BS48" s="901"/>
      <c r="BT48" s="903"/>
      <c r="BU48" s="901"/>
      <c r="BV48" s="894"/>
      <c r="BW48" s="902"/>
      <c r="BX48" s="898"/>
      <c r="BY48" s="901"/>
      <c r="BZ48" s="903"/>
      <c r="CA48" s="580"/>
      <c r="CB48" s="894"/>
      <c r="CC48" s="904"/>
      <c r="CD48" s="636"/>
      <c r="CE48" s="637"/>
      <c r="CF48" s="494"/>
      <c r="CG48" s="613"/>
      <c r="CH48" s="613"/>
      <c r="CI48" s="613"/>
    </row>
    <row r="49" spans="1:166" ht="7.35" customHeight="1">
      <c r="A49" s="979"/>
      <c r="B49" s="606"/>
      <c r="C49" s="1993"/>
      <c r="D49" s="1995"/>
      <c r="E49" s="2029"/>
      <c r="F49" s="2031"/>
      <c r="G49" s="2403">
        <v>19350</v>
      </c>
      <c r="H49" s="2404"/>
      <c r="I49" s="993">
        <v>47.1</v>
      </c>
      <c r="J49" s="994"/>
      <c r="K49" s="2365">
        <v>26</v>
      </c>
      <c r="L49" s="2366"/>
      <c r="M49" s="637"/>
      <c r="N49" s="2284">
        <f t="shared" si="6"/>
        <v>19326.45</v>
      </c>
      <c r="O49" s="2219"/>
      <c r="P49" s="1768"/>
      <c r="Q49" s="1751" t="s">
        <v>424</v>
      </c>
      <c r="R49" s="2219">
        <f t="shared" si="7"/>
        <v>19373.55</v>
      </c>
      <c r="S49" s="2219"/>
      <c r="T49" s="637"/>
      <c r="U49" s="2279" t="s">
        <v>657</v>
      </c>
      <c r="V49" s="2280"/>
      <c r="W49" s="2290">
        <f>N49-(N49-R48)/2+'4.1Plan'!AF127</f>
        <v>19214.47</v>
      </c>
      <c r="X49" s="2221"/>
      <c r="Y49" s="2221"/>
      <c r="Z49" s="984" t="s">
        <v>424</v>
      </c>
      <c r="AA49" s="2219">
        <f>R49+O6</f>
        <v>19403.55</v>
      </c>
      <c r="AB49" s="2219"/>
      <c r="AC49" s="2219"/>
      <c r="AD49" s="2219"/>
      <c r="AE49" s="984"/>
      <c r="AF49" s="2453">
        <f>AA49-W49+'4.1Plan'!AF127</f>
        <v>129.29999999999811</v>
      </c>
      <c r="AG49" s="2454"/>
      <c r="AH49" s="2454"/>
      <c r="AI49" s="995"/>
      <c r="AJ49" s="996">
        <f>G5</f>
        <v>2</v>
      </c>
      <c r="AK49" s="997"/>
      <c r="AL49" s="894"/>
      <c r="AM49" s="998"/>
      <c r="AN49" s="894"/>
      <c r="AO49" s="999"/>
      <c r="AP49" s="895">
        <f>AF49*N7/10000</f>
        <v>1.8101999999999734</v>
      </c>
      <c r="AQ49" s="896"/>
      <c r="AR49" s="897"/>
      <c r="AS49" s="898"/>
      <c r="AT49" s="897"/>
      <c r="AU49" s="899"/>
      <c r="AV49" s="895"/>
      <c r="AW49" s="896"/>
      <c r="AX49" s="897"/>
      <c r="AY49" s="898"/>
      <c r="AZ49" s="897"/>
      <c r="BA49" s="899"/>
      <c r="BB49" s="900">
        <f>AF49/1000</f>
        <v>0.12929999999999811</v>
      </c>
      <c r="BC49" s="896"/>
      <c r="BD49" s="897"/>
      <c r="BE49" s="898"/>
      <c r="BF49" s="897"/>
      <c r="BG49" s="899"/>
      <c r="BH49" s="900"/>
      <c r="BI49" s="896"/>
      <c r="BJ49" s="897"/>
      <c r="BK49" s="898"/>
      <c r="BL49" s="897"/>
      <c r="BM49" s="899"/>
      <c r="BN49" s="890">
        <f>ROUND((AF49-I49)/K8,0)*N9*(1+K10)/1000</f>
        <v>0.58799999999999997</v>
      </c>
      <c r="BO49" s="901"/>
      <c r="BP49" s="897"/>
      <c r="BQ49" s="902"/>
      <c r="BR49" s="898"/>
      <c r="BS49" s="901"/>
      <c r="BT49" s="903"/>
      <c r="BU49" s="901"/>
      <c r="BV49" s="894"/>
      <c r="BW49" s="902"/>
      <c r="BX49" s="898"/>
      <c r="BY49" s="901"/>
      <c r="BZ49" s="903"/>
      <c r="CA49" s="580"/>
      <c r="CB49" s="894"/>
      <c r="CC49" s="904"/>
      <c r="CD49" s="636"/>
      <c r="CE49" s="637"/>
      <c r="CF49" s="494"/>
      <c r="CG49" s="613"/>
      <c r="CH49" s="613"/>
      <c r="CI49" s="613"/>
    </row>
    <row r="50" spans="1:166" ht="7.35" customHeight="1">
      <c r="A50" s="979"/>
      <c r="B50" s="606"/>
      <c r="C50" s="1993"/>
      <c r="D50" s="1995"/>
      <c r="E50" s="2029"/>
      <c r="F50" s="2031"/>
      <c r="G50" s="2403">
        <v>20185</v>
      </c>
      <c r="H50" s="2404"/>
      <c r="I50" s="993">
        <v>410</v>
      </c>
      <c r="J50" s="994"/>
      <c r="K50" s="2365">
        <v>26</v>
      </c>
      <c r="L50" s="2366"/>
      <c r="M50" s="637"/>
      <c r="N50" s="2284">
        <f t="shared" si="6"/>
        <v>19980</v>
      </c>
      <c r="O50" s="2219"/>
      <c r="P50" s="1768"/>
      <c r="Q50" s="1751" t="s">
        <v>424</v>
      </c>
      <c r="R50" s="2219">
        <f t="shared" si="7"/>
        <v>20390</v>
      </c>
      <c r="S50" s="2219"/>
      <c r="T50" s="637"/>
      <c r="U50" s="2279" t="s">
        <v>658</v>
      </c>
      <c r="V50" s="2280"/>
      <c r="W50" s="2284">
        <f>N50-Z6</f>
        <v>19780</v>
      </c>
      <c r="X50" s="2219"/>
      <c r="Y50" s="2219"/>
      <c r="Z50" s="984" t="s">
        <v>424</v>
      </c>
      <c r="AA50" s="2219">
        <f>R50+Z6</f>
        <v>20590</v>
      </c>
      <c r="AB50" s="2219"/>
      <c r="AC50" s="2219"/>
      <c r="AD50" s="2219"/>
      <c r="AE50" s="984"/>
      <c r="AF50" s="2249">
        <f>AA50-W50</f>
        <v>810</v>
      </c>
      <c r="AG50" s="2250"/>
      <c r="AH50" s="2250"/>
      <c r="AI50" s="995"/>
      <c r="AJ50" s="996">
        <f>I5</f>
        <v>4</v>
      </c>
      <c r="AK50" s="997"/>
      <c r="AL50" s="894"/>
      <c r="AM50" s="1805"/>
      <c r="AN50" s="894"/>
      <c r="AO50" s="999"/>
      <c r="AP50" s="895">
        <f>(AF50-I50)*N7/10000</f>
        <v>5.6</v>
      </c>
      <c r="AQ50" s="896"/>
      <c r="AR50" s="897"/>
      <c r="AS50" s="898"/>
      <c r="AT50" s="897"/>
      <c r="AU50" s="899"/>
      <c r="AV50" s="895">
        <f>I50*N7/10000</f>
        <v>5.74</v>
      </c>
      <c r="AW50" s="896"/>
      <c r="AX50" s="897"/>
      <c r="AY50" s="898"/>
      <c r="AZ50" s="897"/>
      <c r="BA50" s="899"/>
      <c r="BB50" s="900">
        <f>(AF50-I50)/1000</f>
        <v>0.4</v>
      </c>
      <c r="BC50" s="896"/>
      <c r="BD50" s="897"/>
      <c r="BE50" s="898"/>
      <c r="BF50" s="897"/>
      <c r="BG50" s="899"/>
      <c r="BH50" s="900">
        <f>I50/1000</f>
        <v>0.41</v>
      </c>
      <c r="BI50" s="896"/>
      <c r="BJ50" s="897"/>
      <c r="BK50" s="898"/>
      <c r="BL50" s="897"/>
      <c r="BM50" s="899"/>
      <c r="BN50" s="903">
        <f>ROUND((AF50-I50)/K8,0)*N9*(1+K10)/1000</f>
        <v>2.94</v>
      </c>
      <c r="BO50" s="901"/>
      <c r="BP50" s="897"/>
      <c r="BQ50" s="902"/>
      <c r="BR50" s="898"/>
      <c r="BS50" s="901"/>
      <c r="BT50" s="903">
        <f>ROUND(I50/AR13,0)*AR14/1000</f>
        <v>2.8</v>
      </c>
      <c r="BU50" s="901"/>
      <c r="BV50" s="894"/>
      <c r="BW50" s="902"/>
      <c r="BX50" s="898"/>
      <c r="BY50" s="901"/>
      <c r="BZ50" s="903">
        <f>I50*AR15/1000</f>
        <v>1.64</v>
      </c>
      <c r="CA50" s="580"/>
      <c r="CB50" s="894"/>
      <c r="CC50" s="904"/>
      <c r="CD50" s="636"/>
      <c r="CE50" s="637"/>
      <c r="CF50" s="494"/>
      <c r="CG50" s="613"/>
      <c r="CH50" s="613"/>
      <c r="CI50" s="613"/>
    </row>
    <row r="51" spans="1:166" ht="7.35" customHeight="1">
      <c r="A51" s="979"/>
      <c r="B51" s="606"/>
      <c r="C51" s="1993"/>
      <c r="D51" s="1995"/>
      <c r="E51" s="2029"/>
      <c r="F51" s="2031"/>
      <c r="G51" s="2419">
        <v>21900</v>
      </c>
      <c r="H51" s="2420"/>
      <c r="I51" s="1020">
        <v>47.1</v>
      </c>
      <c r="J51" s="1021"/>
      <c r="K51" s="2369">
        <v>26</v>
      </c>
      <c r="L51" s="2370"/>
      <c r="M51" s="643"/>
      <c r="N51" s="2245">
        <f>G51-I51/2</f>
        <v>21876.45</v>
      </c>
      <c r="O51" s="2222"/>
      <c r="P51" s="1765"/>
      <c r="Q51" s="1752" t="s">
        <v>424</v>
      </c>
      <c r="R51" s="2222">
        <f>G51+I51/2</f>
        <v>21923.55</v>
      </c>
      <c r="S51" s="2222"/>
      <c r="T51" s="643"/>
      <c r="U51" s="2277" t="s">
        <v>659</v>
      </c>
      <c r="V51" s="2278"/>
      <c r="W51" s="2245">
        <f>N51-O6</f>
        <v>21846.45</v>
      </c>
      <c r="X51" s="2222"/>
      <c r="Y51" s="2222"/>
      <c r="Z51" s="1800" t="s">
        <v>424</v>
      </c>
      <c r="AA51" s="2222">
        <f>R51+O6</f>
        <v>21953.55</v>
      </c>
      <c r="AB51" s="2222"/>
      <c r="AC51" s="2222"/>
      <c r="AD51" s="2222"/>
      <c r="AE51" s="1800"/>
      <c r="AF51" s="2451">
        <f>AA51-W51</f>
        <v>107.09999999999854</v>
      </c>
      <c r="AG51" s="2452"/>
      <c r="AH51" s="2452"/>
      <c r="AI51" s="1047"/>
      <c r="AJ51" s="1039">
        <f>G5</f>
        <v>2</v>
      </c>
      <c r="AK51" s="1032"/>
      <c r="AL51" s="929"/>
      <c r="AM51" s="1033"/>
      <c r="AN51" s="929"/>
      <c r="AO51" s="1034"/>
      <c r="AP51" s="1801">
        <f>AF51*N7/10000</f>
        <v>1.4993999999999796</v>
      </c>
      <c r="AQ51" s="1802"/>
      <c r="AR51" s="907"/>
      <c r="AS51" s="909"/>
      <c r="AT51" s="907"/>
      <c r="AU51" s="1803"/>
      <c r="AV51" s="1801"/>
      <c r="AW51" s="1802"/>
      <c r="AX51" s="907"/>
      <c r="AY51" s="909"/>
      <c r="AZ51" s="907"/>
      <c r="BA51" s="1803"/>
      <c r="BB51" s="1804">
        <f>AF51/1000</f>
        <v>0.10709999999999854</v>
      </c>
      <c r="BC51" s="1802"/>
      <c r="BD51" s="907"/>
      <c r="BE51" s="909"/>
      <c r="BF51" s="907"/>
      <c r="BG51" s="1803"/>
      <c r="BH51" s="1804"/>
      <c r="BI51" s="1802"/>
      <c r="BJ51" s="907"/>
      <c r="BK51" s="909"/>
      <c r="BL51" s="907"/>
      <c r="BM51" s="1803"/>
      <c r="BN51" s="925">
        <f>ROUND((AF51-I51)/K8,0)*N9*(1+K10)/1000</f>
        <v>0.441</v>
      </c>
      <c r="BO51" s="906"/>
      <c r="BP51" s="907"/>
      <c r="BQ51" s="908"/>
      <c r="BR51" s="909"/>
      <c r="BS51" s="906"/>
      <c r="BT51" s="925"/>
      <c r="BU51" s="906"/>
      <c r="BV51" s="929"/>
      <c r="BW51" s="908"/>
      <c r="BX51" s="909"/>
      <c r="BY51" s="906"/>
      <c r="BZ51" s="925"/>
      <c r="CA51" s="617"/>
      <c r="CB51" s="929"/>
      <c r="CC51" s="910"/>
      <c r="CD51" s="1775"/>
      <c r="CE51" s="643"/>
      <c r="CF51" s="494"/>
      <c r="CG51" s="613"/>
      <c r="CH51" s="613"/>
      <c r="CI51" s="613"/>
    </row>
    <row r="52" spans="1:166" s="849" customFormat="1" ht="7.35" customHeight="1">
      <c r="A52" s="1006"/>
      <c r="B52" s="1007"/>
      <c r="C52" s="2447"/>
      <c r="D52" s="2448"/>
      <c r="E52" s="2435"/>
      <c r="F52" s="2436"/>
      <c r="G52" s="2230" t="s">
        <v>610</v>
      </c>
      <c r="H52" s="2231"/>
      <c r="I52" s="1008">
        <f>SUM(I44:I51)</f>
        <v>1726.85</v>
      </c>
      <c r="J52" s="911"/>
      <c r="K52" s="2329"/>
      <c r="L52" s="2330"/>
      <c r="M52" s="612"/>
      <c r="N52" s="2246"/>
      <c r="O52" s="2239"/>
      <c r="P52" s="1766"/>
      <c r="Q52" s="1757"/>
      <c r="R52" s="2239"/>
      <c r="S52" s="2239"/>
      <c r="T52" s="612"/>
      <c r="U52" s="2226"/>
      <c r="V52" s="2227"/>
      <c r="W52" s="2283"/>
      <c r="X52" s="2220"/>
      <c r="Y52" s="2220"/>
      <c r="Z52" s="1755"/>
      <c r="AA52" s="2220"/>
      <c r="AB52" s="2220"/>
      <c r="AC52" s="2220"/>
      <c r="AD52" s="2220"/>
      <c r="AE52" s="1755"/>
      <c r="AF52" s="2228">
        <f>SUM(AF44:AH51)</f>
        <v>3009.9749999999949</v>
      </c>
      <c r="AG52" s="2229"/>
      <c r="AH52" s="2229"/>
      <c r="AI52" s="1756"/>
      <c r="AJ52" s="1011">
        <f>SUM(AJ44:AJ51)</f>
        <v>20</v>
      </c>
      <c r="AK52" s="912"/>
      <c r="AL52" s="913">
        <f>'3.1Cost by Sub-contractors'!K20</f>
        <v>150.63</v>
      </c>
      <c r="AM52" s="914"/>
      <c r="AN52" s="913">
        <f>AJ52*AL52</f>
        <v>3012.6</v>
      </c>
      <c r="AO52" s="915"/>
      <c r="AP52" s="916">
        <f>SUM(AP44:AP51)</f>
        <v>22.93164999999993</v>
      </c>
      <c r="AQ52" s="912"/>
      <c r="AR52" s="913">
        <f>'3.1Cost by Sub-contractors'!K21</f>
        <v>175.36</v>
      </c>
      <c r="AS52" s="914"/>
      <c r="AT52" s="913">
        <f>AP52*AR52</f>
        <v>4021.2941439999881</v>
      </c>
      <c r="AU52" s="915"/>
      <c r="AV52" s="916">
        <f>SUM(AV44:AV51)</f>
        <v>19.207999999999998</v>
      </c>
      <c r="AW52" s="912"/>
      <c r="AX52" s="913">
        <f>'3.1Cost by Sub-contractors'!K22</f>
        <v>226.18</v>
      </c>
      <c r="AY52" s="914"/>
      <c r="AZ52" s="913">
        <f>AV52*AX52</f>
        <v>4344.4654399999999</v>
      </c>
      <c r="BA52" s="915"/>
      <c r="BB52" s="917">
        <f>SUM(BB44:BB51)</f>
        <v>1.6379749999999951</v>
      </c>
      <c r="BC52" s="912"/>
      <c r="BD52" s="913">
        <f>'3.1Cost by Sub-contractors'!K23</f>
        <v>438.31</v>
      </c>
      <c r="BE52" s="914"/>
      <c r="BF52" s="913">
        <f>BB52*BD52</f>
        <v>717.94082224999784</v>
      </c>
      <c r="BG52" s="915"/>
      <c r="BH52" s="917">
        <f>SUM(BH44:BH51)</f>
        <v>1.3719999999999999</v>
      </c>
      <c r="BI52" s="912"/>
      <c r="BJ52" s="913">
        <f>'3.1Cost by Sub-contractors'!K24</f>
        <v>474.97</v>
      </c>
      <c r="BK52" s="914"/>
      <c r="BL52" s="913">
        <f>BH52*BJ52</f>
        <v>651.65883999999994</v>
      </c>
      <c r="BM52" s="915"/>
      <c r="BN52" s="918">
        <f>SUM(BN44:BN51)</f>
        <v>9.4080000000000013</v>
      </c>
      <c r="BO52" s="912"/>
      <c r="BP52" s="913">
        <f>'3.1Cost by Sub-contractors'!K25</f>
        <v>572.73</v>
      </c>
      <c r="BQ52" s="919"/>
      <c r="BR52" s="914">
        <f>BN52*BP52</f>
        <v>5388.243840000001</v>
      </c>
      <c r="BS52" s="915"/>
      <c r="BT52" s="918">
        <f>SUM(BT44:BT51)</f>
        <v>9.1999999999999993</v>
      </c>
      <c r="BU52" s="912"/>
      <c r="BV52" s="913">
        <f>'3.1Cost by Sub-contractors'!K26</f>
        <v>474.97</v>
      </c>
      <c r="BW52" s="919"/>
      <c r="BX52" s="914">
        <f>BT52*BV52</f>
        <v>4369.7240000000002</v>
      </c>
      <c r="BY52" s="915"/>
      <c r="BZ52" s="918">
        <f>SUM(BZ44:BZ51)</f>
        <v>5.4879999999999995</v>
      </c>
      <c r="CA52" s="912"/>
      <c r="CB52" s="913">
        <f>'3.1Cost by Sub-contractors'!K27</f>
        <v>655.49</v>
      </c>
      <c r="CC52" s="919"/>
      <c r="CD52" s="914">
        <f>BZ52*CB52</f>
        <v>3597.3291199999999</v>
      </c>
      <c r="CE52" s="915"/>
      <c r="CF52" s="928"/>
    </row>
    <row r="53" spans="1:166" ht="7.35" customHeight="1">
      <c r="A53" s="979"/>
      <c r="B53" s="606"/>
      <c r="C53" s="1998" t="str">
        <f>'4.1Plan'!C149</f>
        <v>PKG04</v>
      </c>
      <c r="D53" s="2000"/>
      <c r="E53" s="2437" t="str">
        <f>'4.1Plan'!D149</f>
        <v>ML04-1</v>
      </c>
      <c r="F53" s="2438"/>
      <c r="G53" s="2403">
        <v>23350</v>
      </c>
      <c r="H53" s="2404"/>
      <c r="I53" s="993">
        <v>62.15</v>
      </c>
      <c r="J53" s="994"/>
      <c r="K53" s="2365">
        <v>26</v>
      </c>
      <c r="L53" s="2366"/>
      <c r="M53" s="637"/>
      <c r="N53" s="2284">
        <f t="shared" ref="N53:N57" si="8">G53-I53/2</f>
        <v>23318.924999999999</v>
      </c>
      <c r="O53" s="2219"/>
      <c r="P53" s="1768"/>
      <c r="Q53" s="1751" t="s">
        <v>424</v>
      </c>
      <c r="R53" s="2219">
        <f t="shared" ref="R53:R57" si="9">G53+I53/2</f>
        <v>23381.075000000001</v>
      </c>
      <c r="S53" s="2219"/>
      <c r="T53" s="637"/>
      <c r="U53" s="2279" t="s">
        <v>660</v>
      </c>
      <c r="V53" s="2280"/>
      <c r="W53" s="2284">
        <f>N53-S6</f>
        <v>23268.924999999999</v>
      </c>
      <c r="X53" s="2219"/>
      <c r="Y53" s="2219"/>
      <c r="Z53" s="984" t="s">
        <v>424</v>
      </c>
      <c r="AA53" s="2219">
        <f>R53+S6</f>
        <v>23431.075000000001</v>
      </c>
      <c r="AB53" s="2219"/>
      <c r="AC53" s="2219"/>
      <c r="AD53" s="2219"/>
      <c r="AE53" s="984"/>
      <c r="AF53" s="2249">
        <f t="shared" ref="AF53:AF57" si="10">AA53-W53</f>
        <v>162.15000000000146</v>
      </c>
      <c r="AG53" s="2250"/>
      <c r="AH53" s="2250"/>
      <c r="AI53" s="995"/>
      <c r="AJ53" s="996">
        <f>G5</f>
        <v>2</v>
      </c>
      <c r="AK53" s="997"/>
      <c r="AL53" s="894"/>
      <c r="AM53" s="998"/>
      <c r="AN53" s="894"/>
      <c r="AO53" s="999"/>
      <c r="AP53" s="895">
        <f>(AF53-I53)*N7/10000</f>
        <v>1.4000000000000203</v>
      </c>
      <c r="AQ53" s="896"/>
      <c r="AR53" s="897"/>
      <c r="AS53" s="898"/>
      <c r="AT53" s="897"/>
      <c r="AU53" s="899"/>
      <c r="AV53" s="895">
        <f>I53*N7/10000</f>
        <v>0.87009999999999998</v>
      </c>
      <c r="AW53" s="896"/>
      <c r="AX53" s="897"/>
      <c r="AY53" s="898"/>
      <c r="AZ53" s="897"/>
      <c r="BA53" s="899"/>
      <c r="BB53" s="900">
        <f>(AF53-I53)/1000</f>
        <v>0.10000000000000145</v>
      </c>
      <c r="BC53" s="896"/>
      <c r="BD53" s="897"/>
      <c r="BE53" s="898"/>
      <c r="BF53" s="897"/>
      <c r="BG53" s="899"/>
      <c r="BH53" s="900">
        <f>I53/1000</f>
        <v>6.2149999999999997E-2</v>
      </c>
      <c r="BI53" s="896"/>
      <c r="BJ53" s="897"/>
      <c r="BK53" s="898"/>
      <c r="BL53" s="897"/>
      <c r="BM53" s="899"/>
      <c r="BN53" s="890">
        <f>ROUND((AF53-I53)/K8,0)*N9*(1+K10)/1000</f>
        <v>0.73499999999999999</v>
      </c>
      <c r="BO53" s="901"/>
      <c r="BP53" s="897"/>
      <c r="BQ53" s="902"/>
      <c r="BR53" s="898"/>
      <c r="BS53" s="901"/>
      <c r="BT53" s="903"/>
      <c r="BU53" s="901"/>
      <c r="BV53" s="894"/>
      <c r="BW53" s="902"/>
      <c r="BX53" s="898"/>
      <c r="BY53" s="901"/>
      <c r="BZ53" s="903"/>
      <c r="CA53" s="580"/>
      <c r="CB53" s="894"/>
      <c r="CC53" s="904"/>
      <c r="CD53" s="636"/>
      <c r="CE53" s="637"/>
      <c r="CF53" s="494"/>
      <c r="CG53" s="613"/>
      <c r="CH53" s="613"/>
      <c r="CI53" s="613"/>
    </row>
    <row r="54" spans="1:166" ht="7.35" customHeight="1">
      <c r="A54" s="979"/>
      <c r="B54" s="606"/>
      <c r="C54" s="1993"/>
      <c r="D54" s="1995"/>
      <c r="E54" s="2029"/>
      <c r="F54" s="2031"/>
      <c r="G54" s="2403">
        <v>24430</v>
      </c>
      <c r="H54" s="2404"/>
      <c r="I54" s="993">
        <v>26.1</v>
      </c>
      <c r="J54" s="994"/>
      <c r="K54" s="2365">
        <v>26</v>
      </c>
      <c r="L54" s="2366"/>
      <c r="M54" s="637"/>
      <c r="N54" s="2284">
        <f t="shared" si="8"/>
        <v>24416.95</v>
      </c>
      <c r="O54" s="2219"/>
      <c r="P54" s="1768"/>
      <c r="Q54" s="1751" t="s">
        <v>424</v>
      </c>
      <c r="R54" s="2219">
        <f t="shared" si="9"/>
        <v>24443.05</v>
      </c>
      <c r="S54" s="2219"/>
      <c r="T54" s="637"/>
      <c r="U54" s="2279" t="s">
        <v>40</v>
      </c>
      <c r="V54" s="2280"/>
      <c r="W54" s="2284">
        <f>N54-O6</f>
        <v>24386.95</v>
      </c>
      <c r="X54" s="2219"/>
      <c r="Y54" s="2219"/>
      <c r="Z54" s="984" t="s">
        <v>424</v>
      </c>
      <c r="AA54" s="2219">
        <f>R54+O6</f>
        <v>24473.05</v>
      </c>
      <c r="AB54" s="2219"/>
      <c r="AC54" s="2219"/>
      <c r="AD54" s="2219"/>
      <c r="AE54" s="984"/>
      <c r="AF54" s="2249">
        <f t="shared" si="10"/>
        <v>86.099999999998545</v>
      </c>
      <c r="AG54" s="2250"/>
      <c r="AH54" s="2250"/>
      <c r="AI54" s="995"/>
      <c r="AJ54" s="996">
        <f>G5</f>
        <v>2</v>
      </c>
      <c r="AK54" s="997"/>
      <c r="AL54" s="894"/>
      <c r="AM54" s="998"/>
      <c r="AN54" s="894"/>
      <c r="AO54" s="999"/>
      <c r="AP54" s="895">
        <f>AF54*N7/10000</f>
        <v>1.2053999999999796</v>
      </c>
      <c r="AQ54" s="896"/>
      <c r="AR54" s="897"/>
      <c r="AS54" s="898"/>
      <c r="AT54" s="897"/>
      <c r="AU54" s="899"/>
      <c r="AV54" s="895"/>
      <c r="AW54" s="896"/>
      <c r="AX54" s="897"/>
      <c r="AY54" s="898"/>
      <c r="AZ54" s="897"/>
      <c r="BA54" s="899"/>
      <c r="BB54" s="900">
        <f>AF54/1000</f>
        <v>8.6099999999998539E-2</v>
      </c>
      <c r="BC54" s="896"/>
      <c r="BD54" s="897"/>
      <c r="BE54" s="898"/>
      <c r="BF54" s="897"/>
      <c r="BG54" s="899"/>
      <c r="BH54" s="900"/>
      <c r="BI54" s="896"/>
      <c r="BJ54" s="897"/>
      <c r="BK54" s="898"/>
      <c r="BL54" s="897"/>
      <c r="BM54" s="899"/>
      <c r="BN54" s="890">
        <f>ROUND((AF54-I54)/K8,0)*N9*(1+K10)/1000</f>
        <v>0.441</v>
      </c>
      <c r="BO54" s="901"/>
      <c r="BP54" s="897"/>
      <c r="BQ54" s="902"/>
      <c r="BR54" s="898"/>
      <c r="BS54" s="901"/>
      <c r="BT54" s="903"/>
      <c r="BU54" s="901"/>
      <c r="BV54" s="894"/>
      <c r="BW54" s="902"/>
      <c r="BX54" s="898"/>
      <c r="BY54" s="901"/>
      <c r="BZ54" s="903"/>
      <c r="CA54" s="580"/>
      <c r="CB54" s="894"/>
      <c r="CC54" s="904"/>
      <c r="CD54" s="636"/>
      <c r="CE54" s="637"/>
      <c r="CF54" s="494"/>
      <c r="CG54" s="613"/>
      <c r="CH54" s="613"/>
      <c r="CI54" s="613"/>
    </row>
    <row r="55" spans="1:166" ht="7.35" customHeight="1">
      <c r="A55" s="979"/>
      <c r="B55" s="606"/>
      <c r="C55" s="1993"/>
      <c r="D55" s="1995"/>
      <c r="E55" s="2029"/>
      <c r="F55" s="2031"/>
      <c r="G55" s="2403">
        <v>24648</v>
      </c>
      <c r="H55" s="2404"/>
      <c r="I55" s="993">
        <v>77.650000000000006</v>
      </c>
      <c r="J55" s="994"/>
      <c r="K55" s="2365">
        <v>26</v>
      </c>
      <c r="L55" s="2366"/>
      <c r="M55" s="637"/>
      <c r="N55" s="2284">
        <f t="shared" si="8"/>
        <v>24609.174999999999</v>
      </c>
      <c r="O55" s="2219"/>
      <c r="P55" s="1768"/>
      <c r="Q55" s="1751" t="s">
        <v>424</v>
      </c>
      <c r="R55" s="2219">
        <f t="shared" si="9"/>
        <v>24686.825000000001</v>
      </c>
      <c r="S55" s="2219"/>
      <c r="T55" s="637"/>
      <c r="U55" s="2279" t="s">
        <v>661</v>
      </c>
      <c r="V55" s="2280"/>
      <c r="W55" s="2284">
        <f>N55-S6</f>
        <v>24559.174999999999</v>
      </c>
      <c r="X55" s="2219"/>
      <c r="Y55" s="2219"/>
      <c r="Z55" s="984" t="s">
        <v>424</v>
      </c>
      <c r="AA55" s="2219">
        <f>R55+S6</f>
        <v>24736.825000000001</v>
      </c>
      <c r="AB55" s="2219"/>
      <c r="AC55" s="2219"/>
      <c r="AD55" s="2219"/>
      <c r="AE55" s="984"/>
      <c r="AF55" s="2249">
        <f t="shared" si="10"/>
        <v>177.65000000000146</v>
      </c>
      <c r="AG55" s="2250"/>
      <c r="AH55" s="2250"/>
      <c r="AI55" s="995"/>
      <c r="AJ55" s="996">
        <f>G5</f>
        <v>2</v>
      </c>
      <c r="AK55" s="997"/>
      <c r="AL55" s="894"/>
      <c r="AM55" s="998"/>
      <c r="AN55" s="894"/>
      <c r="AO55" s="999"/>
      <c r="AP55" s="895">
        <f>(AF55-I55)*N7/10000</f>
        <v>1.4000000000000203</v>
      </c>
      <c r="AQ55" s="896"/>
      <c r="AR55" s="897"/>
      <c r="AS55" s="898"/>
      <c r="AT55" s="897"/>
      <c r="AU55" s="899"/>
      <c r="AV55" s="895">
        <f>I55*N7/10000</f>
        <v>1.0871</v>
      </c>
      <c r="AW55" s="896"/>
      <c r="AX55" s="897"/>
      <c r="AY55" s="898"/>
      <c r="AZ55" s="897"/>
      <c r="BA55" s="899"/>
      <c r="BB55" s="900">
        <f>(AF55-I55)/1000</f>
        <v>0.10000000000000145</v>
      </c>
      <c r="BC55" s="896"/>
      <c r="BD55" s="897"/>
      <c r="BE55" s="898"/>
      <c r="BF55" s="897"/>
      <c r="BG55" s="899"/>
      <c r="BH55" s="900">
        <f>I55/1000</f>
        <v>7.7650000000000011E-2</v>
      </c>
      <c r="BI55" s="896"/>
      <c r="BJ55" s="897"/>
      <c r="BK55" s="898"/>
      <c r="BL55" s="897"/>
      <c r="BM55" s="899"/>
      <c r="BN55" s="890">
        <f>ROUND((AF55-I55)/K8,0)*N9*(1+K10)/1000</f>
        <v>0.73499999999999999</v>
      </c>
      <c r="BO55" s="901"/>
      <c r="BP55" s="897"/>
      <c r="BQ55" s="902"/>
      <c r="BR55" s="898"/>
      <c r="BS55" s="901"/>
      <c r="BT55" s="903">
        <f>AT13*AT14/1000</f>
        <v>0.1</v>
      </c>
      <c r="BU55" s="901"/>
      <c r="BV55" s="894"/>
      <c r="BW55" s="902"/>
      <c r="BX55" s="898"/>
      <c r="BY55" s="901"/>
      <c r="BZ55" s="903">
        <f>I55*AT15/1000</f>
        <v>0.15530000000000002</v>
      </c>
      <c r="CA55" s="580"/>
      <c r="CB55" s="894"/>
      <c r="CC55" s="904"/>
      <c r="CD55" s="636"/>
      <c r="CE55" s="637"/>
      <c r="CF55" s="494"/>
      <c r="CG55" s="613"/>
      <c r="CH55" s="613"/>
      <c r="CI55" s="613"/>
    </row>
    <row r="56" spans="1:166" ht="7.35" customHeight="1">
      <c r="A56" s="979"/>
      <c r="B56" s="606"/>
      <c r="C56" s="1993"/>
      <c r="D56" s="1995"/>
      <c r="E56" s="2029"/>
      <c r="F56" s="2031"/>
      <c r="G56" s="2403">
        <v>25062</v>
      </c>
      <c r="H56" s="2404"/>
      <c r="I56" s="993">
        <v>26.1</v>
      </c>
      <c r="J56" s="994"/>
      <c r="K56" s="2365">
        <v>26</v>
      </c>
      <c r="L56" s="2366"/>
      <c r="M56" s="637"/>
      <c r="N56" s="2284">
        <f t="shared" si="8"/>
        <v>25048.95</v>
      </c>
      <c r="O56" s="2219"/>
      <c r="P56" s="1768"/>
      <c r="Q56" s="1751" t="s">
        <v>424</v>
      </c>
      <c r="R56" s="2219">
        <f t="shared" si="9"/>
        <v>25075.05</v>
      </c>
      <c r="S56" s="2219"/>
      <c r="T56" s="637"/>
      <c r="U56" s="2279" t="s">
        <v>41</v>
      </c>
      <c r="V56" s="2280"/>
      <c r="W56" s="2284">
        <f>N56-O6</f>
        <v>25018.95</v>
      </c>
      <c r="X56" s="2219"/>
      <c r="Y56" s="2219"/>
      <c r="Z56" s="984" t="s">
        <v>424</v>
      </c>
      <c r="AA56" s="2219">
        <f>R56+O6</f>
        <v>25105.05</v>
      </c>
      <c r="AB56" s="2219"/>
      <c r="AC56" s="2219"/>
      <c r="AD56" s="2219"/>
      <c r="AE56" s="984"/>
      <c r="AF56" s="2249">
        <f t="shared" si="10"/>
        <v>86.099999999998545</v>
      </c>
      <c r="AG56" s="2250"/>
      <c r="AH56" s="2250"/>
      <c r="AI56" s="995"/>
      <c r="AJ56" s="996">
        <f>G5</f>
        <v>2</v>
      </c>
      <c r="AK56" s="997"/>
      <c r="AL56" s="894"/>
      <c r="AM56" s="998"/>
      <c r="AN56" s="894"/>
      <c r="AO56" s="999"/>
      <c r="AP56" s="895">
        <f>AF56*N7/10000</f>
        <v>1.2053999999999796</v>
      </c>
      <c r="AQ56" s="896"/>
      <c r="AR56" s="897"/>
      <c r="AS56" s="898"/>
      <c r="AT56" s="897"/>
      <c r="AU56" s="899"/>
      <c r="AV56" s="895"/>
      <c r="AW56" s="896"/>
      <c r="AX56" s="897"/>
      <c r="AY56" s="898"/>
      <c r="AZ56" s="897"/>
      <c r="BA56" s="899"/>
      <c r="BB56" s="900">
        <f>AF56/1000</f>
        <v>8.6099999999998539E-2</v>
      </c>
      <c r="BC56" s="896"/>
      <c r="BD56" s="897"/>
      <c r="BE56" s="898"/>
      <c r="BF56" s="897"/>
      <c r="BG56" s="899"/>
      <c r="BH56" s="900"/>
      <c r="BI56" s="896"/>
      <c r="BJ56" s="897"/>
      <c r="BK56" s="898"/>
      <c r="BL56" s="897"/>
      <c r="BM56" s="899"/>
      <c r="BN56" s="890">
        <f>ROUND((AF56-I56)/K8,0)*N9*(1+K10)/1000</f>
        <v>0.441</v>
      </c>
      <c r="BO56" s="901"/>
      <c r="BP56" s="897"/>
      <c r="BQ56" s="902"/>
      <c r="BR56" s="898"/>
      <c r="BS56" s="901"/>
      <c r="BT56" s="903"/>
      <c r="BU56" s="901"/>
      <c r="BV56" s="894"/>
      <c r="BW56" s="902"/>
      <c r="BX56" s="898"/>
      <c r="BY56" s="901"/>
      <c r="BZ56" s="903"/>
      <c r="CA56" s="580"/>
      <c r="CB56" s="894"/>
      <c r="CC56" s="904"/>
      <c r="CD56" s="636"/>
      <c r="CE56" s="637"/>
      <c r="CF56" s="494"/>
      <c r="CG56" s="613"/>
      <c r="CH56" s="613"/>
      <c r="CI56" s="613"/>
    </row>
    <row r="57" spans="1:166" ht="7.35" customHeight="1">
      <c r="A57" s="979"/>
      <c r="B57" s="606"/>
      <c r="C57" s="1993"/>
      <c r="D57" s="1995"/>
      <c r="E57" s="2029"/>
      <c r="F57" s="2031"/>
      <c r="G57" s="2419">
        <v>25720</v>
      </c>
      <c r="H57" s="2420"/>
      <c r="I57" s="1020">
        <v>36.1</v>
      </c>
      <c r="J57" s="1021"/>
      <c r="K57" s="2365">
        <v>26</v>
      </c>
      <c r="L57" s="2366"/>
      <c r="M57" s="643"/>
      <c r="N57" s="2245">
        <f t="shared" si="8"/>
        <v>25701.95</v>
      </c>
      <c r="O57" s="2222"/>
      <c r="P57" s="1765"/>
      <c r="Q57" s="1752" t="s">
        <v>424</v>
      </c>
      <c r="R57" s="2222">
        <f t="shared" si="9"/>
        <v>25738.05</v>
      </c>
      <c r="S57" s="2222"/>
      <c r="T57" s="1022"/>
      <c r="U57" s="2277" t="s">
        <v>662</v>
      </c>
      <c r="V57" s="2278"/>
      <c r="W57" s="2245">
        <f>N57-O6</f>
        <v>25671.95</v>
      </c>
      <c r="X57" s="2222"/>
      <c r="Y57" s="2222"/>
      <c r="Z57" s="984" t="s">
        <v>424</v>
      </c>
      <c r="AA57" s="2222">
        <f>R57+O6</f>
        <v>25768.05</v>
      </c>
      <c r="AB57" s="2222"/>
      <c r="AC57" s="2222"/>
      <c r="AD57" s="2222"/>
      <c r="AE57" s="984"/>
      <c r="AF57" s="2451">
        <f t="shared" si="10"/>
        <v>96.099999999998545</v>
      </c>
      <c r="AG57" s="2452"/>
      <c r="AH57" s="2452"/>
      <c r="AI57" s="995"/>
      <c r="AJ57" s="1002">
        <f>G5</f>
        <v>2</v>
      </c>
      <c r="AK57" s="1003"/>
      <c r="AL57" s="905"/>
      <c r="AM57" s="1004"/>
      <c r="AN57" s="905"/>
      <c r="AO57" s="1005"/>
      <c r="AP57" s="895">
        <f>(AF57-I57)*N7/10000</f>
        <v>0.83999999999997965</v>
      </c>
      <c r="AQ57" s="896"/>
      <c r="AR57" s="897"/>
      <c r="AS57" s="898"/>
      <c r="AT57" s="897"/>
      <c r="AU57" s="899"/>
      <c r="AV57" s="895">
        <f>I57*N7/10000</f>
        <v>0.50539999999999996</v>
      </c>
      <c r="AW57" s="896"/>
      <c r="AX57" s="897"/>
      <c r="AY57" s="898"/>
      <c r="AZ57" s="897"/>
      <c r="BA57" s="899"/>
      <c r="BB57" s="900">
        <f>(AF57-I57)/1000</f>
        <v>5.9999999999998541E-2</v>
      </c>
      <c r="BC57" s="896"/>
      <c r="BD57" s="897"/>
      <c r="BE57" s="898"/>
      <c r="BF57" s="897"/>
      <c r="BG57" s="899"/>
      <c r="BH57" s="900">
        <f>I57/1000</f>
        <v>3.61E-2</v>
      </c>
      <c r="BI57" s="896"/>
      <c r="BJ57" s="897"/>
      <c r="BK57" s="898"/>
      <c r="BL57" s="897"/>
      <c r="BM57" s="899"/>
      <c r="BN57" s="890">
        <f>ROUND((AF57-I57)/K8,0)*N9*(1+K10)/1000</f>
        <v>0.441</v>
      </c>
      <c r="BO57" s="906"/>
      <c r="BP57" s="907"/>
      <c r="BQ57" s="908"/>
      <c r="BR57" s="909"/>
      <c r="BS57" s="906"/>
      <c r="BT57" s="925"/>
      <c r="BU57" s="906"/>
      <c r="BV57" s="905"/>
      <c r="BW57" s="908"/>
      <c r="BX57" s="909"/>
      <c r="BY57" s="906"/>
      <c r="BZ57" s="925"/>
      <c r="CA57" s="617"/>
      <c r="CB57" s="905"/>
      <c r="CC57" s="910"/>
      <c r="CD57" s="1775"/>
      <c r="CE57" s="643"/>
      <c r="CF57" s="494"/>
      <c r="CG57" s="613"/>
      <c r="CH57" s="613"/>
      <c r="CI57" s="613"/>
    </row>
    <row r="58" spans="1:166" s="849" customFormat="1" ht="7.35" customHeight="1">
      <c r="A58" s="1006"/>
      <c r="B58" s="1007"/>
      <c r="C58" s="2447"/>
      <c r="D58" s="2448"/>
      <c r="E58" s="2435"/>
      <c r="F58" s="2436"/>
      <c r="G58" s="2230" t="s">
        <v>610</v>
      </c>
      <c r="H58" s="2231"/>
      <c r="I58" s="1008">
        <f>SUM(I53:I57)</f>
        <v>228.1</v>
      </c>
      <c r="J58" s="911"/>
      <c r="K58" s="2329"/>
      <c r="L58" s="2330"/>
      <c r="M58" s="612"/>
      <c r="N58" s="2246"/>
      <c r="O58" s="2239"/>
      <c r="P58" s="1766"/>
      <c r="Q58" s="1757"/>
      <c r="R58" s="2239"/>
      <c r="S58" s="2239"/>
      <c r="T58" s="612"/>
      <c r="U58" s="2226"/>
      <c r="V58" s="2227"/>
      <c r="W58" s="2283"/>
      <c r="X58" s="2220"/>
      <c r="Y58" s="2220"/>
      <c r="Z58" s="1009"/>
      <c r="AA58" s="2220"/>
      <c r="AB58" s="2220"/>
      <c r="AC58" s="2220"/>
      <c r="AD58" s="2220"/>
      <c r="AE58" s="1009"/>
      <c r="AF58" s="2228">
        <f>SUM(AF53:AF57)</f>
        <v>608.09999999999854</v>
      </c>
      <c r="AG58" s="2229"/>
      <c r="AH58" s="2229"/>
      <c r="AI58" s="1010"/>
      <c r="AJ58" s="1011">
        <f>SUM(AJ53:AJ57)</f>
        <v>10</v>
      </c>
      <c r="AK58" s="912"/>
      <c r="AL58" s="913">
        <f>'3.1Cost by Sub-contractors'!K20</f>
        <v>150.63</v>
      </c>
      <c r="AM58" s="914"/>
      <c r="AN58" s="913">
        <f>AJ58*AL58</f>
        <v>1506.3</v>
      </c>
      <c r="AO58" s="915"/>
      <c r="AP58" s="916">
        <f>SUM(AP53:AP57)</f>
        <v>6.0507999999999793</v>
      </c>
      <c r="AQ58" s="912"/>
      <c r="AR58" s="913">
        <f>'3.1Cost by Sub-contractors'!K21</f>
        <v>175.36</v>
      </c>
      <c r="AS58" s="914"/>
      <c r="AT58" s="913">
        <f>AP58*AR58</f>
        <v>1061.0682879999965</v>
      </c>
      <c r="AU58" s="915"/>
      <c r="AV58" s="916">
        <f>SUM(AV53:AV57)</f>
        <v>2.4625999999999997</v>
      </c>
      <c r="AW58" s="912"/>
      <c r="AX58" s="913">
        <f>'3.1Cost by Sub-contractors'!K22</f>
        <v>226.18</v>
      </c>
      <c r="AY58" s="914"/>
      <c r="AZ58" s="913">
        <f>AV58*AX58</f>
        <v>556.99086799999998</v>
      </c>
      <c r="BA58" s="915"/>
      <c r="BB58" s="917">
        <f>SUM(BB53:BB57)</f>
        <v>0.43219999999999853</v>
      </c>
      <c r="BC58" s="912"/>
      <c r="BD58" s="913">
        <f>'3.1Cost by Sub-contractors'!K23</f>
        <v>438.31</v>
      </c>
      <c r="BE58" s="914"/>
      <c r="BF58" s="913">
        <f>BB58*BD58</f>
        <v>189.43758199999937</v>
      </c>
      <c r="BG58" s="915"/>
      <c r="BH58" s="917">
        <f>SUM(BH53:BH57)</f>
        <v>0.1759</v>
      </c>
      <c r="BI58" s="912"/>
      <c r="BJ58" s="913">
        <f>'3.1Cost by Sub-contractors'!K24</f>
        <v>474.97</v>
      </c>
      <c r="BK58" s="914"/>
      <c r="BL58" s="913">
        <f>BH58*BJ58</f>
        <v>83.547223000000002</v>
      </c>
      <c r="BM58" s="915"/>
      <c r="BN58" s="918">
        <f>SUM(BN53:BN57)</f>
        <v>2.7929999999999997</v>
      </c>
      <c r="BO58" s="912"/>
      <c r="BP58" s="913">
        <f>'3.1Cost by Sub-contractors'!K25</f>
        <v>572.73</v>
      </c>
      <c r="BQ58" s="919"/>
      <c r="BR58" s="914">
        <f>BN58*BP58</f>
        <v>1599.6348899999998</v>
      </c>
      <c r="BS58" s="915"/>
      <c r="BT58" s="918">
        <f>SUM(BT53:BT57)</f>
        <v>0.1</v>
      </c>
      <c r="BU58" s="912"/>
      <c r="BV58" s="913">
        <f>'3.1Cost by Sub-contractors'!K26</f>
        <v>474.97</v>
      </c>
      <c r="BW58" s="919"/>
      <c r="BX58" s="914">
        <f>BT58*BV58</f>
        <v>47.497000000000007</v>
      </c>
      <c r="BY58" s="915"/>
      <c r="BZ58" s="918">
        <f>SUM(BZ53:BZ57)</f>
        <v>0.15530000000000002</v>
      </c>
      <c r="CA58" s="912"/>
      <c r="CB58" s="913">
        <f>'3.1Cost by Sub-contractors'!K27</f>
        <v>655.49</v>
      </c>
      <c r="CC58" s="919"/>
      <c r="CD58" s="914">
        <f>BZ58*CB58</f>
        <v>101.79759700000001</v>
      </c>
      <c r="CE58" s="915"/>
      <c r="CF58" s="928"/>
    </row>
    <row r="59" spans="1:166" ht="7.35" customHeight="1">
      <c r="A59" s="979"/>
      <c r="B59" s="606"/>
      <c r="C59" s="1993"/>
      <c r="D59" s="1995"/>
      <c r="E59" s="2029" t="str">
        <f>'4.1Plan'!D173</f>
        <v>ML04-2</v>
      </c>
      <c r="F59" s="2031"/>
      <c r="G59" s="2405">
        <v>27000</v>
      </c>
      <c r="H59" s="2406"/>
      <c r="I59" s="1025">
        <v>34.1</v>
      </c>
      <c r="J59" s="1026"/>
      <c r="K59" s="2373">
        <v>26</v>
      </c>
      <c r="L59" s="2374"/>
      <c r="M59" s="638"/>
      <c r="N59" s="2248">
        <f>G59-I59/2</f>
        <v>26982.95</v>
      </c>
      <c r="O59" s="2218"/>
      <c r="P59" s="1764"/>
      <c r="Q59" s="1762" t="s">
        <v>424</v>
      </c>
      <c r="R59" s="2218">
        <f>G59+I59/2</f>
        <v>27017.05</v>
      </c>
      <c r="S59" s="2218"/>
      <c r="T59" s="1023"/>
      <c r="U59" s="2275" t="s">
        <v>663</v>
      </c>
      <c r="V59" s="2276"/>
      <c r="W59" s="2248">
        <f>N59-O6</f>
        <v>26952.95</v>
      </c>
      <c r="X59" s="2218"/>
      <c r="Y59" s="2218"/>
      <c r="Z59" s="983" t="s">
        <v>424</v>
      </c>
      <c r="AA59" s="2218">
        <f>R59+O6</f>
        <v>27047.05</v>
      </c>
      <c r="AB59" s="2218"/>
      <c r="AC59" s="2218"/>
      <c r="AD59" s="2218"/>
      <c r="AE59" s="983"/>
      <c r="AF59" s="2264">
        <f>AA59-W59</f>
        <v>94.099999999998545</v>
      </c>
      <c r="AG59" s="2265"/>
      <c r="AH59" s="2265"/>
      <c r="AI59" s="1014"/>
      <c r="AJ59" s="1031">
        <f>G5</f>
        <v>2</v>
      </c>
      <c r="AK59" s="1083"/>
      <c r="AL59" s="1084"/>
      <c r="AM59" s="1085"/>
      <c r="AN59" s="1084"/>
      <c r="AO59" s="1086"/>
      <c r="AP59" s="930">
        <f>AF59*N7/10000</f>
        <v>1.3173999999999797</v>
      </c>
      <c r="AQ59" s="931"/>
      <c r="AR59" s="887"/>
      <c r="AS59" s="923"/>
      <c r="AT59" s="887"/>
      <c r="AU59" s="932"/>
      <c r="AV59" s="930"/>
      <c r="AW59" s="931"/>
      <c r="AX59" s="887"/>
      <c r="AY59" s="923"/>
      <c r="AZ59" s="887"/>
      <c r="BA59" s="932"/>
      <c r="BB59" s="933">
        <f>AF59/1000</f>
        <v>9.4099999999998546E-2</v>
      </c>
      <c r="BC59" s="931"/>
      <c r="BD59" s="887"/>
      <c r="BE59" s="923"/>
      <c r="BF59" s="887"/>
      <c r="BG59" s="932"/>
      <c r="BH59" s="933"/>
      <c r="BI59" s="931"/>
      <c r="BJ59" s="887"/>
      <c r="BK59" s="923"/>
      <c r="BL59" s="887"/>
      <c r="BM59" s="932"/>
      <c r="BN59" s="926">
        <f>ROUND((AF59-I59)/K8,0)*N9*(1+K10)/1000</f>
        <v>0.441</v>
      </c>
      <c r="BO59" s="921"/>
      <c r="BP59" s="887"/>
      <c r="BQ59" s="922"/>
      <c r="BR59" s="923"/>
      <c r="BS59" s="921"/>
      <c r="BT59" s="926"/>
      <c r="BU59" s="921"/>
      <c r="BV59" s="1084"/>
      <c r="BW59" s="922"/>
      <c r="BX59" s="923"/>
      <c r="BY59" s="921"/>
      <c r="BZ59" s="926"/>
      <c r="CA59" s="578"/>
      <c r="CB59" s="1084"/>
      <c r="CC59" s="924"/>
      <c r="CD59" s="1776"/>
      <c r="CE59" s="638"/>
      <c r="CF59" s="494"/>
      <c r="CG59" s="613"/>
      <c r="CH59" s="613"/>
      <c r="CI59" s="613"/>
    </row>
    <row r="60" spans="1:166" ht="7.35" customHeight="1">
      <c r="A60" s="979"/>
      <c r="B60" s="606"/>
      <c r="C60" s="1993"/>
      <c r="D60" s="1995"/>
      <c r="E60" s="2029"/>
      <c r="F60" s="2031"/>
      <c r="G60" s="2403">
        <v>27900</v>
      </c>
      <c r="H60" s="2404"/>
      <c r="I60" s="993">
        <v>26.1</v>
      </c>
      <c r="J60" s="994"/>
      <c r="K60" s="2365">
        <v>26</v>
      </c>
      <c r="L60" s="2366"/>
      <c r="M60" s="637"/>
      <c r="N60" s="2284">
        <f>G60-I60/2</f>
        <v>27886.95</v>
      </c>
      <c r="O60" s="2219"/>
      <c r="P60" s="1768"/>
      <c r="Q60" s="1751" t="s">
        <v>424</v>
      </c>
      <c r="R60" s="2219">
        <f>G60+I60/2</f>
        <v>27913.05</v>
      </c>
      <c r="S60" s="2219"/>
      <c r="T60" s="1024"/>
      <c r="U60" s="2279" t="s">
        <v>664</v>
      </c>
      <c r="V60" s="2280"/>
      <c r="W60" s="2284">
        <f>N60-O6</f>
        <v>27856.95</v>
      </c>
      <c r="X60" s="2219"/>
      <c r="Y60" s="2219"/>
      <c r="Z60" s="984" t="s">
        <v>424</v>
      </c>
      <c r="AA60" s="2219">
        <f>R60+O6</f>
        <v>27943.05</v>
      </c>
      <c r="AB60" s="2219"/>
      <c r="AC60" s="2219"/>
      <c r="AD60" s="2219"/>
      <c r="AE60" s="984"/>
      <c r="AF60" s="2249">
        <f>AA60-W60</f>
        <v>86.099999999998545</v>
      </c>
      <c r="AG60" s="2250"/>
      <c r="AH60" s="2250"/>
      <c r="AI60" s="995"/>
      <c r="AJ60" s="996">
        <f>G5</f>
        <v>2</v>
      </c>
      <c r="AK60" s="997"/>
      <c r="AL60" s="894"/>
      <c r="AM60" s="998"/>
      <c r="AN60" s="894"/>
      <c r="AO60" s="999"/>
      <c r="AP60" s="895">
        <f>AF60*N7/10000</f>
        <v>1.2053999999999796</v>
      </c>
      <c r="AQ60" s="896"/>
      <c r="AR60" s="897"/>
      <c r="AS60" s="898"/>
      <c r="AT60" s="897"/>
      <c r="AU60" s="899"/>
      <c r="AV60" s="895"/>
      <c r="AW60" s="896"/>
      <c r="AX60" s="897"/>
      <c r="AY60" s="898"/>
      <c r="AZ60" s="897"/>
      <c r="BA60" s="899"/>
      <c r="BB60" s="900">
        <f>AF60/1000</f>
        <v>8.6099999999998539E-2</v>
      </c>
      <c r="BC60" s="896"/>
      <c r="BD60" s="897"/>
      <c r="BE60" s="898"/>
      <c r="BF60" s="897"/>
      <c r="BG60" s="899"/>
      <c r="BH60" s="900"/>
      <c r="BI60" s="896"/>
      <c r="BJ60" s="897"/>
      <c r="BK60" s="898"/>
      <c r="BL60" s="897"/>
      <c r="BM60" s="899"/>
      <c r="BN60" s="903">
        <f>ROUND((AF60-I60)/K8,0)*N9*(1+K10)/1000</f>
        <v>0.441</v>
      </c>
      <c r="BO60" s="901"/>
      <c r="BP60" s="897"/>
      <c r="BQ60" s="902"/>
      <c r="BR60" s="898"/>
      <c r="BS60" s="901"/>
      <c r="BT60" s="903"/>
      <c r="BU60" s="901"/>
      <c r="BV60" s="894"/>
      <c r="BW60" s="902"/>
      <c r="BX60" s="898"/>
      <c r="BY60" s="901"/>
      <c r="BZ60" s="903"/>
      <c r="CA60" s="580"/>
      <c r="CB60" s="894"/>
      <c r="CC60" s="904"/>
      <c r="CD60" s="636"/>
      <c r="CE60" s="637"/>
      <c r="CF60" s="494"/>
      <c r="CG60" s="613"/>
      <c r="CH60" s="613"/>
      <c r="CI60" s="613"/>
    </row>
    <row r="61" spans="1:166" ht="7.35" customHeight="1">
      <c r="A61" s="979"/>
      <c r="B61" s="606"/>
      <c r="C61" s="1993"/>
      <c r="D61" s="1995"/>
      <c r="E61" s="2029"/>
      <c r="F61" s="2031"/>
      <c r="G61" s="2403">
        <v>28778</v>
      </c>
      <c r="H61" s="2404"/>
      <c r="I61" s="993">
        <v>26.1</v>
      </c>
      <c r="J61" s="994"/>
      <c r="K61" s="2365">
        <v>26</v>
      </c>
      <c r="L61" s="2366"/>
      <c r="M61" s="637"/>
      <c r="N61" s="2284">
        <f>G61-I61/2</f>
        <v>28764.95</v>
      </c>
      <c r="O61" s="2219"/>
      <c r="P61" s="1768"/>
      <c r="Q61" s="1751" t="s">
        <v>424</v>
      </c>
      <c r="R61" s="2219">
        <f>G61+I61/2</f>
        <v>28791.05</v>
      </c>
      <c r="S61" s="2219"/>
      <c r="T61" s="1024"/>
      <c r="U61" s="2279" t="s">
        <v>42</v>
      </c>
      <c r="V61" s="2280"/>
      <c r="W61" s="2284">
        <f>N61-O6</f>
        <v>28734.95</v>
      </c>
      <c r="X61" s="2219"/>
      <c r="Y61" s="2219"/>
      <c r="Z61" s="984" t="s">
        <v>424</v>
      </c>
      <c r="AA61" s="2219">
        <f>R61+O6</f>
        <v>28821.05</v>
      </c>
      <c r="AB61" s="2219"/>
      <c r="AC61" s="2219"/>
      <c r="AD61" s="2219"/>
      <c r="AE61" s="984"/>
      <c r="AF61" s="2249">
        <f>AA61-W61</f>
        <v>86.099999999998545</v>
      </c>
      <c r="AG61" s="2250"/>
      <c r="AH61" s="2250"/>
      <c r="AI61" s="995"/>
      <c r="AJ61" s="996">
        <f>G5</f>
        <v>2</v>
      </c>
      <c r="AK61" s="997"/>
      <c r="AL61" s="894"/>
      <c r="AM61" s="998"/>
      <c r="AN61" s="894"/>
      <c r="AO61" s="999"/>
      <c r="AP61" s="895">
        <f>AF61*N7/10000</f>
        <v>1.2053999999999796</v>
      </c>
      <c r="AQ61" s="896"/>
      <c r="AR61" s="897"/>
      <c r="AS61" s="898"/>
      <c r="AT61" s="897"/>
      <c r="AU61" s="899"/>
      <c r="AV61" s="895"/>
      <c r="AW61" s="896"/>
      <c r="AX61" s="897"/>
      <c r="AY61" s="898"/>
      <c r="AZ61" s="897"/>
      <c r="BA61" s="899"/>
      <c r="BB61" s="900">
        <f>AF61/1000</f>
        <v>8.6099999999998539E-2</v>
      </c>
      <c r="BC61" s="896"/>
      <c r="BD61" s="897"/>
      <c r="BE61" s="898"/>
      <c r="BF61" s="897"/>
      <c r="BG61" s="899"/>
      <c r="BH61" s="900"/>
      <c r="BI61" s="896"/>
      <c r="BJ61" s="897"/>
      <c r="BK61" s="898"/>
      <c r="BL61" s="897"/>
      <c r="BM61" s="899"/>
      <c r="BN61" s="903">
        <f>ROUND((AF61-I61)/K8,0)*N9*(1+K10)/1000</f>
        <v>0.441</v>
      </c>
      <c r="BO61" s="901"/>
      <c r="BP61" s="897"/>
      <c r="BQ61" s="902"/>
      <c r="BR61" s="898"/>
      <c r="BS61" s="901"/>
      <c r="BT61" s="903"/>
      <c r="BU61" s="901"/>
      <c r="BV61" s="894"/>
      <c r="BW61" s="902"/>
      <c r="BX61" s="898"/>
      <c r="BY61" s="901"/>
      <c r="BZ61" s="903"/>
      <c r="CA61" s="580"/>
      <c r="CB61" s="894"/>
      <c r="CC61" s="904"/>
      <c r="CD61" s="636"/>
      <c r="CE61" s="637"/>
      <c r="CF61" s="494"/>
      <c r="CG61" s="613"/>
      <c r="CH61" s="613"/>
      <c r="CI61" s="613"/>
    </row>
    <row r="62" spans="1:166" ht="7.35" customHeight="1">
      <c r="A62" s="979"/>
      <c r="B62" s="606"/>
      <c r="C62" s="1993"/>
      <c r="D62" s="1995"/>
      <c r="E62" s="2029"/>
      <c r="F62" s="2031"/>
      <c r="G62" s="2403">
        <v>29500</v>
      </c>
      <c r="H62" s="2404"/>
      <c r="I62" s="993">
        <v>77.650000000000006</v>
      </c>
      <c r="J62" s="994"/>
      <c r="K62" s="2365">
        <v>26</v>
      </c>
      <c r="L62" s="2366"/>
      <c r="M62" s="637"/>
      <c r="N62" s="2284">
        <f>G62-I62/2</f>
        <v>29461.174999999999</v>
      </c>
      <c r="O62" s="2219"/>
      <c r="P62" s="1768"/>
      <c r="Q62" s="1751" t="s">
        <v>424</v>
      </c>
      <c r="R62" s="2219">
        <f>G62+I62/2</f>
        <v>29538.825000000001</v>
      </c>
      <c r="S62" s="2219"/>
      <c r="T62" s="1024"/>
      <c r="U62" s="2279" t="s">
        <v>665</v>
      </c>
      <c r="V62" s="2280"/>
      <c r="W62" s="2284">
        <f>N62-S6</f>
        <v>29411.174999999999</v>
      </c>
      <c r="X62" s="2219"/>
      <c r="Y62" s="2219"/>
      <c r="Z62" s="984" t="s">
        <v>424</v>
      </c>
      <c r="AA62" s="2219">
        <f>R62+S6</f>
        <v>29588.825000000001</v>
      </c>
      <c r="AB62" s="2219"/>
      <c r="AC62" s="2219"/>
      <c r="AD62" s="2219"/>
      <c r="AE62" s="984"/>
      <c r="AF62" s="2249">
        <f>AA62-W62</f>
        <v>177.65000000000146</v>
      </c>
      <c r="AG62" s="2250"/>
      <c r="AH62" s="2250"/>
      <c r="AI62" s="995"/>
      <c r="AJ62" s="996">
        <f>G5</f>
        <v>2</v>
      </c>
      <c r="AK62" s="997"/>
      <c r="AL62" s="894"/>
      <c r="AM62" s="998"/>
      <c r="AN62" s="894"/>
      <c r="AO62" s="999"/>
      <c r="AP62" s="895">
        <f>(AF62-I62)*N7/10000</f>
        <v>1.4000000000000203</v>
      </c>
      <c r="AQ62" s="896"/>
      <c r="AR62" s="897"/>
      <c r="AS62" s="898"/>
      <c r="AT62" s="897"/>
      <c r="AU62" s="899"/>
      <c r="AV62" s="895">
        <f>I62*N7/10000</f>
        <v>1.0871</v>
      </c>
      <c r="AW62" s="896"/>
      <c r="AX62" s="897"/>
      <c r="AY62" s="898"/>
      <c r="AZ62" s="897"/>
      <c r="BA62" s="899"/>
      <c r="BB62" s="900">
        <f>(AF62-I62)/1000</f>
        <v>0.10000000000000145</v>
      </c>
      <c r="BC62" s="896"/>
      <c r="BD62" s="897"/>
      <c r="BE62" s="898"/>
      <c r="BF62" s="897"/>
      <c r="BG62" s="899"/>
      <c r="BH62" s="900">
        <f>I62/1000</f>
        <v>7.7650000000000011E-2</v>
      </c>
      <c r="BI62" s="896"/>
      <c r="BJ62" s="897"/>
      <c r="BK62" s="898"/>
      <c r="BL62" s="897"/>
      <c r="BM62" s="899"/>
      <c r="BN62" s="903">
        <f>ROUND((AF62-I62)/K8,0)*N9*(1+K10)/1000</f>
        <v>0.73499999999999999</v>
      </c>
      <c r="BO62" s="901"/>
      <c r="BP62" s="897"/>
      <c r="BQ62" s="902"/>
      <c r="BR62" s="898"/>
      <c r="BS62" s="901"/>
      <c r="BT62" s="903"/>
      <c r="BU62" s="901"/>
      <c r="BV62" s="894"/>
      <c r="BW62" s="902"/>
      <c r="BX62" s="898"/>
      <c r="BY62" s="901"/>
      <c r="BZ62" s="903"/>
      <c r="CA62" s="580"/>
      <c r="CB62" s="894"/>
      <c r="CC62" s="904"/>
      <c r="CD62" s="636"/>
      <c r="CE62" s="637"/>
      <c r="CF62" s="494"/>
      <c r="CG62" s="613"/>
      <c r="CH62" s="613"/>
      <c r="CI62" s="613"/>
    </row>
    <row r="63" spans="1:166" ht="7.35" customHeight="1">
      <c r="A63" s="979"/>
      <c r="B63" s="586"/>
      <c r="C63" s="1993"/>
      <c r="D63" s="1995"/>
      <c r="E63" s="2029"/>
      <c r="F63" s="2031"/>
      <c r="G63" s="2419">
        <v>31950</v>
      </c>
      <c r="H63" s="2420"/>
      <c r="I63" s="1020">
        <v>26.1</v>
      </c>
      <c r="J63" s="1021"/>
      <c r="K63" s="2369">
        <v>26</v>
      </c>
      <c r="L63" s="2370"/>
      <c r="M63" s="643"/>
      <c r="N63" s="2245">
        <f>G63-I63/2</f>
        <v>31936.95</v>
      </c>
      <c r="O63" s="2222"/>
      <c r="P63" s="1765"/>
      <c r="Q63" s="1752" t="s">
        <v>424</v>
      </c>
      <c r="R63" s="2222">
        <f>G63+I63/2</f>
        <v>31963.05</v>
      </c>
      <c r="S63" s="2222"/>
      <c r="T63" s="1022"/>
      <c r="U63" s="2277" t="s">
        <v>43</v>
      </c>
      <c r="V63" s="2278"/>
      <c r="W63" s="2245">
        <f>N63-O6</f>
        <v>31906.95</v>
      </c>
      <c r="X63" s="2222"/>
      <c r="Y63" s="2222"/>
      <c r="Z63" s="1800" t="s">
        <v>424</v>
      </c>
      <c r="AA63" s="2222">
        <f>R63+O6</f>
        <v>31993.05</v>
      </c>
      <c r="AB63" s="2222"/>
      <c r="AC63" s="2222"/>
      <c r="AD63" s="2222"/>
      <c r="AE63" s="1800"/>
      <c r="AF63" s="2451">
        <f>AA63-W63</f>
        <v>86.099999999998545</v>
      </c>
      <c r="AG63" s="2452"/>
      <c r="AH63" s="2452"/>
      <c r="AI63" s="1047"/>
      <c r="AJ63" s="1039">
        <f>G5</f>
        <v>2</v>
      </c>
      <c r="AK63" s="1032"/>
      <c r="AL63" s="929"/>
      <c r="AM63" s="1033"/>
      <c r="AN63" s="929"/>
      <c r="AO63" s="1034"/>
      <c r="AP63" s="1801">
        <f>AF63*N7/10000</f>
        <v>1.2053999999999796</v>
      </c>
      <c r="AQ63" s="1802"/>
      <c r="AR63" s="907"/>
      <c r="AS63" s="909"/>
      <c r="AT63" s="907"/>
      <c r="AU63" s="1803"/>
      <c r="AV63" s="1801"/>
      <c r="AW63" s="1802"/>
      <c r="AX63" s="907"/>
      <c r="AY63" s="909"/>
      <c r="AZ63" s="907"/>
      <c r="BA63" s="1803"/>
      <c r="BB63" s="1804">
        <f>AF63/1000</f>
        <v>8.6099999999998539E-2</v>
      </c>
      <c r="BC63" s="1802"/>
      <c r="BD63" s="907"/>
      <c r="BE63" s="909"/>
      <c r="BF63" s="907"/>
      <c r="BG63" s="1803"/>
      <c r="BH63" s="1804"/>
      <c r="BI63" s="1802"/>
      <c r="BJ63" s="907"/>
      <c r="BK63" s="909"/>
      <c r="BL63" s="907"/>
      <c r="BM63" s="1803"/>
      <c r="BN63" s="925">
        <f>ROUND((AF63-I63)/K8,0)*N9*(1+K10)/1000</f>
        <v>0.441</v>
      </c>
      <c r="BO63" s="906"/>
      <c r="BP63" s="907"/>
      <c r="BQ63" s="908"/>
      <c r="BR63" s="909"/>
      <c r="BS63" s="906"/>
      <c r="BT63" s="925"/>
      <c r="BU63" s="906"/>
      <c r="BV63" s="929"/>
      <c r="BW63" s="908"/>
      <c r="BX63" s="909"/>
      <c r="BY63" s="906"/>
      <c r="BZ63" s="925"/>
      <c r="CA63" s="617"/>
      <c r="CB63" s="929"/>
      <c r="CC63" s="910"/>
      <c r="CD63" s="1775"/>
      <c r="CE63" s="643"/>
      <c r="CF63" s="613"/>
      <c r="CG63" s="613"/>
      <c r="CH63" s="613"/>
      <c r="CI63" s="613"/>
    </row>
    <row r="64" spans="1:166" s="849" customFormat="1" ht="7.35" customHeight="1">
      <c r="A64" s="979"/>
      <c r="B64" s="606"/>
      <c r="C64" s="2035"/>
      <c r="D64" s="2037"/>
      <c r="E64" s="2435"/>
      <c r="F64" s="2436"/>
      <c r="G64" s="2230" t="s">
        <v>610</v>
      </c>
      <c r="H64" s="2231"/>
      <c r="I64" s="1008">
        <f>SUM(I59:I63)</f>
        <v>190.05</v>
      </c>
      <c r="J64" s="911"/>
      <c r="K64" s="2329"/>
      <c r="L64" s="2330"/>
      <c r="M64" s="612"/>
      <c r="N64" s="2246"/>
      <c r="O64" s="2239"/>
      <c r="P64" s="1766"/>
      <c r="Q64" s="1757"/>
      <c r="R64" s="2220"/>
      <c r="S64" s="2220"/>
      <c r="T64" s="612"/>
      <c r="U64" s="2226"/>
      <c r="V64" s="2227"/>
      <c r="W64" s="2283"/>
      <c r="X64" s="2220"/>
      <c r="Y64" s="2220"/>
      <c r="Z64" s="1755"/>
      <c r="AA64" s="2220"/>
      <c r="AB64" s="2220"/>
      <c r="AC64" s="2220"/>
      <c r="AD64" s="2220"/>
      <c r="AE64" s="1755"/>
      <c r="AF64" s="2228">
        <f>SUM(AF59:AH63)</f>
        <v>530.04999999999563</v>
      </c>
      <c r="AG64" s="2229"/>
      <c r="AH64" s="2229"/>
      <c r="AI64" s="1756"/>
      <c r="AJ64" s="1011">
        <f>SUM(AJ59:AJ63)</f>
        <v>10</v>
      </c>
      <c r="AK64" s="912"/>
      <c r="AL64" s="913">
        <f>'3.1Cost by Sub-contractors'!K20</f>
        <v>150.63</v>
      </c>
      <c r="AM64" s="914"/>
      <c r="AN64" s="913">
        <f>AJ64*AL64</f>
        <v>1506.3</v>
      </c>
      <c r="AO64" s="915"/>
      <c r="AP64" s="916">
        <f>SUM(AP59:AP63)</f>
        <v>6.3335999999999384</v>
      </c>
      <c r="AQ64" s="912"/>
      <c r="AR64" s="913">
        <f>'3.1Cost by Sub-contractors'!K21</f>
        <v>175.36</v>
      </c>
      <c r="AS64" s="914"/>
      <c r="AT64" s="913">
        <f>AP64*AR64</f>
        <v>1110.6600959999894</v>
      </c>
      <c r="AU64" s="915"/>
      <c r="AV64" s="916">
        <f>SUM(AV59:AV63)</f>
        <v>1.0871</v>
      </c>
      <c r="AW64" s="912"/>
      <c r="AX64" s="913">
        <f>'3.1Cost by Sub-contractors'!K22</f>
        <v>226.18</v>
      </c>
      <c r="AY64" s="914"/>
      <c r="AZ64" s="913">
        <f>AV64*AX64</f>
        <v>245.880278</v>
      </c>
      <c r="BA64" s="915"/>
      <c r="BB64" s="917">
        <f>SUM(BB59:BB63)</f>
        <v>0.45239999999999558</v>
      </c>
      <c r="BC64" s="912"/>
      <c r="BD64" s="913">
        <f>'3.1Cost by Sub-contractors'!K23</f>
        <v>438.31</v>
      </c>
      <c r="BE64" s="914"/>
      <c r="BF64" s="913">
        <f>BB64*BD64</f>
        <v>198.29144399999805</v>
      </c>
      <c r="BG64" s="915"/>
      <c r="BH64" s="917">
        <f>SUM(BH59:BH63)</f>
        <v>7.7650000000000011E-2</v>
      </c>
      <c r="BI64" s="912"/>
      <c r="BJ64" s="913">
        <f>'3.1Cost by Sub-contractors'!K24</f>
        <v>474.97</v>
      </c>
      <c r="BK64" s="914"/>
      <c r="BL64" s="913">
        <f>BH64*BJ64</f>
        <v>36.881420500000004</v>
      </c>
      <c r="BM64" s="915"/>
      <c r="BN64" s="918">
        <f>SUM(BN59:BN63)</f>
        <v>2.4989999999999997</v>
      </c>
      <c r="BO64" s="912"/>
      <c r="BP64" s="913">
        <f>'3.1Cost by Sub-contractors'!K25</f>
        <v>572.73</v>
      </c>
      <c r="BQ64" s="919"/>
      <c r="BR64" s="914">
        <f>BN64*BP64</f>
        <v>1431.25227</v>
      </c>
      <c r="BS64" s="915"/>
      <c r="BT64" s="918"/>
      <c r="BU64" s="912"/>
      <c r="BV64" s="913"/>
      <c r="BW64" s="919"/>
      <c r="BX64" s="914"/>
      <c r="BY64" s="915"/>
      <c r="BZ64" s="918"/>
      <c r="CA64" s="912"/>
      <c r="CB64" s="913"/>
      <c r="CC64" s="919"/>
      <c r="CD64" s="914"/>
      <c r="CE64" s="915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9"/>
      <c r="B65" s="606"/>
      <c r="C65" s="1998" t="str">
        <f>'4.1Plan'!C203</f>
        <v>PKG05</v>
      </c>
      <c r="D65" s="2000"/>
      <c r="E65" s="2437" t="str">
        <f>'4.1Plan'!D203</f>
        <v>ML05-1</v>
      </c>
      <c r="F65" s="2438"/>
      <c r="G65" s="2405">
        <v>32440</v>
      </c>
      <c r="H65" s="2406"/>
      <c r="I65" s="1025">
        <v>26.1</v>
      </c>
      <c r="J65" s="1026"/>
      <c r="K65" s="2373">
        <v>26</v>
      </c>
      <c r="L65" s="2374"/>
      <c r="M65" s="638"/>
      <c r="N65" s="2248">
        <f>G65-I65/2</f>
        <v>32426.95</v>
      </c>
      <c r="O65" s="2218"/>
      <c r="P65" s="1764"/>
      <c r="Q65" s="1762" t="s">
        <v>424</v>
      </c>
      <c r="R65" s="2218">
        <f>G65+I65/2</f>
        <v>32453.05</v>
      </c>
      <c r="S65" s="2218"/>
      <c r="T65" s="1023"/>
      <c r="U65" s="2275" t="s">
        <v>666</v>
      </c>
      <c r="V65" s="2276"/>
      <c r="W65" s="2248">
        <f>N65-O6</f>
        <v>32396.95</v>
      </c>
      <c r="X65" s="2218"/>
      <c r="Y65" s="2218"/>
      <c r="Z65" s="983" t="s">
        <v>424</v>
      </c>
      <c r="AA65" s="2218">
        <f>R65+O6</f>
        <v>32483.05</v>
      </c>
      <c r="AB65" s="2218"/>
      <c r="AC65" s="2218"/>
      <c r="AD65" s="2218"/>
      <c r="AE65" s="983"/>
      <c r="AF65" s="2264">
        <f>AA65-W65</f>
        <v>86.099999999998545</v>
      </c>
      <c r="AG65" s="2265"/>
      <c r="AH65" s="2265"/>
      <c r="AI65" s="1014"/>
      <c r="AJ65" s="1031">
        <f>G5</f>
        <v>2</v>
      </c>
      <c r="AK65" s="1083"/>
      <c r="AL65" s="1084"/>
      <c r="AM65" s="1085"/>
      <c r="AN65" s="1084"/>
      <c r="AO65" s="1086"/>
      <c r="AP65" s="930">
        <f>AF65*N7/10000</f>
        <v>1.2053999999999796</v>
      </c>
      <c r="AQ65" s="931"/>
      <c r="AR65" s="887"/>
      <c r="AS65" s="923"/>
      <c r="AT65" s="887"/>
      <c r="AU65" s="932"/>
      <c r="AV65" s="930"/>
      <c r="AW65" s="931"/>
      <c r="AX65" s="887"/>
      <c r="AY65" s="923"/>
      <c r="AZ65" s="887"/>
      <c r="BA65" s="932"/>
      <c r="BB65" s="933">
        <f>AF65/1000</f>
        <v>8.6099999999998539E-2</v>
      </c>
      <c r="BC65" s="931"/>
      <c r="BD65" s="887"/>
      <c r="BE65" s="923"/>
      <c r="BF65" s="887"/>
      <c r="BG65" s="932"/>
      <c r="BH65" s="933"/>
      <c r="BI65" s="931"/>
      <c r="BJ65" s="887"/>
      <c r="BK65" s="923"/>
      <c r="BL65" s="887"/>
      <c r="BM65" s="932"/>
      <c r="BN65" s="926">
        <f>ROUND((AF65-I65)/K8,0)*N9*(1+K10)/1000</f>
        <v>0.441</v>
      </c>
      <c r="BO65" s="921"/>
      <c r="BP65" s="887"/>
      <c r="BQ65" s="922"/>
      <c r="BR65" s="923"/>
      <c r="BS65" s="921"/>
      <c r="BT65" s="926"/>
      <c r="BU65" s="921"/>
      <c r="BV65" s="1084"/>
      <c r="BW65" s="922"/>
      <c r="BX65" s="923"/>
      <c r="BY65" s="921"/>
      <c r="BZ65" s="926"/>
      <c r="CA65" s="578"/>
      <c r="CB65" s="1084"/>
      <c r="CC65" s="924"/>
      <c r="CD65" s="1776"/>
      <c r="CE65" s="637"/>
      <c r="CF65" s="928"/>
      <c r="CG65" s="849"/>
      <c r="CH65" s="849"/>
      <c r="CI65" s="849"/>
      <c r="CJ65" s="849"/>
      <c r="CK65" s="849"/>
      <c r="CL65" s="849"/>
      <c r="CM65" s="849"/>
      <c r="CN65" s="849"/>
      <c r="CO65" s="849"/>
      <c r="CP65" s="849"/>
      <c r="CQ65" s="849"/>
      <c r="CR65" s="849"/>
      <c r="CS65" s="849"/>
      <c r="CT65" s="849"/>
      <c r="CU65" s="849"/>
      <c r="CV65" s="849"/>
      <c r="CW65" s="849"/>
      <c r="CX65" s="849"/>
      <c r="CY65" s="849"/>
      <c r="CZ65" s="849"/>
      <c r="DA65" s="849"/>
      <c r="DB65" s="849"/>
      <c r="DC65" s="849"/>
      <c r="DD65" s="849"/>
      <c r="DE65" s="849"/>
      <c r="DF65" s="849"/>
      <c r="DG65" s="849"/>
      <c r="DH65" s="849"/>
      <c r="DI65" s="849"/>
      <c r="DJ65" s="849"/>
      <c r="DK65" s="849"/>
      <c r="DL65" s="849"/>
      <c r="DM65" s="849"/>
      <c r="DN65" s="849"/>
      <c r="DO65" s="849"/>
      <c r="DP65" s="849"/>
      <c r="DQ65" s="849"/>
      <c r="DR65" s="849"/>
      <c r="DS65" s="849"/>
      <c r="DT65" s="849"/>
      <c r="DU65" s="849"/>
      <c r="DV65" s="849"/>
      <c r="DW65" s="849"/>
      <c r="DX65" s="849"/>
      <c r="DY65" s="849"/>
      <c r="DZ65" s="849"/>
      <c r="EA65" s="849"/>
      <c r="EB65" s="849"/>
      <c r="EC65" s="849"/>
      <c r="ED65" s="849"/>
      <c r="EE65" s="849"/>
      <c r="EF65" s="849"/>
      <c r="EG65" s="849"/>
      <c r="EH65" s="849"/>
      <c r="EI65" s="849"/>
      <c r="EJ65" s="849"/>
      <c r="EK65" s="849"/>
      <c r="EL65" s="849"/>
      <c r="EM65" s="849"/>
      <c r="EN65" s="849"/>
      <c r="EO65" s="849"/>
      <c r="EP65" s="849"/>
      <c r="EQ65" s="849"/>
      <c r="ER65" s="849"/>
      <c r="ES65" s="849"/>
      <c r="ET65" s="849"/>
      <c r="EU65" s="849"/>
      <c r="EV65" s="849"/>
      <c r="EW65" s="849"/>
      <c r="EX65" s="849"/>
      <c r="EY65" s="849"/>
      <c r="EZ65" s="849"/>
      <c r="FA65" s="849"/>
      <c r="FB65" s="849"/>
      <c r="FC65" s="849"/>
      <c r="FD65" s="849"/>
      <c r="FE65" s="849"/>
      <c r="FF65" s="849"/>
      <c r="FG65" s="849"/>
      <c r="FH65" s="849"/>
      <c r="FI65" s="849"/>
      <c r="FJ65" s="849"/>
    </row>
    <row r="66" spans="1:166" ht="7.35" customHeight="1">
      <c r="A66" s="979"/>
      <c r="B66" s="606"/>
      <c r="C66" s="1993"/>
      <c r="D66" s="1995"/>
      <c r="E66" s="2029"/>
      <c r="F66" s="2031"/>
      <c r="G66" s="2403">
        <v>34120</v>
      </c>
      <c r="H66" s="2404"/>
      <c r="I66" s="993">
        <v>70.150000000000006</v>
      </c>
      <c r="J66" s="994"/>
      <c r="K66" s="2365">
        <v>26</v>
      </c>
      <c r="L66" s="2366"/>
      <c r="M66" s="637"/>
      <c r="N66" s="2284">
        <f>G66-I66/2</f>
        <v>34084.925000000003</v>
      </c>
      <c r="O66" s="2219"/>
      <c r="P66" s="1768"/>
      <c r="Q66" s="1751" t="s">
        <v>424</v>
      </c>
      <c r="R66" s="2219">
        <f>G66+I66/2</f>
        <v>34155.074999999997</v>
      </c>
      <c r="S66" s="2219"/>
      <c r="T66" s="1024"/>
      <c r="U66" s="2279" t="s">
        <v>667</v>
      </c>
      <c r="V66" s="2280"/>
      <c r="W66" s="2284">
        <f>N66-S6</f>
        <v>34034.925000000003</v>
      </c>
      <c r="X66" s="2219"/>
      <c r="Y66" s="2219"/>
      <c r="Z66" s="984" t="s">
        <v>424</v>
      </c>
      <c r="AA66" s="2219">
        <f>R66+S6</f>
        <v>34205.074999999997</v>
      </c>
      <c r="AB66" s="2219"/>
      <c r="AC66" s="2219"/>
      <c r="AD66" s="2219"/>
      <c r="AE66" s="984"/>
      <c r="AF66" s="2249">
        <f>AA66-W66</f>
        <v>170.14999999999418</v>
      </c>
      <c r="AG66" s="2250"/>
      <c r="AH66" s="2250"/>
      <c r="AI66" s="995"/>
      <c r="AJ66" s="996">
        <f>G5</f>
        <v>2</v>
      </c>
      <c r="AK66" s="997"/>
      <c r="AL66" s="894"/>
      <c r="AM66" s="998"/>
      <c r="AN66" s="894"/>
      <c r="AO66" s="999"/>
      <c r="AP66" s="895">
        <f>AF66*N7/10000</f>
        <v>2.3820999999999186</v>
      </c>
      <c r="AQ66" s="896"/>
      <c r="AR66" s="897"/>
      <c r="AS66" s="898"/>
      <c r="AT66" s="897"/>
      <c r="AU66" s="899"/>
      <c r="AV66" s="895"/>
      <c r="AW66" s="896"/>
      <c r="AX66" s="897"/>
      <c r="AY66" s="898"/>
      <c r="AZ66" s="897"/>
      <c r="BA66" s="899"/>
      <c r="BB66" s="900">
        <f>AF66/1000</f>
        <v>0.17014999999999417</v>
      </c>
      <c r="BC66" s="896"/>
      <c r="BD66" s="897"/>
      <c r="BE66" s="898"/>
      <c r="BF66" s="897"/>
      <c r="BG66" s="899"/>
      <c r="BH66" s="900"/>
      <c r="BI66" s="896"/>
      <c r="BJ66" s="897"/>
      <c r="BK66" s="898"/>
      <c r="BL66" s="897"/>
      <c r="BM66" s="899"/>
      <c r="BN66" s="903">
        <f>ROUND((AF66-I66)/K8,0)*N9*(1+K10)/1000</f>
        <v>0.73499999999999999</v>
      </c>
      <c r="BO66" s="901"/>
      <c r="BP66" s="897"/>
      <c r="BQ66" s="902"/>
      <c r="BR66" s="898"/>
      <c r="BS66" s="901"/>
      <c r="BT66" s="903"/>
      <c r="BU66" s="901"/>
      <c r="BV66" s="894"/>
      <c r="BW66" s="902"/>
      <c r="BX66" s="898"/>
      <c r="BY66" s="901"/>
      <c r="BZ66" s="903"/>
      <c r="CA66" s="580"/>
      <c r="CB66" s="894"/>
      <c r="CC66" s="904"/>
      <c r="CD66" s="636"/>
      <c r="CE66" s="637"/>
      <c r="CF66" s="494"/>
      <c r="CG66" s="613"/>
      <c r="CH66" s="613"/>
      <c r="CI66" s="613"/>
    </row>
    <row r="67" spans="1:166" s="849" customFormat="1" ht="7.35" customHeight="1">
      <c r="A67" s="1006"/>
      <c r="B67" s="1007"/>
      <c r="C67" s="2447"/>
      <c r="D67" s="2448"/>
      <c r="E67" s="2435"/>
      <c r="F67" s="2436"/>
      <c r="G67" s="2230" t="s">
        <v>610</v>
      </c>
      <c r="H67" s="2231"/>
      <c r="I67" s="1008">
        <f>SUM(I65:I66)</f>
        <v>96.25</v>
      </c>
      <c r="J67" s="911"/>
      <c r="K67" s="2329"/>
      <c r="L67" s="2330"/>
      <c r="M67" s="612"/>
      <c r="N67" s="2246"/>
      <c r="O67" s="2239"/>
      <c r="P67" s="1855"/>
      <c r="Q67" s="1853"/>
      <c r="R67" s="2239"/>
      <c r="S67" s="2239"/>
      <c r="T67" s="612"/>
      <c r="U67" s="2226"/>
      <c r="V67" s="2227"/>
      <c r="W67" s="2283"/>
      <c r="X67" s="2220"/>
      <c r="Y67" s="2220"/>
      <c r="Z67" s="1848"/>
      <c r="AA67" s="2220"/>
      <c r="AB67" s="2220"/>
      <c r="AC67" s="2220"/>
      <c r="AD67" s="2220"/>
      <c r="AE67" s="1848"/>
      <c r="AF67" s="2228">
        <f>SUM(AF65:AF66)</f>
        <v>256.24999999999272</v>
      </c>
      <c r="AG67" s="2229"/>
      <c r="AH67" s="2229"/>
      <c r="AI67" s="1849"/>
      <c r="AJ67" s="1011">
        <f>SUM(AJ65:AJ66)</f>
        <v>4</v>
      </c>
      <c r="AK67" s="912"/>
      <c r="AL67" s="913">
        <f>'3.1Cost by Sub-contractors'!K20</f>
        <v>150.63</v>
      </c>
      <c r="AM67" s="914"/>
      <c r="AN67" s="913">
        <f>AJ67*AL67</f>
        <v>602.52</v>
      </c>
      <c r="AO67" s="915"/>
      <c r="AP67" s="916">
        <f>SUM(AP65:AP66)</f>
        <v>3.5874999999998982</v>
      </c>
      <c r="AQ67" s="912"/>
      <c r="AR67" s="913">
        <f>'3.1Cost by Sub-contractors'!K21</f>
        <v>175.36</v>
      </c>
      <c r="AS67" s="914"/>
      <c r="AT67" s="913">
        <f>AP67*AR67</f>
        <v>629.10399999998219</v>
      </c>
      <c r="AU67" s="915"/>
      <c r="AV67" s="916">
        <f>SUM(AV65:AV66)</f>
        <v>0</v>
      </c>
      <c r="AW67" s="912"/>
      <c r="AX67" s="913">
        <f>'3.1Cost by Sub-contractors'!K22</f>
        <v>226.18</v>
      </c>
      <c r="AY67" s="914"/>
      <c r="AZ67" s="913">
        <f>AV67*AX67</f>
        <v>0</v>
      </c>
      <c r="BA67" s="915"/>
      <c r="BB67" s="917">
        <f>SUM(BB65:BB66)</f>
        <v>0.25624999999999271</v>
      </c>
      <c r="BC67" s="912"/>
      <c r="BD67" s="913">
        <f>'3.1Cost by Sub-contractors'!K23</f>
        <v>438.31</v>
      </c>
      <c r="BE67" s="914"/>
      <c r="BF67" s="913">
        <f>BB67*BD67</f>
        <v>112.3169374999968</v>
      </c>
      <c r="BG67" s="915"/>
      <c r="BH67" s="917">
        <f>SUM(BH65:BH66)</f>
        <v>0</v>
      </c>
      <c r="BI67" s="912"/>
      <c r="BJ67" s="913">
        <f>'3.1Cost by Sub-contractors'!K24</f>
        <v>474.97</v>
      </c>
      <c r="BK67" s="914"/>
      <c r="BL67" s="913">
        <f>BH67*BJ67</f>
        <v>0</v>
      </c>
      <c r="BM67" s="915"/>
      <c r="BN67" s="918">
        <f>SUM(BN65:BN66)</f>
        <v>1.1759999999999999</v>
      </c>
      <c r="BO67" s="912"/>
      <c r="BP67" s="913">
        <f>'3.1Cost by Sub-contractors'!K25</f>
        <v>572.73</v>
      </c>
      <c r="BQ67" s="919"/>
      <c r="BR67" s="914">
        <f>BN67*BP67</f>
        <v>673.53048000000001</v>
      </c>
      <c r="BS67" s="915"/>
      <c r="BT67" s="918">
        <f>SUM(BT65:BT66)</f>
        <v>0</v>
      </c>
      <c r="BU67" s="912"/>
      <c r="BV67" s="913">
        <f>'3.1Cost by Sub-contractors'!K26</f>
        <v>474.97</v>
      </c>
      <c r="BW67" s="919"/>
      <c r="BX67" s="914">
        <f>BT67*BV67</f>
        <v>0</v>
      </c>
      <c r="BY67" s="915"/>
      <c r="BZ67" s="918">
        <f>SUM(BZ65:BZ66)</f>
        <v>0</v>
      </c>
      <c r="CA67" s="912"/>
      <c r="CB67" s="913">
        <f>'3.1Cost by Sub-contractors'!K27</f>
        <v>655.49</v>
      </c>
      <c r="CC67" s="919"/>
      <c r="CD67" s="914">
        <f>BZ67*CB67</f>
        <v>0</v>
      </c>
      <c r="CE67" s="915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9" customFormat="1" ht="7.35" customHeight="1">
      <c r="A68" s="979"/>
      <c r="B68" s="1744"/>
      <c r="C68" s="1993"/>
      <c r="D68" s="1995"/>
      <c r="E68" s="2437" t="str">
        <f>'4.1Plan'!D216</f>
        <v>ML05-2</v>
      </c>
      <c r="F68" s="2438"/>
      <c r="G68" s="2409">
        <v>35353</v>
      </c>
      <c r="H68" s="2410"/>
      <c r="I68" s="1012">
        <v>35</v>
      </c>
      <c r="J68" s="1013"/>
      <c r="K68" s="2367">
        <v>26</v>
      </c>
      <c r="L68" s="2368"/>
      <c r="M68" s="640"/>
      <c r="N68" s="2285">
        <f>G68-I68/2</f>
        <v>35335.5</v>
      </c>
      <c r="O68" s="2225"/>
      <c r="P68" s="1857"/>
      <c r="Q68" s="1850" t="s">
        <v>424</v>
      </c>
      <c r="R68" s="2225">
        <f>G68+I68/2</f>
        <v>35370.5</v>
      </c>
      <c r="S68" s="2225"/>
      <c r="T68" s="1829"/>
      <c r="U68" s="2302" t="s">
        <v>44</v>
      </c>
      <c r="V68" s="2303"/>
      <c r="W68" s="2285">
        <f>N68-O6</f>
        <v>35305.5</v>
      </c>
      <c r="X68" s="2225"/>
      <c r="Y68" s="2225"/>
      <c r="Z68" s="991" t="s">
        <v>424</v>
      </c>
      <c r="AA68" s="2225">
        <f>R68+O6</f>
        <v>35400.5</v>
      </c>
      <c r="AB68" s="2225"/>
      <c r="AC68" s="2225"/>
      <c r="AD68" s="2225"/>
      <c r="AE68" s="991"/>
      <c r="AF68" s="2489">
        <f>AA68-W68</f>
        <v>95</v>
      </c>
      <c r="AG68" s="2490"/>
      <c r="AH68" s="2490"/>
      <c r="AI68" s="992"/>
      <c r="AJ68" s="1015">
        <f>G5</f>
        <v>2</v>
      </c>
      <c r="AK68" s="1016"/>
      <c r="AL68" s="920"/>
      <c r="AM68" s="1017"/>
      <c r="AN68" s="920"/>
      <c r="AO68" s="1018"/>
      <c r="AP68" s="883">
        <f>AF68*N7/10000</f>
        <v>1.33</v>
      </c>
      <c r="AQ68" s="884"/>
      <c r="AR68" s="885"/>
      <c r="AS68" s="886"/>
      <c r="AT68" s="885"/>
      <c r="AU68" s="888"/>
      <c r="AV68" s="883"/>
      <c r="AW68" s="884"/>
      <c r="AX68" s="885"/>
      <c r="AY68" s="886"/>
      <c r="AZ68" s="885"/>
      <c r="BA68" s="888"/>
      <c r="BB68" s="889">
        <f>AF68/1000</f>
        <v>9.5000000000000001E-2</v>
      </c>
      <c r="BC68" s="884"/>
      <c r="BD68" s="885"/>
      <c r="BE68" s="886"/>
      <c r="BF68" s="885"/>
      <c r="BG68" s="888"/>
      <c r="BH68" s="889"/>
      <c r="BI68" s="884"/>
      <c r="BJ68" s="885"/>
      <c r="BK68" s="886"/>
      <c r="BL68" s="885"/>
      <c r="BM68" s="888"/>
      <c r="BN68" s="890">
        <f>ROUND((AF68-I68)/K8,0)*N9*(1+K10)/1000</f>
        <v>0.441</v>
      </c>
      <c r="BO68" s="891"/>
      <c r="BP68" s="885"/>
      <c r="BQ68" s="892"/>
      <c r="BR68" s="886"/>
      <c r="BS68" s="891"/>
      <c r="BT68" s="890"/>
      <c r="BU68" s="891"/>
      <c r="BV68" s="920"/>
      <c r="BW68" s="892"/>
      <c r="BX68" s="886"/>
      <c r="BY68" s="891"/>
      <c r="BZ68" s="890"/>
      <c r="CA68" s="596"/>
      <c r="CB68" s="920"/>
      <c r="CC68" s="893"/>
      <c r="CD68" s="639"/>
      <c r="CE68" s="640"/>
    </row>
    <row r="69" spans="1:166" s="849" customFormat="1" ht="7.35" customHeight="1">
      <c r="A69" s="979"/>
      <c r="B69" s="1744"/>
      <c r="C69" s="1993"/>
      <c r="D69" s="1995"/>
      <c r="E69" s="2029"/>
      <c r="F69" s="2031"/>
      <c r="G69" s="2403">
        <v>36200</v>
      </c>
      <c r="H69" s="2404"/>
      <c r="I69" s="993">
        <v>60</v>
      </c>
      <c r="J69" s="994"/>
      <c r="K69" s="2365">
        <v>26</v>
      </c>
      <c r="L69" s="2366"/>
      <c r="M69" s="637"/>
      <c r="N69" s="2284">
        <f>G69-I69/2</f>
        <v>36170</v>
      </c>
      <c r="O69" s="2219"/>
      <c r="P69" s="1856"/>
      <c r="Q69" s="1846" t="s">
        <v>424</v>
      </c>
      <c r="R69" s="2219">
        <f>G69+I69/2</f>
        <v>36230</v>
      </c>
      <c r="S69" s="2219"/>
      <c r="T69" s="1024"/>
      <c r="U69" s="2279" t="s">
        <v>668</v>
      </c>
      <c r="V69" s="2280"/>
      <c r="W69" s="2284">
        <f>N69-S6</f>
        <v>36120</v>
      </c>
      <c r="X69" s="2219"/>
      <c r="Y69" s="2219"/>
      <c r="Z69" s="984" t="s">
        <v>424</v>
      </c>
      <c r="AA69" s="2219">
        <f>R69+S6</f>
        <v>36280</v>
      </c>
      <c r="AB69" s="2219"/>
      <c r="AC69" s="2219"/>
      <c r="AD69" s="2219"/>
      <c r="AE69" s="984"/>
      <c r="AF69" s="2249">
        <f>AA69-W69</f>
        <v>160</v>
      </c>
      <c r="AG69" s="2250"/>
      <c r="AH69" s="2250"/>
      <c r="AI69" s="995"/>
      <c r="AJ69" s="996">
        <f>G5</f>
        <v>2</v>
      </c>
      <c r="AK69" s="997"/>
      <c r="AL69" s="894"/>
      <c r="AM69" s="998"/>
      <c r="AN69" s="894"/>
      <c r="AO69" s="999"/>
      <c r="AP69" s="895">
        <f>(AF69-I69)*N7/10000</f>
        <v>1.4</v>
      </c>
      <c r="AQ69" s="896"/>
      <c r="AR69" s="897"/>
      <c r="AS69" s="898"/>
      <c r="AT69" s="897"/>
      <c r="AU69" s="899"/>
      <c r="AV69" s="895">
        <f>I69*N7/10000</f>
        <v>0.84</v>
      </c>
      <c r="AW69" s="896"/>
      <c r="AX69" s="897"/>
      <c r="AY69" s="898"/>
      <c r="AZ69" s="897"/>
      <c r="BA69" s="899"/>
      <c r="BB69" s="900">
        <f>(AF69-I69)/1000</f>
        <v>0.1</v>
      </c>
      <c r="BC69" s="896"/>
      <c r="BD69" s="897"/>
      <c r="BE69" s="898"/>
      <c r="BF69" s="897"/>
      <c r="BG69" s="899"/>
      <c r="BH69" s="900">
        <f>I69/1000</f>
        <v>0.06</v>
      </c>
      <c r="BI69" s="896"/>
      <c r="BJ69" s="897"/>
      <c r="BK69" s="898"/>
      <c r="BL69" s="897"/>
      <c r="BM69" s="899"/>
      <c r="BN69" s="903">
        <f>ROUND((AF69-I69)/K8,0)*N9*(1+K10)/1000</f>
        <v>0.73499999999999999</v>
      </c>
      <c r="BO69" s="901"/>
      <c r="BP69" s="897"/>
      <c r="BQ69" s="902"/>
      <c r="BR69" s="898"/>
      <c r="BS69" s="901"/>
      <c r="BT69" s="903">
        <f>AT13*AT14/1000</f>
        <v>0.1</v>
      </c>
      <c r="BU69" s="901"/>
      <c r="BV69" s="894"/>
      <c r="BW69" s="902"/>
      <c r="BX69" s="898"/>
      <c r="BY69" s="901"/>
      <c r="BZ69" s="903">
        <f>I69*AT15/1000</f>
        <v>0.12</v>
      </c>
      <c r="CA69" s="580"/>
      <c r="CB69" s="894"/>
      <c r="CC69" s="904"/>
      <c r="CD69" s="636"/>
      <c r="CE69" s="637"/>
    </row>
    <row r="70" spans="1:166" s="849" customFormat="1" ht="7.35" customHeight="1">
      <c r="A70" s="979"/>
      <c r="B70" s="1744"/>
      <c r="C70" s="1993"/>
      <c r="D70" s="1995"/>
      <c r="E70" s="2029"/>
      <c r="F70" s="2031"/>
      <c r="G70" s="2403">
        <v>36780</v>
      </c>
      <c r="H70" s="2404"/>
      <c r="I70" s="993">
        <v>24</v>
      </c>
      <c r="J70" s="994"/>
      <c r="K70" s="2365">
        <v>26</v>
      </c>
      <c r="L70" s="2366"/>
      <c r="M70" s="637"/>
      <c r="N70" s="2284">
        <f>G70-I70/2</f>
        <v>36768</v>
      </c>
      <c r="O70" s="2219"/>
      <c r="P70" s="1856"/>
      <c r="Q70" s="1846" t="s">
        <v>424</v>
      </c>
      <c r="R70" s="2219">
        <f>G70+I70/2</f>
        <v>36792</v>
      </c>
      <c r="S70" s="2219"/>
      <c r="T70" s="1024"/>
      <c r="U70" s="2279" t="s">
        <v>669</v>
      </c>
      <c r="V70" s="2280"/>
      <c r="W70" s="2284">
        <f>N70-O6</f>
        <v>36738</v>
      </c>
      <c r="X70" s="2219"/>
      <c r="Y70" s="2219"/>
      <c r="Z70" s="984" t="s">
        <v>424</v>
      </c>
      <c r="AA70" s="2219">
        <f>R70+O6</f>
        <v>36822</v>
      </c>
      <c r="AB70" s="2219"/>
      <c r="AC70" s="2219"/>
      <c r="AD70" s="2219"/>
      <c r="AE70" s="984"/>
      <c r="AF70" s="2249">
        <f>AA70-W70</f>
        <v>84</v>
      </c>
      <c r="AG70" s="2250"/>
      <c r="AH70" s="2250"/>
      <c r="AI70" s="995"/>
      <c r="AJ70" s="996">
        <f>G5</f>
        <v>2</v>
      </c>
      <c r="AK70" s="997"/>
      <c r="AL70" s="894"/>
      <c r="AM70" s="998"/>
      <c r="AN70" s="894"/>
      <c r="AO70" s="999"/>
      <c r="AP70" s="895">
        <f>(AF70-I70)*N7/10000</f>
        <v>0.84</v>
      </c>
      <c r="AQ70" s="896"/>
      <c r="AR70" s="897"/>
      <c r="AS70" s="898"/>
      <c r="AT70" s="897"/>
      <c r="AU70" s="899"/>
      <c r="AV70" s="895">
        <f>I70*N7/10000</f>
        <v>0.33600000000000002</v>
      </c>
      <c r="AW70" s="896"/>
      <c r="AX70" s="897"/>
      <c r="AY70" s="898"/>
      <c r="AZ70" s="897"/>
      <c r="BA70" s="899"/>
      <c r="BB70" s="900">
        <f>(AF70-I70)/1000</f>
        <v>0.06</v>
      </c>
      <c r="BC70" s="896"/>
      <c r="BD70" s="897"/>
      <c r="BE70" s="898"/>
      <c r="BF70" s="897"/>
      <c r="BG70" s="899"/>
      <c r="BH70" s="900">
        <f>I70/1000</f>
        <v>2.4E-2</v>
      </c>
      <c r="BI70" s="896"/>
      <c r="BJ70" s="897"/>
      <c r="BK70" s="898"/>
      <c r="BL70" s="897"/>
      <c r="BM70" s="899"/>
      <c r="BN70" s="903">
        <f>ROUND((AF70-I70)/K8,0)*N9*(1+K10)/1000</f>
        <v>0.441</v>
      </c>
      <c r="BO70" s="901"/>
      <c r="BP70" s="897"/>
      <c r="BQ70" s="902"/>
      <c r="BR70" s="898"/>
      <c r="BS70" s="901"/>
      <c r="BT70" s="903"/>
      <c r="BU70" s="901"/>
      <c r="BV70" s="894"/>
      <c r="BW70" s="902"/>
      <c r="BX70" s="898"/>
      <c r="BY70" s="901"/>
      <c r="BZ70" s="903"/>
      <c r="CA70" s="580"/>
      <c r="CB70" s="894"/>
      <c r="CC70" s="904"/>
      <c r="CD70" s="636"/>
      <c r="CE70" s="637"/>
    </row>
    <row r="71" spans="1:166" ht="7.35" customHeight="1">
      <c r="A71" s="979"/>
      <c r="B71" s="1744"/>
      <c r="C71" s="1993"/>
      <c r="D71" s="1995"/>
      <c r="E71" s="613"/>
      <c r="F71" s="613"/>
      <c r="G71" s="2403">
        <v>38287</v>
      </c>
      <c r="H71" s="2404"/>
      <c r="I71" s="993">
        <v>142</v>
      </c>
      <c r="J71" s="994"/>
      <c r="K71" s="2365">
        <v>26</v>
      </c>
      <c r="L71" s="2366"/>
      <c r="M71" s="637"/>
      <c r="N71" s="2284">
        <f>G71-I71/2</f>
        <v>38216</v>
      </c>
      <c r="O71" s="2219"/>
      <c r="P71" s="1856"/>
      <c r="Q71" s="1846" t="s">
        <v>424</v>
      </c>
      <c r="R71" s="2219">
        <f>G71+I71/2</f>
        <v>38358</v>
      </c>
      <c r="S71" s="2219"/>
      <c r="T71" s="1024"/>
      <c r="U71" s="2279" t="s">
        <v>670</v>
      </c>
      <c r="V71" s="2280"/>
      <c r="W71" s="2284">
        <f>N71-V6</f>
        <v>38116</v>
      </c>
      <c r="X71" s="2219"/>
      <c r="Y71" s="2219"/>
      <c r="Z71" s="984" t="s">
        <v>424</v>
      </c>
      <c r="AA71" s="2219">
        <f>R71+V6</f>
        <v>38458</v>
      </c>
      <c r="AB71" s="2219"/>
      <c r="AC71" s="2219"/>
      <c r="AD71" s="2219"/>
      <c r="AE71" s="984"/>
      <c r="AF71" s="2249">
        <f>AA71-W71</f>
        <v>342</v>
      </c>
      <c r="AG71" s="2250"/>
      <c r="AH71" s="2250"/>
      <c r="AI71" s="995"/>
      <c r="AJ71" s="996">
        <f>I5</f>
        <v>4</v>
      </c>
      <c r="AK71" s="997"/>
      <c r="AL71" s="894"/>
      <c r="AM71" s="998"/>
      <c r="AN71" s="894"/>
      <c r="AO71" s="999"/>
      <c r="AP71" s="895">
        <f>(AF71-I71)*N7/10000</f>
        <v>2.8</v>
      </c>
      <c r="AQ71" s="896"/>
      <c r="AR71" s="897"/>
      <c r="AS71" s="898"/>
      <c r="AT71" s="897"/>
      <c r="AU71" s="899"/>
      <c r="AV71" s="895">
        <f>I71*N7/10000</f>
        <v>1.988</v>
      </c>
      <c r="AW71" s="896"/>
      <c r="AX71" s="897"/>
      <c r="AY71" s="898"/>
      <c r="AZ71" s="897"/>
      <c r="BA71" s="899"/>
      <c r="BB71" s="900">
        <f>(AF71-I71)/1000</f>
        <v>0.2</v>
      </c>
      <c r="BC71" s="896"/>
      <c r="BD71" s="897"/>
      <c r="BE71" s="898"/>
      <c r="BF71" s="897"/>
      <c r="BG71" s="899"/>
      <c r="BH71" s="900">
        <f>I71/1000</f>
        <v>0.14199999999999999</v>
      </c>
      <c r="BI71" s="896"/>
      <c r="BJ71" s="897"/>
      <c r="BK71" s="898"/>
      <c r="BL71" s="897"/>
      <c r="BM71" s="899"/>
      <c r="BN71" s="903">
        <f>ROUND((AF71-I71)/K8,0)*N9*(1+K10)/1000</f>
        <v>1.47</v>
      </c>
      <c r="BO71" s="901"/>
      <c r="BP71" s="897"/>
      <c r="BQ71" s="902"/>
      <c r="BR71" s="898"/>
      <c r="BS71" s="901"/>
      <c r="BT71" s="903">
        <f>ROUND(I71/AR13,0)*AR14/1000</f>
        <v>1</v>
      </c>
      <c r="BU71" s="901"/>
      <c r="BV71" s="894"/>
      <c r="BW71" s="902"/>
      <c r="BX71" s="898"/>
      <c r="BY71" s="901"/>
      <c r="BZ71" s="903">
        <f>I71*AR15/1000</f>
        <v>0.56799999999999995</v>
      </c>
      <c r="CA71" s="580"/>
      <c r="CB71" s="894"/>
      <c r="CC71" s="904"/>
      <c r="CD71" s="636"/>
      <c r="CE71" s="637"/>
      <c r="CF71" s="494"/>
      <c r="CG71" s="613"/>
      <c r="CH71" s="613"/>
      <c r="CI71" s="613"/>
    </row>
    <row r="72" spans="1:166" ht="7.35" customHeight="1">
      <c r="A72" s="979"/>
      <c r="B72" s="1744"/>
      <c r="C72" s="1993"/>
      <c r="D72" s="1995"/>
      <c r="E72" s="2029"/>
      <c r="F72" s="2031"/>
      <c r="G72" s="2403">
        <v>38787</v>
      </c>
      <c r="H72" s="2404"/>
      <c r="I72" s="993">
        <v>19</v>
      </c>
      <c r="J72" s="994"/>
      <c r="K72" s="2365">
        <v>26</v>
      </c>
      <c r="L72" s="2366"/>
      <c r="M72" s="637"/>
      <c r="N72" s="2284">
        <f>G72-I72/2</f>
        <v>38777.5</v>
      </c>
      <c r="O72" s="2219"/>
      <c r="P72" s="1856"/>
      <c r="Q72" s="1846" t="s">
        <v>424</v>
      </c>
      <c r="R72" s="2219">
        <f>G72+I72/2</f>
        <v>38796.5</v>
      </c>
      <c r="S72" s="2219"/>
      <c r="T72" s="1024"/>
      <c r="U72" s="2279" t="s">
        <v>45</v>
      </c>
      <c r="V72" s="2280"/>
      <c r="W72" s="2284">
        <f>N72-O6</f>
        <v>38747.5</v>
      </c>
      <c r="X72" s="2219"/>
      <c r="Y72" s="2219"/>
      <c r="Z72" s="984" t="s">
        <v>424</v>
      </c>
      <c r="AA72" s="2219">
        <f>R72+O6</f>
        <v>38826.5</v>
      </c>
      <c r="AB72" s="2219"/>
      <c r="AC72" s="2219"/>
      <c r="AD72" s="2219"/>
      <c r="AE72" s="984"/>
      <c r="AF72" s="2249">
        <f>AA72-W72</f>
        <v>79</v>
      </c>
      <c r="AG72" s="2250"/>
      <c r="AH72" s="2250"/>
      <c r="AI72" s="995"/>
      <c r="AJ72" s="996">
        <f>G5</f>
        <v>2</v>
      </c>
      <c r="AK72" s="997"/>
      <c r="AL72" s="894"/>
      <c r="AM72" s="998"/>
      <c r="AN72" s="894"/>
      <c r="AO72" s="999"/>
      <c r="AP72" s="895">
        <f>AF72*N7/10000</f>
        <v>1.1060000000000001</v>
      </c>
      <c r="AQ72" s="896"/>
      <c r="AR72" s="897"/>
      <c r="AS72" s="898"/>
      <c r="AT72" s="897"/>
      <c r="AU72" s="899"/>
      <c r="AV72" s="895"/>
      <c r="AW72" s="896"/>
      <c r="AX72" s="897"/>
      <c r="AY72" s="898"/>
      <c r="AZ72" s="897"/>
      <c r="BA72" s="899"/>
      <c r="BB72" s="900">
        <f>AF72/1000</f>
        <v>7.9000000000000001E-2</v>
      </c>
      <c r="BC72" s="896"/>
      <c r="BD72" s="897"/>
      <c r="BE72" s="898"/>
      <c r="BF72" s="897"/>
      <c r="BG72" s="899"/>
      <c r="BH72" s="900"/>
      <c r="BI72" s="896"/>
      <c r="BJ72" s="897"/>
      <c r="BK72" s="898"/>
      <c r="BL72" s="897"/>
      <c r="BM72" s="899"/>
      <c r="BN72" s="903">
        <f>ROUND((AF72-I72)/K8,0)*N9*(1+K10)/1000</f>
        <v>0.441</v>
      </c>
      <c r="BO72" s="901"/>
      <c r="BP72" s="897"/>
      <c r="BQ72" s="902"/>
      <c r="BR72" s="898"/>
      <c r="BS72" s="901"/>
      <c r="BT72" s="903"/>
      <c r="BU72" s="901"/>
      <c r="BV72" s="894"/>
      <c r="BW72" s="902"/>
      <c r="BX72" s="898"/>
      <c r="BY72" s="901"/>
      <c r="BZ72" s="903"/>
      <c r="CA72" s="580"/>
      <c r="CB72" s="894"/>
      <c r="CC72" s="904"/>
      <c r="CD72" s="636"/>
      <c r="CE72" s="637"/>
      <c r="CF72" s="494"/>
      <c r="CG72" s="613"/>
      <c r="CH72" s="613"/>
      <c r="CI72" s="613"/>
    </row>
    <row r="73" spans="1:166" ht="7.35" customHeight="1">
      <c r="A73" s="979"/>
      <c r="B73" s="1744"/>
      <c r="C73" s="1993"/>
      <c r="D73" s="1995"/>
      <c r="E73" s="2029"/>
      <c r="F73" s="2031"/>
      <c r="G73" s="2403">
        <v>39550</v>
      </c>
      <c r="H73" s="2404"/>
      <c r="I73" s="993">
        <v>176</v>
      </c>
      <c r="J73" s="994"/>
      <c r="K73" s="2365">
        <v>26</v>
      </c>
      <c r="L73" s="2366"/>
      <c r="M73" s="637"/>
      <c r="N73" s="2284">
        <f>G73-I73/2</f>
        <v>39462</v>
      </c>
      <c r="O73" s="2219"/>
      <c r="P73" s="1856"/>
      <c r="Q73" s="1846" t="s">
        <v>424</v>
      </c>
      <c r="R73" s="2219">
        <f>G73+I73/2</f>
        <v>39638</v>
      </c>
      <c r="S73" s="2219"/>
      <c r="T73" s="1024"/>
      <c r="U73" s="2279" t="s">
        <v>671</v>
      </c>
      <c r="V73" s="2280"/>
      <c r="W73" s="2284">
        <f>N73-V6</f>
        <v>39362</v>
      </c>
      <c r="X73" s="2219"/>
      <c r="Y73" s="2219"/>
      <c r="Z73" s="984" t="s">
        <v>424</v>
      </c>
      <c r="AA73" s="2219">
        <f>R73+V6</f>
        <v>39738</v>
      </c>
      <c r="AB73" s="2219"/>
      <c r="AC73" s="2219"/>
      <c r="AD73" s="2219"/>
      <c r="AE73" s="984"/>
      <c r="AF73" s="2249">
        <f>AA73-W73</f>
        <v>376</v>
      </c>
      <c r="AG73" s="2250"/>
      <c r="AH73" s="2250"/>
      <c r="AI73" s="995"/>
      <c r="AJ73" s="996">
        <f>I5</f>
        <v>4</v>
      </c>
      <c r="AK73" s="997"/>
      <c r="AL73" s="894"/>
      <c r="AM73" s="998"/>
      <c r="AN73" s="894"/>
      <c r="AO73" s="999"/>
      <c r="AP73" s="895">
        <f>(AF73-I73)*N7/10000</f>
        <v>2.8</v>
      </c>
      <c r="AQ73" s="896"/>
      <c r="AR73" s="897"/>
      <c r="AS73" s="898"/>
      <c r="AT73" s="897"/>
      <c r="AU73" s="899"/>
      <c r="AV73" s="895">
        <f>I73*N7/10000</f>
        <v>2.464</v>
      </c>
      <c r="AW73" s="896"/>
      <c r="AX73" s="897"/>
      <c r="AY73" s="898"/>
      <c r="AZ73" s="897"/>
      <c r="BA73" s="899"/>
      <c r="BB73" s="900">
        <f>(AF73-I73)/1000</f>
        <v>0.2</v>
      </c>
      <c r="BC73" s="896"/>
      <c r="BD73" s="897"/>
      <c r="BE73" s="898"/>
      <c r="BF73" s="897"/>
      <c r="BG73" s="899"/>
      <c r="BH73" s="900">
        <f>I73/1000</f>
        <v>0.17599999999999999</v>
      </c>
      <c r="BI73" s="896"/>
      <c r="BJ73" s="897"/>
      <c r="BK73" s="898"/>
      <c r="BL73" s="897"/>
      <c r="BM73" s="899"/>
      <c r="BN73" s="903">
        <f>ROUND((AF73-I73)/K8,0)*N9*(1+K10)/1000</f>
        <v>1.47</v>
      </c>
      <c r="BO73" s="901"/>
      <c r="BP73" s="897"/>
      <c r="BQ73" s="902"/>
      <c r="BR73" s="898"/>
      <c r="BS73" s="901"/>
      <c r="BT73" s="903">
        <f>ROUND(I73/AR13,0)*AR14/1000</f>
        <v>1.2</v>
      </c>
      <c r="BU73" s="901"/>
      <c r="BV73" s="894"/>
      <c r="BW73" s="902"/>
      <c r="BX73" s="898"/>
      <c r="BY73" s="901"/>
      <c r="BZ73" s="903">
        <f>I73*AR15/1000</f>
        <v>0.70399999999999996</v>
      </c>
      <c r="CA73" s="580"/>
      <c r="CB73" s="894"/>
      <c r="CC73" s="904"/>
      <c r="CD73" s="636"/>
      <c r="CE73" s="637"/>
      <c r="CF73" s="494"/>
      <c r="CG73" s="613"/>
      <c r="CH73" s="613"/>
      <c r="CI73" s="613"/>
    </row>
    <row r="74" spans="1:166" ht="7.35" customHeight="1">
      <c r="A74" s="979"/>
      <c r="B74" s="1744"/>
      <c r="C74" s="1993"/>
      <c r="D74" s="1995"/>
      <c r="E74" s="2029"/>
      <c r="F74" s="2031"/>
      <c r="G74" s="2403">
        <v>39995</v>
      </c>
      <c r="H74" s="2404"/>
      <c r="I74" s="993">
        <v>22</v>
      </c>
      <c r="J74" s="994"/>
      <c r="K74" s="2365">
        <v>26</v>
      </c>
      <c r="L74" s="2366"/>
      <c r="M74" s="637"/>
      <c r="N74" s="2284">
        <f>G74-I74/2</f>
        <v>39984</v>
      </c>
      <c r="O74" s="2219"/>
      <c r="P74" s="1856"/>
      <c r="Q74" s="1846" t="s">
        <v>424</v>
      </c>
      <c r="R74" s="2219">
        <f>G74+I74/2</f>
        <v>40006</v>
      </c>
      <c r="S74" s="2219"/>
      <c r="T74" s="1024"/>
      <c r="U74" s="2279" t="s">
        <v>672</v>
      </c>
      <c r="V74" s="2280"/>
      <c r="W74" s="2284">
        <f>N74-O6</f>
        <v>39954</v>
      </c>
      <c r="X74" s="2219"/>
      <c r="Y74" s="2219"/>
      <c r="Z74" s="984" t="s">
        <v>424</v>
      </c>
      <c r="AA74" s="2219">
        <f>R74+O6</f>
        <v>40036</v>
      </c>
      <c r="AB74" s="2219"/>
      <c r="AC74" s="2219"/>
      <c r="AD74" s="2219"/>
      <c r="AE74" s="984"/>
      <c r="AF74" s="2249">
        <f>AA74-W74</f>
        <v>82</v>
      </c>
      <c r="AG74" s="2250"/>
      <c r="AH74" s="2250"/>
      <c r="AI74" s="995"/>
      <c r="AJ74" s="996">
        <f>G5</f>
        <v>2</v>
      </c>
      <c r="AK74" s="997"/>
      <c r="AL74" s="894"/>
      <c r="AM74" s="998"/>
      <c r="AN74" s="894"/>
      <c r="AO74" s="999"/>
      <c r="AP74" s="895">
        <f>(AF74-I74)*N7/10000</f>
        <v>0.84</v>
      </c>
      <c r="AQ74" s="896"/>
      <c r="AR74" s="897"/>
      <c r="AS74" s="898"/>
      <c r="AT74" s="897"/>
      <c r="AU74" s="899"/>
      <c r="AV74" s="895">
        <f>I74*N7/10000</f>
        <v>0.308</v>
      </c>
      <c r="AW74" s="896"/>
      <c r="AX74" s="897"/>
      <c r="AY74" s="898"/>
      <c r="AZ74" s="897"/>
      <c r="BA74" s="899"/>
      <c r="BB74" s="900">
        <f>(AF74-I74)/1000</f>
        <v>0.06</v>
      </c>
      <c r="BC74" s="896"/>
      <c r="BD74" s="897"/>
      <c r="BE74" s="898"/>
      <c r="BF74" s="897"/>
      <c r="BG74" s="899"/>
      <c r="BH74" s="900">
        <f>I74/1000</f>
        <v>2.1999999999999999E-2</v>
      </c>
      <c r="BI74" s="896"/>
      <c r="BJ74" s="897"/>
      <c r="BK74" s="898"/>
      <c r="BL74" s="897"/>
      <c r="BM74" s="899"/>
      <c r="BN74" s="903">
        <f>ROUND((AF74-I74)/K8,0)*N9*(1+K10)/1000</f>
        <v>0.441</v>
      </c>
      <c r="BO74" s="901"/>
      <c r="BP74" s="897"/>
      <c r="BQ74" s="902"/>
      <c r="BR74" s="898"/>
      <c r="BS74" s="901"/>
      <c r="BT74" s="903"/>
      <c r="BU74" s="901"/>
      <c r="BV74" s="894"/>
      <c r="BW74" s="902"/>
      <c r="BX74" s="898"/>
      <c r="BY74" s="901"/>
      <c r="BZ74" s="903"/>
      <c r="CA74" s="580"/>
      <c r="CB74" s="894"/>
      <c r="CC74" s="904"/>
      <c r="CD74" s="636"/>
      <c r="CE74" s="637"/>
      <c r="CF74" s="494"/>
      <c r="CG74" s="613"/>
      <c r="CH74" s="613"/>
      <c r="CI74" s="613"/>
    </row>
    <row r="75" spans="1:166" ht="7.35" customHeight="1">
      <c r="A75" s="979"/>
      <c r="B75" s="1744"/>
      <c r="C75" s="1993"/>
      <c r="D75" s="1995"/>
      <c r="E75" s="2029"/>
      <c r="F75" s="2031"/>
      <c r="G75" s="2419">
        <v>41121</v>
      </c>
      <c r="H75" s="2420"/>
      <c r="I75" s="1020">
        <v>38</v>
      </c>
      <c r="J75" s="1021"/>
      <c r="K75" s="2369">
        <v>26</v>
      </c>
      <c r="L75" s="2370"/>
      <c r="M75" s="643"/>
      <c r="N75" s="2245">
        <f>G75-I75/2</f>
        <v>41102</v>
      </c>
      <c r="O75" s="2222"/>
      <c r="P75" s="1854"/>
      <c r="Q75" s="1847" t="s">
        <v>424</v>
      </c>
      <c r="R75" s="2222">
        <f>G75+I75/2</f>
        <v>41140</v>
      </c>
      <c r="S75" s="2222"/>
      <c r="T75" s="1022"/>
      <c r="U75" s="2277" t="s">
        <v>46</v>
      </c>
      <c r="V75" s="2278"/>
      <c r="W75" s="2245">
        <f>N75-O6</f>
        <v>41072</v>
      </c>
      <c r="X75" s="2222"/>
      <c r="Y75" s="2222"/>
      <c r="Z75" s="1800" t="s">
        <v>424</v>
      </c>
      <c r="AA75" s="2222">
        <f>R75+O6</f>
        <v>41170</v>
      </c>
      <c r="AB75" s="2222"/>
      <c r="AC75" s="2222"/>
      <c r="AD75" s="2222"/>
      <c r="AE75" s="1800"/>
      <c r="AF75" s="2451">
        <f>AA75-W75</f>
        <v>98</v>
      </c>
      <c r="AG75" s="2452"/>
      <c r="AH75" s="2452"/>
      <c r="AI75" s="1047"/>
      <c r="AJ75" s="1039">
        <f>G5</f>
        <v>2</v>
      </c>
      <c r="AK75" s="1032"/>
      <c r="AL75" s="929"/>
      <c r="AM75" s="1033"/>
      <c r="AN75" s="929"/>
      <c r="AO75" s="1034"/>
      <c r="AP75" s="1801">
        <f>AF75*N7/10000</f>
        <v>1.3720000000000001</v>
      </c>
      <c r="AQ75" s="1802"/>
      <c r="AR75" s="907"/>
      <c r="AS75" s="909"/>
      <c r="AT75" s="907"/>
      <c r="AU75" s="1803"/>
      <c r="AV75" s="1801"/>
      <c r="AW75" s="1802"/>
      <c r="AX75" s="907"/>
      <c r="AY75" s="909"/>
      <c r="AZ75" s="907"/>
      <c r="BA75" s="1803"/>
      <c r="BB75" s="1804">
        <f>AF75/1000</f>
        <v>9.8000000000000004E-2</v>
      </c>
      <c r="BC75" s="1802"/>
      <c r="BD75" s="907"/>
      <c r="BE75" s="909"/>
      <c r="BF75" s="907"/>
      <c r="BG75" s="1803"/>
      <c r="BH75" s="1804"/>
      <c r="BI75" s="1802"/>
      <c r="BJ75" s="907"/>
      <c r="BK75" s="909"/>
      <c r="BL75" s="907"/>
      <c r="BM75" s="1803"/>
      <c r="BN75" s="925">
        <f>ROUND((AF75-I75)/K8,0)*N9*(1+K10)/1000</f>
        <v>0.441</v>
      </c>
      <c r="BO75" s="906"/>
      <c r="BP75" s="907"/>
      <c r="BQ75" s="908"/>
      <c r="BR75" s="909"/>
      <c r="BS75" s="906"/>
      <c r="BT75" s="925"/>
      <c r="BU75" s="906"/>
      <c r="BV75" s="929"/>
      <c r="BW75" s="908"/>
      <c r="BX75" s="909"/>
      <c r="BY75" s="906"/>
      <c r="BZ75" s="925"/>
      <c r="CA75" s="617"/>
      <c r="CB75" s="929"/>
      <c r="CC75" s="910"/>
      <c r="CD75" s="1851"/>
      <c r="CE75" s="643"/>
      <c r="CF75" s="494"/>
      <c r="CG75" s="613"/>
      <c r="CH75" s="613"/>
      <c r="CI75" s="613"/>
    </row>
    <row r="76" spans="1:166" s="849" customFormat="1" ht="7.35" customHeight="1">
      <c r="A76" s="985"/>
      <c r="B76" s="1748"/>
      <c r="C76" s="2035"/>
      <c r="D76" s="2037"/>
      <c r="E76" s="2435"/>
      <c r="F76" s="2436"/>
      <c r="G76" s="2230" t="s">
        <v>610</v>
      </c>
      <c r="H76" s="2231"/>
      <c r="I76" s="1008">
        <f>SUM(I68:I75)</f>
        <v>516</v>
      </c>
      <c r="J76" s="911"/>
      <c r="K76" s="2232"/>
      <c r="L76" s="2233"/>
      <c r="M76" s="612"/>
      <c r="N76" s="2246"/>
      <c r="O76" s="2239"/>
      <c r="P76" s="1766"/>
      <c r="Q76" s="1757"/>
      <c r="R76" s="2239"/>
      <c r="S76" s="2239"/>
      <c r="T76" s="612"/>
      <c r="U76" s="2226"/>
      <c r="V76" s="2227"/>
      <c r="W76" s="2283"/>
      <c r="X76" s="2220"/>
      <c r="Y76" s="2220"/>
      <c r="Z76" s="1755"/>
      <c r="AA76" s="2220"/>
      <c r="AB76" s="2220"/>
      <c r="AC76" s="2220"/>
      <c r="AD76" s="2220"/>
      <c r="AE76" s="1755"/>
      <c r="AF76" s="2228">
        <f>SUM(AF68:AF75)</f>
        <v>1316</v>
      </c>
      <c r="AG76" s="2229"/>
      <c r="AH76" s="2229"/>
      <c r="AI76" s="1756"/>
      <c r="AJ76" s="1011">
        <f>SUM(AJ68:AJ75)</f>
        <v>20</v>
      </c>
      <c r="AK76" s="912"/>
      <c r="AL76" s="913">
        <f>'3.1Cost by Sub-contractors'!K20</f>
        <v>150.63</v>
      </c>
      <c r="AM76" s="914"/>
      <c r="AN76" s="913">
        <f>AJ76*AL76</f>
        <v>3012.6</v>
      </c>
      <c r="AO76" s="915"/>
      <c r="AP76" s="916">
        <f>SUM(AP68:AP75)</f>
        <v>12.488</v>
      </c>
      <c r="AQ76" s="912"/>
      <c r="AR76" s="913">
        <f>'3.1Cost by Sub-contractors'!K21</f>
        <v>175.36</v>
      </c>
      <c r="AS76" s="914"/>
      <c r="AT76" s="913">
        <f>AP76*AR76</f>
        <v>2189.8956800000001</v>
      </c>
      <c r="AU76" s="915"/>
      <c r="AV76" s="916">
        <f>SUM(AV68:AV75)</f>
        <v>5.9359999999999999</v>
      </c>
      <c r="AW76" s="912"/>
      <c r="AX76" s="913">
        <f>'3.1Cost by Sub-contractors'!K22</f>
        <v>226.18</v>
      </c>
      <c r="AY76" s="914"/>
      <c r="AZ76" s="913">
        <f>AV76*AX76</f>
        <v>1342.60448</v>
      </c>
      <c r="BA76" s="915"/>
      <c r="BB76" s="917">
        <f>SUM(BB68:BB75)</f>
        <v>0.89200000000000002</v>
      </c>
      <c r="BC76" s="912"/>
      <c r="BD76" s="913">
        <f>'3.1Cost by Sub-contractors'!K23</f>
        <v>438.31</v>
      </c>
      <c r="BE76" s="914"/>
      <c r="BF76" s="913">
        <f>BB76*BD76</f>
        <v>390.97252000000003</v>
      </c>
      <c r="BG76" s="915"/>
      <c r="BH76" s="917">
        <f>SUM(BH68:BH75)</f>
        <v>0.42399999999999999</v>
      </c>
      <c r="BI76" s="912"/>
      <c r="BJ76" s="913">
        <f>'3.1Cost by Sub-contractors'!K24</f>
        <v>474.97</v>
      </c>
      <c r="BK76" s="914"/>
      <c r="BL76" s="913">
        <f>BH76*BJ76</f>
        <v>201.38728</v>
      </c>
      <c r="BM76" s="915"/>
      <c r="BN76" s="918">
        <f>SUM(BN68:BN75)</f>
        <v>5.879999999999999</v>
      </c>
      <c r="BO76" s="912"/>
      <c r="BP76" s="913">
        <f>'3.1Cost by Sub-contractors'!K25</f>
        <v>572.73</v>
      </c>
      <c r="BQ76" s="919"/>
      <c r="BR76" s="914">
        <f>BN76*BP76</f>
        <v>3367.6523999999995</v>
      </c>
      <c r="BS76" s="915"/>
      <c r="BT76" s="918">
        <f>SUM(BT68:BT75)</f>
        <v>2.2999999999999998</v>
      </c>
      <c r="BU76" s="912"/>
      <c r="BV76" s="913">
        <f>'3.1Cost by Sub-contractors'!K26</f>
        <v>474.97</v>
      </c>
      <c r="BW76" s="919"/>
      <c r="BX76" s="914">
        <f>BT76*BV76</f>
        <v>1092.431</v>
      </c>
      <c r="BY76" s="915"/>
      <c r="BZ76" s="918">
        <f>SUM(BZ68:BZ75)</f>
        <v>1.3919999999999999</v>
      </c>
      <c r="CA76" s="912"/>
      <c r="CB76" s="913">
        <f>'3.1Cost by Sub-contractors'!K27</f>
        <v>655.49</v>
      </c>
      <c r="CC76" s="919"/>
      <c r="CD76" s="914">
        <f>BZ76*CB76</f>
        <v>912.44207999999992</v>
      </c>
      <c r="CE76" s="915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2"/>
      <c r="B77" s="1746" t="str">
        <f>'4.1Plan'!B252</f>
        <v>Quang Nam</v>
      </c>
      <c r="C77" s="1998" t="str">
        <f>'4.1Plan'!C252</f>
        <v>PKG06</v>
      </c>
      <c r="D77" s="2000"/>
      <c r="E77" s="2437" t="str">
        <f>'4.1Plan'!D252</f>
        <v>ML06-1</v>
      </c>
      <c r="F77" s="2438"/>
      <c r="G77" s="2405">
        <v>42058</v>
      </c>
      <c r="H77" s="2406"/>
      <c r="I77" s="1025">
        <v>58</v>
      </c>
      <c r="J77" s="1026"/>
      <c r="K77" s="2373">
        <v>26</v>
      </c>
      <c r="L77" s="2374"/>
      <c r="M77" s="638"/>
      <c r="N77" s="2248">
        <f t="shared" ref="N77:N83" si="11">G77-I77/2</f>
        <v>42029</v>
      </c>
      <c r="O77" s="2218"/>
      <c r="P77" s="1764"/>
      <c r="Q77" s="1762" t="s">
        <v>424</v>
      </c>
      <c r="R77" s="2218">
        <f t="shared" ref="R77:R83" si="12">G77+I77/2</f>
        <v>42087</v>
      </c>
      <c r="S77" s="2218"/>
      <c r="T77" s="1023"/>
      <c r="U77" s="2275" t="s">
        <v>673</v>
      </c>
      <c r="V77" s="2276"/>
      <c r="W77" s="2292">
        <f>'4.1Plan'!AB252</f>
        <v>41950</v>
      </c>
      <c r="X77" s="2241"/>
      <c r="Y77" s="2241"/>
      <c r="Z77" s="983" t="s">
        <v>424</v>
      </c>
      <c r="AA77" s="2218">
        <f>R77+S6</f>
        <v>42137</v>
      </c>
      <c r="AB77" s="2218"/>
      <c r="AC77" s="2218"/>
      <c r="AD77" s="2218"/>
      <c r="AE77" s="983"/>
      <c r="AF77" s="2264">
        <f>'4.1Plan'!AH253</f>
        <v>187</v>
      </c>
      <c r="AG77" s="2265"/>
      <c r="AH77" s="2265"/>
      <c r="AI77" s="1014"/>
      <c r="AJ77" s="1031">
        <f>G5</f>
        <v>2</v>
      </c>
      <c r="AK77" s="1083"/>
      <c r="AL77" s="1084"/>
      <c r="AM77" s="1085"/>
      <c r="AN77" s="1084"/>
      <c r="AO77" s="1086"/>
      <c r="AP77" s="930">
        <f>(AF77-I77)*N7/10000</f>
        <v>1.806</v>
      </c>
      <c r="AQ77" s="931"/>
      <c r="AR77" s="887"/>
      <c r="AS77" s="923"/>
      <c r="AT77" s="887"/>
      <c r="AU77" s="932"/>
      <c r="AV77" s="930">
        <f>I77*N7/10000</f>
        <v>0.81200000000000006</v>
      </c>
      <c r="AW77" s="931"/>
      <c r="AX77" s="887"/>
      <c r="AY77" s="923"/>
      <c r="AZ77" s="887"/>
      <c r="BA77" s="932"/>
      <c r="BB77" s="933">
        <f>(AF77-I77)/1000</f>
        <v>0.129</v>
      </c>
      <c r="BC77" s="931"/>
      <c r="BD77" s="887"/>
      <c r="BE77" s="923"/>
      <c r="BF77" s="887"/>
      <c r="BG77" s="932"/>
      <c r="BH77" s="933">
        <f>I77/1000</f>
        <v>5.8000000000000003E-2</v>
      </c>
      <c r="BI77" s="931"/>
      <c r="BJ77" s="887"/>
      <c r="BK77" s="923"/>
      <c r="BL77" s="887"/>
      <c r="BM77" s="932"/>
      <c r="BN77" s="926">
        <f>ROUND((AF77-I77)/K8,0)*N9*(1+K10)/1000</f>
        <v>0.88200000000000001</v>
      </c>
      <c r="BO77" s="921"/>
      <c r="BP77" s="887"/>
      <c r="BQ77" s="922"/>
      <c r="BR77" s="923"/>
      <c r="BS77" s="921"/>
      <c r="BT77" s="926"/>
      <c r="BU77" s="921"/>
      <c r="BV77" s="1084"/>
      <c r="BW77" s="922"/>
      <c r="BX77" s="923"/>
      <c r="BY77" s="921"/>
      <c r="BZ77" s="926"/>
      <c r="CA77" s="578"/>
      <c r="CB77" s="1084"/>
      <c r="CC77" s="924"/>
      <c r="CD77" s="1776"/>
      <c r="CE77" s="638"/>
      <c r="CF77" s="494"/>
      <c r="CG77" s="613"/>
      <c r="CH77" s="613"/>
      <c r="CI77" s="613"/>
    </row>
    <row r="78" spans="1:166" ht="7.35" customHeight="1">
      <c r="A78" s="979"/>
      <c r="B78" s="1744"/>
      <c r="C78" s="1993"/>
      <c r="D78" s="1995"/>
      <c r="E78" s="2029"/>
      <c r="F78" s="2031"/>
      <c r="G78" s="2403">
        <v>42596</v>
      </c>
      <c r="H78" s="2404"/>
      <c r="I78" s="993">
        <v>34</v>
      </c>
      <c r="J78" s="994"/>
      <c r="K78" s="2365">
        <v>26</v>
      </c>
      <c r="L78" s="2366"/>
      <c r="M78" s="637"/>
      <c r="N78" s="2284">
        <f t="shared" si="11"/>
        <v>42579</v>
      </c>
      <c r="O78" s="2219"/>
      <c r="P78" s="1768"/>
      <c r="Q78" s="1751" t="s">
        <v>424</v>
      </c>
      <c r="R78" s="2219">
        <f t="shared" si="12"/>
        <v>42613</v>
      </c>
      <c r="S78" s="2219"/>
      <c r="T78" s="1024"/>
      <c r="U78" s="2279" t="s">
        <v>47</v>
      </c>
      <c r="V78" s="2280"/>
      <c r="W78" s="2284">
        <f>N78-O6</f>
        <v>42549</v>
      </c>
      <c r="X78" s="2219"/>
      <c r="Y78" s="2219"/>
      <c r="Z78" s="984" t="s">
        <v>424</v>
      </c>
      <c r="AA78" s="2219">
        <f>R78+O6</f>
        <v>42643</v>
      </c>
      <c r="AB78" s="2219"/>
      <c r="AC78" s="2219"/>
      <c r="AD78" s="2219"/>
      <c r="AE78" s="984"/>
      <c r="AF78" s="2249">
        <f t="shared" ref="AF78:AF83" si="13">AA78-W78</f>
        <v>94</v>
      </c>
      <c r="AG78" s="2250"/>
      <c r="AH78" s="2250"/>
      <c r="AI78" s="995"/>
      <c r="AJ78" s="996">
        <f>G5</f>
        <v>2</v>
      </c>
      <c r="AK78" s="997"/>
      <c r="AL78" s="894"/>
      <c r="AM78" s="998"/>
      <c r="AN78" s="894"/>
      <c r="AO78" s="999"/>
      <c r="AP78" s="895">
        <f>AF78*N7/10000</f>
        <v>1.3160000000000001</v>
      </c>
      <c r="AQ78" s="896"/>
      <c r="AR78" s="897"/>
      <c r="AS78" s="898"/>
      <c r="AT78" s="897"/>
      <c r="AU78" s="899"/>
      <c r="AV78" s="895"/>
      <c r="AW78" s="896"/>
      <c r="AX78" s="897"/>
      <c r="AY78" s="898"/>
      <c r="AZ78" s="897"/>
      <c r="BA78" s="899"/>
      <c r="BB78" s="900">
        <f>AF78/1000</f>
        <v>9.4E-2</v>
      </c>
      <c r="BC78" s="896"/>
      <c r="BD78" s="897"/>
      <c r="BE78" s="898"/>
      <c r="BF78" s="897"/>
      <c r="BG78" s="899"/>
      <c r="BH78" s="900"/>
      <c r="BI78" s="896"/>
      <c r="BJ78" s="897"/>
      <c r="BK78" s="898"/>
      <c r="BL78" s="897"/>
      <c r="BM78" s="899"/>
      <c r="BN78" s="903">
        <f>ROUND((AF78-I78)/K8,0)*N9*(1+K10)/1000</f>
        <v>0.441</v>
      </c>
      <c r="BO78" s="901"/>
      <c r="BP78" s="897"/>
      <c r="BQ78" s="902"/>
      <c r="BR78" s="898"/>
      <c r="BS78" s="901"/>
      <c r="BT78" s="903"/>
      <c r="BU78" s="901"/>
      <c r="BV78" s="894"/>
      <c r="BW78" s="902"/>
      <c r="BX78" s="898"/>
      <c r="BY78" s="901"/>
      <c r="BZ78" s="903"/>
      <c r="CA78" s="580"/>
      <c r="CB78" s="894"/>
      <c r="CC78" s="904"/>
      <c r="CD78" s="636"/>
      <c r="CE78" s="637"/>
      <c r="CF78" s="928"/>
      <c r="CG78" s="849"/>
      <c r="CH78" s="849"/>
      <c r="CI78" s="849"/>
      <c r="CJ78" s="849"/>
      <c r="CK78" s="849"/>
      <c r="CL78" s="849"/>
      <c r="CM78" s="849"/>
      <c r="CN78" s="849"/>
      <c r="CO78" s="849"/>
      <c r="CP78" s="849"/>
      <c r="CQ78" s="849"/>
      <c r="CR78" s="849"/>
      <c r="CS78" s="849"/>
      <c r="CT78" s="849"/>
      <c r="CU78" s="849"/>
      <c r="CV78" s="849"/>
      <c r="CW78" s="849"/>
      <c r="CX78" s="849"/>
      <c r="CY78" s="849"/>
      <c r="CZ78" s="849"/>
      <c r="DA78" s="849"/>
      <c r="DB78" s="849"/>
      <c r="DC78" s="849"/>
      <c r="DD78" s="849"/>
      <c r="DE78" s="849"/>
      <c r="DF78" s="849"/>
      <c r="DG78" s="849"/>
      <c r="DH78" s="849"/>
      <c r="DI78" s="849"/>
      <c r="DJ78" s="849"/>
      <c r="DK78" s="849"/>
      <c r="DL78" s="849"/>
      <c r="DM78" s="849"/>
      <c r="DN78" s="849"/>
      <c r="DO78" s="849"/>
      <c r="DP78" s="849"/>
      <c r="DQ78" s="849"/>
      <c r="DR78" s="849"/>
      <c r="DS78" s="849"/>
      <c r="DT78" s="849"/>
      <c r="DU78" s="849"/>
      <c r="DV78" s="849"/>
      <c r="DW78" s="849"/>
      <c r="DX78" s="849"/>
      <c r="DY78" s="849"/>
      <c r="DZ78" s="849"/>
      <c r="EA78" s="849"/>
      <c r="EB78" s="849"/>
      <c r="EC78" s="849"/>
      <c r="ED78" s="849"/>
      <c r="EE78" s="849"/>
      <c r="EF78" s="849"/>
      <c r="EG78" s="849"/>
      <c r="EH78" s="849"/>
      <c r="EI78" s="849"/>
      <c r="EJ78" s="849"/>
      <c r="EK78" s="849"/>
      <c r="EL78" s="849"/>
      <c r="EM78" s="849"/>
      <c r="EN78" s="849"/>
      <c r="EO78" s="849"/>
      <c r="EP78" s="849"/>
      <c r="EQ78" s="849"/>
      <c r="ER78" s="849"/>
      <c r="ES78" s="849"/>
      <c r="ET78" s="849"/>
      <c r="EU78" s="849"/>
      <c r="EV78" s="849"/>
      <c r="EW78" s="849"/>
      <c r="EX78" s="849"/>
      <c r="EY78" s="849"/>
      <c r="EZ78" s="849"/>
      <c r="FA78" s="849"/>
      <c r="FB78" s="849"/>
      <c r="FC78" s="849"/>
      <c r="FD78" s="849"/>
      <c r="FE78" s="849"/>
      <c r="FF78" s="849"/>
      <c r="FG78" s="849"/>
      <c r="FH78" s="849"/>
      <c r="FI78" s="849"/>
      <c r="FJ78" s="849"/>
    </row>
    <row r="79" spans="1:166" ht="7.35" customHeight="1">
      <c r="A79" s="979"/>
      <c r="B79" s="1744"/>
      <c r="C79" s="1993"/>
      <c r="D79" s="1995"/>
      <c r="E79" s="2029"/>
      <c r="F79" s="2031"/>
      <c r="G79" s="2403">
        <v>43520</v>
      </c>
      <c r="H79" s="2404"/>
      <c r="I79" s="993">
        <v>23</v>
      </c>
      <c r="J79" s="994"/>
      <c r="K79" s="2365">
        <v>26</v>
      </c>
      <c r="L79" s="2366"/>
      <c r="M79" s="637"/>
      <c r="N79" s="2284">
        <f t="shared" si="11"/>
        <v>43508.5</v>
      </c>
      <c r="O79" s="2219"/>
      <c r="P79" s="1768"/>
      <c r="Q79" s="1751" t="s">
        <v>424</v>
      </c>
      <c r="R79" s="2219">
        <f t="shared" si="12"/>
        <v>43531.5</v>
      </c>
      <c r="S79" s="2219"/>
      <c r="T79" s="1024"/>
      <c r="U79" s="2279" t="s">
        <v>674</v>
      </c>
      <c r="V79" s="2280"/>
      <c r="W79" s="2284">
        <f>N79-O6</f>
        <v>43478.5</v>
      </c>
      <c r="X79" s="2219"/>
      <c r="Y79" s="2219"/>
      <c r="Z79" s="984" t="s">
        <v>424</v>
      </c>
      <c r="AA79" s="2219">
        <f>R79+O6</f>
        <v>43561.5</v>
      </c>
      <c r="AB79" s="2219"/>
      <c r="AC79" s="2219"/>
      <c r="AD79" s="2219"/>
      <c r="AE79" s="984"/>
      <c r="AF79" s="2249">
        <f t="shared" si="13"/>
        <v>83</v>
      </c>
      <c r="AG79" s="2250"/>
      <c r="AH79" s="2250"/>
      <c r="AI79" s="995"/>
      <c r="AJ79" s="996">
        <f>G5</f>
        <v>2</v>
      </c>
      <c r="AK79" s="997"/>
      <c r="AL79" s="894"/>
      <c r="AM79" s="998"/>
      <c r="AN79" s="894"/>
      <c r="AO79" s="999"/>
      <c r="AP79" s="895">
        <f>(AF79-I79)*N7/10000</f>
        <v>0.84</v>
      </c>
      <c r="AQ79" s="896"/>
      <c r="AR79" s="897"/>
      <c r="AS79" s="898"/>
      <c r="AT79" s="897"/>
      <c r="AU79" s="899"/>
      <c r="AV79" s="895">
        <f>I79*N7/10000</f>
        <v>0.32200000000000001</v>
      </c>
      <c r="AW79" s="896"/>
      <c r="AX79" s="897"/>
      <c r="AY79" s="898"/>
      <c r="AZ79" s="897"/>
      <c r="BA79" s="899"/>
      <c r="BB79" s="900">
        <f>(AF79-I79)/1000</f>
        <v>0.06</v>
      </c>
      <c r="BC79" s="896"/>
      <c r="BD79" s="897"/>
      <c r="BE79" s="898"/>
      <c r="BF79" s="897"/>
      <c r="BG79" s="899"/>
      <c r="BH79" s="900">
        <f>I79/1000</f>
        <v>2.3E-2</v>
      </c>
      <c r="BI79" s="896"/>
      <c r="BJ79" s="897"/>
      <c r="BK79" s="898"/>
      <c r="BL79" s="897"/>
      <c r="BM79" s="899"/>
      <c r="BN79" s="903">
        <f>ROUND((AF79-I79)/K8,0)*N9*(1+K10)/1000</f>
        <v>0.441</v>
      </c>
      <c r="BO79" s="901"/>
      <c r="BP79" s="897"/>
      <c r="BQ79" s="902"/>
      <c r="BR79" s="898"/>
      <c r="BS79" s="901"/>
      <c r="BT79" s="903"/>
      <c r="BU79" s="901"/>
      <c r="BV79" s="894"/>
      <c r="BW79" s="902"/>
      <c r="BX79" s="898"/>
      <c r="BY79" s="901"/>
      <c r="BZ79" s="903"/>
      <c r="CA79" s="580"/>
      <c r="CB79" s="894"/>
      <c r="CC79" s="904"/>
      <c r="CD79" s="636"/>
      <c r="CE79" s="637"/>
      <c r="CF79" s="494"/>
      <c r="CG79" s="613"/>
      <c r="CH79" s="613"/>
      <c r="CI79" s="613"/>
    </row>
    <row r="80" spans="1:166" ht="7.35" customHeight="1">
      <c r="A80" s="979"/>
      <c r="B80" s="1744"/>
      <c r="C80" s="1993"/>
      <c r="D80" s="1995"/>
      <c r="E80" s="2029"/>
      <c r="F80" s="2031"/>
      <c r="G80" s="2403">
        <v>44300</v>
      </c>
      <c r="H80" s="2404"/>
      <c r="I80" s="993">
        <v>58</v>
      </c>
      <c r="J80" s="994"/>
      <c r="K80" s="2365">
        <v>26</v>
      </c>
      <c r="L80" s="2366"/>
      <c r="M80" s="637"/>
      <c r="N80" s="2284">
        <f t="shared" si="11"/>
        <v>44271</v>
      </c>
      <c r="O80" s="2219"/>
      <c r="P80" s="1768"/>
      <c r="Q80" s="1751" t="s">
        <v>424</v>
      </c>
      <c r="R80" s="2219">
        <f t="shared" si="12"/>
        <v>44329</v>
      </c>
      <c r="S80" s="2219"/>
      <c r="T80" s="1024"/>
      <c r="U80" s="2279" t="s">
        <v>675</v>
      </c>
      <c r="V80" s="2280"/>
      <c r="W80" s="2284">
        <f>N80-S6</f>
        <v>44221</v>
      </c>
      <c r="X80" s="2219"/>
      <c r="Y80" s="2219"/>
      <c r="Z80" s="984" t="s">
        <v>424</v>
      </c>
      <c r="AA80" s="2219">
        <f>R80+S6</f>
        <v>44379</v>
      </c>
      <c r="AB80" s="2219"/>
      <c r="AC80" s="2219"/>
      <c r="AD80" s="2219"/>
      <c r="AE80" s="984"/>
      <c r="AF80" s="2249">
        <f t="shared" si="13"/>
        <v>158</v>
      </c>
      <c r="AG80" s="2250"/>
      <c r="AH80" s="2250"/>
      <c r="AI80" s="995"/>
      <c r="AJ80" s="996">
        <f>G5</f>
        <v>2</v>
      </c>
      <c r="AK80" s="997"/>
      <c r="AL80" s="894"/>
      <c r="AM80" s="998"/>
      <c r="AN80" s="894"/>
      <c r="AO80" s="999"/>
      <c r="AP80" s="895">
        <f>(AF80-I80)*N7/10000</f>
        <v>1.4</v>
      </c>
      <c r="AQ80" s="896"/>
      <c r="AR80" s="897"/>
      <c r="AS80" s="898"/>
      <c r="AT80" s="897"/>
      <c r="AU80" s="899"/>
      <c r="AV80" s="895">
        <f>I80*N7/10000</f>
        <v>0.81200000000000006</v>
      </c>
      <c r="AW80" s="896"/>
      <c r="AX80" s="897"/>
      <c r="AY80" s="898"/>
      <c r="AZ80" s="897"/>
      <c r="BA80" s="899"/>
      <c r="BB80" s="900">
        <f>(AF80-I80)/1000</f>
        <v>0.1</v>
      </c>
      <c r="BC80" s="896"/>
      <c r="BD80" s="897"/>
      <c r="BE80" s="898"/>
      <c r="BF80" s="897"/>
      <c r="BG80" s="899"/>
      <c r="BH80" s="900">
        <f>I80/1000</f>
        <v>5.8000000000000003E-2</v>
      </c>
      <c r="BI80" s="896"/>
      <c r="BJ80" s="897"/>
      <c r="BK80" s="898"/>
      <c r="BL80" s="897"/>
      <c r="BM80" s="899"/>
      <c r="BN80" s="903">
        <f>ROUND((AF80-I80)/K8,0)*N9*(1+K10)/1000</f>
        <v>0.73499999999999999</v>
      </c>
      <c r="BO80" s="901"/>
      <c r="BP80" s="897"/>
      <c r="BQ80" s="902"/>
      <c r="BR80" s="898"/>
      <c r="BS80" s="901"/>
      <c r="BT80" s="903">
        <f>AT13*AT14/1000</f>
        <v>0.1</v>
      </c>
      <c r="BU80" s="901"/>
      <c r="BV80" s="894"/>
      <c r="BW80" s="902"/>
      <c r="BX80" s="898"/>
      <c r="BY80" s="901"/>
      <c r="BZ80" s="903">
        <f>I80*AT15/1000</f>
        <v>0.11600000000000001</v>
      </c>
      <c r="CA80" s="580"/>
      <c r="CB80" s="894"/>
      <c r="CC80" s="904"/>
      <c r="CD80" s="636"/>
      <c r="CE80" s="637"/>
      <c r="CF80" s="494"/>
      <c r="CG80" s="613"/>
      <c r="CH80" s="613"/>
      <c r="CI80" s="613"/>
    </row>
    <row r="81" spans="1:166" ht="7.35" customHeight="1">
      <c r="A81" s="979"/>
      <c r="B81" s="1744"/>
      <c r="C81" s="1993"/>
      <c r="D81" s="1995"/>
      <c r="E81" s="2029"/>
      <c r="F81" s="2031"/>
      <c r="G81" s="2403">
        <v>45306</v>
      </c>
      <c r="H81" s="2404"/>
      <c r="I81" s="993">
        <v>21</v>
      </c>
      <c r="J81" s="994"/>
      <c r="K81" s="2365">
        <v>26</v>
      </c>
      <c r="L81" s="2366"/>
      <c r="M81" s="637"/>
      <c r="N81" s="2284">
        <f t="shared" si="11"/>
        <v>45295.5</v>
      </c>
      <c r="O81" s="2219"/>
      <c r="P81" s="1768"/>
      <c r="Q81" s="1751" t="s">
        <v>424</v>
      </c>
      <c r="R81" s="2219">
        <f t="shared" si="12"/>
        <v>45316.5</v>
      </c>
      <c r="S81" s="2219"/>
      <c r="T81" s="1024"/>
      <c r="U81" s="2279" t="s">
        <v>676</v>
      </c>
      <c r="V81" s="2280"/>
      <c r="W81" s="2284">
        <f>N81-O6</f>
        <v>45265.5</v>
      </c>
      <c r="X81" s="2219"/>
      <c r="Y81" s="2219"/>
      <c r="Z81" s="984" t="s">
        <v>424</v>
      </c>
      <c r="AA81" s="2219">
        <f>R81+O6</f>
        <v>45346.5</v>
      </c>
      <c r="AB81" s="2219"/>
      <c r="AC81" s="2219"/>
      <c r="AD81" s="2219"/>
      <c r="AE81" s="984"/>
      <c r="AF81" s="2249">
        <f t="shared" si="13"/>
        <v>81</v>
      </c>
      <c r="AG81" s="2250"/>
      <c r="AH81" s="2250"/>
      <c r="AI81" s="995"/>
      <c r="AJ81" s="996">
        <f>G5</f>
        <v>2</v>
      </c>
      <c r="AK81" s="997"/>
      <c r="AL81" s="894"/>
      <c r="AM81" s="998"/>
      <c r="AN81" s="894"/>
      <c r="AO81" s="999"/>
      <c r="AP81" s="895">
        <f>(AF81-I81)*N7/10000</f>
        <v>0.84</v>
      </c>
      <c r="AQ81" s="896"/>
      <c r="AR81" s="897"/>
      <c r="AS81" s="898"/>
      <c r="AT81" s="897"/>
      <c r="AU81" s="899"/>
      <c r="AV81" s="895">
        <f>I81*N7/10000</f>
        <v>0.29399999999999998</v>
      </c>
      <c r="AW81" s="896"/>
      <c r="AX81" s="897"/>
      <c r="AY81" s="898"/>
      <c r="AZ81" s="897"/>
      <c r="BA81" s="899"/>
      <c r="BB81" s="900">
        <f>(AF81-I81)/1000</f>
        <v>0.06</v>
      </c>
      <c r="BC81" s="896"/>
      <c r="BD81" s="897"/>
      <c r="BE81" s="898"/>
      <c r="BF81" s="897"/>
      <c r="BG81" s="899"/>
      <c r="BH81" s="900">
        <f>I81/1000</f>
        <v>2.1000000000000001E-2</v>
      </c>
      <c r="BI81" s="896"/>
      <c r="BJ81" s="897"/>
      <c r="BK81" s="898"/>
      <c r="BL81" s="897"/>
      <c r="BM81" s="899"/>
      <c r="BN81" s="903">
        <f>ROUND((AF81-I81)/K8,0)*N9*(1+K10)/1000</f>
        <v>0.441</v>
      </c>
      <c r="BO81" s="901"/>
      <c r="BP81" s="897"/>
      <c r="BQ81" s="902"/>
      <c r="BR81" s="898"/>
      <c r="BS81" s="901"/>
      <c r="BT81" s="903"/>
      <c r="BU81" s="901"/>
      <c r="BV81" s="894"/>
      <c r="BW81" s="902"/>
      <c r="BX81" s="898"/>
      <c r="BY81" s="901"/>
      <c r="BZ81" s="903"/>
      <c r="CA81" s="580"/>
      <c r="CB81" s="894"/>
      <c r="CC81" s="904"/>
      <c r="CD81" s="636"/>
      <c r="CE81" s="637"/>
      <c r="CF81" s="494"/>
      <c r="CG81" s="613"/>
      <c r="CH81" s="613"/>
      <c r="CI81" s="613"/>
    </row>
    <row r="82" spans="1:166" ht="7.35" customHeight="1">
      <c r="A82" s="979"/>
      <c r="B82" s="1744"/>
      <c r="C82" s="1993"/>
      <c r="D82" s="1995"/>
      <c r="E82" s="2029"/>
      <c r="F82" s="2031"/>
      <c r="G82" s="2403">
        <v>45525</v>
      </c>
      <c r="H82" s="2404"/>
      <c r="I82" s="993">
        <v>25</v>
      </c>
      <c r="J82" s="994"/>
      <c r="K82" s="2365">
        <v>26</v>
      </c>
      <c r="L82" s="2366"/>
      <c r="M82" s="637"/>
      <c r="N82" s="2284">
        <f t="shared" si="11"/>
        <v>45512.5</v>
      </c>
      <c r="O82" s="2219"/>
      <c r="P82" s="1768"/>
      <c r="Q82" s="1751" t="s">
        <v>424</v>
      </c>
      <c r="R82" s="2219">
        <f t="shared" si="12"/>
        <v>45537.5</v>
      </c>
      <c r="S82" s="2219"/>
      <c r="T82" s="1024"/>
      <c r="U82" s="2279" t="s">
        <v>677</v>
      </c>
      <c r="V82" s="2280"/>
      <c r="W82" s="2284">
        <f>N82-O6</f>
        <v>45482.5</v>
      </c>
      <c r="X82" s="2219"/>
      <c r="Y82" s="2219"/>
      <c r="Z82" s="984" t="s">
        <v>424</v>
      </c>
      <c r="AA82" s="2221">
        <f>(N83-R82)/2+R82</f>
        <v>45620.75</v>
      </c>
      <c r="AB82" s="2221"/>
      <c r="AC82" s="2221"/>
      <c r="AD82" s="2221"/>
      <c r="AE82" s="984"/>
      <c r="AF82" s="2249">
        <f t="shared" si="13"/>
        <v>138.25</v>
      </c>
      <c r="AG82" s="2250"/>
      <c r="AH82" s="2250"/>
      <c r="AI82" s="995"/>
      <c r="AJ82" s="996">
        <f>G5</f>
        <v>2</v>
      </c>
      <c r="AK82" s="997"/>
      <c r="AL82" s="894"/>
      <c r="AM82" s="998"/>
      <c r="AN82" s="894"/>
      <c r="AO82" s="999"/>
      <c r="AP82" s="895">
        <f>(AF82-I82)*N7/10000</f>
        <v>1.5854999999999999</v>
      </c>
      <c r="AQ82" s="896"/>
      <c r="AR82" s="897"/>
      <c r="AS82" s="898"/>
      <c r="AT82" s="897"/>
      <c r="AU82" s="899"/>
      <c r="AV82" s="895">
        <f>I82*N7/10000</f>
        <v>0.35</v>
      </c>
      <c r="AW82" s="896"/>
      <c r="AX82" s="897"/>
      <c r="AY82" s="898"/>
      <c r="AZ82" s="897"/>
      <c r="BA82" s="899"/>
      <c r="BB82" s="900">
        <f>(AF82-I82)/1000</f>
        <v>0.11325</v>
      </c>
      <c r="BC82" s="896"/>
      <c r="BD82" s="897"/>
      <c r="BE82" s="898"/>
      <c r="BF82" s="897"/>
      <c r="BG82" s="899"/>
      <c r="BH82" s="900">
        <f>I82/1000</f>
        <v>2.5000000000000001E-2</v>
      </c>
      <c r="BI82" s="896"/>
      <c r="BJ82" s="897"/>
      <c r="BK82" s="898"/>
      <c r="BL82" s="897"/>
      <c r="BM82" s="899"/>
      <c r="BN82" s="903">
        <f>ROUND((AF82-I82)/K8,0)*N9*(1+K10)/1000</f>
        <v>0.88200000000000001</v>
      </c>
      <c r="BO82" s="901"/>
      <c r="BP82" s="897"/>
      <c r="BQ82" s="902"/>
      <c r="BR82" s="898"/>
      <c r="BS82" s="901"/>
      <c r="BT82" s="903"/>
      <c r="BU82" s="901"/>
      <c r="BV82" s="894"/>
      <c r="BW82" s="902"/>
      <c r="BX82" s="898"/>
      <c r="BY82" s="901"/>
      <c r="BZ82" s="903"/>
      <c r="CA82" s="580"/>
      <c r="CB82" s="894"/>
      <c r="CC82" s="904"/>
      <c r="CD82" s="636"/>
      <c r="CE82" s="637"/>
      <c r="CF82" s="494"/>
      <c r="CG82" s="613"/>
      <c r="CH82" s="613"/>
      <c r="CI82" s="613"/>
    </row>
    <row r="83" spans="1:166" ht="7.35" customHeight="1">
      <c r="A83" s="979"/>
      <c r="B83" s="1744"/>
      <c r="C83" s="1993"/>
      <c r="D83" s="1995"/>
      <c r="E83" s="2029"/>
      <c r="F83" s="2031"/>
      <c r="G83" s="2403">
        <v>45775</v>
      </c>
      <c r="H83" s="2404"/>
      <c r="I83" s="993">
        <v>142</v>
      </c>
      <c r="J83" s="994"/>
      <c r="K83" s="2365">
        <v>26</v>
      </c>
      <c r="L83" s="2366"/>
      <c r="M83" s="637"/>
      <c r="N83" s="2284">
        <f t="shared" si="11"/>
        <v>45704</v>
      </c>
      <c r="O83" s="2219"/>
      <c r="P83" s="1768"/>
      <c r="Q83" s="1751" t="s">
        <v>424</v>
      </c>
      <c r="R83" s="2219">
        <f t="shared" si="12"/>
        <v>45846</v>
      </c>
      <c r="S83" s="2219"/>
      <c r="T83" s="1024"/>
      <c r="U83" s="2279" t="s">
        <v>678</v>
      </c>
      <c r="V83" s="2280"/>
      <c r="W83" s="2290">
        <f>N83-(N83-R82)/2</f>
        <v>45620.75</v>
      </c>
      <c r="X83" s="2221"/>
      <c r="Y83" s="2221"/>
      <c r="Z83" s="984" t="s">
        <v>424</v>
      </c>
      <c r="AA83" s="2219">
        <f>R83+V6</f>
        <v>45946</v>
      </c>
      <c r="AB83" s="2219"/>
      <c r="AC83" s="2219"/>
      <c r="AD83" s="2219"/>
      <c r="AE83" s="984"/>
      <c r="AF83" s="2249">
        <f t="shared" si="13"/>
        <v>325.25</v>
      </c>
      <c r="AG83" s="2250"/>
      <c r="AH83" s="2250"/>
      <c r="AI83" s="995"/>
      <c r="AJ83" s="996">
        <f>I5</f>
        <v>4</v>
      </c>
      <c r="AK83" s="997"/>
      <c r="AL83" s="894"/>
      <c r="AM83" s="998"/>
      <c r="AN83" s="894"/>
      <c r="AO83" s="999"/>
      <c r="AP83" s="895">
        <f>(AF83-I83)*N7/10000</f>
        <v>2.5655000000000001</v>
      </c>
      <c r="AQ83" s="896"/>
      <c r="AR83" s="897"/>
      <c r="AS83" s="898"/>
      <c r="AT83" s="897"/>
      <c r="AU83" s="899"/>
      <c r="AV83" s="895">
        <f>I83*N7/10000</f>
        <v>1.988</v>
      </c>
      <c r="AW83" s="896"/>
      <c r="AX83" s="897"/>
      <c r="AY83" s="898"/>
      <c r="AZ83" s="897"/>
      <c r="BA83" s="899"/>
      <c r="BB83" s="900">
        <f>(AF83-I83)/1000</f>
        <v>0.18325</v>
      </c>
      <c r="BC83" s="896"/>
      <c r="BD83" s="897"/>
      <c r="BE83" s="898"/>
      <c r="BF83" s="897"/>
      <c r="BG83" s="899"/>
      <c r="BH83" s="900">
        <f>I83/1000</f>
        <v>0.14199999999999999</v>
      </c>
      <c r="BI83" s="896"/>
      <c r="BJ83" s="897"/>
      <c r="BK83" s="898"/>
      <c r="BL83" s="897"/>
      <c r="BM83" s="899"/>
      <c r="BN83" s="903">
        <f>ROUND((AF83-I83)/K8,0)*N9*(1+K10)/1000</f>
        <v>1.323</v>
      </c>
      <c r="BO83" s="901"/>
      <c r="BP83" s="897"/>
      <c r="BQ83" s="902"/>
      <c r="BR83" s="898"/>
      <c r="BS83" s="901"/>
      <c r="BT83" s="903">
        <f>ROUND(I83/AR13,0)*AR14/1000</f>
        <v>1</v>
      </c>
      <c r="BU83" s="901"/>
      <c r="BV83" s="894"/>
      <c r="BW83" s="902"/>
      <c r="BX83" s="898"/>
      <c r="BY83" s="901"/>
      <c r="BZ83" s="903">
        <f>I83*AR15/1000</f>
        <v>0.56799999999999995</v>
      </c>
      <c r="CA83" s="580"/>
      <c r="CB83" s="894"/>
      <c r="CC83" s="904"/>
      <c r="CD83" s="636"/>
      <c r="CE83" s="637"/>
      <c r="CF83" s="928"/>
      <c r="CG83" s="849"/>
      <c r="CH83" s="849"/>
      <c r="CI83" s="849"/>
      <c r="CJ83" s="849"/>
      <c r="CK83" s="849"/>
      <c r="CL83" s="849"/>
      <c r="CM83" s="849"/>
      <c r="CN83" s="849"/>
      <c r="CO83" s="849"/>
      <c r="CP83" s="849"/>
      <c r="CQ83" s="849"/>
      <c r="CR83" s="849"/>
      <c r="CS83" s="849"/>
      <c r="CT83" s="849"/>
      <c r="CU83" s="849"/>
      <c r="CV83" s="849"/>
      <c r="CW83" s="849"/>
      <c r="CX83" s="849"/>
      <c r="CY83" s="849"/>
      <c r="CZ83" s="849"/>
      <c r="DA83" s="849"/>
      <c r="DB83" s="849"/>
      <c r="DC83" s="849"/>
      <c r="DD83" s="849"/>
      <c r="DE83" s="849"/>
      <c r="DF83" s="849"/>
      <c r="DG83" s="849"/>
      <c r="DH83" s="849"/>
      <c r="DI83" s="849"/>
      <c r="DJ83" s="849"/>
      <c r="DK83" s="849"/>
      <c r="DL83" s="849"/>
      <c r="DM83" s="849"/>
      <c r="DN83" s="849"/>
      <c r="DO83" s="849"/>
      <c r="DP83" s="849"/>
      <c r="DQ83" s="849"/>
      <c r="DR83" s="849"/>
      <c r="DS83" s="849"/>
      <c r="DT83" s="849"/>
      <c r="DU83" s="849"/>
      <c r="DV83" s="849"/>
      <c r="DW83" s="849"/>
      <c r="DX83" s="849"/>
      <c r="DY83" s="849"/>
      <c r="DZ83" s="849"/>
      <c r="EA83" s="849"/>
      <c r="EB83" s="849"/>
      <c r="EC83" s="849"/>
      <c r="ED83" s="849"/>
      <c r="EE83" s="849"/>
      <c r="EF83" s="849"/>
      <c r="EG83" s="849"/>
      <c r="EH83" s="849"/>
      <c r="EI83" s="849"/>
      <c r="EJ83" s="849"/>
      <c r="EK83" s="849"/>
      <c r="EL83" s="849"/>
      <c r="EM83" s="849"/>
      <c r="EN83" s="849"/>
      <c r="EO83" s="849"/>
      <c r="EP83" s="849"/>
      <c r="EQ83" s="849"/>
      <c r="ER83" s="849"/>
      <c r="ES83" s="849"/>
      <c r="ET83" s="849"/>
      <c r="EU83" s="849"/>
      <c r="EV83" s="849"/>
      <c r="EW83" s="849"/>
      <c r="EX83" s="849"/>
      <c r="EY83" s="849"/>
      <c r="EZ83" s="849"/>
      <c r="FA83" s="849"/>
      <c r="FB83" s="849"/>
      <c r="FC83" s="849"/>
      <c r="FD83" s="849"/>
      <c r="FE83" s="849"/>
      <c r="FF83" s="849"/>
      <c r="FG83" s="849"/>
      <c r="FH83" s="849"/>
      <c r="FI83" s="849"/>
      <c r="FJ83" s="849"/>
    </row>
    <row r="84" spans="1:166" ht="7.35" customHeight="1">
      <c r="A84" s="979"/>
      <c r="B84" s="1744"/>
      <c r="C84" s="1993"/>
      <c r="D84" s="1995"/>
      <c r="E84" s="586"/>
      <c r="F84" s="586"/>
      <c r="G84" s="2419">
        <v>46121</v>
      </c>
      <c r="H84" s="2420"/>
      <c r="I84" s="1020">
        <v>19</v>
      </c>
      <c r="J84" s="1021"/>
      <c r="K84" s="2369">
        <v>26</v>
      </c>
      <c r="L84" s="2370"/>
      <c r="M84" s="643"/>
      <c r="N84" s="2245">
        <f>G84-I84/2</f>
        <v>46111.5</v>
      </c>
      <c r="O84" s="2222"/>
      <c r="P84" s="1765"/>
      <c r="Q84" s="1752" t="s">
        <v>424</v>
      </c>
      <c r="R84" s="2222">
        <f>G84+I84/2</f>
        <v>46130.5</v>
      </c>
      <c r="S84" s="2222"/>
      <c r="T84" s="1022"/>
      <c r="U84" s="2277" t="s">
        <v>48</v>
      </c>
      <c r="V84" s="2278"/>
      <c r="W84" s="2245">
        <f>N84-O6</f>
        <v>46081.5</v>
      </c>
      <c r="X84" s="2222"/>
      <c r="Y84" s="2222"/>
      <c r="Z84" s="1800" t="s">
        <v>424</v>
      </c>
      <c r="AA84" s="2222">
        <f>R84+O6</f>
        <v>46160.5</v>
      </c>
      <c r="AB84" s="2222"/>
      <c r="AC84" s="2222"/>
      <c r="AD84" s="2222"/>
      <c r="AE84" s="1800"/>
      <c r="AF84" s="2451">
        <f>AA84-W84</f>
        <v>79</v>
      </c>
      <c r="AG84" s="2452"/>
      <c r="AH84" s="2452"/>
      <c r="AI84" s="1047"/>
      <c r="AJ84" s="1039">
        <f>G5</f>
        <v>2</v>
      </c>
      <c r="AK84" s="1032"/>
      <c r="AL84" s="929"/>
      <c r="AM84" s="1033"/>
      <c r="AN84" s="929"/>
      <c r="AO84" s="1034"/>
      <c r="AP84" s="1801">
        <f>AF84*N7/10000</f>
        <v>1.1060000000000001</v>
      </c>
      <c r="AQ84" s="1802"/>
      <c r="AR84" s="907"/>
      <c r="AS84" s="909"/>
      <c r="AT84" s="907"/>
      <c r="AU84" s="1803"/>
      <c r="AV84" s="1801"/>
      <c r="AW84" s="1802"/>
      <c r="AX84" s="907"/>
      <c r="AY84" s="909"/>
      <c r="AZ84" s="907"/>
      <c r="BA84" s="1803"/>
      <c r="BB84" s="1804">
        <f>AF84/1000</f>
        <v>7.9000000000000001E-2</v>
      </c>
      <c r="BC84" s="1802"/>
      <c r="BD84" s="907"/>
      <c r="BE84" s="909"/>
      <c r="BF84" s="907"/>
      <c r="BG84" s="1803"/>
      <c r="BH84" s="1804"/>
      <c r="BI84" s="1802"/>
      <c r="BJ84" s="907"/>
      <c r="BK84" s="909"/>
      <c r="BL84" s="907"/>
      <c r="BM84" s="1803"/>
      <c r="BN84" s="925">
        <f>ROUND((AF84-I84)/K8,0)*N9*(1+K10)/1000</f>
        <v>0.441</v>
      </c>
      <c r="BO84" s="906"/>
      <c r="BP84" s="907"/>
      <c r="BQ84" s="908"/>
      <c r="BR84" s="909"/>
      <c r="BS84" s="906"/>
      <c r="BT84" s="925"/>
      <c r="BU84" s="906"/>
      <c r="BV84" s="929"/>
      <c r="BW84" s="908"/>
      <c r="BX84" s="909"/>
      <c r="BY84" s="906"/>
      <c r="BZ84" s="925"/>
      <c r="CA84" s="617"/>
      <c r="CB84" s="929"/>
      <c r="CC84" s="910"/>
      <c r="CD84" s="1775"/>
      <c r="CE84" s="643"/>
      <c r="CF84" s="613"/>
      <c r="CG84" s="613"/>
      <c r="CH84" s="613"/>
      <c r="CI84" s="613"/>
    </row>
    <row r="85" spans="1:166" s="849" customFormat="1" ht="7.35" customHeight="1">
      <c r="A85" s="1006"/>
      <c r="B85" s="1773"/>
      <c r="C85" s="2447"/>
      <c r="D85" s="2448"/>
      <c r="E85" s="2435"/>
      <c r="F85" s="2436"/>
      <c r="G85" s="2230" t="s">
        <v>610</v>
      </c>
      <c r="H85" s="2231"/>
      <c r="I85" s="1008">
        <f>SUM(I77:I84)</f>
        <v>380</v>
      </c>
      <c r="J85" s="911"/>
      <c r="K85" s="2329"/>
      <c r="L85" s="2330"/>
      <c r="M85" s="612"/>
      <c r="N85" s="2246"/>
      <c r="O85" s="2239"/>
      <c r="P85" s="1766"/>
      <c r="Q85" s="1757"/>
      <c r="R85" s="2239"/>
      <c r="S85" s="2239"/>
      <c r="T85" s="612"/>
      <c r="U85" s="2226"/>
      <c r="V85" s="2227"/>
      <c r="W85" s="2220"/>
      <c r="X85" s="2220"/>
      <c r="Y85" s="2220"/>
      <c r="Z85" s="1755"/>
      <c r="AA85" s="2220"/>
      <c r="AB85" s="2220"/>
      <c r="AC85" s="2220"/>
      <c r="AD85" s="2220"/>
      <c r="AE85" s="1755"/>
      <c r="AF85" s="2228">
        <f>SUM(AF77:AF84)</f>
        <v>1145.5</v>
      </c>
      <c r="AG85" s="2229"/>
      <c r="AH85" s="2229"/>
      <c r="AI85" s="1756"/>
      <c r="AJ85" s="1011">
        <f>SUM(AJ77:AJ84)</f>
        <v>18</v>
      </c>
      <c r="AK85" s="912"/>
      <c r="AL85" s="913">
        <f>'3.1Cost by Sub-contractors'!K20</f>
        <v>150.63</v>
      </c>
      <c r="AM85" s="914"/>
      <c r="AN85" s="913">
        <f>AJ85*AL85</f>
        <v>2711.34</v>
      </c>
      <c r="AO85" s="915"/>
      <c r="AP85" s="916">
        <f>SUM(AP77:AP84)</f>
        <v>11.459</v>
      </c>
      <c r="AQ85" s="912"/>
      <c r="AR85" s="913">
        <f>'3.1Cost by Sub-contractors'!K21</f>
        <v>175.36</v>
      </c>
      <c r="AS85" s="914"/>
      <c r="AT85" s="913">
        <f>AP85*AR85</f>
        <v>2009.4502400000001</v>
      </c>
      <c r="AU85" s="915"/>
      <c r="AV85" s="916">
        <f>SUM(AV77:AV84)</f>
        <v>4.5780000000000003</v>
      </c>
      <c r="AW85" s="912"/>
      <c r="AX85" s="913">
        <f>'3.1Cost by Sub-contractors'!K22</f>
        <v>226.18</v>
      </c>
      <c r="AY85" s="914"/>
      <c r="AZ85" s="913">
        <f>AV85*AX85</f>
        <v>1035.4520400000001</v>
      </c>
      <c r="BA85" s="915"/>
      <c r="BB85" s="917">
        <f>SUM(BB77:BB84)</f>
        <v>0.81850000000000001</v>
      </c>
      <c r="BC85" s="912"/>
      <c r="BD85" s="913">
        <f>'3.1Cost by Sub-contractors'!K23</f>
        <v>438.31</v>
      </c>
      <c r="BE85" s="914"/>
      <c r="BF85" s="913">
        <f>BB85*BD85</f>
        <v>358.75673499999999</v>
      </c>
      <c r="BG85" s="915"/>
      <c r="BH85" s="917">
        <f>SUM(BH77:BH84)</f>
        <v>0.32699999999999996</v>
      </c>
      <c r="BI85" s="912"/>
      <c r="BJ85" s="913">
        <f>'3.1Cost by Sub-contractors'!K24</f>
        <v>474.97</v>
      </c>
      <c r="BK85" s="914"/>
      <c r="BL85" s="913">
        <f>BH85*BJ85</f>
        <v>155.31519</v>
      </c>
      <c r="BM85" s="915"/>
      <c r="BN85" s="918">
        <f>SUM(BN77:BN84)</f>
        <v>5.5859999999999994</v>
      </c>
      <c r="BO85" s="912"/>
      <c r="BP85" s="913">
        <f>'3.1Cost by Sub-contractors'!K25</f>
        <v>572.73</v>
      </c>
      <c r="BQ85" s="919"/>
      <c r="BR85" s="914">
        <f>BN85*BP85</f>
        <v>3199.2697799999996</v>
      </c>
      <c r="BS85" s="915"/>
      <c r="BT85" s="918">
        <f>SUM(BT77:BT84)</f>
        <v>1.1000000000000001</v>
      </c>
      <c r="BU85" s="912"/>
      <c r="BV85" s="913">
        <f>'3.1Cost by Sub-contractors'!K26</f>
        <v>474.97</v>
      </c>
      <c r="BW85" s="919"/>
      <c r="BX85" s="914">
        <f>BT85*BV85</f>
        <v>522.4670000000001</v>
      </c>
      <c r="BY85" s="915"/>
      <c r="BZ85" s="918">
        <f>SUM(BZ77:BZ84)</f>
        <v>0.68399999999999994</v>
      </c>
      <c r="CA85" s="912"/>
      <c r="CB85" s="913">
        <f>'3.1Cost by Sub-contractors'!K27</f>
        <v>655.49</v>
      </c>
      <c r="CC85" s="919"/>
      <c r="CD85" s="914">
        <f>BZ85*CB85</f>
        <v>448.35515999999996</v>
      </c>
      <c r="CE85" s="915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9"/>
      <c r="B86" s="1744"/>
      <c r="C86" s="1993"/>
      <c r="D86" s="1995"/>
      <c r="E86" s="2437" t="str">
        <f>'4.1Plan'!D279</f>
        <v>ML06-2</v>
      </c>
      <c r="F86" s="2438"/>
      <c r="G86" s="2405">
        <v>46750</v>
      </c>
      <c r="H86" s="2406"/>
      <c r="I86" s="1025">
        <v>25</v>
      </c>
      <c r="J86" s="1026"/>
      <c r="K86" s="2373">
        <v>26</v>
      </c>
      <c r="L86" s="2374"/>
      <c r="M86" s="638"/>
      <c r="N86" s="2248">
        <f>G86-I86/2</f>
        <v>46737.5</v>
      </c>
      <c r="O86" s="2218"/>
      <c r="P86" s="1764"/>
      <c r="Q86" s="1762" t="s">
        <v>424</v>
      </c>
      <c r="R86" s="2218">
        <f>G86+I86/2</f>
        <v>46762.5</v>
      </c>
      <c r="S86" s="2218"/>
      <c r="T86" s="1023"/>
      <c r="U86" s="2275" t="s">
        <v>679</v>
      </c>
      <c r="V86" s="2276"/>
      <c r="W86" s="2248">
        <f>N86-O6</f>
        <v>46707.5</v>
      </c>
      <c r="X86" s="2218"/>
      <c r="Y86" s="2218"/>
      <c r="Z86" s="983" t="s">
        <v>424</v>
      </c>
      <c r="AA86" s="2218">
        <f>R86+O6</f>
        <v>46792.5</v>
      </c>
      <c r="AB86" s="2218"/>
      <c r="AC86" s="2218"/>
      <c r="AD86" s="2218"/>
      <c r="AE86" s="983"/>
      <c r="AF86" s="2264">
        <f>AA86-W86</f>
        <v>85</v>
      </c>
      <c r="AG86" s="2265"/>
      <c r="AH86" s="2265"/>
      <c r="AI86" s="1014"/>
      <c r="AJ86" s="1031">
        <f>G5</f>
        <v>2</v>
      </c>
      <c r="AK86" s="1083"/>
      <c r="AL86" s="1084"/>
      <c r="AM86" s="1085"/>
      <c r="AN86" s="1084"/>
      <c r="AO86" s="1086"/>
      <c r="AP86" s="930">
        <f>(AF86-I86)*N7/10000</f>
        <v>0.84</v>
      </c>
      <c r="AQ86" s="931"/>
      <c r="AR86" s="887"/>
      <c r="AS86" s="923"/>
      <c r="AT86" s="887"/>
      <c r="AU86" s="932"/>
      <c r="AV86" s="930">
        <f>I86*N7/10000</f>
        <v>0.35</v>
      </c>
      <c r="AW86" s="931"/>
      <c r="AX86" s="887"/>
      <c r="AY86" s="923"/>
      <c r="AZ86" s="887"/>
      <c r="BA86" s="932"/>
      <c r="BB86" s="933">
        <f>(AF86-I86)/1000</f>
        <v>0.06</v>
      </c>
      <c r="BC86" s="931"/>
      <c r="BD86" s="887"/>
      <c r="BE86" s="923"/>
      <c r="BF86" s="887"/>
      <c r="BG86" s="932"/>
      <c r="BH86" s="933">
        <f>I86/1000</f>
        <v>2.5000000000000001E-2</v>
      </c>
      <c r="BI86" s="931"/>
      <c r="BJ86" s="887"/>
      <c r="BK86" s="923"/>
      <c r="BL86" s="887"/>
      <c r="BM86" s="932"/>
      <c r="BN86" s="926">
        <f>ROUND((AF86-I86)/K8,0)*N9*(1+K10)/1000</f>
        <v>0.441</v>
      </c>
      <c r="BO86" s="921"/>
      <c r="BP86" s="887"/>
      <c r="BQ86" s="922"/>
      <c r="BR86" s="923"/>
      <c r="BS86" s="921"/>
      <c r="BT86" s="926"/>
      <c r="BU86" s="921"/>
      <c r="BV86" s="1084"/>
      <c r="BW86" s="922"/>
      <c r="BX86" s="923"/>
      <c r="BY86" s="921"/>
      <c r="BZ86" s="926"/>
      <c r="CA86" s="578"/>
      <c r="CB86" s="1084"/>
      <c r="CC86" s="924"/>
      <c r="CD86" s="1776"/>
      <c r="CE86" s="638"/>
      <c r="CF86" s="494"/>
      <c r="CG86" s="613"/>
      <c r="CH86" s="613"/>
      <c r="CI86" s="613"/>
    </row>
    <row r="87" spans="1:166" ht="7.35" customHeight="1">
      <c r="A87" s="979"/>
      <c r="B87" s="1744"/>
      <c r="C87" s="1993"/>
      <c r="D87" s="1995"/>
      <c r="E87" s="2029"/>
      <c r="F87" s="2031"/>
      <c r="G87" s="2403">
        <v>47012</v>
      </c>
      <c r="H87" s="2404"/>
      <c r="I87" s="993">
        <v>19</v>
      </c>
      <c r="J87" s="994"/>
      <c r="K87" s="2365">
        <v>26</v>
      </c>
      <c r="L87" s="2366"/>
      <c r="M87" s="637"/>
      <c r="N87" s="2284">
        <f>G87-I87/2</f>
        <v>47002.5</v>
      </c>
      <c r="O87" s="2219"/>
      <c r="P87" s="1768"/>
      <c r="Q87" s="1751" t="s">
        <v>424</v>
      </c>
      <c r="R87" s="2219">
        <f>G87+I87/2</f>
        <v>47021.5</v>
      </c>
      <c r="S87" s="2219"/>
      <c r="T87" s="1024"/>
      <c r="U87" s="2279" t="s">
        <v>49</v>
      </c>
      <c r="V87" s="2280"/>
      <c r="W87" s="2284">
        <f>N87-O6</f>
        <v>46972.5</v>
      </c>
      <c r="X87" s="2219"/>
      <c r="Y87" s="2219"/>
      <c r="Z87" s="984" t="s">
        <v>424</v>
      </c>
      <c r="AA87" s="2219">
        <f>R87+O6</f>
        <v>47051.5</v>
      </c>
      <c r="AB87" s="2219"/>
      <c r="AC87" s="2219"/>
      <c r="AD87" s="2219"/>
      <c r="AE87" s="984"/>
      <c r="AF87" s="2249">
        <f>AA87-W87</f>
        <v>79</v>
      </c>
      <c r="AG87" s="2250"/>
      <c r="AH87" s="2250"/>
      <c r="AI87" s="995"/>
      <c r="AJ87" s="996">
        <f>G5</f>
        <v>2</v>
      </c>
      <c r="AK87" s="997"/>
      <c r="AL87" s="894"/>
      <c r="AM87" s="998"/>
      <c r="AN87" s="894"/>
      <c r="AO87" s="999"/>
      <c r="AP87" s="895">
        <f>AF87*N7/10000</f>
        <v>1.1060000000000001</v>
      </c>
      <c r="AQ87" s="896"/>
      <c r="AR87" s="897"/>
      <c r="AS87" s="898"/>
      <c r="AT87" s="897"/>
      <c r="AU87" s="899"/>
      <c r="AV87" s="895"/>
      <c r="AW87" s="896"/>
      <c r="AX87" s="897"/>
      <c r="AY87" s="898"/>
      <c r="AZ87" s="897"/>
      <c r="BA87" s="899"/>
      <c r="BB87" s="900">
        <f>AF87/1000</f>
        <v>7.9000000000000001E-2</v>
      </c>
      <c r="BC87" s="896"/>
      <c r="BD87" s="897"/>
      <c r="BE87" s="898"/>
      <c r="BF87" s="897"/>
      <c r="BG87" s="899"/>
      <c r="BH87" s="900"/>
      <c r="BI87" s="896"/>
      <c r="BJ87" s="897"/>
      <c r="BK87" s="898"/>
      <c r="BL87" s="897"/>
      <c r="BM87" s="899"/>
      <c r="BN87" s="903">
        <f>ROUND((AF87-I87)/K8,0)*N9*(1+K10)/1000</f>
        <v>0.441</v>
      </c>
      <c r="BO87" s="901"/>
      <c r="BP87" s="897"/>
      <c r="BQ87" s="902"/>
      <c r="BR87" s="898"/>
      <c r="BS87" s="901"/>
      <c r="BT87" s="903"/>
      <c r="BU87" s="901"/>
      <c r="BV87" s="894"/>
      <c r="BW87" s="902"/>
      <c r="BX87" s="898"/>
      <c r="BY87" s="901"/>
      <c r="BZ87" s="903"/>
      <c r="CA87" s="580"/>
      <c r="CB87" s="894"/>
      <c r="CC87" s="904"/>
      <c r="CD87" s="636"/>
      <c r="CE87" s="637"/>
      <c r="CF87" s="494"/>
      <c r="CG87" s="613"/>
      <c r="CH87" s="613"/>
      <c r="CI87" s="613"/>
    </row>
    <row r="88" spans="1:166" ht="7.35" customHeight="1">
      <c r="A88" s="979"/>
      <c r="B88" s="1744"/>
      <c r="C88" s="1993"/>
      <c r="D88" s="1995"/>
      <c r="E88" s="2029"/>
      <c r="F88" s="2031"/>
      <c r="G88" s="2403">
        <v>47850</v>
      </c>
      <c r="H88" s="2404"/>
      <c r="I88" s="993">
        <v>142</v>
      </c>
      <c r="J88" s="994"/>
      <c r="K88" s="2365">
        <v>26</v>
      </c>
      <c r="L88" s="2366"/>
      <c r="M88" s="637"/>
      <c r="N88" s="2284">
        <f>G88-I88/2</f>
        <v>47779</v>
      </c>
      <c r="O88" s="2219"/>
      <c r="P88" s="1768"/>
      <c r="Q88" s="1751" t="s">
        <v>424</v>
      </c>
      <c r="R88" s="2219">
        <f>G88+I88/2</f>
        <v>47921</v>
      </c>
      <c r="S88" s="2219"/>
      <c r="T88" s="1024"/>
      <c r="U88" s="2279" t="s">
        <v>680</v>
      </c>
      <c r="V88" s="2280"/>
      <c r="W88" s="2284">
        <f>N88-V6</f>
        <v>47679</v>
      </c>
      <c r="X88" s="2219"/>
      <c r="Y88" s="2219"/>
      <c r="Z88" s="984" t="s">
        <v>424</v>
      </c>
      <c r="AA88" s="2219">
        <f>R88+V6</f>
        <v>48021</v>
      </c>
      <c r="AB88" s="2219"/>
      <c r="AC88" s="2219"/>
      <c r="AD88" s="2219"/>
      <c r="AE88" s="984"/>
      <c r="AF88" s="2249">
        <f>AA88-W88</f>
        <v>342</v>
      </c>
      <c r="AG88" s="2250"/>
      <c r="AH88" s="2250"/>
      <c r="AI88" s="995"/>
      <c r="AJ88" s="996">
        <v>4</v>
      </c>
      <c r="AK88" s="997"/>
      <c r="AL88" s="894"/>
      <c r="AM88" s="998"/>
      <c r="AN88" s="894"/>
      <c r="AO88" s="999"/>
      <c r="AP88" s="895">
        <f>(AF88-I88)*N7/10000</f>
        <v>2.8</v>
      </c>
      <c r="AQ88" s="896"/>
      <c r="AR88" s="897"/>
      <c r="AS88" s="898"/>
      <c r="AT88" s="897"/>
      <c r="AU88" s="899"/>
      <c r="AV88" s="895">
        <f>I88*N7/10000</f>
        <v>1.988</v>
      </c>
      <c r="AW88" s="896"/>
      <c r="AX88" s="897"/>
      <c r="AY88" s="898"/>
      <c r="AZ88" s="897"/>
      <c r="BA88" s="899"/>
      <c r="BB88" s="900">
        <f>(AF88-I88)/1000</f>
        <v>0.2</v>
      </c>
      <c r="BC88" s="896"/>
      <c r="BD88" s="897"/>
      <c r="BE88" s="898"/>
      <c r="BF88" s="897"/>
      <c r="BG88" s="899"/>
      <c r="BH88" s="900">
        <f>I88/1000</f>
        <v>0.14199999999999999</v>
      </c>
      <c r="BI88" s="896"/>
      <c r="BJ88" s="897"/>
      <c r="BK88" s="898"/>
      <c r="BL88" s="897"/>
      <c r="BM88" s="899"/>
      <c r="BN88" s="903">
        <f>ROUND((AF88-I88)/K8,0)*N9*(1+K10)/1000</f>
        <v>1.47</v>
      </c>
      <c r="BO88" s="901"/>
      <c r="BP88" s="897"/>
      <c r="BQ88" s="902"/>
      <c r="BR88" s="898"/>
      <c r="BS88" s="901"/>
      <c r="BT88" s="903">
        <f>ROUND(I88/AR13,0)*AR14/1000</f>
        <v>1</v>
      </c>
      <c r="BU88" s="901"/>
      <c r="BV88" s="894"/>
      <c r="BW88" s="902"/>
      <c r="BX88" s="898"/>
      <c r="BY88" s="901"/>
      <c r="BZ88" s="903">
        <f>I88*AR15/1000</f>
        <v>0.56799999999999995</v>
      </c>
      <c r="CA88" s="580"/>
      <c r="CB88" s="894"/>
      <c r="CC88" s="904"/>
      <c r="CD88" s="636"/>
      <c r="CE88" s="637"/>
      <c r="CF88" s="494"/>
      <c r="CG88" s="613"/>
      <c r="CH88" s="613"/>
      <c r="CI88" s="613"/>
    </row>
    <row r="89" spans="1:166" ht="7.35" customHeight="1">
      <c r="A89" s="979"/>
      <c r="B89" s="1744"/>
      <c r="C89" s="1993"/>
      <c r="D89" s="1995"/>
      <c r="E89" s="586"/>
      <c r="F89" s="586"/>
      <c r="G89" s="2419">
        <v>51120</v>
      </c>
      <c r="H89" s="2420"/>
      <c r="I89" s="1020">
        <v>19</v>
      </c>
      <c r="J89" s="1021"/>
      <c r="K89" s="2369">
        <v>26</v>
      </c>
      <c r="L89" s="2370"/>
      <c r="M89" s="643"/>
      <c r="N89" s="2245">
        <f>G89-I89/2</f>
        <v>51110.5</v>
      </c>
      <c r="O89" s="2222"/>
      <c r="P89" s="1765"/>
      <c r="Q89" s="1752" t="s">
        <v>424</v>
      </c>
      <c r="R89" s="2222">
        <f>G89+I89/2</f>
        <v>51129.5</v>
      </c>
      <c r="S89" s="2222"/>
      <c r="T89" s="1022"/>
      <c r="U89" s="2277" t="s">
        <v>50</v>
      </c>
      <c r="V89" s="2278"/>
      <c r="W89" s="2245">
        <f>N89-O6</f>
        <v>51080.5</v>
      </c>
      <c r="X89" s="2222"/>
      <c r="Y89" s="2222"/>
      <c r="Z89" s="1800" t="s">
        <v>424</v>
      </c>
      <c r="AA89" s="2222">
        <f>R89+O6</f>
        <v>51159.5</v>
      </c>
      <c r="AB89" s="2222"/>
      <c r="AC89" s="2222"/>
      <c r="AD89" s="2222"/>
      <c r="AE89" s="1800"/>
      <c r="AF89" s="2451">
        <f>AA89-W89</f>
        <v>79</v>
      </c>
      <c r="AG89" s="2452"/>
      <c r="AH89" s="2452"/>
      <c r="AI89" s="1047"/>
      <c r="AJ89" s="1039">
        <f>G5</f>
        <v>2</v>
      </c>
      <c r="AK89" s="1032"/>
      <c r="AL89" s="929"/>
      <c r="AM89" s="1033"/>
      <c r="AN89" s="929"/>
      <c r="AO89" s="1034"/>
      <c r="AP89" s="1801">
        <f>AF89*N7/10000</f>
        <v>1.1060000000000001</v>
      </c>
      <c r="AQ89" s="1802"/>
      <c r="AR89" s="907"/>
      <c r="AS89" s="909"/>
      <c r="AT89" s="907"/>
      <c r="AU89" s="1803"/>
      <c r="AV89" s="1801"/>
      <c r="AW89" s="1802"/>
      <c r="AX89" s="907"/>
      <c r="AY89" s="909"/>
      <c r="AZ89" s="907"/>
      <c r="BA89" s="1803"/>
      <c r="BB89" s="1804">
        <f>AF89/1000</f>
        <v>7.9000000000000001E-2</v>
      </c>
      <c r="BC89" s="1802"/>
      <c r="BD89" s="907"/>
      <c r="BE89" s="909"/>
      <c r="BF89" s="907"/>
      <c r="BG89" s="1803"/>
      <c r="BH89" s="1804"/>
      <c r="BI89" s="1802"/>
      <c r="BJ89" s="907"/>
      <c r="BK89" s="909"/>
      <c r="BL89" s="907"/>
      <c r="BM89" s="1803"/>
      <c r="BN89" s="925">
        <f>ROUND((AF89-I89)/K8,0)*N9*(1+K10)/1000</f>
        <v>0.441</v>
      </c>
      <c r="BO89" s="906"/>
      <c r="BP89" s="907"/>
      <c r="BQ89" s="908"/>
      <c r="BR89" s="909"/>
      <c r="BS89" s="906"/>
      <c r="BT89" s="925"/>
      <c r="BU89" s="906"/>
      <c r="BV89" s="929"/>
      <c r="BW89" s="908"/>
      <c r="BX89" s="909"/>
      <c r="BY89" s="906"/>
      <c r="BZ89" s="925"/>
      <c r="CA89" s="617"/>
      <c r="CB89" s="929"/>
      <c r="CC89" s="910"/>
      <c r="CD89" s="1775"/>
      <c r="CE89" s="643"/>
      <c r="CF89" s="613"/>
      <c r="CG89" s="613"/>
      <c r="CH89" s="613"/>
      <c r="CI89" s="613"/>
    </row>
    <row r="90" spans="1:166" s="849" customFormat="1" ht="7.35" customHeight="1">
      <c r="A90" s="1006"/>
      <c r="B90" s="1773"/>
      <c r="C90" s="2447"/>
      <c r="D90" s="2448"/>
      <c r="E90" s="2435"/>
      <c r="F90" s="2436"/>
      <c r="G90" s="2230" t="s">
        <v>610</v>
      </c>
      <c r="H90" s="2231"/>
      <c r="I90" s="1008">
        <f>SUM(I86:I89)</f>
        <v>205</v>
      </c>
      <c r="J90" s="911"/>
      <c r="K90" s="2329"/>
      <c r="L90" s="2330"/>
      <c r="M90" s="612"/>
      <c r="N90" s="2246"/>
      <c r="O90" s="2239"/>
      <c r="P90" s="1766"/>
      <c r="Q90" s="1757"/>
      <c r="R90" s="2239"/>
      <c r="S90" s="2239"/>
      <c r="T90" s="612"/>
      <c r="U90" s="2226"/>
      <c r="V90" s="2227"/>
      <c r="W90" s="2283"/>
      <c r="X90" s="2220"/>
      <c r="Y90" s="2220"/>
      <c r="Z90" s="1755"/>
      <c r="AA90" s="2220"/>
      <c r="AB90" s="2220"/>
      <c r="AC90" s="2220"/>
      <c r="AD90" s="2220"/>
      <c r="AE90" s="1755"/>
      <c r="AF90" s="2228">
        <f>SUM(AF86:AF89)</f>
        <v>585</v>
      </c>
      <c r="AG90" s="2229"/>
      <c r="AH90" s="2229"/>
      <c r="AI90" s="1756"/>
      <c r="AJ90" s="1011">
        <f>SUM(AJ86:AJ89)</f>
        <v>10</v>
      </c>
      <c r="AK90" s="912"/>
      <c r="AL90" s="913">
        <f>'3.1Cost by Sub-contractors'!K20</f>
        <v>150.63</v>
      </c>
      <c r="AM90" s="914"/>
      <c r="AN90" s="913">
        <f>AJ90*AL90</f>
        <v>1506.3</v>
      </c>
      <c r="AO90" s="915"/>
      <c r="AP90" s="916">
        <f>SUM(AP86:AP89)</f>
        <v>5.8520000000000003</v>
      </c>
      <c r="AQ90" s="912"/>
      <c r="AR90" s="913">
        <f>'3.1Cost by Sub-contractors'!K21</f>
        <v>175.36</v>
      </c>
      <c r="AS90" s="914"/>
      <c r="AT90" s="913">
        <f>AP90*AR90</f>
        <v>1026.2067200000001</v>
      </c>
      <c r="AU90" s="915"/>
      <c r="AV90" s="916">
        <f>SUM(AV86:AV89)</f>
        <v>2.3380000000000001</v>
      </c>
      <c r="AW90" s="912"/>
      <c r="AX90" s="913">
        <f>'3.1Cost by Sub-contractors'!K22</f>
        <v>226.18</v>
      </c>
      <c r="AY90" s="914"/>
      <c r="AZ90" s="913">
        <f>AV90*AX90</f>
        <v>528.80884000000003</v>
      </c>
      <c r="BA90" s="915"/>
      <c r="BB90" s="917">
        <f>SUM(BB86:BB89)</f>
        <v>0.41800000000000004</v>
      </c>
      <c r="BC90" s="912"/>
      <c r="BD90" s="913">
        <f>'3.1Cost by Sub-contractors'!K23</f>
        <v>438.31</v>
      </c>
      <c r="BE90" s="914"/>
      <c r="BF90" s="913">
        <f>BB90*BD90</f>
        <v>183.21358000000001</v>
      </c>
      <c r="BG90" s="915"/>
      <c r="BH90" s="917">
        <f>SUM(BH86:BH89)</f>
        <v>0.16699999999999998</v>
      </c>
      <c r="BI90" s="912"/>
      <c r="BJ90" s="913">
        <f>'3.1Cost by Sub-contractors'!K24</f>
        <v>474.97</v>
      </c>
      <c r="BK90" s="914"/>
      <c r="BL90" s="913">
        <f>BH90*BJ90</f>
        <v>79.31998999999999</v>
      </c>
      <c r="BM90" s="915"/>
      <c r="BN90" s="918">
        <f>SUM(BN86:BN89)</f>
        <v>2.7929999999999997</v>
      </c>
      <c r="BO90" s="912"/>
      <c r="BP90" s="913">
        <f>'3.1Cost by Sub-contractors'!K25</f>
        <v>572.73</v>
      </c>
      <c r="BQ90" s="919"/>
      <c r="BR90" s="914">
        <f>BN90*BP90</f>
        <v>1599.6348899999998</v>
      </c>
      <c r="BS90" s="915"/>
      <c r="BT90" s="918">
        <f>SUM(BT86:BT89)</f>
        <v>1</v>
      </c>
      <c r="BU90" s="912"/>
      <c r="BV90" s="913">
        <f>'3.1Cost by Sub-contractors'!K26</f>
        <v>474.97</v>
      </c>
      <c r="BW90" s="919"/>
      <c r="BX90" s="914">
        <f>BT90*BV90</f>
        <v>474.97</v>
      </c>
      <c r="BY90" s="915"/>
      <c r="BZ90" s="918">
        <f>SUM(BZ86:BZ89)</f>
        <v>0.56799999999999995</v>
      </c>
      <c r="CA90" s="912"/>
      <c r="CB90" s="913">
        <f>'3.1Cost by Sub-contractors'!K27</f>
        <v>655.49</v>
      </c>
      <c r="CC90" s="919"/>
      <c r="CD90" s="914">
        <f>BZ90*CB90</f>
        <v>372.31831999999997</v>
      </c>
      <c r="CE90" s="915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9"/>
      <c r="B91" s="1744"/>
      <c r="C91" s="1998" t="str">
        <f>'4.1Plan'!C309</f>
        <v>PKG07</v>
      </c>
      <c r="D91" s="2000"/>
      <c r="E91" s="2443" t="str">
        <f>'4.1Plan'!D309</f>
        <v>ML07-1</v>
      </c>
      <c r="F91" s="2444"/>
      <c r="G91" s="2403">
        <v>54222</v>
      </c>
      <c r="H91" s="2404"/>
      <c r="I91" s="993">
        <v>19</v>
      </c>
      <c r="J91" s="994"/>
      <c r="K91" s="2365">
        <v>26</v>
      </c>
      <c r="L91" s="2366"/>
      <c r="M91" s="637"/>
      <c r="N91" s="2284">
        <f>G91-I91/2</f>
        <v>54212.5</v>
      </c>
      <c r="O91" s="2219"/>
      <c r="P91" s="1768"/>
      <c r="Q91" s="1751" t="s">
        <v>424</v>
      </c>
      <c r="R91" s="2219">
        <f>G91+I91/2</f>
        <v>54231.5</v>
      </c>
      <c r="S91" s="2219"/>
      <c r="T91" s="1024"/>
      <c r="U91" s="2279" t="s">
        <v>51</v>
      </c>
      <c r="V91" s="2280"/>
      <c r="W91" s="2284">
        <f>N91-O6</f>
        <v>54182.5</v>
      </c>
      <c r="X91" s="2219"/>
      <c r="Y91" s="2219"/>
      <c r="Z91" s="984" t="s">
        <v>424</v>
      </c>
      <c r="AA91" s="2219">
        <f>R91+O6</f>
        <v>54261.5</v>
      </c>
      <c r="AB91" s="2219"/>
      <c r="AC91" s="2219"/>
      <c r="AD91" s="2219"/>
      <c r="AE91" s="984"/>
      <c r="AF91" s="2249">
        <f>AA91-W91</f>
        <v>79</v>
      </c>
      <c r="AG91" s="2250"/>
      <c r="AH91" s="2250"/>
      <c r="AI91" s="995"/>
      <c r="AJ91" s="996">
        <f>G5</f>
        <v>2</v>
      </c>
      <c r="AK91" s="997"/>
      <c r="AL91" s="894"/>
      <c r="AM91" s="998"/>
      <c r="AN91" s="894"/>
      <c r="AO91" s="999"/>
      <c r="AP91" s="895">
        <f>AF91*N7/10000</f>
        <v>1.1060000000000001</v>
      </c>
      <c r="AQ91" s="896"/>
      <c r="AR91" s="897"/>
      <c r="AS91" s="898"/>
      <c r="AT91" s="897"/>
      <c r="AU91" s="899"/>
      <c r="AV91" s="895"/>
      <c r="AW91" s="896"/>
      <c r="AX91" s="897"/>
      <c r="AY91" s="898"/>
      <c r="AZ91" s="897"/>
      <c r="BA91" s="899"/>
      <c r="BB91" s="900">
        <f>AF91/1000</f>
        <v>7.9000000000000001E-2</v>
      </c>
      <c r="BC91" s="896"/>
      <c r="BD91" s="897"/>
      <c r="BE91" s="898"/>
      <c r="BF91" s="897"/>
      <c r="BG91" s="899"/>
      <c r="BH91" s="900"/>
      <c r="BI91" s="896"/>
      <c r="BJ91" s="897"/>
      <c r="BK91" s="898"/>
      <c r="BL91" s="897"/>
      <c r="BM91" s="899"/>
      <c r="BN91" s="890">
        <f>ROUND((AF91-I91)/K8,0)*N9*(1+K10)/1000</f>
        <v>0.441</v>
      </c>
      <c r="BO91" s="901"/>
      <c r="BP91" s="897"/>
      <c r="BQ91" s="902"/>
      <c r="BR91" s="898"/>
      <c r="BS91" s="901"/>
      <c r="BT91" s="903"/>
      <c r="BU91" s="901"/>
      <c r="BV91" s="894"/>
      <c r="BW91" s="902"/>
      <c r="BX91" s="898"/>
      <c r="BY91" s="901"/>
      <c r="BZ91" s="903"/>
      <c r="CA91" s="580"/>
      <c r="CB91" s="894"/>
      <c r="CC91" s="904"/>
      <c r="CD91" s="636"/>
      <c r="CE91" s="637"/>
      <c r="CF91" s="494"/>
      <c r="CG91" s="613"/>
      <c r="CH91" s="613"/>
      <c r="CI91" s="613"/>
    </row>
    <row r="92" spans="1:166" ht="7.35" customHeight="1">
      <c r="A92" s="979"/>
      <c r="B92" s="1744"/>
      <c r="C92" s="1993"/>
      <c r="D92" s="1995"/>
      <c r="E92" s="2445"/>
      <c r="F92" s="2446"/>
      <c r="G92" s="2403">
        <v>54783</v>
      </c>
      <c r="H92" s="2404"/>
      <c r="I92" s="993">
        <v>45</v>
      </c>
      <c r="J92" s="994"/>
      <c r="K92" s="2365">
        <v>26</v>
      </c>
      <c r="L92" s="2366"/>
      <c r="M92" s="637"/>
      <c r="N92" s="2284">
        <f>G92-I92/2</f>
        <v>54760.5</v>
      </c>
      <c r="O92" s="2219"/>
      <c r="P92" s="1768"/>
      <c r="Q92" s="1751" t="s">
        <v>424</v>
      </c>
      <c r="R92" s="2219">
        <f>G92+I92/2</f>
        <v>54805.5</v>
      </c>
      <c r="S92" s="2219"/>
      <c r="T92" s="1024"/>
      <c r="U92" s="2279" t="s">
        <v>681</v>
      </c>
      <c r="V92" s="2280"/>
      <c r="W92" s="2284">
        <f>N92-O6</f>
        <v>54730.5</v>
      </c>
      <c r="X92" s="2219"/>
      <c r="Y92" s="2219"/>
      <c r="Z92" s="984" t="s">
        <v>424</v>
      </c>
      <c r="AA92" s="2219">
        <f>R92+O6</f>
        <v>54835.5</v>
      </c>
      <c r="AB92" s="2219"/>
      <c r="AC92" s="2219"/>
      <c r="AD92" s="2219"/>
      <c r="AE92" s="984"/>
      <c r="AF92" s="2249">
        <f>AA92-W92</f>
        <v>105</v>
      </c>
      <c r="AG92" s="2250"/>
      <c r="AH92" s="2250"/>
      <c r="AI92" s="995"/>
      <c r="AJ92" s="996">
        <f>G5</f>
        <v>2</v>
      </c>
      <c r="AK92" s="997"/>
      <c r="AL92" s="894"/>
      <c r="AM92" s="998"/>
      <c r="AN92" s="894"/>
      <c r="AO92" s="999"/>
      <c r="AP92" s="895">
        <f>(AF92-I92)*N7/10000</f>
        <v>0.84</v>
      </c>
      <c r="AQ92" s="896"/>
      <c r="AR92" s="897"/>
      <c r="AS92" s="898"/>
      <c r="AT92" s="897"/>
      <c r="AU92" s="899"/>
      <c r="AV92" s="895">
        <f>I92*N7/10000</f>
        <v>0.63</v>
      </c>
      <c r="AW92" s="896"/>
      <c r="AX92" s="897"/>
      <c r="AY92" s="898"/>
      <c r="AZ92" s="897"/>
      <c r="BA92" s="899"/>
      <c r="BB92" s="900">
        <f>(AF92-I92)/1000</f>
        <v>0.06</v>
      </c>
      <c r="BC92" s="896"/>
      <c r="BD92" s="897"/>
      <c r="BE92" s="898"/>
      <c r="BF92" s="897"/>
      <c r="BG92" s="899"/>
      <c r="BH92" s="900">
        <f>I92/1000</f>
        <v>4.4999999999999998E-2</v>
      </c>
      <c r="BI92" s="896"/>
      <c r="BJ92" s="897"/>
      <c r="BK92" s="898"/>
      <c r="BL92" s="897"/>
      <c r="BM92" s="899"/>
      <c r="BN92" s="903">
        <f>ROUND((AF92-I92)/K8,0)*N9*(1+K10)/1000</f>
        <v>0.441</v>
      </c>
      <c r="BO92" s="901"/>
      <c r="BP92" s="897"/>
      <c r="BQ92" s="902"/>
      <c r="BR92" s="898"/>
      <c r="BS92" s="901"/>
      <c r="BT92" s="903">
        <f>AT13*AT14/1000</f>
        <v>0.1</v>
      </c>
      <c r="BU92" s="901"/>
      <c r="BV92" s="894"/>
      <c r="BW92" s="902"/>
      <c r="BX92" s="898"/>
      <c r="BY92" s="901"/>
      <c r="BZ92" s="903">
        <f>I92*AT15/1000</f>
        <v>0.09</v>
      </c>
      <c r="CA92" s="580"/>
      <c r="CB92" s="894"/>
      <c r="CC92" s="904"/>
      <c r="CD92" s="636"/>
      <c r="CE92" s="637"/>
      <c r="CF92" s="494"/>
      <c r="CG92" s="613"/>
      <c r="CH92" s="613"/>
      <c r="CI92" s="613"/>
    </row>
    <row r="93" spans="1:166" ht="7.35" customHeight="1">
      <c r="A93" s="979"/>
      <c r="B93" s="1744"/>
      <c r="C93" s="586"/>
      <c r="D93" s="586"/>
      <c r="E93" s="2445"/>
      <c r="F93" s="2446"/>
      <c r="G93" s="2403">
        <v>55500</v>
      </c>
      <c r="H93" s="2404"/>
      <c r="I93" s="993">
        <v>142</v>
      </c>
      <c r="J93" s="994"/>
      <c r="K93" s="2365">
        <v>26</v>
      </c>
      <c r="L93" s="2366"/>
      <c r="M93" s="637"/>
      <c r="N93" s="2284">
        <f t="shared" ref="N93:N99" si="14">G93-I93/2</f>
        <v>55429</v>
      </c>
      <c r="O93" s="2219"/>
      <c r="P93" s="1768"/>
      <c r="Q93" s="1751" t="s">
        <v>424</v>
      </c>
      <c r="R93" s="2219">
        <f t="shared" ref="R93:R99" si="15">G93+I93/2</f>
        <v>55571</v>
      </c>
      <c r="S93" s="2219"/>
      <c r="T93" s="1024"/>
      <c r="U93" s="2279" t="s">
        <v>682</v>
      </c>
      <c r="V93" s="2280"/>
      <c r="W93" s="2284">
        <f>N93-V6</f>
        <v>55329</v>
      </c>
      <c r="X93" s="2219"/>
      <c r="Y93" s="2219"/>
      <c r="Z93" s="984" t="s">
        <v>424</v>
      </c>
      <c r="AA93" s="2219">
        <f>R93+V6</f>
        <v>55671</v>
      </c>
      <c r="AB93" s="2219"/>
      <c r="AC93" s="2219"/>
      <c r="AD93" s="2219"/>
      <c r="AE93" s="984"/>
      <c r="AF93" s="2249">
        <f t="shared" ref="AF93:AF99" si="16">AA93-W93</f>
        <v>342</v>
      </c>
      <c r="AG93" s="2250"/>
      <c r="AH93" s="2250"/>
      <c r="AI93" s="995"/>
      <c r="AJ93" s="996">
        <f>I5</f>
        <v>4</v>
      </c>
      <c r="AK93" s="997"/>
      <c r="AL93" s="894"/>
      <c r="AM93" s="998"/>
      <c r="AN93" s="894"/>
      <c r="AO93" s="999"/>
      <c r="AP93" s="895">
        <f>(AF93-I93)*N7/10000</f>
        <v>2.8</v>
      </c>
      <c r="AQ93" s="896"/>
      <c r="AR93" s="897"/>
      <c r="AS93" s="898"/>
      <c r="AT93" s="897"/>
      <c r="AU93" s="899"/>
      <c r="AV93" s="895">
        <f>I93*N7/10000</f>
        <v>1.988</v>
      </c>
      <c r="AW93" s="896"/>
      <c r="AX93" s="897"/>
      <c r="AY93" s="898"/>
      <c r="AZ93" s="897"/>
      <c r="BA93" s="899"/>
      <c r="BB93" s="900">
        <f>(AF93-I93)/1000</f>
        <v>0.2</v>
      </c>
      <c r="BC93" s="896"/>
      <c r="BD93" s="897"/>
      <c r="BE93" s="898"/>
      <c r="BF93" s="897"/>
      <c r="BG93" s="899"/>
      <c r="BH93" s="900">
        <f>I93/1000</f>
        <v>0.14199999999999999</v>
      </c>
      <c r="BI93" s="896"/>
      <c r="BJ93" s="897"/>
      <c r="BK93" s="898"/>
      <c r="BL93" s="897"/>
      <c r="BM93" s="899"/>
      <c r="BN93" s="903">
        <f>ROUND((AF93-I93)/K8,0)*N9*(1+K10)/1000</f>
        <v>1.47</v>
      </c>
      <c r="BO93" s="901"/>
      <c r="BP93" s="897"/>
      <c r="BQ93" s="902"/>
      <c r="BR93" s="898"/>
      <c r="BS93" s="901"/>
      <c r="BT93" s="903">
        <f>ROUND(I93/AR13,0)*AR14/1000</f>
        <v>1</v>
      </c>
      <c r="BU93" s="901"/>
      <c r="BV93" s="894"/>
      <c r="BW93" s="902"/>
      <c r="BX93" s="898"/>
      <c r="BY93" s="901"/>
      <c r="BZ93" s="903">
        <f>I93*AR15/1000</f>
        <v>0.56799999999999995</v>
      </c>
      <c r="CA93" s="580"/>
      <c r="CB93" s="894"/>
      <c r="CC93" s="904"/>
      <c r="CD93" s="636"/>
      <c r="CE93" s="637"/>
      <c r="CF93" s="613"/>
      <c r="CG93" s="613"/>
      <c r="CH93" s="613"/>
      <c r="CI93" s="613"/>
    </row>
    <row r="94" spans="1:166" s="849" customFormat="1" ht="7.35" customHeight="1">
      <c r="A94" s="1006"/>
      <c r="B94" s="1773"/>
      <c r="C94" s="2447"/>
      <c r="D94" s="2448"/>
      <c r="E94" s="2435"/>
      <c r="F94" s="2436"/>
      <c r="G94" s="2230" t="s">
        <v>610</v>
      </c>
      <c r="H94" s="2231"/>
      <c r="I94" s="1008">
        <f>SUM(I91:I93)</f>
        <v>206</v>
      </c>
      <c r="J94" s="911"/>
      <c r="K94" s="2329"/>
      <c r="L94" s="2330"/>
      <c r="M94" s="612"/>
      <c r="N94" s="2246"/>
      <c r="O94" s="2239"/>
      <c r="P94" s="1766"/>
      <c r="Q94" s="1757"/>
      <c r="R94" s="2239"/>
      <c r="S94" s="2239"/>
      <c r="T94" s="612"/>
      <c r="U94" s="2226"/>
      <c r="V94" s="2227"/>
      <c r="W94" s="2283"/>
      <c r="X94" s="2220"/>
      <c r="Y94" s="2220"/>
      <c r="Z94" s="1755"/>
      <c r="AA94" s="2220"/>
      <c r="AB94" s="2220"/>
      <c r="AC94" s="2220"/>
      <c r="AD94" s="2220"/>
      <c r="AE94" s="1755"/>
      <c r="AF94" s="2228">
        <f>SUM(AF91:AF93)</f>
        <v>526</v>
      </c>
      <c r="AG94" s="2229"/>
      <c r="AH94" s="2229"/>
      <c r="AI94" s="1756"/>
      <c r="AJ94" s="1011">
        <f>SUM(AJ91:AJ93)</f>
        <v>8</v>
      </c>
      <c r="AK94" s="912"/>
      <c r="AL94" s="913">
        <f>'3.1Cost by Sub-contractors'!K20</f>
        <v>150.63</v>
      </c>
      <c r="AM94" s="914"/>
      <c r="AN94" s="913">
        <f>AJ94*AL94</f>
        <v>1205.04</v>
      </c>
      <c r="AO94" s="915"/>
      <c r="AP94" s="916">
        <f>SUM(AP91:AP93)</f>
        <v>4.7460000000000004</v>
      </c>
      <c r="AQ94" s="912"/>
      <c r="AR94" s="913">
        <f>'3.1Cost by Sub-contractors'!K21</f>
        <v>175.36</v>
      </c>
      <c r="AS94" s="914"/>
      <c r="AT94" s="913">
        <f>AP94*AR94</f>
        <v>832.2585600000001</v>
      </c>
      <c r="AU94" s="915"/>
      <c r="AV94" s="916">
        <f>SUM(AV91:AV93)</f>
        <v>2.6179999999999999</v>
      </c>
      <c r="AW94" s="912"/>
      <c r="AX94" s="913">
        <f>'3.1Cost by Sub-contractors'!K22</f>
        <v>226.18</v>
      </c>
      <c r="AY94" s="914"/>
      <c r="AZ94" s="913">
        <f>AV94*AX94</f>
        <v>592.13923999999997</v>
      </c>
      <c r="BA94" s="915"/>
      <c r="BB94" s="917">
        <f>SUM(BB91:BB93)</f>
        <v>0.33900000000000002</v>
      </c>
      <c r="BC94" s="912"/>
      <c r="BD94" s="913">
        <f>'3.1Cost by Sub-contractors'!K23</f>
        <v>438.31</v>
      </c>
      <c r="BE94" s="914"/>
      <c r="BF94" s="913">
        <f>BB94*BD94</f>
        <v>148.58709000000002</v>
      </c>
      <c r="BG94" s="915"/>
      <c r="BH94" s="917">
        <f>SUM(BH91:BH93)</f>
        <v>0.187</v>
      </c>
      <c r="BI94" s="912"/>
      <c r="BJ94" s="913">
        <f>'3.1Cost by Sub-contractors'!K24</f>
        <v>474.97</v>
      </c>
      <c r="BK94" s="914"/>
      <c r="BL94" s="913">
        <f>BH94*BJ94</f>
        <v>88.819389999999999</v>
      </c>
      <c r="BM94" s="915"/>
      <c r="BN94" s="918">
        <f>SUM(BN91:BN93)</f>
        <v>2.3519999999999999</v>
      </c>
      <c r="BO94" s="912"/>
      <c r="BP94" s="913">
        <f>'3.1Cost by Sub-contractors'!K25</f>
        <v>572.73</v>
      </c>
      <c r="BQ94" s="919"/>
      <c r="BR94" s="914">
        <f>BN94*BP94</f>
        <v>1347.06096</v>
      </c>
      <c r="BS94" s="915"/>
      <c r="BT94" s="918">
        <f>SUM(BT91:BT93)</f>
        <v>1.1000000000000001</v>
      </c>
      <c r="BU94" s="912"/>
      <c r="BV94" s="913">
        <f>'3.1Cost by Sub-contractors'!K26</f>
        <v>474.97</v>
      </c>
      <c r="BW94" s="919"/>
      <c r="BX94" s="914">
        <f>BT94*BV94</f>
        <v>522.4670000000001</v>
      </c>
      <c r="BY94" s="915"/>
      <c r="BZ94" s="918">
        <f>SUM(BZ91:BZ93)</f>
        <v>0.65799999999999992</v>
      </c>
      <c r="CA94" s="912"/>
      <c r="CB94" s="913">
        <f>'3.1Cost by Sub-contractors'!K27</f>
        <v>655.49</v>
      </c>
      <c r="CC94" s="919"/>
      <c r="CD94" s="914">
        <f>BZ94*CB94</f>
        <v>431.31241999999997</v>
      </c>
      <c r="CE94" s="915"/>
      <c r="CF94" s="928"/>
    </row>
    <row r="95" spans="1:166" ht="7.35" customHeight="1">
      <c r="A95" s="979"/>
      <c r="B95" s="1744"/>
      <c r="C95" s="1993"/>
      <c r="D95" s="1995"/>
      <c r="E95" s="2029" t="str">
        <f>'4.1Plan'!D331</f>
        <v>ML07-2</v>
      </c>
      <c r="F95" s="2031"/>
      <c r="G95" s="2405">
        <v>56300</v>
      </c>
      <c r="H95" s="2406"/>
      <c r="I95" s="1025">
        <v>22</v>
      </c>
      <c r="J95" s="1026"/>
      <c r="K95" s="2373">
        <v>26</v>
      </c>
      <c r="L95" s="2374"/>
      <c r="M95" s="638"/>
      <c r="N95" s="2248">
        <f t="shared" si="14"/>
        <v>56289</v>
      </c>
      <c r="O95" s="2218"/>
      <c r="P95" s="1764"/>
      <c r="Q95" s="1762" t="s">
        <v>424</v>
      </c>
      <c r="R95" s="2218">
        <f t="shared" si="15"/>
        <v>56311</v>
      </c>
      <c r="S95" s="2218"/>
      <c r="T95" s="1023"/>
      <c r="U95" s="2275" t="s">
        <v>683</v>
      </c>
      <c r="V95" s="2276"/>
      <c r="W95" s="2248">
        <f>N95-O6</f>
        <v>56259</v>
      </c>
      <c r="X95" s="2218"/>
      <c r="Y95" s="2218"/>
      <c r="Z95" s="983" t="s">
        <v>424</v>
      </c>
      <c r="AA95" s="2241">
        <f>(N96-R95)/2+R95</f>
        <v>56335.75</v>
      </c>
      <c r="AB95" s="2241"/>
      <c r="AC95" s="2241"/>
      <c r="AD95" s="2241"/>
      <c r="AE95" s="983"/>
      <c r="AF95" s="2264">
        <f t="shared" si="16"/>
        <v>76.75</v>
      </c>
      <c r="AG95" s="2265"/>
      <c r="AH95" s="2265"/>
      <c r="AI95" s="1014"/>
      <c r="AJ95" s="1031">
        <f>G5</f>
        <v>2</v>
      </c>
      <c r="AK95" s="1083"/>
      <c r="AL95" s="1084"/>
      <c r="AM95" s="1085"/>
      <c r="AN95" s="1084"/>
      <c r="AO95" s="1086"/>
      <c r="AP95" s="930">
        <f>(AF95-I95)*N7/10000</f>
        <v>0.76649999999999996</v>
      </c>
      <c r="AQ95" s="931"/>
      <c r="AR95" s="887"/>
      <c r="AS95" s="923"/>
      <c r="AT95" s="887"/>
      <c r="AU95" s="932"/>
      <c r="AV95" s="930">
        <f>I95*N7/10000</f>
        <v>0.308</v>
      </c>
      <c r="AW95" s="931"/>
      <c r="AX95" s="887"/>
      <c r="AY95" s="923"/>
      <c r="AZ95" s="887"/>
      <c r="BA95" s="932"/>
      <c r="BB95" s="933">
        <f>(AF95-I95)/1000</f>
        <v>5.475E-2</v>
      </c>
      <c r="BC95" s="931"/>
      <c r="BD95" s="887"/>
      <c r="BE95" s="923"/>
      <c r="BF95" s="887"/>
      <c r="BG95" s="932"/>
      <c r="BH95" s="933">
        <f>I95/1000</f>
        <v>2.1999999999999999E-2</v>
      </c>
      <c r="BI95" s="931"/>
      <c r="BJ95" s="887"/>
      <c r="BK95" s="923"/>
      <c r="BL95" s="887"/>
      <c r="BM95" s="932"/>
      <c r="BN95" s="926">
        <f>ROUND((AF95-I95)/K8,0)*N9*(1+K10)/1000</f>
        <v>0.441</v>
      </c>
      <c r="BO95" s="921"/>
      <c r="BP95" s="887"/>
      <c r="BQ95" s="922"/>
      <c r="BR95" s="923"/>
      <c r="BS95" s="921"/>
      <c r="BT95" s="926"/>
      <c r="BU95" s="921"/>
      <c r="BV95" s="1084"/>
      <c r="BW95" s="922"/>
      <c r="BX95" s="923"/>
      <c r="BY95" s="921"/>
      <c r="BZ95" s="926"/>
      <c r="CA95" s="578"/>
      <c r="CB95" s="1084"/>
      <c r="CC95" s="924"/>
      <c r="CD95" s="1776"/>
      <c r="CE95" s="638"/>
      <c r="CF95" s="494"/>
      <c r="CG95" s="613"/>
      <c r="CH95" s="613"/>
      <c r="CI95" s="613"/>
    </row>
    <row r="96" spans="1:166" ht="7.35" customHeight="1">
      <c r="A96" s="979"/>
      <c r="B96" s="1744"/>
      <c r="C96" s="1993"/>
      <c r="D96" s="1995"/>
      <c r="E96" s="2029"/>
      <c r="F96" s="2031"/>
      <c r="G96" s="2403">
        <v>56370</v>
      </c>
      <c r="H96" s="2404"/>
      <c r="I96" s="993">
        <v>19</v>
      </c>
      <c r="J96" s="994"/>
      <c r="K96" s="2365">
        <v>26</v>
      </c>
      <c r="L96" s="2366"/>
      <c r="M96" s="637"/>
      <c r="N96" s="2284">
        <f t="shared" si="14"/>
        <v>56360.5</v>
      </c>
      <c r="O96" s="2219"/>
      <c r="P96" s="1768"/>
      <c r="Q96" s="1751" t="s">
        <v>424</v>
      </c>
      <c r="R96" s="2219">
        <f t="shared" si="15"/>
        <v>56379.5</v>
      </c>
      <c r="S96" s="2219"/>
      <c r="T96" s="1024"/>
      <c r="U96" s="2279" t="s">
        <v>52</v>
      </c>
      <c r="V96" s="2280"/>
      <c r="W96" s="2290">
        <f>N96-(N96-R95)/2</f>
        <v>56335.75</v>
      </c>
      <c r="X96" s="2221"/>
      <c r="Y96" s="2221"/>
      <c r="Z96" s="984" t="s">
        <v>424</v>
      </c>
      <c r="AA96" s="2219">
        <f>R96+O6</f>
        <v>56409.5</v>
      </c>
      <c r="AB96" s="2219"/>
      <c r="AC96" s="2219"/>
      <c r="AD96" s="2219"/>
      <c r="AE96" s="984"/>
      <c r="AF96" s="2249">
        <f t="shared" si="16"/>
        <v>73.75</v>
      </c>
      <c r="AG96" s="2250"/>
      <c r="AH96" s="2250"/>
      <c r="AI96" s="995"/>
      <c r="AJ96" s="996">
        <f>G5</f>
        <v>2</v>
      </c>
      <c r="AK96" s="997"/>
      <c r="AL96" s="894"/>
      <c r="AM96" s="998"/>
      <c r="AN96" s="894"/>
      <c r="AO96" s="999"/>
      <c r="AP96" s="895">
        <f>AF96*N7/10000</f>
        <v>1.0325</v>
      </c>
      <c r="AQ96" s="896"/>
      <c r="AR96" s="897"/>
      <c r="AS96" s="898"/>
      <c r="AT96" s="897"/>
      <c r="AU96" s="899"/>
      <c r="AV96" s="895"/>
      <c r="AW96" s="896"/>
      <c r="AX96" s="897"/>
      <c r="AY96" s="898"/>
      <c r="AZ96" s="897"/>
      <c r="BA96" s="899"/>
      <c r="BB96" s="900">
        <f>AF96/1000</f>
        <v>7.3749999999999996E-2</v>
      </c>
      <c r="BC96" s="896"/>
      <c r="BD96" s="897"/>
      <c r="BE96" s="898"/>
      <c r="BF96" s="897"/>
      <c r="BG96" s="899"/>
      <c r="BH96" s="900"/>
      <c r="BI96" s="896"/>
      <c r="BJ96" s="897"/>
      <c r="BK96" s="898"/>
      <c r="BL96" s="897"/>
      <c r="BM96" s="899"/>
      <c r="BN96" s="903">
        <f>ROUND((AF96-I96)/K8,0)*N9*(1+K10)/1000</f>
        <v>0.441</v>
      </c>
      <c r="BO96" s="901"/>
      <c r="BP96" s="897"/>
      <c r="BQ96" s="902"/>
      <c r="BR96" s="898"/>
      <c r="BS96" s="901"/>
      <c r="BT96" s="903"/>
      <c r="BU96" s="901"/>
      <c r="BV96" s="894"/>
      <c r="BW96" s="902"/>
      <c r="BX96" s="898"/>
      <c r="BY96" s="901"/>
      <c r="BZ96" s="903"/>
      <c r="CA96" s="580"/>
      <c r="CB96" s="894"/>
      <c r="CC96" s="904"/>
      <c r="CD96" s="636"/>
      <c r="CE96" s="637"/>
      <c r="CF96" s="928"/>
      <c r="CG96" s="849"/>
      <c r="CH96" s="849"/>
      <c r="CI96" s="849"/>
      <c r="CJ96" s="849"/>
      <c r="CK96" s="849"/>
      <c r="CL96" s="849"/>
      <c r="CM96" s="849"/>
      <c r="CN96" s="849"/>
      <c r="CO96" s="849"/>
      <c r="CP96" s="849"/>
      <c r="CQ96" s="849"/>
      <c r="CR96" s="849"/>
      <c r="CS96" s="849"/>
      <c r="CT96" s="849"/>
      <c r="CU96" s="849"/>
      <c r="CV96" s="849"/>
      <c r="CW96" s="849"/>
      <c r="CX96" s="849"/>
      <c r="CY96" s="849"/>
      <c r="CZ96" s="849"/>
      <c r="DA96" s="849"/>
      <c r="DB96" s="849"/>
      <c r="DC96" s="849"/>
      <c r="DD96" s="849"/>
      <c r="DE96" s="849"/>
      <c r="DF96" s="849"/>
      <c r="DG96" s="849"/>
      <c r="DH96" s="849"/>
      <c r="DI96" s="849"/>
      <c r="DJ96" s="849"/>
      <c r="DK96" s="849"/>
      <c r="DL96" s="849"/>
      <c r="DM96" s="849"/>
      <c r="DN96" s="849"/>
      <c r="DO96" s="849"/>
      <c r="DP96" s="849"/>
      <c r="DQ96" s="849"/>
      <c r="DR96" s="849"/>
      <c r="DS96" s="849"/>
      <c r="DT96" s="849"/>
      <c r="DU96" s="849"/>
      <c r="DV96" s="849"/>
      <c r="DW96" s="849"/>
      <c r="DX96" s="849"/>
      <c r="DY96" s="849"/>
      <c r="DZ96" s="849"/>
      <c r="EA96" s="849"/>
      <c r="EB96" s="849"/>
      <c r="EC96" s="849"/>
      <c r="ED96" s="849"/>
      <c r="EE96" s="849"/>
      <c r="EF96" s="849"/>
      <c r="EG96" s="849"/>
      <c r="EH96" s="849"/>
      <c r="EI96" s="849"/>
      <c r="EJ96" s="849"/>
      <c r="EK96" s="849"/>
      <c r="EL96" s="849"/>
      <c r="EM96" s="849"/>
      <c r="EN96" s="849"/>
      <c r="EO96" s="849"/>
      <c r="EP96" s="849"/>
      <c r="EQ96" s="849"/>
      <c r="ER96" s="849"/>
      <c r="ES96" s="849"/>
      <c r="ET96" s="849"/>
      <c r="EU96" s="849"/>
      <c r="EV96" s="849"/>
      <c r="EW96" s="849"/>
      <c r="EX96" s="849"/>
      <c r="EY96" s="849"/>
      <c r="EZ96" s="849"/>
      <c r="FA96" s="849"/>
      <c r="FB96" s="849"/>
      <c r="FC96" s="849"/>
      <c r="FD96" s="849"/>
      <c r="FE96" s="849"/>
      <c r="FF96" s="849"/>
      <c r="FG96" s="849"/>
      <c r="FH96" s="849"/>
      <c r="FI96" s="849"/>
      <c r="FJ96" s="849"/>
    </row>
    <row r="97" spans="1:166" ht="7.35" customHeight="1">
      <c r="A97" s="979"/>
      <c r="B97" s="1744"/>
      <c r="C97" s="1993"/>
      <c r="D97" s="1995"/>
      <c r="E97" s="2029"/>
      <c r="F97" s="2031"/>
      <c r="G97" s="2403">
        <v>56950</v>
      </c>
      <c r="H97" s="2404"/>
      <c r="I97" s="993">
        <v>45</v>
      </c>
      <c r="J97" s="994"/>
      <c r="K97" s="2365">
        <v>26</v>
      </c>
      <c r="L97" s="2366"/>
      <c r="M97" s="637"/>
      <c r="N97" s="2284">
        <f t="shared" si="14"/>
        <v>56927.5</v>
      </c>
      <c r="O97" s="2219"/>
      <c r="P97" s="1768"/>
      <c r="Q97" s="1751" t="s">
        <v>424</v>
      </c>
      <c r="R97" s="2219">
        <f t="shared" si="15"/>
        <v>56972.5</v>
      </c>
      <c r="S97" s="2219"/>
      <c r="T97" s="1024"/>
      <c r="U97" s="2279" t="s">
        <v>684</v>
      </c>
      <c r="V97" s="2280"/>
      <c r="W97" s="2284">
        <f>N97-O6</f>
        <v>56897.5</v>
      </c>
      <c r="X97" s="2219"/>
      <c r="Y97" s="2219"/>
      <c r="Z97" s="984" t="s">
        <v>424</v>
      </c>
      <c r="AA97" s="2219">
        <f>R97+O6</f>
        <v>57002.5</v>
      </c>
      <c r="AB97" s="2219"/>
      <c r="AC97" s="2219"/>
      <c r="AD97" s="2219"/>
      <c r="AE97" s="984"/>
      <c r="AF97" s="2249">
        <f t="shared" si="16"/>
        <v>105</v>
      </c>
      <c r="AG97" s="2250"/>
      <c r="AH97" s="2250"/>
      <c r="AI97" s="995"/>
      <c r="AJ97" s="996">
        <f>G5</f>
        <v>2</v>
      </c>
      <c r="AK97" s="997"/>
      <c r="AL97" s="894"/>
      <c r="AM97" s="998"/>
      <c r="AN97" s="894"/>
      <c r="AO97" s="999"/>
      <c r="AP97" s="895">
        <f>(AF97-I97)*N7/10000</f>
        <v>0.84</v>
      </c>
      <c r="AQ97" s="896"/>
      <c r="AR97" s="897"/>
      <c r="AS97" s="898"/>
      <c r="AT97" s="897"/>
      <c r="AU97" s="899"/>
      <c r="AV97" s="895">
        <f>I97*N7/10000</f>
        <v>0.63</v>
      </c>
      <c r="AW97" s="896"/>
      <c r="AX97" s="897"/>
      <c r="AY97" s="898"/>
      <c r="AZ97" s="897"/>
      <c r="BA97" s="899"/>
      <c r="BB97" s="900">
        <f>(AF97-I97)/1000</f>
        <v>0.06</v>
      </c>
      <c r="BC97" s="896"/>
      <c r="BD97" s="897"/>
      <c r="BE97" s="898"/>
      <c r="BF97" s="897"/>
      <c r="BG97" s="899"/>
      <c r="BH97" s="900">
        <f>I97/1000</f>
        <v>4.4999999999999998E-2</v>
      </c>
      <c r="BI97" s="896"/>
      <c r="BJ97" s="897"/>
      <c r="BK97" s="898"/>
      <c r="BL97" s="897"/>
      <c r="BM97" s="899"/>
      <c r="BN97" s="903">
        <f>ROUND((AF97-I97)/K8,0)*N9*(1+K10)/1000</f>
        <v>0.441</v>
      </c>
      <c r="BO97" s="901"/>
      <c r="BP97" s="897"/>
      <c r="BQ97" s="902"/>
      <c r="BR97" s="898"/>
      <c r="BS97" s="901"/>
      <c r="BT97" s="903">
        <f>AT13*AT14/1000</f>
        <v>0.1</v>
      </c>
      <c r="BU97" s="901"/>
      <c r="BV97" s="894"/>
      <c r="BW97" s="902"/>
      <c r="BX97" s="898"/>
      <c r="BY97" s="901"/>
      <c r="BZ97" s="903">
        <f>I97*AT15/1000</f>
        <v>0.09</v>
      </c>
      <c r="CA97" s="580"/>
      <c r="CB97" s="894"/>
      <c r="CC97" s="904"/>
      <c r="CD97" s="636"/>
      <c r="CE97" s="637"/>
      <c r="CF97" s="494"/>
      <c r="CG97" s="613"/>
      <c r="CH97" s="613"/>
      <c r="CI97" s="613"/>
    </row>
    <row r="98" spans="1:166" ht="7.35" customHeight="1">
      <c r="A98" s="979"/>
      <c r="B98" s="1744"/>
      <c r="C98" s="1993"/>
      <c r="D98" s="1995"/>
      <c r="E98" s="2029"/>
      <c r="F98" s="2031"/>
      <c r="G98" s="2403">
        <v>57378</v>
      </c>
      <c r="H98" s="2404"/>
      <c r="I98" s="993">
        <v>32</v>
      </c>
      <c r="J98" s="994"/>
      <c r="K98" s="2365">
        <v>26</v>
      </c>
      <c r="L98" s="2366"/>
      <c r="M98" s="637"/>
      <c r="N98" s="2284">
        <f t="shared" si="14"/>
        <v>57362</v>
      </c>
      <c r="O98" s="2219"/>
      <c r="P98" s="1768"/>
      <c r="Q98" s="1751" t="s">
        <v>424</v>
      </c>
      <c r="R98" s="2219">
        <f t="shared" si="15"/>
        <v>57394</v>
      </c>
      <c r="S98" s="2219"/>
      <c r="T98" s="1024"/>
      <c r="U98" s="2279" t="s">
        <v>53</v>
      </c>
      <c r="V98" s="2280"/>
      <c r="W98" s="2284">
        <f>N98-O6</f>
        <v>57332</v>
      </c>
      <c r="X98" s="2219"/>
      <c r="Y98" s="2219"/>
      <c r="Z98" s="984" t="s">
        <v>424</v>
      </c>
      <c r="AA98" s="2219">
        <f>R98+O6</f>
        <v>57424</v>
      </c>
      <c r="AB98" s="2219"/>
      <c r="AC98" s="2219"/>
      <c r="AD98" s="2219"/>
      <c r="AE98" s="984"/>
      <c r="AF98" s="2249">
        <f t="shared" si="16"/>
        <v>92</v>
      </c>
      <c r="AG98" s="2250"/>
      <c r="AH98" s="2250"/>
      <c r="AI98" s="995"/>
      <c r="AJ98" s="996">
        <f>G5</f>
        <v>2</v>
      </c>
      <c r="AK98" s="997"/>
      <c r="AL98" s="894"/>
      <c r="AM98" s="998"/>
      <c r="AN98" s="894"/>
      <c r="AO98" s="999"/>
      <c r="AP98" s="895">
        <f>AF98*N7/10000</f>
        <v>1.288</v>
      </c>
      <c r="AQ98" s="896"/>
      <c r="AR98" s="897"/>
      <c r="AS98" s="898"/>
      <c r="AT98" s="897"/>
      <c r="AU98" s="899"/>
      <c r="AV98" s="895"/>
      <c r="AW98" s="896"/>
      <c r="AX98" s="897"/>
      <c r="AY98" s="898"/>
      <c r="AZ98" s="897"/>
      <c r="BA98" s="899"/>
      <c r="BB98" s="900">
        <f>AF98/1000</f>
        <v>9.1999999999999998E-2</v>
      </c>
      <c r="BC98" s="896"/>
      <c r="BD98" s="897"/>
      <c r="BE98" s="898"/>
      <c r="BF98" s="897"/>
      <c r="BG98" s="899"/>
      <c r="BH98" s="900"/>
      <c r="BI98" s="896"/>
      <c r="BJ98" s="897"/>
      <c r="BK98" s="898"/>
      <c r="BL98" s="897"/>
      <c r="BM98" s="899"/>
      <c r="BN98" s="903">
        <f>ROUND((AF98-I98)/K8,0)*N9*(1+K10)/1000</f>
        <v>0.441</v>
      </c>
      <c r="BO98" s="901"/>
      <c r="BP98" s="897"/>
      <c r="BQ98" s="902"/>
      <c r="BR98" s="898"/>
      <c r="BS98" s="901"/>
      <c r="BT98" s="903"/>
      <c r="BU98" s="901"/>
      <c r="BV98" s="894"/>
      <c r="BW98" s="902"/>
      <c r="BX98" s="898"/>
      <c r="BY98" s="901"/>
      <c r="BZ98" s="903"/>
      <c r="CA98" s="580"/>
      <c r="CB98" s="894"/>
      <c r="CC98" s="904"/>
      <c r="CD98" s="636"/>
      <c r="CE98" s="637"/>
      <c r="CF98" s="494"/>
      <c r="CG98" s="613"/>
      <c r="CH98" s="613"/>
      <c r="CI98" s="613"/>
    </row>
    <row r="99" spans="1:166" ht="7.35" customHeight="1">
      <c r="A99" s="979"/>
      <c r="B99" s="1744"/>
      <c r="C99" s="1993"/>
      <c r="D99" s="1995"/>
      <c r="E99" s="2029"/>
      <c r="F99" s="2031"/>
      <c r="G99" s="2403">
        <v>58120</v>
      </c>
      <c r="H99" s="2404"/>
      <c r="I99" s="993">
        <v>142</v>
      </c>
      <c r="J99" s="994"/>
      <c r="K99" s="2365">
        <v>26</v>
      </c>
      <c r="L99" s="2366"/>
      <c r="M99" s="637"/>
      <c r="N99" s="2284">
        <f t="shared" si="14"/>
        <v>58049</v>
      </c>
      <c r="O99" s="2219"/>
      <c r="P99" s="1768"/>
      <c r="Q99" s="1751" t="s">
        <v>424</v>
      </c>
      <c r="R99" s="2219">
        <f t="shared" si="15"/>
        <v>58191</v>
      </c>
      <c r="S99" s="2219"/>
      <c r="T99" s="1024"/>
      <c r="U99" s="2279" t="s">
        <v>685</v>
      </c>
      <c r="V99" s="2280"/>
      <c r="W99" s="2284">
        <f>N99-V6</f>
        <v>57949</v>
      </c>
      <c r="X99" s="2219"/>
      <c r="Y99" s="2219"/>
      <c r="Z99" s="984" t="s">
        <v>424</v>
      </c>
      <c r="AA99" s="2219">
        <f>R99+V6</f>
        <v>58291</v>
      </c>
      <c r="AB99" s="2219"/>
      <c r="AC99" s="2219"/>
      <c r="AD99" s="2219"/>
      <c r="AE99" s="984"/>
      <c r="AF99" s="2249">
        <f t="shared" si="16"/>
        <v>342</v>
      </c>
      <c r="AG99" s="2250"/>
      <c r="AH99" s="2250"/>
      <c r="AI99" s="995"/>
      <c r="AJ99" s="996">
        <f>I5</f>
        <v>4</v>
      </c>
      <c r="AK99" s="997"/>
      <c r="AL99" s="894"/>
      <c r="AM99" s="998"/>
      <c r="AN99" s="894"/>
      <c r="AO99" s="999"/>
      <c r="AP99" s="895">
        <f>(AF99-I99)*N7/10000</f>
        <v>2.8</v>
      </c>
      <c r="AQ99" s="896"/>
      <c r="AR99" s="897"/>
      <c r="AS99" s="898"/>
      <c r="AT99" s="897"/>
      <c r="AU99" s="899"/>
      <c r="AV99" s="895">
        <f>I99*N7/10000</f>
        <v>1.988</v>
      </c>
      <c r="AW99" s="896"/>
      <c r="AX99" s="897"/>
      <c r="AY99" s="898"/>
      <c r="AZ99" s="897"/>
      <c r="BA99" s="899"/>
      <c r="BB99" s="900">
        <f>(AF99-I99)/1000</f>
        <v>0.2</v>
      </c>
      <c r="BC99" s="896"/>
      <c r="BD99" s="897"/>
      <c r="BE99" s="898"/>
      <c r="BF99" s="897"/>
      <c r="BG99" s="899"/>
      <c r="BH99" s="900">
        <f>I99/1000</f>
        <v>0.14199999999999999</v>
      </c>
      <c r="BI99" s="896"/>
      <c r="BJ99" s="897"/>
      <c r="BK99" s="898"/>
      <c r="BL99" s="897"/>
      <c r="BM99" s="899"/>
      <c r="BN99" s="903">
        <f>ROUND((AF99-I99)/K8,0)*N9*(1+K10)/1000</f>
        <v>1.47</v>
      </c>
      <c r="BO99" s="901"/>
      <c r="BP99" s="897"/>
      <c r="BQ99" s="902"/>
      <c r="BR99" s="898"/>
      <c r="BS99" s="901"/>
      <c r="BT99" s="903">
        <f>ROUND(I99/AR13,0)*AR14/1000</f>
        <v>1</v>
      </c>
      <c r="BU99" s="901"/>
      <c r="BV99" s="894"/>
      <c r="BW99" s="902"/>
      <c r="BX99" s="898"/>
      <c r="BY99" s="901"/>
      <c r="BZ99" s="903">
        <f>I99*AR15/1000</f>
        <v>0.56799999999999995</v>
      </c>
      <c r="CA99" s="580"/>
      <c r="CB99" s="894"/>
      <c r="CC99" s="904"/>
      <c r="CD99" s="636"/>
      <c r="CE99" s="637"/>
      <c r="CF99" s="928"/>
      <c r="CG99" s="849"/>
      <c r="CH99" s="849"/>
      <c r="CI99" s="849"/>
      <c r="CJ99" s="849"/>
      <c r="CK99" s="849"/>
      <c r="CL99" s="849"/>
      <c r="CM99" s="849"/>
      <c r="CN99" s="849"/>
      <c r="CO99" s="849"/>
      <c r="CP99" s="849"/>
      <c r="CQ99" s="849"/>
      <c r="CR99" s="849"/>
      <c r="CS99" s="849"/>
      <c r="CT99" s="849"/>
      <c r="CU99" s="849"/>
      <c r="CV99" s="849"/>
      <c r="CW99" s="849"/>
      <c r="CX99" s="849"/>
      <c r="CY99" s="849"/>
      <c r="CZ99" s="849"/>
      <c r="DA99" s="849"/>
      <c r="DB99" s="849"/>
      <c r="DC99" s="849"/>
      <c r="DD99" s="849"/>
      <c r="DE99" s="849"/>
      <c r="DF99" s="849"/>
      <c r="DG99" s="849"/>
      <c r="DH99" s="849"/>
      <c r="DI99" s="849"/>
      <c r="DJ99" s="849"/>
      <c r="DK99" s="849"/>
      <c r="DL99" s="849"/>
      <c r="DM99" s="849"/>
      <c r="DN99" s="849"/>
      <c r="DO99" s="849"/>
      <c r="DP99" s="849"/>
      <c r="DQ99" s="849"/>
      <c r="DR99" s="849"/>
      <c r="DS99" s="849"/>
      <c r="DT99" s="849"/>
      <c r="DU99" s="849"/>
      <c r="DV99" s="849"/>
      <c r="DW99" s="849"/>
      <c r="DX99" s="849"/>
      <c r="DY99" s="849"/>
      <c r="DZ99" s="849"/>
      <c r="EA99" s="849"/>
      <c r="EB99" s="849"/>
      <c r="EC99" s="849"/>
      <c r="ED99" s="849"/>
      <c r="EE99" s="849"/>
      <c r="EF99" s="849"/>
      <c r="EG99" s="849"/>
      <c r="EH99" s="849"/>
      <c r="EI99" s="849"/>
      <c r="EJ99" s="849"/>
      <c r="EK99" s="849"/>
      <c r="EL99" s="849"/>
      <c r="EM99" s="849"/>
      <c r="EN99" s="849"/>
      <c r="EO99" s="849"/>
      <c r="EP99" s="849"/>
      <c r="EQ99" s="849"/>
      <c r="ER99" s="849"/>
      <c r="ES99" s="849"/>
      <c r="ET99" s="849"/>
      <c r="EU99" s="849"/>
      <c r="EV99" s="849"/>
      <c r="EW99" s="849"/>
      <c r="EX99" s="849"/>
      <c r="EY99" s="849"/>
      <c r="EZ99" s="849"/>
      <c r="FA99" s="849"/>
      <c r="FB99" s="849"/>
      <c r="FC99" s="849"/>
      <c r="FD99" s="849"/>
      <c r="FE99" s="849"/>
      <c r="FF99" s="849"/>
      <c r="FG99" s="849"/>
      <c r="FH99" s="849"/>
      <c r="FI99" s="849"/>
      <c r="FJ99" s="849"/>
    </row>
    <row r="100" spans="1:166" ht="7.35" customHeight="1">
      <c r="A100" s="979"/>
      <c r="B100" s="1744"/>
      <c r="C100" s="1993"/>
      <c r="D100" s="1995"/>
      <c r="E100" s="586"/>
      <c r="F100" s="586"/>
      <c r="G100" s="2419">
        <v>59167</v>
      </c>
      <c r="H100" s="2420"/>
      <c r="I100" s="1020">
        <v>22</v>
      </c>
      <c r="J100" s="1021"/>
      <c r="K100" s="2369">
        <v>26</v>
      </c>
      <c r="L100" s="2370"/>
      <c r="M100" s="643"/>
      <c r="N100" s="2245">
        <f>G100-I100/2</f>
        <v>59156</v>
      </c>
      <c r="O100" s="2222"/>
      <c r="P100" s="1765"/>
      <c r="Q100" s="1752" t="s">
        <v>424</v>
      </c>
      <c r="R100" s="2222">
        <f>G100+I100/2</f>
        <v>59178</v>
      </c>
      <c r="S100" s="2222"/>
      <c r="T100" s="1022"/>
      <c r="U100" s="2277" t="s">
        <v>54</v>
      </c>
      <c r="V100" s="2278"/>
      <c r="W100" s="2245">
        <f>N100-O6</f>
        <v>59126</v>
      </c>
      <c r="X100" s="2222"/>
      <c r="Y100" s="2222"/>
      <c r="Z100" s="1800" t="s">
        <v>424</v>
      </c>
      <c r="AA100" s="2222">
        <f>R100+O6</f>
        <v>59208</v>
      </c>
      <c r="AB100" s="2222"/>
      <c r="AC100" s="2222"/>
      <c r="AD100" s="2222"/>
      <c r="AE100" s="1800"/>
      <c r="AF100" s="2451">
        <f>AA100-W100</f>
        <v>82</v>
      </c>
      <c r="AG100" s="2452"/>
      <c r="AH100" s="2452"/>
      <c r="AI100" s="1047"/>
      <c r="AJ100" s="1039">
        <f>G5</f>
        <v>2</v>
      </c>
      <c r="AK100" s="1032"/>
      <c r="AL100" s="929"/>
      <c r="AM100" s="1033"/>
      <c r="AN100" s="929"/>
      <c r="AO100" s="1034"/>
      <c r="AP100" s="1801">
        <f>AF100*N7/10000</f>
        <v>1.1479999999999999</v>
      </c>
      <c r="AQ100" s="1802"/>
      <c r="AR100" s="907"/>
      <c r="AS100" s="909"/>
      <c r="AT100" s="907"/>
      <c r="AU100" s="1803"/>
      <c r="AV100" s="1801"/>
      <c r="AW100" s="1802"/>
      <c r="AX100" s="907"/>
      <c r="AY100" s="909"/>
      <c r="AZ100" s="907"/>
      <c r="BA100" s="1803"/>
      <c r="BB100" s="1804">
        <f>AF100/1000</f>
        <v>8.2000000000000003E-2</v>
      </c>
      <c r="BC100" s="1802"/>
      <c r="BD100" s="907"/>
      <c r="BE100" s="909"/>
      <c r="BF100" s="907"/>
      <c r="BG100" s="1803"/>
      <c r="BH100" s="1804"/>
      <c r="BI100" s="1802"/>
      <c r="BJ100" s="907"/>
      <c r="BK100" s="909"/>
      <c r="BL100" s="907"/>
      <c r="BM100" s="1803"/>
      <c r="BN100" s="925">
        <f>ROUND((AF100-I100)/K8,0)*N9*(1+K10)/1000</f>
        <v>0.441</v>
      </c>
      <c r="BO100" s="906"/>
      <c r="BP100" s="907"/>
      <c r="BQ100" s="908"/>
      <c r="BR100" s="909"/>
      <c r="BS100" s="906"/>
      <c r="BT100" s="925"/>
      <c r="BU100" s="906"/>
      <c r="BV100" s="929"/>
      <c r="BW100" s="908"/>
      <c r="BX100" s="909"/>
      <c r="BY100" s="906"/>
      <c r="BZ100" s="925"/>
      <c r="CA100" s="617"/>
      <c r="CB100" s="929"/>
      <c r="CC100" s="910"/>
      <c r="CD100" s="1775"/>
      <c r="CE100" s="643"/>
      <c r="CF100" s="613"/>
      <c r="CG100" s="613"/>
      <c r="CH100" s="613"/>
      <c r="CI100" s="613"/>
    </row>
    <row r="101" spans="1:166" s="849" customFormat="1" ht="7.35" customHeight="1">
      <c r="A101" s="1006"/>
      <c r="B101" s="1773"/>
      <c r="C101" s="2447"/>
      <c r="D101" s="2448"/>
      <c r="E101" s="2435"/>
      <c r="F101" s="2436"/>
      <c r="G101" s="2230" t="s">
        <v>610</v>
      </c>
      <c r="H101" s="2231"/>
      <c r="I101" s="1008">
        <f>SUM(I95:I100)</f>
        <v>282</v>
      </c>
      <c r="J101" s="911"/>
      <c r="K101" s="2329"/>
      <c r="L101" s="2330"/>
      <c r="M101" s="612"/>
      <c r="N101" s="2246"/>
      <c r="O101" s="2239"/>
      <c r="P101" s="1766"/>
      <c r="Q101" s="1757"/>
      <c r="R101" s="2239"/>
      <c r="S101" s="2239"/>
      <c r="T101" s="612"/>
      <c r="U101" s="2226"/>
      <c r="V101" s="2227"/>
      <c r="W101" s="2283"/>
      <c r="X101" s="2220"/>
      <c r="Y101" s="2220"/>
      <c r="Z101" s="1755"/>
      <c r="AA101" s="2220"/>
      <c r="AB101" s="2220"/>
      <c r="AC101" s="2220"/>
      <c r="AD101" s="2220"/>
      <c r="AE101" s="1755"/>
      <c r="AF101" s="2228">
        <f>SUM(AF95:AF100)</f>
        <v>771.5</v>
      </c>
      <c r="AG101" s="2229"/>
      <c r="AH101" s="2229"/>
      <c r="AI101" s="1756"/>
      <c r="AJ101" s="1011">
        <f>SUM(AJ95:AJ100)</f>
        <v>14</v>
      </c>
      <c r="AK101" s="912"/>
      <c r="AL101" s="913">
        <f>'3.1Cost by Sub-contractors'!K20</f>
        <v>150.63</v>
      </c>
      <c r="AM101" s="914"/>
      <c r="AN101" s="913">
        <f>AJ101*AL101</f>
        <v>2108.8199999999997</v>
      </c>
      <c r="AO101" s="915"/>
      <c r="AP101" s="916">
        <f>SUM(AP95:AP100)</f>
        <v>7.8749999999999991</v>
      </c>
      <c r="AQ101" s="912"/>
      <c r="AR101" s="913">
        <f>'3.1Cost by Sub-contractors'!K21</f>
        <v>175.36</v>
      </c>
      <c r="AS101" s="914"/>
      <c r="AT101" s="913">
        <f>AP101*AR101</f>
        <v>1380.96</v>
      </c>
      <c r="AU101" s="915"/>
      <c r="AV101" s="916">
        <f>SUM(AV95:AV100)</f>
        <v>2.9260000000000002</v>
      </c>
      <c r="AW101" s="912"/>
      <c r="AX101" s="913">
        <f>'3.1Cost by Sub-contractors'!K22</f>
        <v>226.18</v>
      </c>
      <c r="AY101" s="914"/>
      <c r="AZ101" s="913">
        <f>AV101*AX101</f>
        <v>661.80268000000001</v>
      </c>
      <c r="BA101" s="915"/>
      <c r="BB101" s="917">
        <f>SUM(BB95:BB100)</f>
        <v>0.5625</v>
      </c>
      <c r="BC101" s="912"/>
      <c r="BD101" s="913">
        <f>'3.1Cost by Sub-contractors'!K23</f>
        <v>438.31</v>
      </c>
      <c r="BE101" s="914"/>
      <c r="BF101" s="913">
        <f>BB101*BD101</f>
        <v>246.549375</v>
      </c>
      <c r="BG101" s="915"/>
      <c r="BH101" s="917">
        <f>SUM(BH95:BH100)</f>
        <v>0.20899999999999999</v>
      </c>
      <c r="BI101" s="912"/>
      <c r="BJ101" s="913">
        <f>'3.1Cost by Sub-contractors'!K24</f>
        <v>474.97</v>
      </c>
      <c r="BK101" s="914"/>
      <c r="BL101" s="913">
        <f>BH101*BJ101</f>
        <v>99.268730000000005</v>
      </c>
      <c r="BM101" s="915"/>
      <c r="BN101" s="918">
        <f>SUM(BN95:BN100)</f>
        <v>3.6749999999999998</v>
      </c>
      <c r="BO101" s="912"/>
      <c r="BP101" s="913">
        <f>'3.1Cost by Sub-contractors'!K25</f>
        <v>572.73</v>
      </c>
      <c r="BQ101" s="919"/>
      <c r="BR101" s="914">
        <f>BN101*BP101</f>
        <v>2104.7827499999999</v>
      </c>
      <c r="BS101" s="915"/>
      <c r="BT101" s="918">
        <f>SUM(BT95:BT100)</f>
        <v>1.1000000000000001</v>
      </c>
      <c r="BU101" s="912"/>
      <c r="BV101" s="913">
        <f>'3.1Cost by Sub-contractors'!K26</f>
        <v>474.97</v>
      </c>
      <c r="BW101" s="919"/>
      <c r="BX101" s="914">
        <f>BT101*BV101</f>
        <v>522.4670000000001</v>
      </c>
      <c r="BY101" s="915"/>
      <c r="BZ101" s="918">
        <f>SUM(BZ95:BZ100)</f>
        <v>0.65799999999999992</v>
      </c>
      <c r="CA101" s="912"/>
      <c r="CB101" s="913">
        <f>'3.1Cost by Sub-contractors'!K27</f>
        <v>655.49</v>
      </c>
      <c r="CC101" s="919"/>
      <c r="CD101" s="914">
        <f>BZ101*CB101</f>
        <v>431.31241999999997</v>
      </c>
      <c r="CE101" s="915"/>
      <c r="CF101" s="928"/>
    </row>
    <row r="102" spans="1:166" ht="7.35" customHeight="1">
      <c r="A102" s="979"/>
      <c r="B102" s="1744"/>
      <c r="C102" s="1993"/>
      <c r="D102" s="1995"/>
      <c r="E102" s="2029" t="str">
        <f>'4.1Plan'!D355</f>
        <v>ML07-3</v>
      </c>
      <c r="F102" s="2031"/>
      <c r="G102" s="2423">
        <v>62337</v>
      </c>
      <c r="H102" s="2424"/>
      <c r="I102" s="1059">
        <v>73</v>
      </c>
      <c r="J102" s="1060"/>
      <c r="K102" s="2367">
        <v>26</v>
      </c>
      <c r="L102" s="2368"/>
      <c r="M102" s="644"/>
      <c r="N102" s="2291">
        <f>G102-I102/2</f>
        <v>62300.5</v>
      </c>
      <c r="O102" s="2224"/>
      <c r="P102" s="1061"/>
      <c r="Q102" s="1760" t="s">
        <v>424</v>
      </c>
      <c r="R102" s="2224">
        <f>G102+I102/2</f>
        <v>62373.5</v>
      </c>
      <c r="S102" s="2224"/>
      <c r="T102" s="1806"/>
      <c r="U102" s="2306" t="s">
        <v>686</v>
      </c>
      <c r="V102" s="2307"/>
      <c r="W102" s="2291">
        <f>N102-S6</f>
        <v>62250.5</v>
      </c>
      <c r="X102" s="2224"/>
      <c r="Y102" s="2224"/>
      <c r="Z102" s="991" t="s">
        <v>424</v>
      </c>
      <c r="AA102" s="2224">
        <f>R102+S6</f>
        <v>62423.5</v>
      </c>
      <c r="AB102" s="2224"/>
      <c r="AC102" s="2224"/>
      <c r="AD102" s="2224"/>
      <c r="AE102" s="991"/>
      <c r="AF102" s="2491">
        <f>AA102-W102</f>
        <v>173</v>
      </c>
      <c r="AG102" s="2492"/>
      <c r="AH102" s="2492"/>
      <c r="AI102" s="992"/>
      <c r="AJ102" s="1049">
        <f>G5</f>
        <v>2</v>
      </c>
      <c r="AK102" s="1028"/>
      <c r="AL102" s="934"/>
      <c r="AM102" s="1029"/>
      <c r="AN102" s="934"/>
      <c r="AO102" s="1030"/>
      <c r="AP102" s="883">
        <f>(AF102-I102)*N7/10000</f>
        <v>1.4</v>
      </c>
      <c r="AQ102" s="884"/>
      <c r="AR102" s="885"/>
      <c r="AS102" s="886"/>
      <c r="AT102" s="885"/>
      <c r="AU102" s="888"/>
      <c r="AV102" s="883">
        <f>I102*N7/10000</f>
        <v>1.022</v>
      </c>
      <c r="AW102" s="884"/>
      <c r="AX102" s="885"/>
      <c r="AY102" s="886"/>
      <c r="AZ102" s="885"/>
      <c r="BA102" s="888"/>
      <c r="BB102" s="889">
        <f>(AF102-I102)/1000</f>
        <v>0.1</v>
      </c>
      <c r="BC102" s="884"/>
      <c r="BD102" s="885"/>
      <c r="BE102" s="886"/>
      <c r="BF102" s="885"/>
      <c r="BG102" s="888"/>
      <c r="BH102" s="889">
        <f>I102/1000</f>
        <v>7.2999999999999995E-2</v>
      </c>
      <c r="BI102" s="884"/>
      <c r="BJ102" s="885"/>
      <c r="BK102" s="886"/>
      <c r="BL102" s="885"/>
      <c r="BM102" s="888"/>
      <c r="BN102" s="890">
        <f>ROUND((AF102-I102)/K8,0)*N9*(1+K10)/1000</f>
        <v>0.73499999999999999</v>
      </c>
      <c r="BO102" s="1807"/>
      <c r="BP102" s="1808"/>
      <c r="BQ102" s="1809"/>
      <c r="BR102" s="1810"/>
      <c r="BS102" s="1807"/>
      <c r="BT102" s="1813">
        <f>AT13*AT14/1000</f>
        <v>0.1</v>
      </c>
      <c r="BU102" s="1807"/>
      <c r="BV102" s="934"/>
      <c r="BW102" s="1809"/>
      <c r="BX102" s="1810"/>
      <c r="BY102" s="1807"/>
      <c r="BZ102" s="890">
        <f>I102*AT15/1000</f>
        <v>0.14599999999999999</v>
      </c>
      <c r="CA102" s="648"/>
      <c r="CB102" s="934"/>
      <c r="CC102" s="1811"/>
      <c r="CD102" s="1812"/>
      <c r="CE102" s="644"/>
      <c r="CF102" s="494"/>
      <c r="CG102" s="613"/>
      <c r="CH102" s="613"/>
      <c r="CI102" s="613"/>
    </row>
    <row r="103" spans="1:166" s="849" customFormat="1" ht="7.35" customHeight="1">
      <c r="A103" s="1006"/>
      <c r="B103" s="1773"/>
      <c r="C103" s="2447"/>
      <c r="D103" s="2448"/>
      <c r="E103" s="2435"/>
      <c r="F103" s="2436"/>
      <c r="G103" s="2230" t="s">
        <v>610</v>
      </c>
      <c r="H103" s="2231"/>
      <c r="I103" s="1008">
        <f>SUM(I102:I102)</f>
        <v>73</v>
      </c>
      <c r="J103" s="911"/>
      <c r="K103" s="2329"/>
      <c r="L103" s="2330"/>
      <c r="M103" s="612"/>
      <c r="N103" s="2246"/>
      <c r="O103" s="2239"/>
      <c r="P103" s="1766"/>
      <c r="Q103" s="1757"/>
      <c r="R103" s="2220"/>
      <c r="S103" s="2220"/>
      <c r="T103" s="612"/>
      <c r="U103" s="2226"/>
      <c r="V103" s="2227"/>
      <c r="W103" s="2283"/>
      <c r="X103" s="2220"/>
      <c r="Y103" s="2220"/>
      <c r="Z103" s="1009"/>
      <c r="AA103" s="2220"/>
      <c r="AB103" s="2220"/>
      <c r="AC103" s="2220"/>
      <c r="AD103" s="2220"/>
      <c r="AE103" s="1009"/>
      <c r="AF103" s="2228">
        <f>SUM(AF102:AF102)</f>
        <v>173</v>
      </c>
      <c r="AG103" s="2229"/>
      <c r="AH103" s="2229"/>
      <c r="AI103" s="1010"/>
      <c r="AJ103" s="1011">
        <f>SUM(AJ102:AJ102)</f>
        <v>2</v>
      </c>
      <c r="AK103" s="912"/>
      <c r="AL103" s="913">
        <f>'3.1Cost by Sub-contractors'!K20</f>
        <v>150.63</v>
      </c>
      <c r="AM103" s="914"/>
      <c r="AN103" s="913">
        <f>AJ103*AL103</f>
        <v>301.26</v>
      </c>
      <c r="AO103" s="915"/>
      <c r="AP103" s="916">
        <f>SUM(AP102:AP102)</f>
        <v>1.4</v>
      </c>
      <c r="AQ103" s="912"/>
      <c r="AR103" s="913">
        <f>'3.1Cost by Sub-contractors'!K21</f>
        <v>175.36</v>
      </c>
      <c r="AS103" s="914"/>
      <c r="AT103" s="913">
        <f>AP103*AR103</f>
        <v>245.50399999999999</v>
      </c>
      <c r="AU103" s="915"/>
      <c r="AV103" s="916">
        <f>SUM(AV102:AV102)</f>
        <v>1.022</v>
      </c>
      <c r="AW103" s="912"/>
      <c r="AX103" s="913">
        <f>'3.1Cost by Sub-contractors'!K22</f>
        <v>226.18</v>
      </c>
      <c r="AY103" s="914"/>
      <c r="AZ103" s="913">
        <f>AV103*AX103</f>
        <v>231.15596000000002</v>
      </c>
      <c r="BA103" s="915"/>
      <c r="BB103" s="917">
        <f>SUM(BB102:BB102)</f>
        <v>0.1</v>
      </c>
      <c r="BC103" s="912"/>
      <c r="BD103" s="913">
        <f>'3.1Cost by Sub-contractors'!K23</f>
        <v>438.31</v>
      </c>
      <c r="BE103" s="914"/>
      <c r="BF103" s="913">
        <f>BB103*BD103</f>
        <v>43.831000000000003</v>
      </c>
      <c r="BG103" s="915"/>
      <c r="BH103" s="917">
        <f>SUM(BH102:BH102)</f>
        <v>7.2999999999999995E-2</v>
      </c>
      <c r="BI103" s="912"/>
      <c r="BJ103" s="913">
        <f>'3.1Cost by Sub-contractors'!K24</f>
        <v>474.97</v>
      </c>
      <c r="BK103" s="914"/>
      <c r="BL103" s="913">
        <f>BH103*BJ103</f>
        <v>34.672809999999998</v>
      </c>
      <c r="BM103" s="915"/>
      <c r="BN103" s="918">
        <f>SUM(BN102:BN102)</f>
        <v>0.73499999999999999</v>
      </c>
      <c r="BO103" s="912"/>
      <c r="BP103" s="913">
        <f>'3.1Cost by Sub-contractors'!K25</f>
        <v>572.73</v>
      </c>
      <c r="BQ103" s="919"/>
      <c r="BR103" s="914">
        <f>BN103*BP103</f>
        <v>420.95654999999999</v>
      </c>
      <c r="BS103" s="915"/>
      <c r="BT103" s="918">
        <f>SUM(BT102:BT102)</f>
        <v>0.1</v>
      </c>
      <c r="BU103" s="912"/>
      <c r="BV103" s="913">
        <f>'3.1Cost by Sub-contractors'!K26</f>
        <v>474.97</v>
      </c>
      <c r="BW103" s="919"/>
      <c r="BX103" s="914">
        <f>BT103*BV103</f>
        <v>47.497000000000007</v>
      </c>
      <c r="BY103" s="915"/>
      <c r="BZ103" s="918">
        <f>SUM(BZ102:BZ102)</f>
        <v>0.14599999999999999</v>
      </c>
      <c r="CA103" s="912"/>
      <c r="CB103" s="913">
        <f>'3.1Cost by Sub-contractors'!K27</f>
        <v>655.49</v>
      </c>
      <c r="CC103" s="919"/>
      <c r="CD103" s="914">
        <f>BZ103*CB103</f>
        <v>95.701539999999994</v>
      </c>
      <c r="CE103" s="915"/>
      <c r="CF103" s="928"/>
    </row>
    <row r="104" spans="1:166" ht="7.35" customHeight="1">
      <c r="A104" s="979"/>
      <c r="B104" s="1744"/>
      <c r="C104" s="1998" t="str">
        <f>'4.1Plan'!C377</f>
        <v>PKGA1</v>
      </c>
      <c r="D104" s="2000"/>
      <c r="E104" s="2437" t="str">
        <f>'4.1Plan'!D377</f>
        <v>MLA1-1</v>
      </c>
      <c r="F104" s="2438"/>
      <c r="G104" s="2405">
        <v>66200</v>
      </c>
      <c r="H104" s="2406"/>
      <c r="I104" s="1025">
        <v>73</v>
      </c>
      <c r="J104" s="1026"/>
      <c r="K104" s="2373">
        <v>26</v>
      </c>
      <c r="L104" s="2374"/>
      <c r="M104" s="638"/>
      <c r="N104" s="2248">
        <f>G104-I104/2</f>
        <v>66163.5</v>
      </c>
      <c r="O104" s="2218"/>
      <c r="P104" s="1764"/>
      <c r="Q104" s="1762" t="s">
        <v>424</v>
      </c>
      <c r="R104" s="2218">
        <f>G104+I104/2</f>
        <v>66236.5</v>
      </c>
      <c r="S104" s="2218"/>
      <c r="T104" s="1023"/>
      <c r="U104" s="2275" t="s">
        <v>687</v>
      </c>
      <c r="V104" s="2276"/>
      <c r="W104" s="2248">
        <f>N104-S6</f>
        <v>66113.5</v>
      </c>
      <c r="X104" s="2218"/>
      <c r="Y104" s="2218"/>
      <c r="Z104" s="983" t="s">
        <v>424</v>
      </c>
      <c r="AA104" s="2218">
        <f>R104+S6</f>
        <v>66286.5</v>
      </c>
      <c r="AB104" s="2218"/>
      <c r="AC104" s="2218"/>
      <c r="AD104" s="2218"/>
      <c r="AE104" s="983"/>
      <c r="AF104" s="2264">
        <f>AA104-W104</f>
        <v>173</v>
      </c>
      <c r="AG104" s="2265"/>
      <c r="AH104" s="2265"/>
      <c r="AI104" s="1014"/>
      <c r="AJ104" s="1031">
        <f>G5</f>
        <v>2</v>
      </c>
      <c r="AK104" s="1083"/>
      <c r="AL104" s="1084"/>
      <c r="AM104" s="1085"/>
      <c r="AN104" s="1084"/>
      <c r="AO104" s="1086"/>
      <c r="AP104" s="930">
        <f>(AF104-I104)*N7/10000</f>
        <v>1.4</v>
      </c>
      <c r="AQ104" s="931"/>
      <c r="AR104" s="887"/>
      <c r="AS104" s="923"/>
      <c r="AT104" s="887"/>
      <c r="AU104" s="932"/>
      <c r="AV104" s="930">
        <f>I104*N7/10000</f>
        <v>1.022</v>
      </c>
      <c r="AW104" s="931"/>
      <c r="AX104" s="887"/>
      <c r="AY104" s="923"/>
      <c r="AZ104" s="887"/>
      <c r="BA104" s="932"/>
      <c r="BB104" s="933">
        <f>(AF104-I104)/1000</f>
        <v>0.1</v>
      </c>
      <c r="BC104" s="931"/>
      <c r="BD104" s="887"/>
      <c r="BE104" s="923"/>
      <c r="BF104" s="887"/>
      <c r="BG104" s="932"/>
      <c r="BH104" s="933">
        <f>I104/1000</f>
        <v>7.2999999999999995E-2</v>
      </c>
      <c r="BI104" s="931"/>
      <c r="BJ104" s="887"/>
      <c r="BK104" s="923"/>
      <c r="BL104" s="887"/>
      <c r="BM104" s="932"/>
      <c r="BN104" s="926">
        <f>ROUND((AF104-I104)/K8,0)*N9*(1+K10)/1000</f>
        <v>0.73499999999999999</v>
      </c>
      <c r="BO104" s="921"/>
      <c r="BP104" s="887"/>
      <c r="BQ104" s="922"/>
      <c r="BR104" s="923"/>
      <c r="BS104" s="921"/>
      <c r="BT104" s="926"/>
      <c r="BU104" s="921"/>
      <c r="BV104" s="1084"/>
      <c r="BW104" s="922"/>
      <c r="BX104" s="923"/>
      <c r="BY104" s="921"/>
      <c r="BZ104" s="926"/>
      <c r="CA104" s="578"/>
      <c r="CB104" s="1084"/>
      <c r="CC104" s="924"/>
      <c r="CD104" s="1776"/>
      <c r="CE104" s="638"/>
      <c r="CF104" s="494"/>
      <c r="CG104" s="613"/>
      <c r="CH104" s="613"/>
      <c r="CI104" s="613"/>
    </row>
    <row r="105" spans="1:166" ht="7.35" customHeight="1">
      <c r="A105" s="979"/>
      <c r="B105" s="1744"/>
      <c r="C105" s="979"/>
      <c r="D105" s="606"/>
      <c r="E105" s="2029"/>
      <c r="F105" s="2031"/>
      <c r="G105" s="2403">
        <v>68308</v>
      </c>
      <c r="H105" s="2404"/>
      <c r="I105" s="993">
        <v>307</v>
      </c>
      <c r="J105" s="994"/>
      <c r="K105" s="2365">
        <v>26</v>
      </c>
      <c r="L105" s="2366"/>
      <c r="M105" s="637"/>
      <c r="N105" s="2284">
        <f>G105-I105/2</f>
        <v>68154.5</v>
      </c>
      <c r="O105" s="2219"/>
      <c r="P105" s="1768"/>
      <c r="Q105" s="1751" t="s">
        <v>424</v>
      </c>
      <c r="R105" s="2219">
        <f>G105+I105/2</f>
        <v>68461.5</v>
      </c>
      <c r="S105" s="2219"/>
      <c r="T105" s="1024"/>
      <c r="U105" s="2279" t="s">
        <v>688</v>
      </c>
      <c r="V105" s="2280"/>
      <c r="W105" s="2284">
        <f>N105-Z6</f>
        <v>67954.5</v>
      </c>
      <c r="X105" s="2219"/>
      <c r="Y105" s="2219"/>
      <c r="Z105" s="984" t="s">
        <v>424</v>
      </c>
      <c r="AA105" s="2219">
        <f>R105+Z6</f>
        <v>68661.5</v>
      </c>
      <c r="AB105" s="2219"/>
      <c r="AC105" s="2219"/>
      <c r="AD105" s="2219"/>
      <c r="AE105" s="984"/>
      <c r="AF105" s="2249">
        <f>AA105-W105</f>
        <v>707</v>
      </c>
      <c r="AG105" s="2250"/>
      <c r="AH105" s="2250"/>
      <c r="AI105" s="995"/>
      <c r="AJ105" s="996">
        <f>I5</f>
        <v>4</v>
      </c>
      <c r="AK105" s="997"/>
      <c r="AL105" s="894"/>
      <c r="AM105" s="998"/>
      <c r="AN105" s="894"/>
      <c r="AO105" s="999"/>
      <c r="AP105" s="895">
        <f>(AF105-I105)*N7/10000</f>
        <v>5.6</v>
      </c>
      <c r="AQ105" s="896"/>
      <c r="AR105" s="897"/>
      <c r="AS105" s="898"/>
      <c r="AT105" s="897"/>
      <c r="AU105" s="899"/>
      <c r="AV105" s="895">
        <f>I105*N7/10000</f>
        <v>4.298</v>
      </c>
      <c r="AW105" s="896"/>
      <c r="AX105" s="897"/>
      <c r="AY105" s="898"/>
      <c r="AZ105" s="897"/>
      <c r="BA105" s="899"/>
      <c r="BB105" s="900">
        <f>(AF105-I105)/1000</f>
        <v>0.4</v>
      </c>
      <c r="BC105" s="896"/>
      <c r="BD105" s="897"/>
      <c r="BE105" s="898"/>
      <c r="BF105" s="897"/>
      <c r="BG105" s="899"/>
      <c r="BH105" s="900">
        <f>I105/1000</f>
        <v>0.307</v>
      </c>
      <c r="BI105" s="896"/>
      <c r="BJ105" s="897"/>
      <c r="BK105" s="898"/>
      <c r="BL105" s="897"/>
      <c r="BM105" s="899"/>
      <c r="BN105" s="903">
        <f>ROUND((AF105-I105)/K8,0)*N9*(1+K10)/1000</f>
        <v>2.94</v>
      </c>
      <c r="BO105" s="901"/>
      <c r="BP105" s="897"/>
      <c r="BQ105" s="902"/>
      <c r="BR105" s="898"/>
      <c r="BS105" s="901"/>
      <c r="BT105" s="903">
        <f>ROUND(I105/AR13,0)*AR14/1000</f>
        <v>2</v>
      </c>
      <c r="BU105" s="901"/>
      <c r="BV105" s="894"/>
      <c r="BW105" s="902"/>
      <c r="BX105" s="898"/>
      <c r="BY105" s="901"/>
      <c r="BZ105" s="903">
        <f>I105*AR15/1000</f>
        <v>1.228</v>
      </c>
      <c r="CA105" s="580"/>
      <c r="CB105" s="894"/>
      <c r="CC105" s="904"/>
      <c r="CD105" s="636"/>
      <c r="CE105" s="637"/>
      <c r="CF105" s="613"/>
      <c r="CG105" s="613"/>
      <c r="CH105" s="613"/>
      <c r="CI105" s="613"/>
    </row>
    <row r="106" spans="1:166" ht="7.35" customHeight="1">
      <c r="A106" s="979"/>
      <c r="B106" s="1744"/>
      <c r="C106" s="1993"/>
      <c r="D106" s="1995"/>
      <c r="E106" s="2029"/>
      <c r="F106" s="2031"/>
      <c r="G106" s="2419">
        <v>71000</v>
      </c>
      <c r="H106" s="2420"/>
      <c r="I106" s="1020">
        <v>25</v>
      </c>
      <c r="J106" s="1021"/>
      <c r="K106" s="2369">
        <v>26</v>
      </c>
      <c r="L106" s="2370"/>
      <c r="M106" s="643"/>
      <c r="N106" s="2245">
        <f>G106-I106/2</f>
        <v>70987.5</v>
      </c>
      <c r="O106" s="2222"/>
      <c r="P106" s="1765"/>
      <c r="Q106" s="1752" t="s">
        <v>424</v>
      </c>
      <c r="R106" s="2222">
        <f>G106+I106/2</f>
        <v>71012.5</v>
      </c>
      <c r="S106" s="2222"/>
      <c r="T106" s="1022"/>
      <c r="U106" s="2277" t="s">
        <v>689</v>
      </c>
      <c r="V106" s="2278"/>
      <c r="W106" s="2245">
        <f>N106-O6</f>
        <v>70957.5</v>
      </c>
      <c r="X106" s="2222"/>
      <c r="Y106" s="2222"/>
      <c r="Z106" s="1800" t="s">
        <v>424</v>
      </c>
      <c r="AA106" s="2223">
        <f>'4.1Plan'!AD383</f>
        <v>71050</v>
      </c>
      <c r="AB106" s="2223"/>
      <c r="AC106" s="2223"/>
      <c r="AD106" s="2223"/>
      <c r="AE106" s="1800"/>
      <c r="AF106" s="2451">
        <f>AA106-W106</f>
        <v>92.5</v>
      </c>
      <c r="AG106" s="2452"/>
      <c r="AH106" s="2452"/>
      <c r="AI106" s="1047"/>
      <c r="AJ106" s="1039">
        <f>G5</f>
        <v>2</v>
      </c>
      <c r="AK106" s="1032"/>
      <c r="AL106" s="929"/>
      <c r="AM106" s="1033"/>
      <c r="AN106" s="929"/>
      <c r="AO106" s="1034"/>
      <c r="AP106" s="1801">
        <f>(AF106-I106)*N7/10000</f>
        <v>0.94499999999999995</v>
      </c>
      <c r="AQ106" s="1802"/>
      <c r="AR106" s="907"/>
      <c r="AS106" s="909"/>
      <c r="AT106" s="907"/>
      <c r="AU106" s="1803"/>
      <c r="AV106" s="1801">
        <f>I106*N7/10000</f>
        <v>0.35</v>
      </c>
      <c r="AW106" s="1802"/>
      <c r="AX106" s="907"/>
      <c r="AY106" s="909"/>
      <c r="AZ106" s="907"/>
      <c r="BA106" s="1803"/>
      <c r="BB106" s="1804">
        <f>(AF106-I106)/1000</f>
        <v>6.7500000000000004E-2</v>
      </c>
      <c r="BC106" s="1802"/>
      <c r="BD106" s="907"/>
      <c r="BE106" s="909"/>
      <c r="BF106" s="907"/>
      <c r="BG106" s="1803"/>
      <c r="BH106" s="1804">
        <f>I106/1000</f>
        <v>2.5000000000000001E-2</v>
      </c>
      <c r="BI106" s="1802"/>
      <c r="BJ106" s="907"/>
      <c r="BK106" s="909"/>
      <c r="BL106" s="907"/>
      <c r="BM106" s="1803"/>
      <c r="BN106" s="925">
        <f>ROUND((AF106-I106)/K8,0)*N9*(1+K10)/1000</f>
        <v>0.441</v>
      </c>
      <c r="BO106" s="906"/>
      <c r="BP106" s="907"/>
      <c r="BQ106" s="908"/>
      <c r="BR106" s="909"/>
      <c r="BS106" s="906"/>
      <c r="BT106" s="925"/>
      <c r="BU106" s="906"/>
      <c r="BV106" s="929"/>
      <c r="BW106" s="908"/>
      <c r="BX106" s="909"/>
      <c r="BY106" s="906"/>
      <c r="BZ106" s="925"/>
      <c r="CA106" s="617"/>
      <c r="CB106" s="929"/>
      <c r="CC106" s="910"/>
      <c r="CD106" s="1775"/>
      <c r="CE106" s="643"/>
      <c r="CF106" s="613"/>
      <c r="CG106" s="613"/>
      <c r="CH106" s="613"/>
      <c r="CI106" s="613"/>
    </row>
    <row r="107" spans="1:166" s="849" customFormat="1" ht="7.35" customHeight="1">
      <c r="A107" s="1006"/>
      <c r="B107" s="1773"/>
      <c r="C107" s="2447"/>
      <c r="D107" s="2448"/>
      <c r="E107" s="2435"/>
      <c r="F107" s="2436"/>
      <c r="G107" s="2230" t="s">
        <v>610</v>
      </c>
      <c r="H107" s="2231"/>
      <c r="I107" s="1008">
        <f>SUM(I104:I106)</f>
        <v>405</v>
      </c>
      <c r="J107" s="911"/>
      <c r="K107" s="2329"/>
      <c r="L107" s="2330"/>
      <c r="M107" s="612"/>
      <c r="N107" s="2246"/>
      <c r="O107" s="2239"/>
      <c r="P107" s="1766"/>
      <c r="Q107" s="1757"/>
      <c r="R107" s="2220"/>
      <c r="S107" s="2220"/>
      <c r="T107" s="612"/>
      <c r="U107" s="2226"/>
      <c r="V107" s="2227"/>
      <c r="W107" s="2283"/>
      <c r="X107" s="2220"/>
      <c r="Y107" s="2220"/>
      <c r="Z107" s="1009"/>
      <c r="AA107" s="2220"/>
      <c r="AB107" s="2220"/>
      <c r="AC107" s="2220"/>
      <c r="AD107" s="2220"/>
      <c r="AE107" s="1009"/>
      <c r="AF107" s="2228">
        <f>SUM(AF104:AH106)</f>
        <v>972.5</v>
      </c>
      <c r="AG107" s="2229"/>
      <c r="AH107" s="2229"/>
      <c r="AI107" s="1010"/>
      <c r="AJ107" s="1011">
        <f>SUM(AJ104:AJ106)</f>
        <v>8</v>
      </c>
      <c r="AK107" s="912"/>
      <c r="AL107" s="913">
        <f>'3.1Cost by Sub-contractors'!K20</f>
        <v>150.63</v>
      </c>
      <c r="AM107" s="914"/>
      <c r="AN107" s="913">
        <f>AJ107*AL107</f>
        <v>1205.04</v>
      </c>
      <c r="AO107" s="915"/>
      <c r="AP107" s="916">
        <f>SUM(AP104:AP106)</f>
        <v>7.9450000000000003</v>
      </c>
      <c r="AQ107" s="912"/>
      <c r="AR107" s="913">
        <f>'3.1Cost by Sub-contractors'!K21</f>
        <v>175.36</v>
      </c>
      <c r="AS107" s="914"/>
      <c r="AT107" s="913">
        <f>AP107*AR107</f>
        <v>1393.2352000000001</v>
      </c>
      <c r="AU107" s="915"/>
      <c r="AV107" s="916">
        <f>SUM(AV104:AV106)</f>
        <v>5.67</v>
      </c>
      <c r="AW107" s="912"/>
      <c r="AX107" s="913">
        <f>'3.1Cost by Sub-contractors'!K22</f>
        <v>226.18</v>
      </c>
      <c r="AY107" s="914"/>
      <c r="AZ107" s="913">
        <f>AV107*AX107</f>
        <v>1282.4406000000001</v>
      </c>
      <c r="BA107" s="915"/>
      <c r="BB107" s="917">
        <f>SUM(BB104:BB106)</f>
        <v>0.5675</v>
      </c>
      <c r="BC107" s="912"/>
      <c r="BD107" s="913">
        <f>'3.1Cost by Sub-contractors'!K23</f>
        <v>438.31</v>
      </c>
      <c r="BE107" s="914"/>
      <c r="BF107" s="913">
        <f>BB107*BD107</f>
        <v>248.740925</v>
      </c>
      <c r="BG107" s="915"/>
      <c r="BH107" s="917">
        <f>SUM(BH104:BH106)</f>
        <v>0.40500000000000003</v>
      </c>
      <c r="BI107" s="912"/>
      <c r="BJ107" s="913">
        <f>'3.1Cost by Sub-contractors'!K24</f>
        <v>474.97</v>
      </c>
      <c r="BK107" s="914"/>
      <c r="BL107" s="913">
        <f>BH107*BJ107</f>
        <v>192.36285000000004</v>
      </c>
      <c r="BM107" s="915"/>
      <c r="BN107" s="918">
        <f>SUM(BN104:BN106)</f>
        <v>4.1159999999999997</v>
      </c>
      <c r="BO107" s="912"/>
      <c r="BP107" s="913">
        <f>'3.1Cost by Sub-contractors'!K25</f>
        <v>572.73</v>
      </c>
      <c r="BQ107" s="919"/>
      <c r="BR107" s="914">
        <f>BN107*BP107</f>
        <v>2357.3566799999999</v>
      </c>
      <c r="BS107" s="915"/>
      <c r="BT107" s="918">
        <f>SUM(BT104:BT106)</f>
        <v>2</v>
      </c>
      <c r="BU107" s="912"/>
      <c r="BV107" s="913">
        <f>'3.1Cost by Sub-contractors'!K26</f>
        <v>474.97</v>
      </c>
      <c r="BW107" s="919"/>
      <c r="BX107" s="914">
        <f>BT107*BV107</f>
        <v>949.94</v>
      </c>
      <c r="BY107" s="915"/>
      <c r="BZ107" s="918">
        <f>SUM(BZ104:BZ106)</f>
        <v>1.228</v>
      </c>
      <c r="CA107" s="912"/>
      <c r="CB107" s="913">
        <f>'3.1Cost by Sub-contractors'!K27</f>
        <v>655.49</v>
      </c>
      <c r="CC107" s="919"/>
      <c r="CD107" s="914">
        <f>BZ107*CB107</f>
        <v>804.94172000000003</v>
      </c>
      <c r="CE107" s="915"/>
      <c r="CF107" s="494"/>
      <c r="CG107" s="613"/>
      <c r="CH107" s="613"/>
      <c r="CI107" s="613"/>
      <c r="CJ107" s="613"/>
      <c r="CK107" s="613"/>
      <c r="CL107" s="613"/>
      <c r="CM107" s="613"/>
      <c r="CN107" s="613"/>
      <c r="CO107" s="613"/>
      <c r="CP107" s="613"/>
      <c r="CQ107" s="613"/>
      <c r="CR107" s="613"/>
      <c r="CS107" s="613"/>
      <c r="CT107" s="613"/>
      <c r="CU107" s="613"/>
      <c r="CV107" s="613"/>
      <c r="CW107" s="613"/>
      <c r="CX107" s="613"/>
      <c r="CY107" s="613"/>
      <c r="CZ107" s="613"/>
      <c r="DA107" s="613"/>
      <c r="DB107" s="613"/>
      <c r="DC107" s="613"/>
      <c r="DD107" s="613"/>
      <c r="DE107" s="613"/>
      <c r="DF107" s="613"/>
      <c r="DG107" s="613"/>
      <c r="DH107" s="613"/>
      <c r="DI107" s="613"/>
      <c r="DJ107" s="613"/>
      <c r="DK107" s="613"/>
      <c r="DL107" s="613"/>
      <c r="DM107" s="613"/>
      <c r="DN107" s="613"/>
      <c r="DO107" s="613"/>
      <c r="DP107" s="613"/>
      <c r="DQ107" s="613"/>
      <c r="DR107" s="613"/>
      <c r="DS107" s="613"/>
      <c r="DT107" s="613"/>
      <c r="DU107" s="613"/>
      <c r="DV107" s="613"/>
      <c r="DW107" s="613"/>
      <c r="DX107" s="613"/>
      <c r="DY107" s="613"/>
      <c r="DZ107" s="613"/>
      <c r="EA107" s="613"/>
      <c r="EB107" s="613"/>
      <c r="EC107" s="613"/>
      <c r="ED107" s="613"/>
      <c r="EE107" s="613"/>
      <c r="EF107" s="613"/>
      <c r="EG107" s="613"/>
      <c r="EH107" s="613"/>
      <c r="EI107" s="613"/>
      <c r="EJ107" s="613"/>
      <c r="EK107" s="613"/>
      <c r="EL107" s="613"/>
      <c r="EM107" s="613"/>
      <c r="EN107" s="613"/>
      <c r="EO107" s="613"/>
      <c r="EP107" s="613"/>
      <c r="EQ107" s="613"/>
      <c r="ER107" s="613"/>
      <c r="ES107" s="613"/>
      <c r="ET107" s="613"/>
      <c r="EU107" s="613"/>
      <c r="EV107" s="613"/>
      <c r="EW107" s="613"/>
      <c r="EX107" s="613"/>
      <c r="EY107" s="613"/>
      <c r="EZ107" s="613"/>
      <c r="FA107" s="613"/>
      <c r="FB107" s="613"/>
      <c r="FC107" s="613"/>
      <c r="FD107" s="613"/>
      <c r="FE107" s="613"/>
      <c r="FF107" s="613"/>
      <c r="FG107" s="613"/>
      <c r="FH107" s="613"/>
      <c r="FI107" s="613"/>
      <c r="FJ107" s="613"/>
    </row>
    <row r="108" spans="1:166" ht="7.35" customHeight="1">
      <c r="A108" s="979"/>
      <c r="B108" s="1744"/>
      <c r="C108" s="1993"/>
      <c r="D108" s="1995"/>
      <c r="E108" s="2437" t="str">
        <f>'4.1Plan'!D404</f>
        <v>MLA1-2</v>
      </c>
      <c r="F108" s="2438"/>
      <c r="G108" s="2405">
        <v>74312</v>
      </c>
      <c r="H108" s="2406"/>
      <c r="I108" s="1025">
        <v>144</v>
      </c>
      <c r="J108" s="1026"/>
      <c r="K108" s="2365">
        <v>26</v>
      </c>
      <c r="L108" s="2366"/>
      <c r="M108" s="638"/>
      <c r="N108" s="2248">
        <f>G108-I108/2</f>
        <v>74240</v>
      </c>
      <c r="O108" s="2218"/>
      <c r="P108" s="1764"/>
      <c r="Q108" s="1762" t="s">
        <v>424</v>
      </c>
      <c r="R108" s="2218">
        <f>G108+I108/2</f>
        <v>74384</v>
      </c>
      <c r="S108" s="2218"/>
      <c r="T108" s="1023"/>
      <c r="U108" s="2275" t="s">
        <v>690</v>
      </c>
      <c r="V108" s="2276"/>
      <c r="W108" s="2248">
        <f>N108-V6</f>
        <v>74140</v>
      </c>
      <c r="X108" s="2218"/>
      <c r="Y108" s="2218"/>
      <c r="Z108" s="983" t="s">
        <v>424</v>
      </c>
      <c r="AA108" s="2218">
        <f>R108+V6</f>
        <v>74484</v>
      </c>
      <c r="AB108" s="2218"/>
      <c r="AC108" s="2218"/>
      <c r="AD108" s="2218"/>
      <c r="AE108" s="983"/>
      <c r="AF108" s="2264">
        <f>AA108-W108</f>
        <v>344</v>
      </c>
      <c r="AG108" s="2265"/>
      <c r="AH108" s="2265"/>
      <c r="AI108" s="1014"/>
      <c r="AJ108" s="1031">
        <f>I5</f>
        <v>4</v>
      </c>
      <c r="AK108" s="1083"/>
      <c r="AL108" s="1084"/>
      <c r="AM108" s="1085"/>
      <c r="AN108" s="1084"/>
      <c r="AO108" s="1086"/>
      <c r="AP108" s="895">
        <f>(AF108-I108)*N7/10000</f>
        <v>2.8</v>
      </c>
      <c r="AQ108" s="896"/>
      <c r="AR108" s="897"/>
      <c r="AS108" s="898"/>
      <c r="AT108" s="897"/>
      <c r="AU108" s="899"/>
      <c r="AV108" s="895">
        <f>I108*N7/10000</f>
        <v>2.016</v>
      </c>
      <c r="AW108" s="896"/>
      <c r="AX108" s="897"/>
      <c r="AY108" s="898"/>
      <c r="AZ108" s="897"/>
      <c r="BA108" s="899"/>
      <c r="BB108" s="900">
        <f>(AF108-I108)/1000</f>
        <v>0.2</v>
      </c>
      <c r="BC108" s="896"/>
      <c r="BD108" s="897"/>
      <c r="BE108" s="898"/>
      <c r="BF108" s="897"/>
      <c r="BG108" s="899"/>
      <c r="BH108" s="900">
        <f>I108/1000</f>
        <v>0.14399999999999999</v>
      </c>
      <c r="BI108" s="896"/>
      <c r="BJ108" s="897"/>
      <c r="BK108" s="898"/>
      <c r="BL108" s="897"/>
      <c r="BM108" s="899"/>
      <c r="BN108" s="890">
        <f>ROUND((AF108-I108)/K8,0)*N9*(1+K10)/1000</f>
        <v>1.47</v>
      </c>
      <c r="BO108" s="921"/>
      <c r="BP108" s="887"/>
      <c r="BQ108" s="922"/>
      <c r="BR108" s="923"/>
      <c r="BS108" s="921"/>
      <c r="BT108" s="903">
        <f>ROUND(I108/AR13,0)*AR14/1000</f>
        <v>1</v>
      </c>
      <c r="BU108" s="921"/>
      <c r="BV108" s="1084"/>
      <c r="BW108" s="922"/>
      <c r="BX108" s="923"/>
      <c r="BY108" s="921"/>
      <c r="BZ108" s="903">
        <f>I108*AR15/1000</f>
        <v>0.57599999999999996</v>
      </c>
      <c r="CA108" s="578"/>
      <c r="CB108" s="1084"/>
      <c r="CC108" s="924"/>
      <c r="CD108" s="1776"/>
      <c r="CE108" s="638"/>
      <c r="CF108" s="494"/>
      <c r="CG108" s="613"/>
      <c r="CH108" s="613"/>
      <c r="CI108" s="613"/>
    </row>
    <row r="109" spans="1:166" ht="7.35" customHeight="1">
      <c r="A109" s="979"/>
      <c r="B109" s="1744"/>
      <c r="C109" s="1993"/>
      <c r="D109" s="1995"/>
      <c r="E109" s="2029"/>
      <c r="F109" s="2031"/>
      <c r="G109" s="2419">
        <v>74879</v>
      </c>
      <c r="H109" s="2420"/>
      <c r="I109" s="1020">
        <v>24</v>
      </c>
      <c r="J109" s="1021"/>
      <c r="K109" s="2365">
        <v>26</v>
      </c>
      <c r="L109" s="2366"/>
      <c r="M109" s="643"/>
      <c r="N109" s="2245">
        <f>G109-I109/2</f>
        <v>74867</v>
      </c>
      <c r="O109" s="2222"/>
      <c r="P109" s="1765"/>
      <c r="Q109" s="1752" t="s">
        <v>424</v>
      </c>
      <c r="R109" s="2222">
        <f>G109+I109/2</f>
        <v>74891</v>
      </c>
      <c r="S109" s="2222"/>
      <c r="T109" s="1022"/>
      <c r="U109" s="2277" t="s">
        <v>691</v>
      </c>
      <c r="V109" s="2278"/>
      <c r="W109" s="2245">
        <f>N109-O6</f>
        <v>74837</v>
      </c>
      <c r="X109" s="2222"/>
      <c r="Y109" s="2222"/>
      <c r="Z109" s="984" t="s">
        <v>424</v>
      </c>
      <c r="AA109" s="2222">
        <f>R109+O6</f>
        <v>74921</v>
      </c>
      <c r="AB109" s="2222"/>
      <c r="AC109" s="2222"/>
      <c r="AD109" s="2222"/>
      <c r="AE109" s="984"/>
      <c r="AF109" s="2451">
        <f>AA109-W109</f>
        <v>84</v>
      </c>
      <c r="AG109" s="2452"/>
      <c r="AH109" s="2452"/>
      <c r="AI109" s="995"/>
      <c r="AJ109" s="1039">
        <f>G5</f>
        <v>2</v>
      </c>
      <c r="AK109" s="1032"/>
      <c r="AL109" s="929"/>
      <c r="AM109" s="1033"/>
      <c r="AN109" s="929"/>
      <c r="AO109" s="1034"/>
      <c r="AP109" s="895">
        <f>(AF109-I109)*N7/10000</f>
        <v>0.84</v>
      </c>
      <c r="AQ109" s="896"/>
      <c r="AR109" s="897"/>
      <c r="AS109" s="898"/>
      <c r="AT109" s="897"/>
      <c r="AU109" s="899"/>
      <c r="AV109" s="895">
        <f>I109*N7/10000</f>
        <v>0.33600000000000002</v>
      </c>
      <c r="AW109" s="896"/>
      <c r="AX109" s="897"/>
      <c r="AY109" s="898"/>
      <c r="AZ109" s="897"/>
      <c r="BA109" s="899"/>
      <c r="BB109" s="900">
        <f>(AF109-I109)/1000</f>
        <v>0.06</v>
      </c>
      <c r="BC109" s="896"/>
      <c r="BD109" s="897"/>
      <c r="BE109" s="898"/>
      <c r="BF109" s="897"/>
      <c r="BG109" s="899"/>
      <c r="BH109" s="900">
        <f>I109/1000</f>
        <v>2.4E-2</v>
      </c>
      <c r="BI109" s="896"/>
      <c r="BJ109" s="897"/>
      <c r="BK109" s="898"/>
      <c r="BL109" s="897"/>
      <c r="BM109" s="899"/>
      <c r="BN109" s="890">
        <f>ROUND((AF109-I109)/K8,0)*N9*(1+K10)/1000</f>
        <v>0.441</v>
      </c>
      <c r="BO109" s="906"/>
      <c r="BP109" s="907"/>
      <c r="BQ109" s="908"/>
      <c r="BR109" s="909"/>
      <c r="BS109" s="906"/>
      <c r="BT109" s="925"/>
      <c r="BU109" s="906"/>
      <c r="BV109" s="929"/>
      <c r="BW109" s="908"/>
      <c r="BX109" s="909"/>
      <c r="BY109" s="906"/>
      <c r="BZ109" s="925"/>
      <c r="CA109" s="617"/>
      <c r="CB109" s="929"/>
      <c r="CC109" s="910"/>
      <c r="CD109" s="1775"/>
      <c r="CE109" s="643"/>
      <c r="CF109" s="928"/>
      <c r="CG109" s="849"/>
      <c r="CH109" s="849"/>
      <c r="CI109" s="849"/>
      <c r="CJ109" s="849"/>
      <c r="CK109" s="849"/>
      <c r="CL109" s="849"/>
      <c r="CM109" s="849"/>
      <c r="CN109" s="849"/>
      <c r="CO109" s="849"/>
      <c r="CP109" s="849"/>
      <c r="CQ109" s="849"/>
      <c r="CR109" s="849"/>
      <c r="CS109" s="849"/>
      <c r="CT109" s="849"/>
      <c r="CU109" s="849"/>
      <c r="CV109" s="849"/>
      <c r="CW109" s="849"/>
      <c r="CX109" s="849"/>
      <c r="CY109" s="849"/>
      <c r="CZ109" s="849"/>
      <c r="DA109" s="849"/>
      <c r="DB109" s="849"/>
      <c r="DC109" s="849"/>
      <c r="DD109" s="849"/>
      <c r="DE109" s="849"/>
      <c r="DF109" s="849"/>
      <c r="DG109" s="849"/>
      <c r="DH109" s="849"/>
      <c r="DI109" s="849"/>
      <c r="DJ109" s="849"/>
      <c r="DK109" s="849"/>
      <c r="DL109" s="849"/>
      <c r="DM109" s="849"/>
      <c r="DN109" s="849"/>
      <c r="DO109" s="849"/>
      <c r="DP109" s="849"/>
      <c r="DQ109" s="849"/>
      <c r="DR109" s="849"/>
      <c r="DS109" s="849"/>
      <c r="DT109" s="849"/>
      <c r="DU109" s="849"/>
      <c r="DV109" s="849"/>
      <c r="DW109" s="849"/>
      <c r="DX109" s="849"/>
      <c r="DY109" s="849"/>
      <c r="DZ109" s="849"/>
      <c r="EA109" s="849"/>
      <c r="EB109" s="849"/>
      <c r="EC109" s="849"/>
      <c r="ED109" s="849"/>
      <c r="EE109" s="849"/>
      <c r="EF109" s="849"/>
      <c r="EG109" s="849"/>
      <c r="EH109" s="849"/>
      <c r="EI109" s="849"/>
      <c r="EJ109" s="849"/>
      <c r="EK109" s="849"/>
      <c r="EL109" s="849"/>
      <c r="EM109" s="849"/>
      <c r="EN109" s="849"/>
      <c r="EO109" s="849"/>
      <c r="EP109" s="849"/>
      <c r="EQ109" s="849"/>
      <c r="ER109" s="849"/>
      <c r="ES109" s="849"/>
      <c r="ET109" s="849"/>
      <c r="EU109" s="849"/>
      <c r="EV109" s="849"/>
      <c r="EW109" s="849"/>
      <c r="EX109" s="849"/>
      <c r="EY109" s="849"/>
      <c r="EZ109" s="849"/>
      <c r="FA109" s="849"/>
      <c r="FB109" s="849"/>
      <c r="FC109" s="849"/>
      <c r="FD109" s="849"/>
      <c r="FE109" s="849"/>
      <c r="FF109" s="849"/>
      <c r="FG109" s="849"/>
      <c r="FH109" s="849"/>
      <c r="FI109" s="849"/>
      <c r="FJ109" s="849"/>
    </row>
    <row r="110" spans="1:166" s="849" customFormat="1" ht="7.35" customHeight="1">
      <c r="A110" s="1006"/>
      <c r="B110" s="1773"/>
      <c r="C110" s="2447"/>
      <c r="D110" s="2448"/>
      <c r="E110" s="2435"/>
      <c r="F110" s="2436"/>
      <c r="G110" s="2230" t="s">
        <v>610</v>
      </c>
      <c r="H110" s="2231"/>
      <c r="I110" s="1008">
        <f>SUM(I108:I109)</f>
        <v>168</v>
      </c>
      <c r="J110" s="911"/>
      <c r="K110" s="2329"/>
      <c r="L110" s="2330"/>
      <c r="M110" s="612"/>
      <c r="N110" s="2246"/>
      <c r="O110" s="2239"/>
      <c r="P110" s="1766"/>
      <c r="Q110" s="1757"/>
      <c r="R110" s="2220"/>
      <c r="S110" s="2220"/>
      <c r="T110" s="612"/>
      <c r="U110" s="2226"/>
      <c r="V110" s="2227"/>
      <c r="W110" s="2283"/>
      <c r="X110" s="2220"/>
      <c r="Y110" s="2220"/>
      <c r="Z110" s="1009"/>
      <c r="AA110" s="2220"/>
      <c r="AB110" s="2220"/>
      <c r="AC110" s="2220"/>
      <c r="AD110" s="2220"/>
      <c r="AE110" s="1009"/>
      <c r="AF110" s="2228">
        <f>SUM(AF108:AF109)</f>
        <v>428</v>
      </c>
      <c r="AG110" s="2229"/>
      <c r="AH110" s="2229"/>
      <c r="AI110" s="1010"/>
      <c r="AJ110" s="1035">
        <f>SUM(AJ108:AJ109)</f>
        <v>6</v>
      </c>
      <c r="AK110" s="1036"/>
      <c r="AL110" s="935">
        <f>'3.1Cost by Sub-contractors'!K20</f>
        <v>150.63</v>
      </c>
      <c r="AM110" s="1037"/>
      <c r="AN110" s="913">
        <f>AJ110*AL110</f>
        <v>903.78</v>
      </c>
      <c r="AO110" s="1038"/>
      <c r="AP110" s="916">
        <f>SUM(AP108:AP109)</f>
        <v>3.6399999999999997</v>
      </c>
      <c r="AQ110" s="912"/>
      <c r="AR110" s="913">
        <f>'3.1Cost by Sub-contractors'!K21</f>
        <v>175.36</v>
      </c>
      <c r="AS110" s="914"/>
      <c r="AT110" s="913">
        <f>AP110*AR110</f>
        <v>638.31039999999996</v>
      </c>
      <c r="AU110" s="915"/>
      <c r="AV110" s="916">
        <f>SUM(AV108:AV109)</f>
        <v>2.3519999999999999</v>
      </c>
      <c r="AW110" s="912"/>
      <c r="AX110" s="913">
        <f>'3.1Cost by Sub-contractors'!K22</f>
        <v>226.18</v>
      </c>
      <c r="AY110" s="914"/>
      <c r="AZ110" s="913">
        <f>AV110*AX110</f>
        <v>531.97536000000002</v>
      </c>
      <c r="BA110" s="915"/>
      <c r="BB110" s="917">
        <f>SUM(BB108:BB109)</f>
        <v>0.26</v>
      </c>
      <c r="BC110" s="912"/>
      <c r="BD110" s="913">
        <f>'3.1Cost by Sub-contractors'!K23</f>
        <v>438.31</v>
      </c>
      <c r="BE110" s="914"/>
      <c r="BF110" s="913">
        <f>BB110*BD110</f>
        <v>113.9606</v>
      </c>
      <c r="BG110" s="915"/>
      <c r="BH110" s="917">
        <f>SUM(BH108:BH109)</f>
        <v>0.16799999999999998</v>
      </c>
      <c r="BI110" s="912"/>
      <c r="BJ110" s="913">
        <f>'3.1Cost by Sub-contractors'!K24</f>
        <v>474.97</v>
      </c>
      <c r="BK110" s="914"/>
      <c r="BL110" s="913">
        <f>BH110*BJ110</f>
        <v>79.794960000000003</v>
      </c>
      <c r="BM110" s="915"/>
      <c r="BN110" s="918">
        <f>SUM(BN108:BN109)</f>
        <v>1.911</v>
      </c>
      <c r="BO110" s="912"/>
      <c r="BP110" s="913">
        <f>'3.1Cost by Sub-contractors'!K25</f>
        <v>572.73</v>
      </c>
      <c r="BQ110" s="919"/>
      <c r="BR110" s="914">
        <f>BN110*BP110</f>
        <v>1094.48703</v>
      </c>
      <c r="BS110" s="915"/>
      <c r="BT110" s="918">
        <f>SUM(BT108:BT109)</f>
        <v>1</v>
      </c>
      <c r="BU110" s="912"/>
      <c r="BV110" s="935">
        <f>'3.1Cost by Sub-contractors'!K26</f>
        <v>474.97</v>
      </c>
      <c r="BW110" s="919"/>
      <c r="BX110" s="914">
        <f>BT110*BV110</f>
        <v>474.97</v>
      </c>
      <c r="BY110" s="915"/>
      <c r="BZ110" s="918">
        <f>SUM(BZ108:BZ109)</f>
        <v>0.57599999999999996</v>
      </c>
      <c r="CA110" s="912"/>
      <c r="CB110" s="935">
        <f>'3.1Cost by Sub-contractors'!K27</f>
        <v>655.49</v>
      </c>
      <c r="CC110" s="919"/>
      <c r="CD110" s="914">
        <f>BZ110*CB110</f>
        <v>377.56223999999997</v>
      </c>
      <c r="CE110" s="915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9"/>
      <c r="B111" s="1744"/>
      <c r="C111" s="1993"/>
      <c r="D111" s="1995"/>
      <c r="E111" s="2029" t="str">
        <f>'4.1Plan'!D430</f>
        <v>MLA1-3</v>
      </c>
      <c r="F111" s="2031"/>
      <c r="G111" s="2421">
        <v>79212</v>
      </c>
      <c r="H111" s="2422"/>
      <c r="I111" s="1814">
        <v>33</v>
      </c>
      <c r="J111" s="1815"/>
      <c r="K111" s="2371">
        <v>26</v>
      </c>
      <c r="L111" s="2372"/>
      <c r="M111" s="651"/>
      <c r="N111" s="2287">
        <f>G111-I111/2</f>
        <v>79195.5</v>
      </c>
      <c r="O111" s="2243"/>
      <c r="P111" s="1040"/>
      <c r="Q111" s="1771" t="s">
        <v>424</v>
      </c>
      <c r="R111" s="2243">
        <f>G111+I111/2</f>
        <v>79228.5</v>
      </c>
      <c r="S111" s="2243"/>
      <c r="T111" s="1042"/>
      <c r="U111" s="2324" t="s">
        <v>692</v>
      </c>
      <c r="V111" s="2325"/>
      <c r="W111" s="2287">
        <f>N111-O6</f>
        <v>79165.5</v>
      </c>
      <c r="X111" s="2243"/>
      <c r="Y111" s="2243"/>
      <c r="Z111" s="1745" t="s">
        <v>424</v>
      </c>
      <c r="AA111" s="2243">
        <f>R111+O6</f>
        <v>79258.5</v>
      </c>
      <c r="AB111" s="2243"/>
      <c r="AC111" s="2243"/>
      <c r="AD111" s="2243"/>
      <c r="AE111" s="1745"/>
      <c r="AF111" s="2487">
        <f>AA111-W111</f>
        <v>93</v>
      </c>
      <c r="AG111" s="2488"/>
      <c r="AH111" s="2488"/>
      <c r="AI111" s="1746"/>
      <c r="AJ111" s="1817">
        <f>G5</f>
        <v>2</v>
      </c>
      <c r="AK111" s="1818"/>
      <c r="AL111" s="1819"/>
      <c r="AM111" s="1820"/>
      <c r="AN111" s="1819"/>
      <c r="AO111" s="1821"/>
      <c r="AP111" s="937">
        <f>(AF111-I111)*N7/10000</f>
        <v>0.84</v>
      </c>
      <c r="AQ111" s="938"/>
      <c r="AR111" s="939"/>
      <c r="AS111" s="940"/>
      <c r="AT111" s="939"/>
      <c r="AU111" s="941"/>
      <c r="AV111" s="937">
        <f>I111*N7/10000</f>
        <v>0.46200000000000002</v>
      </c>
      <c r="AW111" s="938"/>
      <c r="AX111" s="939"/>
      <c r="AY111" s="940"/>
      <c r="AZ111" s="939"/>
      <c r="BA111" s="941"/>
      <c r="BB111" s="942">
        <f>(AF111-I111)/1000</f>
        <v>0.06</v>
      </c>
      <c r="BC111" s="938"/>
      <c r="BD111" s="939"/>
      <c r="BE111" s="940"/>
      <c r="BF111" s="939"/>
      <c r="BG111" s="941"/>
      <c r="BH111" s="942">
        <f>I111/1000</f>
        <v>3.3000000000000002E-2</v>
      </c>
      <c r="BI111" s="938"/>
      <c r="BJ111" s="939"/>
      <c r="BK111" s="940"/>
      <c r="BL111" s="939"/>
      <c r="BM111" s="941"/>
      <c r="BN111" s="943">
        <f>ROUND((AF111-I111)/K8,0)*N9*(1+K10)/1000</f>
        <v>0.441</v>
      </c>
      <c r="BO111" s="1822"/>
      <c r="BP111" s="1823"/>
      <c r="BQ111" s="1824"/>
      <c r="BR111" s="1825"/>
      <c r="BS111" s="1822"/>
      <c r="BT111" s="1826"/>
      <c r="BU111" s="1822"/>
      <c r="BV111" s="1819"/>
      <c r="BW111" s="1824"/>
      <c r="BX111" s="1825"/>
      <c r="BY111" s="1822"/>
      <c r="BZ111" s="1826"/>
      <c r="CA111" s="609"/>
      <c r="CB111" s="1819"/>
      <c r="CC111" s="1827"/>
      <c r="CD111" s="1828"/>
      <c r="CE111" s="651"/>
      <c r="CF111" s="494"/>
      <c r="CG111" s="613"/>
      <c r="CH111" s="613"/>
      <c r="CI111" s="613"/>
    </row>
    <row r="112" spans="1:166" s="849" customFormat="1" ht="7.35" customHeight="1">
      <c r="A112" s="1006"/>
      <c r="B112" s="1773"/>
      <c r="C112" s="2035"/>
      <c r="D112" s="2037"/>
      <c r="E112" s="2439"/>
      <c r="F112" s="2440"/>
      <c r="G112" s="2230" t="s">
        <v>610</v>
      </c>
      <c r="H112" s="2231"/>
      <c r="I112" s="1008">
        <f>SUM(I111:I111)</f>
        <v>33</v>
      </c>
      <c r="J112" s="911"/>
      <c r="K112" s="2329"/>
      <c r="L112" s="2330"/>
      <c r="M112" s="612"/>
      <c r="N112" s="2246"/>
      <c r="O112" s="2239"/>
      <c r="P112" s="1766"/>
      <c r="Q112" s="1757"/>
      <c r="R112" s="2220"/>
      <c r="S112" s="2220"/>
      <c r="T112" s="612"/>
      <c r="U112" s="2226"/>
      <c r="V112" s="2227"/>
      <c r="W112" s="2283"/>
      <c r="X112" s="2220"/>
      <c r="Y112" s="2220"/>
      <c r="Z112" s="1755"/>
      <c r="AA112" s="2220"/>
      <c r="AB112" s="2220"/>
      <c r="AC112" s="2220"/>
      <c r="AD112" s="2220"/>
      <c r="AE112" s="1755"/>
      <c r="AF112" s="2228">
        <f>SUM(AF111:AF111)</f>
        <v>93</v>
      </c>
      <c r="AG112" s="2229"/>
      <c r="AH112" s="2229"/>
      <c r="AI112" s="1756"/>
      <c r="AJ112" s="1011">
        <f>SUM(AJ111:AJ111)</f>
        <v>2</v>
      </c>
      <c r="AK112" s="912"/>
      <c r="AL112" s="913">
        <f>'3.1Cost by Sub-contractors'!K20</f>
        <v>150.63</v>
      </c>
      <c r="AM112" s="914"/>
      <c r="AN112" s="913">
        <f>AJ112*AL112</f>
        <v>301.26</v>
      </c>
      <c r="AO112" s="915"/>
      <c r="AP112" s="916">
        <f>SUM(AP111:AP111)</f>
        <v>0.84</v>
      </c>
      <c r="AQ112" s="912"/>
      <c r="AR112" s="913">
        <f>'3.1Cost by Sub-contractors'!K21</f>
        <v>175.36</v>
      </c>
      <c r="AS112" s="914"/>
      <c r="AT112" s="913">
        <f>AP112*AR112</f>
        <v>147.30240000000001</v>
      </c>
      <c r="AU112" s="915"/>
      <c r="AV112" s="916">
        <f>SUM(AV111:AV111)</f>
        <v>0.46200000000000002</v>
      </c>
      <c r="AW112" s="912"/>
      <c r="AX112" s="913">
        <f>'3.1Cost by Sub-contractors'!K22</f>
        <v>226.18</v>
      </c>
      <c r="AY112" s="914"/>
      <c r="AZ112" s="913">
        <f>AV112*AX112</f>
        <v>104.49516000000001</v>
      </c>
      <c r="BA112" s="915"/>
      <c r="BB112" s="917">
        <f>SUM(BB111:BB111)</f>
        <v>0.06</v>
      </c>
      <c r="BC112" s="912"/>
      <c r="BD112" s="913">
        <f>'3.1Cost by Sub-contractors'!K23</f>
        <v>438.31</v>
      </c>
      <c r="BE112" s="914"/>
      <c r="BF112" s="913">
        <f>BB112*BD112</f>
        <v>26.2986</v>
      </c>
      <c r="BG112" s="915"/>
      <c r="BH112" s="917">
        <f>SUM(BH111:BH111)</f>
        <v>3.3000000000000002E-2</v>
      </c>
      <c r="BI112" s="912"/>
      <c r="BJ112" s="913">
        <f>'3.1Cost by Sub-contractors'!K24</f>
        <v>474.97</v>
      </c>
      <c r="BK112" s="914"/>
      <c r="BL112" s="913">
        <f>BH112*BJ112</f>
        <v>15.674010000000001</v>
      </c>
      <c r="BM112" s="915"/>
      <c r="BN112" s="918">
        <f>SUM(BN111:BN111)</f>
        <v>0.441</v>
      </c>
      <c r="BO112" s="912"/>
      <c r="BP112" s="913">
        <f>'3.1Cost by Sub-contractors'!K25</f>
        <v>572.73</v>
      </c>
      <c r="BQ112" s="919"/>
      <c r="BR112" s="914">
        <f>BN112*BP112</f>
        <v>252.57393000000002</v>
      </c>
      <c r="BS112" s="915"/>
      <c r="BT112" s="918"/>
      <c r="BU112" s="912"/>
      <c r="BV112" s="913"/>
      <c r="BW112" s="919"/>
      <c r="BX112" s="914"/>
      <c r="BY112" s="915"/>
      <c r="BZ112" s="918"/>
      <c r="CA112" s="912"/>
      <c r="CB112" s="913"/>
      <c r="CC112" s="919"/>
      <c r="CD112" s="914"/>
      <c r="CE112" s="915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9" customFormat="1" ht="7.35" customHeight="1">
      <c r="A113" s="979"/>
      <c r="B113" s="1744"/>
      <c r="C113" s="1998" t="str">
        <f>'4.1Plan'!C444</f>
        <v>PKGA2</v>
      </c>
      <c r="D113" s="2000"/>
      <c r="E113" s="2437" t="str">
        <f>'4.1Plan'!D444</f>
        <v>MLA2-1</v>
      </c>
      <c r="F113" s="2438"/>
      <c r="G113" s="2409">
        <v>81556</v>
      </c>
      <c r="H113" s="2410"/>
      <c r="I113" s="1012">
        <v>45</v>
      </c>
      <c r="J113" s="1013"/>
      <c r="K113" s="2367">
        <v>26</v>
      </c>
      <c r="L113" s="2368"/>
      <c r="M113" s="640"/>
      <c r="N113" s="2285">
        <f>G113-I113/2</f>
        <v>81533.5</v>
      </c>
      <c r="O113" s="2225"/>
      <c r="P113" s="990"/>
      <c r="Q113" s="1770" t="s">
        <v>424</v>
      </c>
      <c r="R113" s="2225">
        <f>G113+I113/2</f>
        <v>81578.5</v>
      </c>
      <c r="S113" s="2225"/>
      <c r="T113" s="1829"/>
      <c r="U113" s="2302" t="s">
        <v>693</v>
      </c>
      <c r="V113" s="2303"/>
      <c r="W113" s="2285">
        <f>N113-O6</f>
        <v>81503.5</v>
      </c>
      <c r="X113" s="2225"/>
      <c r="Y113" s="2225"/>
      <c r="Z113" s="991" t="s">
        <v>424</v>
      </c>
      <c r="AA113" s="2225">
        <f>R113+O6</f>
        <v>81608.5</v>
      </c>
      <c r="AB113" s="2225"/>
      <c r="AC113" s="2225"/>
      <c r="AD113" s="2225"/>
      <c r="AE113" s="991"/>
      <c r="AF113" s="2489">
        <f>AA113-W113</f>
        <v>105</v>
      </c>
      <c r="AG113" s="2490"/>
      <c r="AH113" s="2490"/>
      <c r="AI113" s="992"/>
      <c r="AJ113" s="1015">
        <f>G5</f>
        <v>2</v>
      </c>
      <c r="AK113" s="1016"/>
      <c r="AL113" s="920"/>
      <c r="AM113" s="1017"/>
      <c r="AN113" s="920"/>
      <c r="AO113" s="1018"/>
      <c r="AP113" s="883">
        <f>(AF113-I113)*N7/10000</f>
        <v>0.84</v>
      </c>
      <c r="AQ113" s="884"/>
      <c r="AR113" s="885"/>
      <c r="AS113" s="886"/>
      <c r="AT113" s="885"/>
      <c r="AU113" s="888"/>
      <c r="AV113" s="883">
        <f>I113*N7/10000</f>
        <v>0.63</v>
      </c>
      <c r="AW113" s="884"/>
      <c r="AX113" s="885"/>
      <c r="AY113" s="886"/>
      <c r="AZ113" s="885"/>
      <c r="BA113" s="888"/>
      <c r="BB113" s="889">
        <f>(AF113-I113)/1000</f>
        <v>0.06</v>
      </c>
      <c r="BC113" s="884"/>
      <c r="BD113" s="885"/>
      <c r="BE113" s="886"/>
      <c r="BF113" s="885"/>
      <c r="BG113" s="888"/>
      <c r="BH113" s="889">
        <f>I113/1000</f>
        <v>4.4999999999999998E-2</v>
      </c>
      <c r="BI113" s="884"/>
      <c r="BJ113" s="885"/>
      <c r="BK113" s="886"/>
      <c r="BL113" s="885"/>
      <c r="BM113" s="888"/>
      <c r="BN113" s="890">
        <f>ROUND((AF113-I113)/K8,0)*N9*(1+K10)/1000</f>
        <v>0.441</v>
      </c>
      <c r="BO113" s="891"/>
      <c r="BP113" s="885"/>
      <c r="BQ113" s="892"/>
      <c r="BR113" s="886"/>
      <c r="BS113" s="891"/>
      <c r="BT113" s="890"/>
      <c r="BU113" s="891"/>
      <c r="BV113" s="920"/>
      <c r="BW113" s="892"/>
      <c r="BX113" s="886"/>
      <c r="BY113" s="891"/>
      <c r="BZ113" s="890"/>
      <c r="CA113" s="596"/>
      <c r="CB113" s="920"/>
      <c r="CC113" s="893"/>
      <c r="CD113" s="639"/>
      <c r="CE113" s="640"/>
    </row>
    <row r="114" spans="1:166" ht="7.35" customHeight="1">
      <c r="A114" s="979"/>
      <c r="B114" s="1744"/>
      <c r="C114" s="1993"/>
      <c r="D114" s="1995"/>
      <c r="E114" s="2029"/>
      <c r="F114" s="2031"/>
      <c r="G114" s="2403">
        <v>82527</v>
      </c>
      <c r="H114" s="2404"/>
      <c r="I114" s="993">
        <v>84</v>
      </c>
      <c r="J114" s="994"/>
      <c r="K114" s="2365">
        <v>26</v>
      </c>
      <c r="L114" s="2366"/>
      <c r="M114" s="637"/>
      <c r="N114" s="2284">
        <f>G114-I114/2</f>
        <v>82485</v>
      </c>
      <c r="O114" s="2219"/>
      <c r="P114" s="1768"/>
      <c r="Q114" s="1751" t="s">
        <v>424</v>
      </c>
      <c r="R114" s="2219">
        <f>G114+I114/2</f>
        <v>82569</v>
      </c>
      <c r="S114" s="2219"/>
      <c r="T114" s="1024"/>
      <c r="U114" s="2279" t="s">
        <v>694</v>
      </c>
      <c r="V114" s="2280"/>
      <c r="W114" s="2284">
        <f>N114-S6</f>
        <v>82435</v>
      </c>
      <c r="X114" s="2219"/>
      <c r="Y114" s="2219"/>
      <c r="Z114" s="984" t="s">
        <v>424</v>
      </c>
      <c r="AA114" s="2219">
        <f>R114+S6</f>
        <v>82619</v>
      </c>
      <c r="AB114" s="2219"/>
      <c r="AC114" s="2219"/>
      <c r="AD114" s="2219"/>
      <c r="AE114" s="984"/>
      <c r="AF114" s="2249">
        <f>AA114-W114</f>
        <v>184</v>
      </c>
      <c r="AG114" s="2250"/>
      <c r="AH114" s="2250"/>
      <c r="AI114" s="995"/>
      <c r="AJ114" s="996">
        <f>G5</f>
        <v>2</v>
      </c>
      <c r="AK114" s="997"/>
      <c r="AL114" s="894"/>
      <c r="AM114" s="998"/>
      <c r="AN114" s="894"/>
      <c r="AO114" s="999"/>
      <c r="AP114" s="895">
        <f>(AF114-I114)*N7/10000</f>
        <v>1.4</v>
      </c>
      <c r="AQ114" s="896"/>
      <c r="AR114" s="897"/>
      <c r="AS114" s="898"/>
      <c r="AT114" s="897"/>
      <c r="AU114" s="899"/>
      <c r="AV114" s="895">
        <f>I114*N7/10000</f>
        <v>1.1759999999999999</v>
      </c>
      <c r="AW114" s="896"/>
      <c r="AX114" s="897"/>
      <c r="AY114" s="898"/>
      <c r="AZ114" s="897"/>
      <c r="BA114" s="899"/>
      <c r="BB114" s="900">
        <f>(AF114-I114)/1000</f>
        <v>0.1</v>
      </c>
      <c r="BC114" s="896"/>
      <c r="BD114" s="897"/>
      <c r="BE114" s="898"/>
      <c r="BF114" s="897"/>
      <c r="BG114" s="899"/>
      <c r="BH114" s="900">
        <f>I114/1000</f>
        <v>8.4000000000000005E-2</v>
      </c>
      <c r="BI114" s="896"/>
      <c r="BJ114" s="897"/>
      <c r="BK114" s="898"/>
      <c r="BL114" s="897"/>
      <c r="BM114" s="899"/>
      <c r="BN114" s="903">
        <f>ROUND((AF114-I114)/K8,0)*N9*(1+K10)/1000</f>
        <v>0.73499999999999999</v>
      </c>
      <c r="BO114" s="901"/>
      <c r="BP114" s="897"/>
      <c r="BQ114" s="902"/>
      <c r="BR114" s="898"/>
      <c r="BS114" s="901"/>
      <c r="BT114" s="903">
        <f>AT13*AT14/1000</f>
        <v>0.1</v>
      </c>
      <c r="BU114" s="1816"/>
      <c r="BV114" s="894"/>
      <c r="BW114" s="902"/>
      <c r="BX114" s="898"/>
      <c r="BY114" s="901"/>
      <c r="BZ114" s="903">
        <f>I114*AT15/1000</f>
        <v>0.16800000000000001</v>
      </c>
      <c r="CA114" s="580"/>
      <c r="CB114" s="894"/>
      <c r="CC114" s="904"/>
      <c r="CD114" s="636"/>
      <c r="CE114" s="637"/>
      <c r="CF114" s="494"/>
      <c r="CG114" s="613"/>
      <c r="CH114" s="613"/>
      <c r="CI114" s="613"/>
    </row>
    <row r="115" spans="1:166" ht="7.35" customHeight="1">
      <c r="A115" s="979"/>
      <c r="B115" s="1744"/>
      <c r="C115" s="1993"/>
      <c r="D115" s="1995"/>
      <c r="E115" s="2029"/>
      <c r="F115" s="2031"/>
      <c r="G115" s="2419">
        <v>85316</v>
      </c>
      <c r="H115" s="2420"/>
      <c r="I115" s="1020">
        <v>24</v>
      </c>
      <c r="J115" s="1021"/>
      <c r="K115" s="2369">
        <v>26</v>
      </c>
      <c r="L115" s="2370"/>
      <c r="M115" s="643"/>
      <c r="N115" s="2245">
        <f>G115-I115/2</f>
        <v>85304</v>
      </c>
      <c r="O115" s="2222"/>
      <c r="P115" s="1765"/>
      <c r="Q115" s="1752" t="s">
        <v>424</v>
      </c>
      <c r="R115" s="2331">
        <f>G115+I115/2</f>
        <v>85328</v>
      </c>
      <c r="S115" s="2331"/>
      <c r="T115" s="1022"/>
      <c r="U115" s="2277" t="s">
        <v>695</v>
      </c>
      <c r="V115" s="2278"/>
      <c r="W115" s="2245">
        <f>N115-O6</f>
        <v>85274</v>
      </c>
      <c r="X115" s="2222"/>
      <c r="Y115" s="2222"/>
      <c r="Z115" s="1800" t="s">
        <v>424</v>
      </c>
      <c r="AA115" s="2222">
        <f>R115+O6</f>
        <v>85358</v>
      </c>
      <c r="AB115" s="2222"/>
      <c r="AC115" s="2222"/>
      <c r="AD115" s="2222"/>
      <c r="AE115" s="1800"/>
      <c r="AF115" s="2451">
        <f>AA115-W115</f>
        <v>84</v>
      </c>
      <c r="AG115" s="2452"/>
      <c r="AH115" s="2452"/>
      <c r="AI115" s="1047"/>
      <c r="AJ115" s="1039">
        <f>G5</f>
        <v>2</v>
      </c>
      <c r="AK115" s="1032"/>
      <c r="AL115" s="929"/>
      <c r="AM115" s="1033"/>
      <c r="AN115" s="929"/>
      <c r="AO115" s="1034"/>
      <c r="AP115" s="1801">
        <f>(AF115-I115)*N7/10000</f>
        <v>0.84</v>
      </c>
      <c r="AQ115" s="1802"/>
      <c r="AR115" s="907"/>
      <c r="AS115" s="909"/>
      <c r="AT115" s="907"/>
      <c r="AU115" s="1803"/>
      <c r="AV115" s="1801">
        <f>I115*N7/10000</f>
        <v>0.33600000000000002</v>
      </c>
      <c r="AW115" s="1802"/>
      <c r="AX115" s="907"/>
      <c r="AY115" s="909"/>
      <c r="AZ115" s="907"/>
      <c r="BA115" s="1803"/>
      <c r="BB115" s="1804">
        <f>(AF115-I115)/1000</f>
        <v>0.06</v>
      </c>
      <c r="BC115" s="1802"/>
      <c r="BD115" s="907"/>
      <c r="BE115" s="909"/>
      <c r="BF115" s="907"/>
      <c r="BG115" s="1803"/>
      <c r="BH115" s="1804">
        <f>I115/1000</f>
        <v>2.4E-2</v>
      </c>
      <c r="BI115" s="1802"/>
      <c r="BJ115" s="907"/>
      <c r="BK115" s="909"/>
      <c r="BL115" s="907"/>
      <c r="BM115" s="1803"/>
      <c r="BN115" s="925">
        <f>ROUND((AF115-I115)/K8,0)*N9*(1+K10)/1000</f>
        <v>0.441</v>
      </c>
      <c r="BO115" s="906"/>
      <c r="BP115" s="907"/>
      <c r="BQ115" s="908"/>
      <c r="BR115" s="909"/>
      <c r="BS115" s="906"/>
      <c r="BT115" s="925"/>
      <c r="BU115" s="936"/>
      <c r="BV115" s="929"/>
      <c r="BW115" s="908"/>
      <c r="BX115" s="909"/>
      <c r="BY115" s="906"/>
      <c r="BZ115" s="925"/>
      <c r="CA115" s="617"/>
      <c r="CB115" s="929"/>
      <c r="CC115" s="910"/>
      <c r="CD115" s="1775"/>
      <c r="CE115" s="643"/>
      <c r="CF115" s="494"/>
      <c r="CG115" s="613"/>
      <c r="CH115" s="613"/>
      <c r="CI115" s="613"/>
    </row>
    <row r="116" spans="1:166" s="849" customFormat="1" ht="7.35" customHeight="1">
      <c r="A116" s="1006"/>
      <c r="B116" s="1773"/>
      <c r="C116" s="2447"/>
      <c r="D116" s="2448"/>
      <c r="E116" s="2435"/>
      <c r="F116" s="2436"/>
      <c r="G116" s="2230" t="s">
        <v>610</v>
      </c>
      <c r="H116" s="2231"/>
      <c r="I116" s="1008">
        <f>SUM(I113:I115)</f>
        <v>153</v>
      </c>
      <c r="J116" s="911"/>
      <c r="K116" s="2329"/>
      <c r="L116" s="2330"/>
      <c r="M116" s="612"/>
      <c r="N116" s="2246"/>
      <c r="O116" s="2239"/>
      <c r="P116" s="1766"/>
      <c r="Q116" s="1757"/>
      <c r="R116" s="2311"/>
      <c r="S116" s="2311"/>
      <c r="T116" s="612"/>
      <c r="U116" s="2226"/>
      <c r="V116" s="2227"/>
      <c r="W116" s="2283"/>
      <c r="X116" s="2220"/>
      <c r="Y116" s="2220"/>
      <c r="Z116" s="1755"/>
      <c r="AA116" s="2220"/>
      <c r="AB116" s="2220"/>
      <c r="AC116" s="2220"/>
      <c r="AD116" s="2220"/>
      <c r="AE116" s="1755"/>
      <c r="AF116" s="2228">
        <f>SUM(AF113:AF115)</f>
        <v>373</v>
      </c>
      <c r="AG116" s="2229"/>
      <c r="AH116" s="2229"/>
      <c r="AI116" s="1756"/>
      <c r="AJ116" s="1011">
        <f>SUM(AJ113:AJ115)</f>
        <v>6</v>
      </c>
      <c r="AK116" s="912"/>
      <c r="AL116" s="913">
        <f>'3.1Cost by Sub-contractors'!K20</f>
        <v>150.63</v>
      </c>
      <c r="AM116" s="914"/>
      <c r="AN116" s="913">
        <f>AJ116*AL116</f>
        <v>903.78</v>
      </c>
      <c r="AO116" s="915"/>
      <c r="AP116" s="916">
        <f>SUM(AP113:AP115)</f>
        <v>3.0799999999999996</v>
      </c>
      <c r="AQ116" s="912"/>
      <c r="AR116" s="913">
        <f>'3.1Cost by Sub-contractors'!K21</f>
        <v>175.36</v>
      </c>
      <c r="AS116" s="914"/>
      <c r="AT116" s="913">
        <f>AP116*AR116</f>
        <v>540.10879999999997</v>
      </c>
      <c r="AU116" s="915"/>
      <c r="AV116" s="916">
        <f>SUM(AV113:AV115)</f>
        <v>2.1419999999999999</v>
      </c>
      <c r="AW116" s="912"/>
      <c r="AX116" s="913">
        <f>'3.1Cost by Sub-contractors'!K22</f>
        <v>226.18</v>
      </c>
      <c r="AY116" s="914"/>
      <c r="AZ116" s="913">
        <f>AV116*AX116</f>
        <v>484.47755999999998</v>
      </c>
      <c r="BA116" s="915"/>
      <c r="BB116" s="917">
        <f>SUM(BB113:BB115)</f>
        <v>0.22</v>
      </c>
      <c r="BC116" s="912"/>
      <c r="BD116" s="913">
        <f>'3.1Cost by Sub-contractors'!K23</f>
        <v>438.31</v>
      </c>
      <c r="BE116" s="914"/>
      <c r="BF116" s="913">
        <f>BB116*BD116</f>
        <v>96.428200000000004</v>
      </c>
      <c r="BG116" s="915"/>
      <c r="BH116" s="917">
        <f>SUM(BH113:BH115)</f>
        <v>0.153</v>
      </c>
      <c r="BI116" s="912"/>
      <c r="BJ116" s="913">
        <f>'3.1Cost by Sub-contractors'!K24</f>
        <v>474.97</v>
      </c>
      <c r="BK116" s="914"/>
      <c r="BL116" s="913">
        <f>BH116*BJ116</f>
        <v>72.670410000000004</v>
      </c>
      <c r="BM116" s="915"/>
      <c r="BN116" s="918">
        <f>SUM(BN113:BN115)</f>
        <v>1.617</v>
      </c>
      <c r="BO116" s="912"/>
      <c r="BP116" s="913">
        <f>'3.1Cost by Sub-contractors'!K25</f>
        <v>572.73</v>
      </c>
      <c r="BQ116" s="919"/>
      <c r="BR116" s="914">
        <f>BN116*BP116</f>
        <v>926.10441000000003</v>
      </c>
      <c r="BS116" s="915"/>
      <c r="BT116" s="918">
        <f>SUM(BT113:BT115)</f>
        <v>0.1</v>
      </c>
      <c r="BU116" s="912"/>
      <c r="BV116" s="913">
        <f>'3.1Cost by Sub-contractors'!K26</f>
        <v>474.97</v>
      </c>
      <c r="BW116" s="919"/>
      <c r="BX116" s="914">
        <f>BT116*BV116</f>
        <v>47.497000000000007</v>
      </c>
      <c r="BY116" s="915"/>
      <c r="BZ116" s="918">
        <f>SUM(BZ113:BZ115)</f>
        <v>0.16800000000000001</v>
      </c>
      <c r="CA116" s="912"/>
      <c r="CB116" s="913">
        <f>'3.1Cost by Sub-contractors'!K27</f>
        <v>655.49</v>
      </c>
      <c r="CC116" s="919"/>
      <c r="CD116" s="914">
        <f>BZ116*CB116</f>
        <v>110.12232</v>
      </c>
      <c r="CE116" s="915"/>
      <c r="CF116" s="928"/>
    </row>
    <row r="117" spans="1:166" ht="7.35" customHeight="1">
      <c r="A117" s="979"/>
      <c r="B117" s="1744"/>
      <c r="C117" s="1993"/>
      <c r="D117" s="1995"/>
      <c r="E117" s="2029" t="str">
        <f>'4.1Plan'!D467</f>
        <v>MLA2-2</v>
      </c>
      <c r="F117" s="2031"/>
      <c r="G117" s="2405">
        <v>87892</v>
      </c>
      <c r="H117" s="2406"/>
      <c r="I117" s="1025">
        <v>36</v>
      </c>
      <c r="J117" s="1026"/>
      <c r="K117" s="2373">
        <v>26</v>
      </c>
      <c r="L117" s="2374"/>
      <c r="M117" s="638"/>
      <c r="N117" s="2248">
        <f>G117-I117/2</f>
        <v>87874</v>
      </c>
      <c r="O117" s="2218"/>
      <c r="P117" s="1764"/>
      <c r="Q117" s="1762" t="s">
        <v>424</v>
      </c>
      <c r="R117" s="2309">
        <f>G117+I117/2</f>
        <v>87910</v>
      </c>
      <c r="S117" s="2309"/>
      <c r="T117" s="1023"/>
      <c r="U117" s="2275" t="s">
        <v>426</v>
      </c>
      <c r="V117" s="2276"/>
      <c r="W117" s="2248">
        <f>N117-O6</f>
        <v>87844</v>
      </c>
      <c r="X117" s="2218"/>
      <c r="Y117" s="2218"/>
      <c r="Z117" s="983" t="s">
        <v>424</v>
      </c>
      <c r="AA117" s="2218">
        <f>R117+O6</f>
        <v>87940</v>
      </c>
      <c r="AB117" s="2218"/>
      <c r="AC117" s="2218"/>
      <c r="AD117" s="2218"/>
      <c r="AE117" s="983"/>
      <c r="AF117" s="2264">
        <f>AA117-W117</f>
        <v>96</v>
      </c>
      <c r="AG117" s="2265"/>
      <c r="AH117" s="2265"/>
      <c r="AI117" s="1014"/>
      <c r="AJ117" s="1031">
        <f>G5</f>
        <v>2</v>
      </c>
      <c r="AK117" s="1083"/>
      <c r="AL117" s="1084"/>
      <c r="AM117" s="1085"/>
      <c r="AN117" s="1084"/>
      <c r="AO117" s="1086"/>
      <c r="AP117" s="930">
        <f>(AF117-I117)*N7/10000</f>
        <v>0.84</v>
      </c>
      <c r="AQ117" s="931"/>
      <c r="AR117" s="887"/>
      <c r="AS117" s="923"/>
      <c r="AT117" s="887"/>
      <c r="AU117" s="932"/>
      <c r="AV117" s="930">
        <f>I117*N7/10000</f>
        <v>0.504</v>
      </c>
      <c r="AW117" s="931"/>
      <c r="AX117" s="887"/>
      <c r="AY117" s="923"/>
      <c r="AZ117" s="887"/>
      <c r="BA117" s="932"/>
      <c r="BB117" s="933">
        <f>(AF117-I117)/1000</f>
        <v>0.06</v>
      </c>
      <c r="BC117" s="931"/>
      <c r="BD117" s="887"/>
      <c r="BE117" s="923"/>
      <c r="BF117" s="887"/>
      <c r="BG117" s="932"/>
      <c r="BH117" s="933">
        <f>I117/1000</f>
        <v>3.5999999999999997E-2</v>
      </c>
      <c r="BI117" s="931"/>
      <c r="BJ117" s="887"/>
      <c r="BK117" s="923"/>
      <c r="BL117" s="887"/>
      <c r="BM117" s="932"/>
      <c r="BN117" s="926">
        <f>ROUND((AF117-I117)/K8,0)*N9*(1+K10)/1000</f>
        <v>0.441</v>
      </c>
      <c r="BO117" s="921"/>
      <c r="BP117" s="887"/>
      <c r="BQ117" s="922"/>
      <c r="BR117" s="923"/>
      <c r="BS117" s="921"/>
      <c r="BT117" s="926"/>
      <c r="BU117" s="921"/>
      <c r="BV117" s="1084"/>
      <c r="BW117" s="922"/>
      <c r="BX117" s="923"/>
      <c r="BY117" s="921"/>
      <c r="BZ117" s="926"/>
      <c r="CA117" s="578"/>
      <c r="CB117" s="1084"/>
      <c r="CC117" s="924"/>
      <c r="CD117" s="1776"/>
      <c r="CE117" s="638"/>
      <c r="CF117" s="494"/>
      <c r="CG117" s="613"/>
      <c r="CH117" s="613"/>
      <c r="CI117" s="613"/>
    </row>
    <row r="118" spans="1:166" ht="7.35" customHeight="1">
      <c r="A118" s="979"/>
      <c r="B118" s="1744"/>
      <c r="C118" s="1993"/>
      <c r="D118" s="1995"/>
      <c r="E118" s="2029"/>
      <c r="F118" s="2031"/>
      <c r="G118" s="2403">
        <v>88180</v>
      </c>
      <c r="H118" s="2404"/>
      <c r="I118" s="993">
        <v>108</v>
      </c>
      <c r="J118" s="994"/>
      <c r="K118" s="2365">
        <v>26</v>
      </c>
      <c r="L118" s="2366"/>
      <c r="M118" s="637"/>
      <c r="N118" s="2284">
        <f>G118-I118/2</f>
        <v>88126</v>
      </c>
      <c r="O118" s="2219"/>
      <c r="P118" s="1768"/>
      <c r="Q118" s="1751" t="s">
        <v>424</v>
      </c>
      <c r="R118" s="2312">
        <f>G118+I118/2</f>
        <v>88234</v>
      </c>
      <c r="S118" s="2312"/>
      <c r="T118" s="1024"/>
      <c r="U118" s="2279" t="s">
        <v>427</v>
      </c>
      <c r="V118" s="2280"/>
      <c r="W118" s="2284">
        <f>N118-V6</f>
        <v>88026</v>
      </c>
      <c r="X118" s="2219"/>
      <c r="Y118" s="2219"/>
      <c r="Z118" s="984" t="s">
        <v>424</v>
      </c>
      <c r="AA118" s="2219">
        <f>R118+V6</f>
        <v>88334</v>
      </c>
      <c r="AB118" s="2219"/>
      <c r="AC118" s="2219"/>
      <c r="AD118" s="2219"/>
      <c r="AE118" s="984"/>
      <c r="AF118" s="2249">
        <f>AA118-W118</f>
        <v>308</v>
      </c>
      <c r="AG118" s="2250"/>
      <c r="AH118" s="2250"/>
      <c r="AI118" s="995"/>
      <c r="AJ118" s="996">
        <f>I5</f>
        <v>4</v>
      </c>
      <c r="AK118" s="997"/>
      <c r="AL118" s="894"/>
      <c r="AM118" s="998"/>
      <c r="AN118" s="894"/>
      <c r="AO118" s="999"/>
      <c r="AP118" s="895">
        <f>(AF118-I118)*N7/10000</f>
        <v>2.8</v>
      </c>
      <c r="AQ118" s="896"/>
      <c r="AR118" s="897"/>
      <c r="AS118" s="898"/>
      <c r="AT118" s="897"/>
      <c r="AU118" s="899"/>
      <c r="AV118" s="895">
        <f>I118*N7/10000</f>
        <v>1.512</v>
      </c>
      <c r="AW118" s="896"/>
      <c r="AX118" s="897"/>
      <c r="AY118" s="898"/>
      <c r="AZ118" s="897"/>
      <c r="BA118" s="899"/>
      <c r="BB118" s="900">
        <f>(AF118-I118)/1000</f>
        <v>0.2</v>
      </c>
      <c r="BC118" s="896"/>
      <c r="BD118" s="897"/>
      <c r="BE118" s="898"/>
      <c r="BF118" s="897"/>
      <c r="BG118" s="899"/>
      <c r="BH118" s="900">
        <f>I118/1000</f>
        <v>0.108</v>
      </c>
      <c r="BI118" s="896"/>
      <c r="BJ118" s="897"/>
      <c r="BK118" s="898"/>
      <c r="BL118" s="897"/>
      <c r="BM118" s="899"/>
      <c r="BN118" s="903">
        <f>ROUND((AF118-I118)/K8,0)*N9*(1+K10)/1000</f>
        <v>1.47</v>
      </c>
      <c r="BO118" s="901"/>
      <c r="BP118" s="897"/>
      <c r="BQ118" s="902"/>
      <c r="BR118" s="898"/>
      <c r="BS118" s="901"/>
      <c r="BT118" s="903">
        <f>ROUND(I118/AR13,0)*AR14/1000</f>
        <v>0.8</v>
      </c>
      <c r="BU118" s="901"/>
      <c r="BV118" s="894"/>
      <c r="BW118" s="902"/>
      <c r="BX118" s="898"/>
      <c r="BY118" s="901"/>
      <c r="BZ118" s="903">
        <f>I118*AR15/1000</f>
        <v>0.432</v>
      </c>
      <c r="CA118" s="580"/>
      <c r="CB118" s="894"/>
      <c r="CC118" s="904"/>
      <c r="CD118" s="636"/>
      <c r="CE118" s="637"/>
      <c r="CF118" s="928"/>
      <c r="CG118" s="849"/>
      <c r="CH118" s="849"/>
      <c r="CI118" s="849"/>
      <c r="CJ118" s="849"/>
      <c r="CK118" s="849"/>
      <c r="CL118" s="849"/>
      <c r="CM118" s="849"/>
      <c r="CN118" s="849"/>
      <c r="CO118" s="849"/>
      <c r="CP118" s="849"/>
      <c r="CQ118" s="849"/>
      <c r="CR118" s="849"/>
      <c r="CS118" s="849"/>
      <c r="CT118" s="849"/>
      <c r="CU118" s="849"/>
      <c r="CV118" s="849"/>
      <c r="CW118" s="849"/>
      <c r="CX118" s="849"/>
      <c r="CY118" s="849"/>
      <c r="CZ118" s="849"/>
      <c r="DA118" s="849"/>
      <c r="DB118" s="849"/>
      <c r="DC118" s="849"/>
      <c r="DD118" s="849"/>
      <c r="DE118" s="849"/>
      <c r="DF118" s="849"/>
      <c r="DG118" s="849"/>
      <c r="DH118" s="849"/>
      <c r="DI118" s="849"/>
      <c r="DJ118" s="849"/>
      <c r="DK118" s="849"/>
      <c r="DL118" s="849"/>
      <c r="DM118" s="849"/>
      <c r="DN118" s="849"/>
      <c r="DO118" s="849"/>
      <c r="DP118" s="849"/>
      <c r="DQ118" s="849"/>
      <c r="DR118" s="849"/>
      <c r="DS118" s="849"/>
      <c r="DT118" s="849"/>
      <c r="DU118" s="849"/>
      <c r="DV118" s="849"/>
      <c r="DW118" s="849"/>
      <c r="DX118" s="849"/>
      <c r="DY118" s="849"/>
      <c r="DZ118" s="849"/>
      <c r="EA118" s="849"/>
      <c r="EB118" s="849"/>
      <c r="EC118" s="849"/>
      <c r="ED118" s="849"/>
      <c r="EE118" s="849"/>
      <c r="EF118" s="849"/>
      <c r="EG118" s="849"/>
      <c r="EH118" s="849"/>
      <c r="EI118" s="849"/>
      <c r="EJ118" s="849"/>
      <c r="EK118" s="849"/>
      <c r="EL118" s="849"/>
      <c r="EM118" s="849"/>
      <c r="EN118" s="849"/>
      <c r="EO118" s="849"/>
      <c r="EP118" s="849"/>
      <c r="EQ118" s="849"/>
      <c r="ER118" s="849"/>
      <c r="ES118" s="849"/>
      <c r="ET118" s="849"/>
      <c r="EU118" s="849"/>
      <c r="EV118" s="849"/>
      <c r="EW118" s="849"/>
      <c r="EX118" s="849"/>
      <c r="EY118" s="849"/>
      <c r="EZ118" s="849"/>
      <c r="FA118" s="849"/>
      <c r="FB118" s="849"/>
      <c r="FC118" s="849"/>
      <c r="FD118" s="849"/>
      <c r="FE118" s="849"/>
      <c r="FF118" s="849"/>
      <c r="FG118" s="849"/>
      <c r="FH118" s="849"/>
      <c r="FI118" s="849"/>
      <c r="FJ118" s="849"/>
    </row>
    <row r="119" spans="1:166" ht="7.35" customHeight="1">
      <c r="A119" s="979"/>
      <c r="B119" s="1744"/>
      <c r="C119" s="1993"/>
      <c r="D119" s="1995"/>
      <c r="E119" s="2029"/>
      <c r="F119" s="2031"/>
      <c r="G119" s="2403">
        <v>90660</v>
      </c>
      <c r="H119" s="2404"/>
      <c r="I119" s="993">
        <v>60</v>
      </c>
      <c r="J119" s="994"/>
      <c r="K119" s="2365">
        <v>26</v>
      </c>
      <c r="L119" s="2366"/>
      <c r="M119" s="637"/>
      <c r="N119" s="2284">
        <f>G119-I119/2</f>
        <v>90630</v>
      </c>
      <c r="O119" s="2219"/>
      <c r="P119" s="1768"/>
      <c r="Q119" s="1751" t="s">
        <v>424</v>
      </c>
      <c r="R119" s="2312">
        <f>G119+I119/2</f>
        <v>90690</v>
      </c>
      <c r="S119" s="2312"/>
      <c r="T119" s="1024"/>
      <c r="U119" s="2279" t="s">
        <v>428</v>
      </c>
      <c r="V119" s="2280"/>
      <c r="W119" s="2284">
        <f>N119-S6</f>
        <v>90580</v>
      </c>
      <c r="X119" s="2219"/>
      <c r="Y119" s="2219"/>
      <c r="Z119" s="984" t="s">
        <v>424</v>
      </c>
      <c r="AA119" s="2219">
        <f>R119+S6</f>
        <v>90740</v>
      </c>
      <c r="AB119" s="2219"/>
      <c r="AC119" s="2219"/>
      <c r="AD119" s="2219"/>
      <c r="AE119" s="984"/>
      <c r="AF119" s="2249">
        <f>AA119-W119</f>
        <v>160</v>
      </c>
      <c r="AG119" s="2250"/>
      <c r="AH119" s="2250"/>
      <c r="AI119" s="995"/>
      <c r="AJ119" s="996">
        <f>G5</f>
        <v>2</v>
      </c>
      <c r="AK119" s="997"/>
      <c r="AL119" s="894"/>
      <c r="AM119" s="998"/>
      <c r="AN119" s="894"/>
      <c r="AO119" s="999"/>
      <c r="AP119" s="895">
        <f>(AF119-I119)*N7/10000</f>
        <v>1.4</v>
      </c>
      <c r="AQ119" s="896"/>
      <c r="AR119" s="897"/>
      <c r="AS119" s="898"/>
      <c r="AT119" s="897"/>
      <c r="AU119" s="899"/>
      <c r="AV119" s="895">
        <f>I119*N7/10000</f>
        <v>0.84</v>
      </c>
      <c r="AW119" s="896"/>
      <c r="AX119" s="897"/>
      <c r="AY119" s="898"/>
      <c r="AZ119" s="897"/>
      <c r="BA119" s="899"/>
      <c r="BB119" s="900">
        <f>(AF119-I119)/1000</f>
        <v>0.1</v>
      </c>
      <c r="BC119" s="896"/>
      <c r="BD119" s="897"/>
      <c r="BE119" s="898"/>
      <c r="BF119" s="897"/>
      <c r="BG119" s="899"/>
      <c r="BH119" s="900">
        <f>I119/1000</f>
        <v>0.06</v>
      </c>
      <c r="BI119" s="896"/>
      <c r="BJ119" s="897"/>
      <c r="BK119" s="898"/>
      <c r="BL119" s="897"/>
      <c r="BM119" s="899"/>
      <c r="BN119" s="903">
        <f>ROUND((AF119-I119)/K8,0)*N9*(1+K10)/1000</f>
        <v>0.73499999999999999</v>
      </c>
      <c r="BO119" s="901"/>
      <c r="BP119" s="897"/>
      <c r="BQ119" s="902"/>
      <c r="BR119" s="898"/>
      <c r="BS119" s="901"/>
      <c r="BT119" s="903"/>
      <c r="BU119" s="901"/>
      <c r="BV119" s="894"/>
      <c r="BW119" s="902"/>
      <c r="BX119" s="898"/>
      <c r="BY119" s="901"/>
      <c r="BZ119" s="903"/>
      <c r="CA119" s="580"/>
      <c r="CB119" s="894"/>
      <c r="CC119" s="904"/>
      <c r="CD119" s="636"/>
      <c r="CE119" s="637"/>
      <c r="CF119" s="613"/>
      <c r="CG119" s="613"/>
      <c r="CH119" s="613"/>
      <c r="CI119" s="613"/>
    </row>
    <row r="120" spans="1:166" ht="7.35" customHeight="1">
      <c r="A120" s="979"/>
      <c r="B120" s="1744"/>
      <c r="C120" s="1993"/>
      <c r="D120" s="1995"/>
      <c r="E120" s="2029"/>
      <c r="F120" s="2031"/>
      <c r="G120" s="2407">
        <v>92658</v>
      </c>
      <c r="H120" s="2408"/>
      <c r="I120" s="1000">
        <v>84</v>
      </c>
      <c r="J120" s="1001"/>
      <c r="K120" s="2371">
        <v>26</v>
      </c>
      <c r="L120" s="2372"/>
      <c r="M120" s="641"/>
      <c r="N120" s="2244">
        <f>G120-I120/2</f>
        <v>92616</v>
      </c>
      <c r="O120" s="2242"/>
      <c r="P120" s="1356"/>
      <c r="Q120" s="1772" t="s">
        <v>424</v>
      </c>
      <c r="R120" s="2332">
        <f>G120+I120/2</f>
        <v>92700</v>
      </c>
      <c r="S120" s="2332"/>
      <c r="T120" s="1357"/>
      <c r="U120" s="2304" t="s">
        <v>87</v>
      </c>
      <c r="V120" s="2305"/>
      <c r="W120" s="2244">
        <f>N120-S6</f>
        <v>92566</v>
      </c>
      <c r="X120" s="2242"/>
      <c r="Y120" s="2242"/>
      <c r="Z120" s="1359" t="s">
        <v>424</v>
      </c>
      <c r="AA120" s="2242">
        <f>R120+S6</f>
        <v>92750</v>
      </c>
      <c r="AB120" s="2242"/>
      <c r="AC120" s="2242"/>
      <c r="AD120" s="2242"/>
      <c r="AE120" s="1359"/>
      <c r="AF120" s="2493">
        <f>AA120-W120</f>
        <v>184</v>
      </c>
      <c r="AG120" s="2494"/>
      <c r="AH120" s="2494"/>
      <c r="AI120" s="1360"/>
      <c r="AJ120" s="1002">
        <f>G5</f>
        <v>2</v>
      </c>
      <c r="AK120" s="1003"/>
      <c r="AL120" s="905"/>
      <c r="AM120" s="1004"/>
      <c r="AN120" s="905"/>
      <c r="AO120" s="1005"/>
      <c r="AP120" s="937">
        <f>(AF120-I120)*N7/10000</f>
        <v>1.4</v>
      </c>
      <c r="AQ120" s="938"/>
      <c r="AR120" s="939"/>
      <c r="AS120" s="940"/>
      <c r="AT120" s="939"/>
      <c r="AU120" s="941"/>
      <c r="AV120" s="937">
        <f>I120*N7/10000</f>
        <v>1.1759999999999999</v>
      </c>
      <c r="AW120" s="938"/>
      <c r="AX120" s="939"/>
      <c r="AY120" s="940"/>
      <c r="AZ120" s="939"/>
      <c r="BA120" s="941"/>
      <c r="BB120" s="942">
        <f>(AF120-I120)/1000</f>
        <v>0.1</v>
      </c>
      <c r="BC120" s="938"/>
      <c r="BD120" s="939"/>
      <c r="BE120" s="940"/>
      <c r="BF120" s="939"/>
      <c r="BG120" s="941"/>
      <c r="BH120" s="942">
        <f>I120/1000</f>
        <v>8.4000000000000005E-2</v>
      </c>
      <c r="BI120" s="938"/>
      <c r="BJ120" s="939"/>
      <c r="BK120" s="940"/>
      <c r="BL120" s="939"/>
      <c r="BM120" s="941"/>
      <c r="BN120" s="946">
        <f>ROUND((AF120-I120)/K8,0)*N9*(1+K10)/1000</f>
        <v>0.73499999999999999</v>
      </c>
      <c r="BO120" s="944"/>
      <c r="BP120" s="939"/>
      <c r="BQ120" s="945"/>
      <c r="BR120" s="940"/>
      <c r="BS120" s="944"/>
      <c r="BT120" s="946"/>
      <c r="BU120" s="944"/>
      <c r="BV120" s="905"/>
      <c r="BW120" s="945"/>
      <c r="BX120" s="940"/>
      <c r="BY120" s="944"/>
      <c r="BZ120" s="946"/>
      <c r="CA120" s="602"/>
      <c r="CB120" s="905"/>
      <c r="CC120" s="971"/>
      <c r="CD120" s="1777"/>
      <c r="CE120" s="641"/>
      <c r="CF120" s="613"/>
      <c r="CG120" s="613"/>
      <c r="CH120" s="613"/>
      <c r="CI120" s="613"/>
    </row>
    <row r="121" spans="1:166" s="849" customFormat="1" ht="7.35" customHeight="1">
      <c r="A121" s="979"/>
      <c r="B121" s="1744"/>
      <c r="C121" s="2447"/>
      <c r="D121" s="2448"/>
      <c r="E121" s="2435"/>
      <c r="F121" s="2436"/>
      <c r="G121" s="2230" t="s">
        <v>610</v>
      </c>
      <c r="H121" s="2231"/>
      <c r="I121" s="1008">
        <f>SUM(I117:I120)</f>
        <v>288</v>
      </c>
      <c r="J121" s="911"/>
      <c r="K121" s="2329"/>
      <c r="L121" s="2330"/>
      <c r="M121" s="612"/>
      <c r="N121" s="2246"/>
      <c r="O121" s="2239"/>
      <c r="P121" s="1766"/>
      <c r="Q121" s="1757"/>
      <c r="R121" s="2311"/>
      <c r="S121" s="2311"/>
      <c r="T121" s="612"/>
      <c r="U121" s="2226"/>
      <c r="V121" s="2227"/>
      <c r="W121" s="2283"/>
      <c r="X121" s="2220"/>
      <c r="Y121" s="2220"/>
      <c r="Z121" s="1755"/>
      <c r="AA121" s="2220"/>
      <c r="AB121" s="2220"/>
      <c r="AC121" s="2220"/>
      <c r="AD121" s="2220"/>
      <c r="AE121" s="1755"/>
      <c r="AF121" s="2228">
        <f>SUM(AF117:AF120)</f>
        <v>748</v>
      </c>
      <c r="AG121" s="2229"/>
      <c r="AH121" s="2229"/>
      <c r="AI121" s="1756"/>
      <c r="AJ121" s="1011">
        <f>SUM(AJ117:AJ120)</f>
        <v>10</v>
      </c>
      <c r="AK121" s="912"/>
      <c r="AL121" s="913">
        <f>'3.1Cost by Sub-contractors'!K20</f>
        <v>150.63</v>
      </c>
      <c r="AM121" s="914"/>
      <c r="AN121" s="913">
        <f>AJ121*AL121</f>
        <v>1506.3</v>
      </c>
      <c r="AO121" s="915"/>
      <c r="AP121" s="916">
        <f>SUM(AP117:AP120)</f>
        <v>6.4399999999999995</v>
      </c>
      <c r="AQ121" s="912"/>
      <c r="AR121" s="913">
        <f>'3.1Cost by Sub-contractors'!K21</f>
        <v>175.36</v>
      </c>
      <c r="AS121" s="914"/>
      <c r="AT121" s="913">
        <f>AP121*AR121</f>
        <v>1129.3184000000001</v>
      </c>
      <c r="AU121" s="915"/>
      <c r="AV121" s="916">
        <f>SUM(AV117:AV120)</f>
        <v>4.032</v>
      </c>
      <c r="AW121" s="912"/>
      <c r="AX121" s="913">
        <f>'3.1Cost by Sub-contractors'!K22</f>
        <v>226.18</v>
      </c>
      <c r="AY121" s="914"/>
      <c r="AZ121" s="913">
        <f>AV121*AX121</f>
        <v>911.95776000000001</v>
      </c>
      <c r="BA121" s="915"/>
      <c r="BB121" s="917">
        <f>SUM(BB117:BB120)</f>
        <v>0.45999999999999996</v>
      </c>
      <c r="BC121" s="912"/>
      <c r="BD121" s="913">
        <f>'3.1Cost by Sub-contractors'!K23</f>
        <v>438.31</v>
      </c>
      <c r="BE121" s="914"/>
      <c r="BF121" s="913">
        <f>BB121*BD121</f>
        <v>201.62259999999998</v>
      </c>
      <c r="BG121" s="915"/>
      <c r="BH121" s="917">
        <f>SUM(BH117:BH120)</f>
        <v>0.28799999999999998</v>
      </c>
      <c r="BI121" s="912"/>
      <c r="BJ121" s="913">
        <f>'3.1Cost by Sub-contractors'!K24</f>
        <v>474.97</v>
      </c>
      <c r="BK121" s="914"/>
      <c r="BL121" s="913">
        <f>BH121*BJ121</f>
        <v>136.79136</v>
      </c>
      <c r="BM121" s="915"/>
      <c r="BN121" s="918">
        <f>SUM(BN117:BN120)</f>
        <v>3.3809999999999998</v>
      </c>
      <c r="BO121" s="912"/>
      <c r="BP121" s="913">
        <f>'3.1Cost by Sub-contractors'!K25</f>
        <v>572.73</v>
      </c>
      <c r="BQ121" s="919"/>
      <c r="BR121" s="914">
        <f>BN121*BP121</f>
        <v>1936.40013</v>
      </c>
      <c r="BS121" s="915"/>
      <c r="BT121" s="918">
        <f>SUM(BT117:BT120)</f>
        <v>0.8</v>
      </c>
      <c r="BU121" s="912"/>
      <c r="BV121" s="913">
        <f>'3.1Cost by Sub-contractors'!K26</f>
        <v>474.97</v>
      </c>
      <c r="BW121" s="919"/>
      <c r="BX121" s="914">
        <f>BT121*BV121</f>
        <v>379.97600000000006</v>
      </c>
      <c r="BY121" s="915"/>
      <c r="BZ121" s="918">
        <f>SUM(BZ117:BZ120)</f>
        <v>0.432</v>
      </c>
      <c r="CA121" s="912"/>
      <c r="CB121" s="913">
        <f>'3.1Cost by Sub-contractors'!K27</f>
        <v>655.49</v>
      </c>
      <c r="CC121" s="919"/>
      <c r="CD121" s="914">
        <f>BZ121*CB121</f>
        <v>283.17167999999998</v>
      </c>
      <c r="CE121" s="915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9"/>
      <c r="B122" s="1744"/>
      <c r="C122" s="1993"/>
      <c r="D122" s="1995"/>
      <c r="E122" s="2437" t="str">
        <f>'4.1Plan'!D489</f>
        <v>MLA2-3</v>
      </c>
      <c r="F122" s="2438"/>
      <c r="G122" s="2405">
        <v>94318</v>
      </c>
      <c r="H122" s="2406"/>
      <c r="I122" s="1025">
        <v>36</v>
      </c>
      <c r="J122" s="1026"/>
      <c r="K122" s="2373">
        <v>26</v>
      </c>
      <c r="L122" s="2374"/>
      <c r="M122" s="638"/>
      <c r="N122" s="2248">
        <f>G122-I122/2</f>
        <v>94300</v>
      </c>
      <c r="O122" s="2218"/>
      <c r="P122" s="1764"/>
      <c r="Q122" s="1762" t="s">
        <v>424</v>
      </c>
      <c r="R122" s="2309">
        <f>G122+I122/2</f>
        <v>94336</v>
      </c>
      <c r="S122" s="2309"/>
      <c r="T122" s="1023"/>
      <c r="U122" s="2275" t="s">
        <v>88</v>
      </c>
      <c r="V122" s="2276"/>
      <c r="W122" s="2248">
        <f>N122-O6</f>
        <v>94270</v>
      </c>
      <c r="X122" s="2218"/>
      <c r="Y122" s="2218"/>
      <c r="Z122" s="983" t="s">
        <v>424</v>
      </c>
      <c r="AA122" s="2218">
        <f>R122+O6</f>
        <v>94366</v>
      </c>
      <c r="AB122" s="2218"/>
      <c r="AC122" s="2218"/>
      <c r="AD122" s="2218"/>
      <c r="AE122" s="983"/>
      <c r="AF122" s="2264">
        <f>AA122-W122</f>
        <v>96</v>
      </c>
      <c r="AG122" s="2265"/>
      <c r="AH122" s="2265"/>
      <c r="AI122" s="1014"/>
      <c r="AJ122" s="1031">
        <f>G5</f>
        <v>2</v>
      </c>
      <c r="AK122" s="1083"/>
      <c r="AL122" s="1084"/>
      <c r="AM122" s="1085"/>
      <c r="AN122" s="1084"/>
      <c r="AO122" s="1086"/>
      <c r="AP122" s="930">
        <f>(AF122-I122)*N7/10000</f>
        <v>0.84</v>
      </c>
      <c r="AQ122" s="931"/>
      <c r="AR122" s="887"/>
      <c r="AS122" s="923"/>
      <c r="AT122" s="887"/>
      <c r="AU122" s="932"/>
      <c r="AV122" s="930">
        <f>I122*N7/10000</f>
        <v>0.504</v>
      </c>
      <c r="AW122" s="931"/>
      <c r="AX122" s="887"/>
      <c r="AY122" s="923"/>
      <c r="AZ122" s="887"/>
      <c r="BA122" s="932"/>
      <c r="BB122" s="933">
        <f>(AF122-I122)/1000</f>
        <v>0.06</v>
      </c>
      <c r="BC122" s="931"/>
      <c r="BD122" s="887"/>
      <c r="BE122" s="923"/>
      <c r="BF122" s="887"/>
      <c r="BG122" s="932"/>
      <c r="BH122" s="933">
        <f>I122/1000</f>
        <v>3.5999999999999997E-2</v>
      </c>
      <c r="BI122" s="931"/>
      <c r="BJ122" s="887"/>
      <c r="BK122" s="923"/>
      <c r="BL122" s="887"/>
      <c r="BM122" s="932"/>
      <c r="BN122" s="926">
        <f>ROUND((AF122-I122)/K8,0)*N9*(1+K10)/1000</f>
        <v>0.441</v>
      </c>
      <c r="BO122" s="921"/>
      <c r="BP122" s="887"/>
      <c r="BQ122" s="922"/>
      <c r="BR122" s="923"/>
      <c r="BS122" s="921"/>
      <c r="BT122" s="926"/>
      <c r="BU122" s="921"/>
      <c r="BV122" s="1084"/>
      <c r="BW122" s="922"/>
      <c r="BX122" s="923"/>
      <c r="BY122" s="921"/>
      <c r="BZ122" s="926"/>
      <c r="CA122" s="578"/>
      <c r="CB122" s="1084"/>
      <c r="CC122" s="924"/>
      <c r="CD122" s="1776"/>
      <c r="CE122" s="638"/>
      <c r="CF122" s="494"/>
      <c r="CG122" s="613"/>
      <c r="CH122" s="613"/>
      <c r="CI122" s="613"/>
    </row>
    <row r="123" spans="1:166" ht="7.35" customHeight="1">
      <c r="A123" s="979"/>
      <c r="B123" s="1744"/>
      <c r="C123" s="1993"/>
      <c r="D123" s="1995"/>
      <c r="E123" s="2029"/>
      <c r="F123" s="2031"/>
      <c r="G123" s="2419">
        <v>95718</v>
      </c>
      <c r="H123" s="2420"/>
      <c r="I123" s="1020">
        <v>36</v>
      </c>
      <c r="J123" s="1021"/>
      <c r="K123" s="2369">
        <v>26</v>
      </c>
      <c r="L123" s="2370"/>
      <c r="M123" s="643"/>
      <c r="N123" s="2245">
        <f>G123-I123/2</f>
        <v>95700</v>
      </c>
      <c r="O123" s="2222"/>
      <c r="P123" s="1765"/>
      <c r="Q123" s="1752" t="s">
        <v>424</v>
      </c>
      <c r="R123" s="2222">
        <f>G123+I123/2</f>
        <v>95736</v>
      </c>
      <c r="S123" s="2222"/>
      <c r="T123" s="1022"/>
      <c r="U123" s="2277" t="s">
        <v>89</v>
      </c>
      <c r="V123" s="2278"/>
      <c r="W123" s="2245">
        <f>N123-O6</f>
        <v>95670</v>
      </c>
      <c r="X123" s="2222"/>
      <c r="Y123" s="2222"/>
      <c r="Z123" s="1800" t="s">
        <v>424</v>
      </c>
      <c r="AA123" s="2222">
        <f>R123+O6</f>
        <v>95766</v>
      </c>
      <c r="AB123" s="2222"/>
      <c r="AC123" s="2222"/>
      <c r="AD123" s="2222"/>
      <c r="AE123" s="1800"/>
      <c r="AF123" s="2451">
        <f>AA123-W123</f>
        <v>96</v>
      </c>
      <c r="AG123" s="2452"/>
      <c r="AH123" s="2452"/>
      <c r="AI123" s="1047"/>
      <c r="AJ123" s="1039">
        <f>G5</f>
        <v>2</v>
      </c>
      <c r="AK123" s="1032"/>
      <c r="AL123" s="929"/>
      <c r="AM123" s="1033"/>
      <c r="AN123" s="929"/>
      <c r="AO123" s="1034"/>
      <c r="AP123" s="1801">
        <f>(AF123-I123)*N7/10000</f>
        <v>0.84</v>
      </c>
      <c r="AQ123" s="1802"/>
      <c r="AR123" s="907"/>
      <c r="AS123" s="909"/>
      <c r="AT123" s="907"/>
      <c r="AU123" s="1803"/>
      <c r="AV123" s="1801">
        <f>I123*N7/10000</f>
        <v>0.504</v>
      </c>
      <c r="AW123" s="1802"/>
      <c r="AX123" s="907"/>
      <c r="AY123" s="909"/>
      <c r="AZ123" s="907"/>
      <c r="BA123" s="1803"/>
      <c r="BB123" s="1804">
        <f>(AF123-I123)/1000</f>
        <v>0.06</v>
      </c>
      <c r="BC123" s="1802"/>
      <c r="BD123" s="907"/>
      <c r="BE123" s="909"/>
      <c r="BF123" s="907"/>
      <c r="BG123" s="1803"/>
      <c r="BH123" s="1804">
        <f>I123/1000</f>
        <v>3.5999999999999997E-2</v>
      </c>
      <c r="BI123" s="1802"/>
      <c r="BJ123" s="907"/>
      <c r="BK123" s="909"/>
      <c r="BL123" s="907"/>
      <c r="BM123" s="1803"/>
      <c r="BN123" s="925">
        <f>ROUND((AF123-I123)/K8,0)*N9*(1+K10)/1000</f>
        <v>0.441</v>
      </c>
      <c r="BO123" s="906"/>
      <c r="BP123" s="907"/>
      <c r="BQ123" s="908"/>
      <c r="BR123" s="909"/>
      <c r="BS123" s="906"/>
      <c r="BT123" s="925"/>
      <c r="BU123" s="906"/>
      <c r="BV123" s="929"/>
      <c r="BW123" s="908"/>
      <c r="BX123" s="909"/>
      <c r="BY123" s="906"/>
      <c r="BZ123" s="925"/>
      <c r="CA123" s="617"/>
      <c r="CB123" s="929"/>
      <c r="CC123" s="910"/>
      <c r="CD123" s="1775"/>
      <c r="CE123" s="643"/>
      <c r="CF123" s="613"/>
      <c r="CG123" s="613"/>
      <c r="CH123" s="613"/>
      <c r="CI123" s="613"/>
    </row>
    <row r="124" spans="1:166" s="849" customFormat="1" ht="7.35" customHeight="1">
      <c r="A124" s="1019"/>
      <c r="B124" s="1750"/>
      <c r="C124" s="2035"/>
      <c r="D124" s="2037"/>
      <c r="E124" s="2435"/>
      <c r="F124" s="2436"/>
      <c r="G124" s="2230" t="s">
        <v>610</v>
      </c>
      <c r="H124" s="2231"/>
      <c r="I124" s="1008">
        <f>SUM(I122:I123)</f>
        <v>72</v>
      </c>
      <c r="J124" s="911"/>
      <c r="K124" s="2329"/>
      <c r="L124" s="2330"/>
      <c r="M124" s="612"/>
      <c r="N124" s="2246"/>
      <c r="O124" s="2239"/>
      <c r="P124" s="1766"/>
      <c r="Q124" s="1757"/>
      <c r="R124" s="2239"/>
      <c r="S124" s="2239"/>
      <c r="T124" s="612"/>
      <c r="U124" s="2226"/>
      <c r="V124" s="2227"/>
      <c r="W124" s="2283"/>
      <c r="X124" s="2220"/>
      <c r="Y124" s="2220"/>
      <c r="Z124" s="1755"/>
      <c r="AA124" s="2220"/>
      <c r="AB124" s="2220"/>
      <c r="AC124" s="2220"/>
      <c r="AD124" s="2220"/>
      <c r="AE124" s="1755"/>
      <c r="AF124" s="2228">
        <f>SUM(AF122:AH123)</f>
        <v>192</v>
      </c>
      <c r="AG124" s="2229"/>
      <c r="AH124" s="2229"/>
      <c r="AI124" s="1756"/>
      <c r="AJ124" s="1011">
        <f>SUM(AJ122:AJ123)</f>
        <v>4</v>
      </c>
      <c r="AK124" s="912"/>
      <c r="AL124" s="913">
        <f>'3.1Cost by Sub-contractors'!K20</f>
        <v>150.63</v>
      </c>
      <c r="AM124" s="914"/>
      <c r="AN124" s="913">
        <f>AJ124*AL124</f>
        <v>602.52</v>
      </c>
      <c r="AO124" s="915"/>
      <c r="AP124" s="916">
        <f>SUM(AP122:AP123)</f>
        <v>1.68</v>
      </c>
      <c r="AQ124" s="912"/>
      <c r="AR124" s="913">
        <f>'3.1Cost by Sub-contractors'!K21</f>
        <v>175.36</v>
      </c>
      <c r="AS124" s="914"/>
      <c r="AT124" s="913">
        <f>AP124*AR124</f>
        <v>294.60480000000001</v>
      </c>
      <c r="AU124" s="915"/>
      <c r="AV124" s="916">
        <f>SUM(AV122:AV123)</f>
        <v>1.008</v>
      </c>
      <c r="AW124" s="912"/>
      <c r="AX124" s="913">
        <f>'3.1Cost by Sub-contractors'!K22</f>
        <v>226.18</v>
      </c>
      <c r="AY124" s="914"/>
      <c r="AZ124" s="913">
        <f>AV124*AX124</f>
        <v>227.98944</v>
      </c>
      <c r="BA124" s="915"/>
      <c r="BB124" s="917">
        <f>SUM(BB122:BB123)</f>
        <v>0.12</v>
      </c>
      <c r="BC124" s="912"/>
      <c r="BD124" s="913">
        <f>'3.1Cost by Sub-contractors'!K23</f>
        <v>438.31</v>
      </c>
      <c r="BE124" s="914"/>
      <c r="BF124" s="913">
        <f>BB124*BD124</f>
        <v>52.597200000000001</v>
      </c>
      <c r="BG124" s="915"/>
      <c r="BH124" s="917">
        <f>SUM(BH122:BH123)</f>
        <v>7.1999999999999995E-2</v>
      </c>
      <c r="BI124" s="912"/>
      <c r="BJ124" s="913">
        <f>'3.1Cost by Sub-contractors'!K24</f>
        <v>474.97</v>
      </c>
      <c r="BK124" s="914"/>
      <c r="BL124" s="913">
        <f>BH124*BJ124</f>
        <v>34.197839999999999</v>
      </c>
      <c r="BM124" s="915"/>
      <c r="BN124" s="918">
        <f>SUM(BN122:BN123)</f>
        <v>0.88200000000000001</v>
      </c>
      <c r="BO124" s="912"/>
      <c r="BP124" s="913">
        <f>'3.1Cost by Sub-contractors'!K25</f>
        <v>572.73</v>
      </c>
      <c r="BQ124" s="919"/>
      <c r="BR124" s="914">
        <f>BN124*BP124</f>
        <v>505.14786000000004</v>
      </c>
      <c r="BS124" s="915"/>
      <c r="BT124" s="918"/>
      <c r="BU124" s="912"/>
      <c r="BV124" s="913"/>
      <c r="BW124" s="919"/>
      <c r="BX124" s="914"/>
      <c r="BY124" s="915"/>
      <c r="BZ124" s="918"/>
      <c r="CA124" s="912"/>
      <c r="CB124" s="913"/>
      <c r="CC124" s="919"/>
      <c r="CD124" s="914"/>
      <c r="CE124" s="915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2"/>
      <c r="B125" s="1027" t="str">
        <f>'4.1Plan'!B514</f>
        <v>Quang Ngai</v>
      </c>
      <c r="C125" s="1998" t="str">
        <f>'4.1Plan'!C514</f>
        <v>PKGA3</v>
      </c>
      <c r="D125" s="2000"/>
      <c r="E125" s="2437" t="str">
        <f>'4.1Plan'!D514</f>
        <v>MLA3-1</v>
      </c>
      <c r="F125" s="2438"/>
      <c r="G125" s="2428">
        <v>100300</v>
      </c>
      <c r="H125" s="2406"/>
      <c r="I125" s="1025">
        <v>36</v>
      </c>
      <c r="J125" s="1026"/>
      <c r="K125" s="2373">
        <v>26</v>
      </c>
      <c r="L125" s="2374"/>
      <c r="M125" s="638"/>
      <c r="N125" s="2248">
        <f>G125-I125/2</f>
        <v>100282</v>
      </c>
      <c r="O125" s="2218"/>
      <c r="P125" s="1764"/>
      <c r="Q125" s="1762" t="s">
        <v>424</v>
      </c>
      <c r="R125" s="2218">
        <f>G125+I125/2</f>
        <v>100318</v>
      </c>
      <c r="S125" s="2218"/>
      <c r="T125" s="1023"/>
      <c r="U125" s="2275" t="s">
        <v>90</v>
      </c>
      <c r="V125" s="2276"/>
      <c r="W125" s="2248">
        <f>N125-O6</f>
        <v>100252</v>
      </c>
      <c r="X125" s="2218"/>
      <c r="Y125" s="2218"/>
      <c r="Z125" s="983" t="s">
        <v>424</v>
      </c>
      <c r="AA125" s="2218">
        <f>R125+O6</f>
        <v>100348</v>
      </c>
      <c r="AB125" s="2218"/>
      <c r="AC125" s="2218"/>
      <c r="AD125" s="2218"/>
      <c r="AE125" s="983"/>
      <c r="AF125" s="2264">
        <f>AA125-W125</f>
        <v>96</v>
      </c>
      <c r="AG125" s="2265"/>
      <c r="AH125" s="2265"/>
      <c r="AI125" s="1014"/>
      <c r="AJ125" s="1031">
        <f>G5</f>
        <v>2</v>
      </c>
      <c r="AK125" s="1083"/>
      <c r="AL125" s="1084"/>
      <c r="AM125" s="1085"/>
      <c r="AN125" s="1084"/>
      <c r="AO125" s="1086"/>
      <c r="AP125" s="930">
        <f>(AF125-I125)*N7/10000</f>
        <v>0.84</v>
      </c>
      <c r="AQ125" s="931"/>
      <c r="AR125" s="887"/>
      <c r="AS125" s="923"/>
      <c r="AT125" s="887"/>
      <c r="AU125" s="932"/>
      <c r="AV125" s="930">
        <f>I125*N7/10000</f>
        <v>0.504</v>
      </c>
      <c r="AW125" s="931"/>
      <c r="AX125" s="887"/>
      <c r="AY125" s="923"/>
      <c r="AZ125" s="887"/>
      <c r="BA125" s="932"/>
      <c r="BB125" s="933">
        <f>(AF125-I125)/1000</f>
        <v>0.06</v>
      </c>
      <c r="BC125" s="931"/>
      <c r="BD125" s="887"/>
      <c r="BE125" s="923"/>
      <c r="BF125" s="887"/>
      <c r="BG125" s="932"/>
      <c r="BH125" s="933">
        <f>I125/1000</f>
        <v>3.5999999999999997E-2</v>
      </c>
      <c r="BI125" s="931"/>
      <c r="BJ125" s="887"/>
      <c r="BK125" s="923"/>
      <c r="BL125" s="887"/>
      <c r="BM125" s="932"/>
      <c r="BN125" s="926">
        <f>ROUND((AF125-I125)/K8,0)*N9*(1+K10)/1000</f>
        <v>0.441</v>
      </c>
      <c r="BO125" s="921"/>
      <c r="BP125" s="887"/>
      <c r="BQ125" s="922"/>
      <c r="BR125" s="923"/>
      <c r="BS125" s="921"/>
      <c r="BT125" s="926"/>
      <c r="BU125" s="921"/>
      <c r="BV125" s="1084"/>
      <c r="BW125" s="922"/>
      <c r="BX125" s="923"/>
      <c r="BY125" s="921"/>
      <c r="BZ125" s="926"/>
      <c r="CA125" s="578"/>
      <c r="CB125" s="1084"/>
      <c r="CC125" s="924"/>
      <c r="CD125" s="1776"/>
      <c r="CE125" s="638"/>
      <c r="CF125" s="849"/>
      <c r="CG125" s="849"/>
      <c r="CH125" s="849"/>
      <c r="CI125" s="849"/>
      <c r="CJ125" s="849"/>
      <c r="CK125" s="849"/>
      <c r="CL125" s="849"/>
      <c r="CM125" s="849"/>
      <c r="CN125" s="849"/>
      <c r="CO125" s="849"/>
      <c r="CP125" s="849"/>
      <c r="CQ125" s="849"/>
      <c r="CR125" s="849"/>
      <c r="CS125" s="849"/>
      <c r="CT125" s="849"/>
      <c r="CU125" s="849"/>
      <c r="CV125" s="849"/>
      <c r="CW125" s="849"/>
      <c r="CX125" s="849"/>
      <c r="CY125" s="849"/>
      <c r="CZ125" s="849"/>
      <c r="DA125" s="849"/>
      <c r="DB125" s="849"/>
      <c r="DC125" s="849"/>
      <c r="DD125" s="849"/>
      <c r="DE125" s="849"/>
      <c r="DF125" s="849"/>
      <c r="DG125" s="849"/>
      <c r="DH125" s="849"/>
      <c r="DI125" s="849"/>
      <c r="DJ125" s="849"/>
      <c r="DK125" s="849"/>
      <c r="DL125" s="849"/>
      <c r="DM125" s="849"/>
      <c r="DN125" s="849"/>
      <c r="DO125" s="849"/>
      <c r="DP125" s="849"/>
      <c r="DQ125" s="849"/>
      <c r="DR125" s="849"/>
      <c r="DS125" s="849"/>
      <c r="DT125" s="849"/>
      <c r="DU125" s="849"/>
      <c r="DV125" s="849"/>
      <c r="DW125" s="849"/>
      <c r="DX125" s="849"/>
      <c r="DY125" s="849"/>
      <c r="DZ125" s="849"/>
      <c r="EA125" s="849"/>
      <c r="EB125" s="849"/>
      <c r="EC125" s="849"/>
      <c r="ED125" s="849"/>
      <c r="EE125" s="849"/>
      <c r="EF125" s="849"/>
      <c r="EG125" s="849"/>
      <c r="EH125" s="849"/>
      <c r="EI125" s="849"/>
      <c r="EJ125" s="849"/>
      <c r="EK125" s="849"/>
      <c r="EL125" s="849"/>
      <c r="EM125" s="849"/>
      <c r="EN125" s="849"/>
      <c r="EO125" s="849"/>
      <c r="EP125" s="849"/>
      <c r="EQ125" s="849"/>
      <c r="ER125" s="849"/>
      <c r="ES125" s="849"/>
      <c r="ET125" s="849"/>
      <c r="EU125" s="849"/>
      <c r="EV125" s="849"/>
      <c r="EW125" s="849"/>
      <c r="EX125" s="849"/>
      <c r="EY125" s="849"/>
      <c r="EZ125" s="849"/>
      <c r="FA125" s="849"/>
      <c r="FB125" s="849"/>
      <c r="FC125" s="849"/>
      <c r="FD125" s="849"/>
      <c r="FE125" s="849"/>
      <c r="FF125" s="849"/>
      <c r="FG125" s="849"/>
      <c r="FH125" s="849"/>
      <c r="FI125" s="849"/>
      <c r="FJ125" s="849"/>
    </row>
    <row r="126" spans="1:166" ht="7.35" customHeight="1">
      <c r="A126" s="979"/>
      <c r="B126" s="1744"/>
      <c r="C126" s="1993"/>
      <c r="D126" s="1995"/>
      <c r="E126" s="2029"/>
      <c r="F126" s="2031"/>
      <c r="G126" s="2427">
        <v>103254</v>
      </c>
      <c r="H126" s="2420"/>
      <c r="I126" s="1020">
        <v>66</v>
      </c>
      <c r="J126" s="1021"/>
      <c r="K126" s="2365">
        <v>26</v>
      </c>
      <c r="L126" s="2366"/>
      <c r="M126" s="643"/>
      <c r="N126" s="2245">
        <f>G126-I126/2</f>
        <v>103221</v>
      </c>
      <c r="O126" s="2222"/>
      <c r="P126" s="1765"/>
      <c r="Q126" s="1752" t="s">
        <v>424</v>
      </c>
      <c r="R126" s="2222">
        <f>G126+I126/2</f>
        <v>103287</v>
      </c>
      <c r="S126" s="2222"/>
      <c r="T126" s="1022"/>
      <c r="U126" s="2277" t="s">
        <v>55</v>
      </c>
      <c r="V126" s="2278"/>
      <c r="W126" s="2245">
        <f>N126-S6</f>
        <v>103171</v>
      </c>
      <c r="X126" s="2222"/>
      <c r="Y126" s="2222"/>
      <c r="Z126" s="984" t="s">
        <v>424</v>
      </c>
      <c r="AA126" s="2222">
        <f>R126+S6</f>
        <v>103337</v>
      </c>
      <c r="AB126" s="2222"/>
      <c r="AC126" s="2222"/>
      <c r="AD126" s="2222"/>
      <c r="AE126" s="984"/>
      <c r="AF126" s="2451">
        <f>AA126-W126</f>
        <v>166</v>
      </c>
      <c r="AG126" s="2452"/>
      <c r="AH126" s="2452"/>
      <c r="AI126" s="995"/>
      <c r="AJ126" s="1039">
        <f>G5</f>
        <v>2</v>
      </c>
      <c r="AK126" s="1032"/>
      <c r="AL126" s="929"/>
      <c r="AM126" s="1033"/>
      <c r="AN126" s="929"/>
      <c r="AO126" s="1034"/>
      <c r="AP126" s="895">
        <f>AF126*N7/10000</f>
        <v>2.3239999999999998</v>
      </c>
      <c r="AQ126" s="896"/>
      <c r="AR126" s="897"/>
      <c r="AS126" s="898"/>
      <c r="AT126" s="897"/>
      <c r="AU126" s="899"/>
      <c r="AV126" s="895"/>
      <c r="AW126" s="896"/>
      <c r="AX126" s="897"/>
      <c r="AY126" s="898"/>
      <c r="AZ126" s="897"/>
      <c r="BA126" s="899"/>
      <c r="BB126" s="900">
        <f>AF126/1000</f>
        <v>0.16600000000000001</v>
      </c>
      <c r="BC126" s="896"/>
      <c r="BD126" s="897"/>
      <c r="BE126" s="898"/>
      <c r="BF126" s="897"/>
      <c r="BG126" s="899"/>
      <c r="BH126" s="900"/>
      <c r="BI126" s="896"/>
      <c r="BJ126" s="897"/>
      <c r="BK126" s="898"/>
      <c r="BL126" s="897"/>
      <c r="BM126" s="899"/>
      <c r="BN126" s="890">
        <f>ROUND((AF126-I126)/K8,0)*N9*(1+K10)/1000</f>
        <v>0.73499999999999999</v>
      </c>
      <c r="BO126" s="906"/>
      <c r="BP126" s="907"/>
      <c r="BQ126" s="908"/>
      <c r="BR126" s="909"/>
      <c r="BS126" s="906"/>
      <c r="BT126" s="925"/>
      <c r="BU126" s="906"/>
      <c r="BV126" s="929"/>
      <c r="BW126" s="908"/>
      <c r="BX126" s="909"/>
      <c r="BY126" s="906"/>
      <c r="BZ126" s="925"/>
      <c r="CA126" s="617"/>
      <c r="CB126" s="929"/>
      <c r="CC126" s="910"/>
      <c r="CD126" s="1775"/>
      <c r="CE126" s="643"/>
      <c r="CF126" s="613"/>
      <c r="CG126" s="613"/>
      <c r="CH126" s="613"/>
      <c r="CI126" s="613"/>
    </row>
    <row r="127" spans="1:166" s="849" customFormat="1" ht="7.35" customHeight="1">
      <c r="A127" s="1006"/>
      <c r="B127" s="1773"/>
      <c r="C127" s="2447"/>
      <c r="D127" s="2448"/>
      <c r="E127" s="2435"/>
      <c r="F127" s="2436"/>
      <c r="G127" s="2230" t="s">
        <v>610</v>
      </c>
      <c r="H127" s="2231"/>
      <c r="I127" s="1008">
        <f>SUM(I125:I126)</f>
        <v>102</v>
      </c>
      <c r="J127" s="911"/>
      <c r="K127" s="2329"/>
      <c r="L127" s="2330"/>
      <c r="M127" s="612"/>
      <c r="N127" s="2283"/>
      <c r="O127" s="2220"/>
      <c r="P127" s="1766"/>
      <c r="Q127" s="1757"/>
      <c r="R127" s="2239"/>
      <c r="S127" s="2239"/>
      <c r="T127" s="612"/>
      <c r="U127" s="2226"/>
      <c r="V127" s="2227"/>
      <c r="W127" s="2283"/>
      <c r="X127" s="2220"/>
      <c r="Y127" s="2220"/>
      <c r="Z127" s="1009"/>
      <c r="AA127" s="2220"/>
      <c r="AB127" s="2220"/>
      <c r="AC127" s="2220"/>
      <c r="AD127" s="2220"/>
      <c r="AE127" s="1009"/>
      <c r="AF127" s="2228">
        <f>SUM(AF125:AF126)</f>
        <v>262</v>
      </c>
      <c r="AG127" s="2229"/>
      <c r="AH127" s="2229"/>
      <c r="AI127" s="1010"/>
      <c r="AJ127" s="1011">
        <f>SUM(AJ125:AJ126)</f>
        <v>4</v>
      </c>
      <c r="AK127" s="912"/>
      <c r="AL127" s="913">
        <f>'3.1Cost by Sub-contractors'!K20</f>
        <v>150.63</v>
      </c>
      <c r="AM127" s="914"/>
      <c r="AN127" s="913">
        <f>AJ127*AL127</f>
        <v>602.52</v>
      </c>
      <c r="AO127" s="915"/>
      <c r="AP127" s="916">
        <f>SUM(AP125:AP126)</f>
        <v>3.1639999999999997</v>
      </c>
      <c r="AQ127" s="912"/>
      <c r="AR127" s="913">
        <f>'3.1Cost by Sub-contractors'!K21</f>
        <v>175.36</v>
      </c>
      <c r="AS127" s="914"/>
      <c r="AT127" s="913">
        <f>AP127*AR127</f>
        <v>554.83903999999995</v>
      </c>
      <c r="AU127" s="915"/>
      <c r="AV127" s="916">
        <f>SUM(AV125:AV126)</f>
        <v>0.504</v>
      </c>
      <c r="AW127" s="912"/>
      <c r="AX127" s="913">
        <f>'3.1Cost by Sub-contractors'!K22</f>
        <v>226.18</v>
      </c>
      <c r="AY127" s="914"/>
      <c r="AZ127" s="913">
        <f>AV127*AX127</f>
        <v>113.99472</v>
      </c>
      <c r="BA127" s="915"/>
      <c r="BB127" s="917">
        <f>SUM(BB125:BB126)</f>
        <v>0.22600000000000001</v>
      </c>
      <c r="BC127" s="912"/>
      <c r="BD127" s="913">
        <f>'3.1Cost by Sub-contractors'!K23</f>
        <v>438.31</v>
      </c>
      <c r="BE127" s="914"/>
      <c r="BF127" s="913">
        <f>BB127*BD127</f>
        <v>99.058059999999998</v>
      </c>
      <c r="BG127" s="915"/>
      <c r="BH127" s="917">
        <f>SUM(BH125:BH126)</f>
        <v>3.5999999999999997E-2</v>
      </c>
      <c r="BI127" s="912"/>
      <c r="BJ127" s="913">
        <f>'3.1Cost by Sub-contractors'!K24</f>
        <v>474.97</v>
      </c>
      <c r="BK127" s="914"/>
      <c r="BL127" s="913">
        <f>BH127*BJ127</f>
        <v>17.09892</v>
      </c>
      <c r="BM127" s="915"/>
      <c r="BN127" s="918">
        <f>SUM(BN125:BN126)</f>
        <v>1.1759999999999999</v>
      </c>
      <c r="BO127" s="912"/>
      <c r="BP127" s="913">
        <f>'3.1Cost by Sub-contractors'!K25</f>
        <v>572.73</v>
      </c>
      <c r="BQ127" s="919"/>
      <c r="BR127" s="914">
        <f>BN127*BP127</f>
        <v>673.53048000000001</v>
      </c>
      <c r="BS127" s="915"/>
      <c r="BT127" s="918"/>
      <c r="BU127" s="912"/>
      <c r="BV127" s="913"/>
      <c r="BW127" s="919"/>
      <c r="BX127" s="914"/>
      <c r="BY127" s="915"/>
      <c r="BZ127" s="918"/>
      <c r="CA127" s="912"/>
      <c r="CB127" s="913"/>
      <c r="CC127" s="919"/>
      <c r="CD127" s="914"/>
      <c r="CE127" s="915"/>
    </row>
    <row r="128" spans="1:166" ht="7.35" customHeight="1">
      <c r="A128" s="979"/>
      <c r="B128" s="1744"/>
      <c r="C128" s="1993"/>
      <c r="D128" s="1995"/>
      <c r="E128" s="2029" t="str">
        <f>'4.1Plan'!D538</f>
        <v>MLA3-2</v>
      </c>
      <c r="F128" s="2031"/>
      <c r="G128" s="2428">
        <v>105328</v>
      </c>
      <c r="H128" s="2406"/>
      <c r="I128" s="1025">
        <v>36</v>
      </c>
      <c r="J128" s="1026"/>
      <c r="K128" s="2373">
        <v>26</v>
      </c>
      <c r="L128" s="2374"/>
      <c r="M128" s="638"/>
      <c r="N128" s="2248">
        <f>G128-I128/2</f>
        <v>105310</v>
      </c>
      <c r="O128" s="2218"/>
      <c r="P128" s="1764"/>
      <c r="Q128" s="1762" t="s">
        <v>424</v>
      </c>
      <c r="R128" s="2218">
        <f>G128+I128/2</f>
        <v>105346</v>
      </c>
      <c r="S128" s="2218"/>
      <c r="T128" s="1023"/>
      <c r="U128" s="2275" t="s">
        <v>429</v>
      </c>
      <c r="V128" s="2276"/>
      <c r="W128" s="2248">
        <f>N128-O6</f>
        <v>105280</v>
      </c>
      <c r="X128" s="2218"/>
      <c r="Y128" s="2218"/>
      <c r="Z128" s="983" t="s">
        <v>424</v>
      </c>
      <c r="AA128" s="2218">
        <f>R128+O6</f>
        <v>105376</v>
      </c>
      <c r="AB128" s="2218"/>
      <c r="AC128" s="2218"/>
      <c r="AD128" s="2218"/>
      <c r="AE128" s="983"/>
      <c r="AF128" s="2264">
        <f>AA128-W128</f>
        <v>96</v>
      </c>
      <c r="AG128" s="2265"/>
      <c r="AH128" s="2265"/>
      <c r="AI128" s="1014"/>
      <c r="AJ128" s="1031">
        <f>G5</f>
        <v>2</v>
      </c>
      <c r="AK128" s="1083"/>
      <c r="AL128" s="1084"/>
      <c r="AM128" s="1085"/>
      <c r="AN128" s="1084"/>
      <c r="AO128" s="1086"/>
      <c r="AP128" s="930">
        <f>AF128*N7/10000</f>
        <v>1.3440000000000001</v>
      </c>
      <c r="AQ128" s="931"/>
      <c r="AR128" s="887"/>
      <c r="AS128" s="923"/>
      <c r="AT128" s="887"/>
      <c r="AU128" s="932"/>
      <c r="AV128" s="930"/>
      <c r="AW128" s="931"/>
      <c r="AX128" s="887"/>
      <c r="AY128" s="923"/>
      <c r="AZ128" s="887"/>
      <c r="BA128" s="932"/>
      <c r="BB128" s="933">
        <f>AF128/1000</f>
        <v>9.6000000000000002E-2</v>
      </c>
      <c r="BC128" s="931"/>
      <c r="BD128" s="887"/>
      <c r="BE128" s="923"/>
      <c r="BF128" s="887"/>
      <c r="BG128" s="932"/>
      <c r="BH128" s="933"/>
      <c r="BI128" s="931"/>
      <c r="BJ128" s="887"/>
      <c r="BK128" s="923"/>
      <c r="BL128" s="887"/>
      <c r="BM128" s="932"/>
      <c r="BN128" s="926">
        <f>ROUND((AF128-I128)/K8,0)*N9*(1+K10)/1000</f>
        <v>0.441</v>
      </c>
      <c r="BO128" s="921"/>
      <c r="BP128" s="887"/>
      <c r="BQ128" s="922"/>
      <c r="BR128" s="923"/>
      <c r="BS128" s="921"/>
      <c r="BT128" s="926"/>
      <c r="BU128" s="921"/>
      <c r="BV128" s="1084"/>
      <c r="BW128" s="922"/>
      <c r="BX128" s="923"/>
      <c r="BY128" s="921"/>
      <c r="BZ128" s="926"/>
      <c r="CA128" s="578"/>
      <c r="CB128" s="1084"/>
      <c r="CC128" s="924"/>
      <c r="CD128" s="1776"/>
      <c r="CE128" s="638"/>
      <c r="CF128" s="613"/>
      <c r="CG128" s="613"/>
      <c r="CH128" s="613"/>
      <c r="CI128" s="613"/>
    </row>
    <row r="129" spans="1:166" ht="7.35" customHeight="1">
      <c r="A129" s="979"/>
      <c r="B129" s="1744"/>
      <c r="C129" s="1993"/>
      <c r="D129" s="1995"/>
      <c r="E129" s="2029"/>
      <c r="F129" s="2031"/>
      <c r="G129" s="2429">
        <v>106709</v>
      </c>
      <c r="H129" s="2404"/>
      <c r="I129" s="993">
        <v>66</v>
      </c>
      <c r="J129" s="994"/>
      <c r="K129" s="2365">
        <v>26</v>
      </c>
      <c r="L129" s="2366"/>
      <c r="M129" s="637"/>
      <c r="N129" s="2284">
        <f>G129-I129/2</f>
        <v>106676</v>
      </c>
      <c r="O129" s="2219"/>
      <c r="P129" s="1768"/>
      <c r="Q129" s="1751" t="s">
        <v>424</v>
      </c>
      <c r="R129" s="2312">
        <f>G129+I129/2</f>
        <v>106742</v>
      </c>
      <c r="S129" s="2312"/>
      <c r="T129" s="1024"/>
      <c r="U129" s="2279" t="s">
        <v>56</v>
      </c>
      <c r="V129" s="2280"/>
      <c r="W129" s="2284">
        <f>N129-S6</f>
        <v>106626</v>
      </c>
      <c r="X129" s="2219"/>
      <c r="Y129" s="2219"/>
      <c r="Z129" s="984" t="s">
        <v>424</v>
      </c>
      <c r="AA129" s="2219">
        <f>R129+S6</f>
        <v>106792</v>
      </c>
      <c r="AB129" s="2219"/>
      <c r="AC129" s="2219"/>
      <c r="AD129" s="2219"/>
      <c r="AE129" s="984"/>
      <c r="AF129" s="2249">
        <f>AA129-W129</f>
        <v>166</v>
      </c>
      <c r="AG129" s="2250"/>
      <c r="AH129" s="2250"/>
      <c r="AI129" s="995"/>
      <c r="AJ129" s="996">
        <f>G5</f>
        <v>2</v>
      </c>
      <c r="AK129" s="997"/>
      <c r="AL129" s="894"/>
      <c r="AM129" s="998"/>
      <c r="AN129" s="894"/>
      <c r="AO129" s="999"/>
      <c r="AP129" s="895">
        <f>AF129*N7/10000</f>
        <v>2.3239999999999998</v>
      </c>
      <c r="AQ129" s="896"/>
      <c r="AR129" s="897"/>
      <c r="AS129" s="898"/>
      <c r="AT129" s="897"/>
      <c r="AU129" s="899"/>
      <c r="AV129" s="895"/>
      <c r="AW129" s="896"/>
      <c r="AX129" s="897"/>
      <c r="AY129" s="898"/>
      <c r="AZ129" s="897"/>
      <c r="BA129" s="899"/>
      <c r="BB129" s="900">
        <f>AF129/1000</f>
        <v>0.16600000000000001</v>
      </c>
      <c r="BC129" s="896"/>
      <c r="BD129" s="897"/>
      <c r="BE129" s="898"/>
      <c r="BF129" s="897"/>
      <c r="BG129" s="899"/>
      <c r="BH129" s="900"/>
      <c r="BI129" s="896"/>
      <c r="BJ129" s="897"/>
      <c r="BK129" s="898"/>
      <c r="BL129" s="897"/>
      <c r="BM129" s="899"/>
      <c r="BN129" s="903">
        <f>ROUND((AF129-I129)/K8,0)*N9*(1+K10)/1000</f>
        <v>0.73499999999999999</v>
      </c>
      <c r="BO129" s="901"/>
      <c r="BP129" s="897"/>
      <c r="BQ129" s="902"/>
      <c r="BR129" s="898"/>
      <c r="BS129" s="901"/>
      <c r="BT129" s="903"/>
      <c r="BU129" s="901"/>
      <c r="BV129" s="894"/>
      <c r="BW129" s="902"/>
      <c r="BX129" s="898"/>
      <c r="BY129" s="901"/>
      <c r="BZ129" s="903"/>
      <c r="CA129" s="580"/>
      <c r="CB129" s="894"/>
      <c r="CC129" s="904"/>
      <c r="CD129" s="636"/>
      <c r="CE129" s="637"/>
      <c r="CF129" s="849"/>
      <c r="CG129" s="849"/>
      <c r="CH129" s="849"/>
      <c r="CI129" s="849"/>
      <c r="CJ129" s="849"/>
      <c r="CK129" s="849"/>
      <c r="CL129" s="849"/>
      <c r="CM129" s="849"/>
      <c r="CN129" s="849"/>
      <c r="CO129" s="849"/>
      <c r="CP129" s="849"/>
      <c r="CQ129" s="849"/>
      <c r="CR129" s="849"/>
      <c r="CS129" s="849"/>
      <c r="CT129" s="849"/>
      <c r="CU129" s="849"/>
      <c r="CV129" s="849"/>
      <c r="CW129" s="849"/>
      <c r="CX129" s="849"/>
      <c r="CY129" s="849"/>
      <c r="CZ129" s="849"/>
      <c r="DA129" s="849"/>
      <c r="DB129" s="849"/>
      <c r="DC129" s="849"/>
      <c r="DD129" s="849"/>
      <c r="DE129" s="849"/>
      <c r="DF129" s="849"/>
      <c r="DG129" s="849"/>
      <c r="DH129" s="849"/>
      <c r="DI129" s="849"/>
      <c r="DJ129" s="849"/>
      <c r="DK129" s="849"/>
      <c r="DL129" s="849"/>
      <c r="DM129" s="849"/>
      <c r="DN129" s="849"/>
      <c r="DO129" s="849"/>
      <c r="DP129" s="849"/>
      <c r="DQ129" s="849"/>
      <c r="DR129" s="849"/>
      <c r="DS129" s="849"/>
      <c r="DT129" s="849"/>
      <c r="DU129" s="849"/>
      <c r="DV129" s="849"/>
      <c r="DW129" s="849"/>
      <c r="DX129" s="849"/>
      <c r="DY129" s="849"/>
      <c r="DZ129" s="849"/>
      <c r="EA129" s="849"/>
      <c r="EB129" s="849"/>
      <c r="EC129" s="849"/>
      <c r="ED129" s="849"/>
      <c r="EE129" s="849"/>
      <c r="EF129" s="849"/>
      <c r="EG129" s="849"/>
      <c r="EH129" s="849"/>
      <c r="EI129" s="849"/>
      <c r="EJ129" s="849"/>
      <c r="EK129" s="849"/>
      <c r="EL129" s="849"/>
      <c r="EM129" s="849"/>
      <c r="EN129" s="849"/>
      <c r="EO129" s="849"/>
      <c r="EP129" s="849"/>
      <c r="EQ129" s="849"/>
      <c r="ER129" s="849"/>
      <c r="ES129" s="849"/>
      <c r="ET129" s="849"/>
      <c r="EU129" s="849"/>
      <c r="EV129" s="849"/>
      <c r="EW129" s="849"/>
      <c r="EX129" s="849"/>
      <c r="EY129" s="849"/>
      <c r="EZ129" s="849"/>
      <c r="FA129" s="849"/>
      <c r="FB129" s="849"/>
      <c r="FC129" s="849"/>
      <c r="FD129" s="849"/>
      <c r="FE129" s="849"/>
      <c r="FF129" s="849"/>
      <c r="FG129" s="849"/>
      <c r="FH129" s="849"/>
      <c r="FI129" s="849"/>
      <c r="FJ129" s="849"/>
    </row>
    <row r="130" spans="1:166" ht="7.35" customHeight="1">
      <c r="A130" s="979"/>
      <c r="B130" s="1744"/>
      <c r="C130" s="1993"/>
      <c r="D130" s="1995"/>
      <c r="E130" s="2029"/>
      <c r="F130" s="2031"/>
      <c r="G130" s="2429">
        <v>109000</v>
      </c>
      <c r="H130" s="2404"/>
      <c r="I130" s="993">
        <v>36</v>
      </c>
      <c r="J130" s="994"/>
      <c r="K130" s="2365">
        <v>26</v>
      </c>
      <c r="L130" s="2366"/>
      <c r="M130" s="637"/>
      <c r="N130" s="2284">
        <f>G130-I130/2</f>
        <v>108982</v>
      </c>
      <c r="O130" s="2219"/>
      <c r="P130" s="1768"/>
      <c r="Q130" s="1751" t="s">
        <v>424</v>
      </c>
      <c r="R130" s="2312">
        <f>G130+I130/2</f>
        <v>109018</v>
      </c>
      <c r="S130" s="2312"/>
      <c r="T130" s="1024"/>
      <c r="U130" s="2279" t="s">
        <v>430</v>
      </c>
      <c r="V130" s="2280"/>
      <c r="W130" s="2284">
        <f>N130-O6</f>
        <v>108952</v>
      </c>
      <c r="X130" s="2219"/>
      <c r="Y130" s="2219"/>
      <c r="Z130" s="984" t="s">
        <v>424</v>
      </c>
      <c r="AA130" s="2221">
        <f>(N131-R130)/2+R130</f>
        <v>109056</v>
      </c>
      <c r="AB130" s="2221"/>
      <c r="AC130" s="2221"/>
      <c r="AD130" s="2221"/>
      <c r="AE130" s="984"/>
      <c r="AF130" s="2249">
        <f>AA130-W130</f>
        <v>104</v>
      </c>
      <c r="AG130" s="2250"/>
      <c r="AH130" s="2250"/>
      <c r="AI130" s="995"/>
      <c r="AJ130" s="996">
        <f>G5</f>
        <v>2</v>
      </c>
      <c r="AK130" s="997"/>
      <c r="AL130" s="894"/>
      <c r="AM130" s="998"/>
      <c r="AN130" s="894"/>
      <c r="AO130" s="999"/>
      <c r="AP130" s="895">
        <f>(AF130-I130)*N7/10000</f>
        <v>0.95199999999999996</v>
      </c>
      <c r="AQ130" s="896"/>
      <c r="AR130" s="897"/>
      <c r="AS130" s="898"/>
      <c r="AT130" s="897"/>
      <c r="AU130" s="899"/>
      <c r="AV130" s="895">
        <f>I130*N7/10000</f>
        <v>0.504</v>
      </c>
      <c r="AW130" s="896"/>
      <c r="AX130" s="897"/>
      <c r="AY130" s="898"/>
      <c r="AZ130" s="897"/>
      <c r="BA130" s="899"/>
      <c r="BB130" s="900">
        <f>(AF130-I130)/1000</f>
        <v>6.8000000000000005E-2</v>
      </c>
      <c r="BC130" s="896"/>
      <c r="BD130" s="897"/>
      <c r="BE130" s="898"/>
      <c r="BF130" s="897"/>
      <c r="BG130" s="899"/>
      <c r="BH130" s="900">
        <f>I130/1000</f>
        <v>3.5999999999999997E-2</v>
      </c>
      <c r="BI130" s="896"/>
      <c r="BJ130" s="897"/>
      <c r="BK130" s="898"/>
      <c r="BL130" s="897"/>
      <c r="BM130" s="899"/>
      <c r="BN130" s="903">
        <f>ROUND((AF130-I130)/K8,0)*N9*(1+K10)/1000</f>
        <v>0.441</v>
      </c>
      <c r="BO130" s="901"/>
      <c r="BP130" s="897"/>
      <c r="BQ130" s="902"/>
      <c r="BR130" s="898"/>
      <c r="BS130" s="901"/>
      <c r="BT130" s="903"/>
      <c r="BU130" s="901"/>
      <c r="BV130" s="894"/>
      <c r="BW130" s="902"/>
      <c r="BX130" s="898"/>
      <c r="BY130" s="901"/>
      <c r="BZ130" s="903"/>
      <c r="CA130" s="580"/>
      <c r="CB130" s="894"/>
      <c r="CC130" s="904"/>
      <c r="CD130" s="636"/>
      <c r="CE130" s="637"/>
      <c r="CF130" s="613"/>
      <c r="CG130" s="613"/>
      <c r="CH130" s="613"/>
      <c r="CI130" s="613"/>
    </row>
    <row r="131" spans="1:166" ht="7.35" customHeight="1">
      <c r="A131" s="979"/>
      <c r="B131" s="1744"/>
      <c r="C131" s="1993"/>
      <c r="D131" s="1995"/>
      <c r="E131" s="2029"/>
      <c r="F131" s="2031"/>
      <c r="G131" s="2427">
        <v>109320</v>
      </c>
      <c r="H131" s="2420"/>
      <c r="I131" s="1020">
        <v>452</v>
      </c>
      <c r="J131" s="1021"/>
      <c r="K131" s="2369">
        <v>26</v>
      </c>
      <c r="L131" s="2370"/>
      <c r="M131" s="643"/>
      <c r="N131" s="2245">
        <f>G131-I131/2</f>
        <v>109094</v>
      </c>
      <c r="O131" s="2222"/>
      <c r="P131" s="1765"/>
      <c r="Q131" s="1752" t="s">
        <v>424</v>
      </c>
      <c r="R131" s="2331">
        <f>G131+I131/2</f>
        <v>109546</v>
      </c>
      <c r="S131" s="2331"/>
      <c r="T131" s="1022"/>
      <c r="U131" s="2277" t="s">
        <v>431</v>
      </c>
      <c r="V131" s="2278"/>
      <c r="W131" s="2288">
        <f>N131-(N131-R130)/2</f>
        <v>109056</v>
      </c>
      <c r="X131" s="2289"/>
      <c r="Y131" s="2289"/>
      <c r="Z131" s="1800" t="s">
        <v>424</v>
      </c>
      <c r="AA131" s="2222">
        <f>R131+Z6</f>
        <v>109746</v>
      </c>
      <c r="AB131" s="2222"/>
      <c r="AC131" s="2222"/>
      <c r="AD131" s="2222"/>
      <c r="AE131" s="1800"/>
      <c r="AF131" s="2451">
        <f>AA131-W131</f>
        <v>690</v>
      </c>
      <c r="AG131" s="2452"/>
      <c r="AH131" s="2452"/>
      <c r="AI131" s="1047"/>
      <c r="AJ131" s="1039">
        <f>I5</f>
        <v>4</v>
      </c>
      <c r="AK131" s="1032"/>
      <c r="AL131" s="929"/>
      <c r="AM131" s="1033"/>
      <c r="AN131" s="929"/>
      <c r="AO131" s="1034"/>
      <c r="AP131" s="1801">
        <f>(AF131-I131)*N7/10000</f>
        <v>3.3319999999999999</v>
      </c>
      <c r="AQ131" s="1802"/>
      <c r="AR131" s="907"/>
      <c r="AS131" s="909"/>
      <c r="AT131" s="907"/>
      <c r="AU131" s="1803"/>
      <c r="AV131" s="1801">
        <f>I131*N7/10000</f>
        <v>6.3280000000000003</v>
      </c>
      <c r="AW131" s="1802"/>
      <c r="AX131" s="907"/>
      <c r="AY131" s="909"/>
      <c r="AZ131" s="907"/>
      <c r="BA131" s="1803"/>
      <c r="BB131" s="1804">
        <f>(AF131-I131)/1000</f>
        <v>0.23799999999999999</v>
      </c>
      <c r="BC131" s="1802"/>
      <c r="BD131" s="907"/>
      <c r="BE131" s="909"/>
      <c r="BF131" s="907"/>
      <c r="BG131" s="1803"/>
      <c r="BH131" s="1804">
        <f>I131/1000</f>
        <v>0.45200000000000001</v>
      </c>
      <c r="BI131" s="1802"/>
      <c r="BJ131" s="907"/>
      <c r="BK131" s="909"/>
      <c r="BL131" s="907"/>
      <c r="BM131" s="1803"/>
      <c r="BN131" s="925">
        <f>ROUND((AF131-I131)/K8,0)*N9*(1+K10)/1000</f>
        <v>1.764</v>
      </c>
      <c r="BO131" s="906"/>
      <c r="BP131" s="907"/>
      <c r="BQ131" s="908"/>
      <c r="BR131" s="909"/>
      <c r="BS131" s="906"/>
      <c r="BT131" s="925">
        <f>ROUND(I131/AR13,0)*AR14/1000</f>
        <v>3</v>
      </c>
      <c r="BU131" s="906"/>
      <c r="BV131" s="929"/>
      <c r="BW131" s="908"/>
      <c r="BX131" s="909"/>
      <c r="BY131" s="906"/>
      <c r="BZ131" s="925">
        <f>I131*AR15/1000</f>
        <v>1.8080000000000001</v>
      </c>
      <c r="CA131" s="617"/>
      <c r="CB131" s="929"/>
      <c r="CC131" s="910"/>
      <c r="CD131" s="1775"/>
      <c r="CE131" s="643"/>
      <c r="CF131" s="613"/>
      <c r="CG131" s="613"/>
      <c r="CH131" s="613"/>
      <c r="CI131" s="613"/>
    </row>
    <row r="132" spans="1:166" s="849" customFormat="1" ht="7.35" customHeight="1">
      <c r="A132" s="1006"/>
      <c r="B132" s="1773"/>
      <c r="C132" s="2447"/>
      <c r="D132" s="2448"/>
      <c r="E132" s="2439"/>
      <c r="F132" s="2440"/>
      <c r="G132" s="2230" t="s">
        <v>610</v>
      </c>
      <c r="H132" s="2231"/>
      <c r="I132" s="1008">
        <f>SUM(I128:I131)</f>
        <v>590</v>
      </c>
      <c r="J132" s="911"/>
      <c r="K132" s="2329"/>
      <c r="L132" s="2330"/>
      <c r="M132" s="612"/>
      <c r="N132" s="2283"/>
      <c r="O132" s="2220"/>
      <c r="P132" s="1766"/>
      <c r="Q132" s="1757"/>
      <c r="R132" s="2311"/>
      <c r="S132" s="2311"/>
      <c r="T132" s="612"/>
      <c r="U132" s="2226"/>
      <c r="V132" s="2227"/>
      <c r="W132" s="2283"/>
      <c r="X132" s="2220"/>
      <c r="Y132" s="2220"/>
      <c r="Z132" s="1755"/>
      <c r="AA132" s="2220"/>
      <c r="AB132" s="2220"/>
      <c r="AC132" s="2220"/>
      <c r="AD132" s="2220"/>
      <c r="AE132" s="1755"/>
      <c r="AF132" s="2228">
        <f>SUM(AF128:AF131)</f>
        <v>1056</v>
      </c>
      <c r="AG132" s="2229"/>
      <c r="AH132" s="2229"/>
      <c r="AI132" s="1756"/>
      <c r="AJ132" s="1011">
        <f>SUM(AJ128:AJ131)</f>
        <v>10</v>
      </c>
      <c r="AK132" s="912"/>
      <c r="AL132" s="913">
        <f>'3.1Cost by Sub-contractors'!K20</f>
        <v>150.63</v>
      </c>
      <c r="AM132" s="914"/>
      <c r="AN132" s="913">
        <f>AJ132*AL132</f>
        <v>1506.3</v>
      </c>
      <c r="AO132" s="915"/>
      <c r="AP132" s="916">
        <f>SUM(AP128:AP131)</f>
        <v>7.952</v>
      </c>
      <c r="AQ132" s="912"/>
      <c r="AR132" s="913">
        <f>'3.1Cost by Sub-contractors'!K21</f>
        <v>175.36</v>
      </c>
      <c r="AS132" s="914"/>
      <c r="AT132" s="913">
        <f>AP132*AR132</f>
        <v>1394.46272</v>
      </c>
      <c r="AU132" s="915"/>
      <c r="AV132" s="916">
        <f>SUM(AV128:AV131)</f>
        <v>6.8320000000000007</v>
      </c>
      <c r="AW132" s="912"/>
      <c r="AX132" s="913">
        <f>'3.1Cost by Sub-contractors'!K22</f>
        <v>226.18</v>
      </c>
      <c r="AY132" s="914"/>
      <c r="AZ132" s="913">
        <f>AV132*AX132</f>
        <v>1545.2617600000003</v>
      </c>
      <c r="BA132" s="915"/>
      <c r="BB132" s="917">
        <f>SUM(BB128:BB131)</f>
        <v>0.56800000000000006</v>
      </c>
      <c r="BC132" s="912"/>
      <c r="BD132" s="913">
        <f>'3.1Cost by Sub-contractors'!K23</f>
        <v>438.31</v>
      </c>
      <c r="BE132" s="914"/>
      <c r="BF132" s="913">
        <f>BB132*BD132</f>
        <v>248.96008000000003</v>
      </c>
      <c r="BG132" s="915"/>
      <c r="BH132" s="917">
        <f>SUM(BH128:BH131)</f>
        <v>0.48799999999999999</v>
      </c>
      <c r="BI132" s="912"/>
      <c r="BJ132" s="913">
        <f>'3.1Cost by Sub-contractors'!K24</f>
        <v>474.97</v>
      </c>
      <c r="BK132" s="914"/>
      <c r="BL132" s="913">
        <f>BH132*BJ132</f>
        <v>231.78536</v>
      </c>
      <c r="BM132" s="915"/>
      <c r="BN132" s="918">
        <f>SUM(BN128:BN131)</f>
        <v>3.3810000000000002</v>
      </c>
      <c r="BO132" s="912"/>
      <c r="BP132" s="913">
        <f>'3.1Cost by Sub-contractors'!K25</f>
        <v>572.73</v>
      </c>
      <c r="BQ132" s="919"/>
      <c r="BR132" s="914">
        <f>BN132*BP132</f>
        <v>1936.4001300000002</v>
      </c>
      <c r="BS132" s="915"/>
      <c r="BT132" s="918">
        <f>SUM(BT128:BT131)</f>
        <v>3</v>
      </c>
      <c r="BU132" s="912"/>
      <c r="BV132" s="913">
        <f>'3.1Cost by Sub-contractors'!K26</f>
        <v>474.97</v>
      </c>
      <c r="BW132" s="919"/>
      <c r="BX132" s="914">
        <f>BT132*BV132</f>
        <v>1424.91</v>
      </c>
      <c r="BY132" s="915"/>
      <c r="BZ132" s="918">
        <f>SUM(BZ128:BZ131)</f>
        <v>1.8080000000000001</v>
      </c>
      <c r="CA132" s="912"/>
      <c r="CB132" s="913">
        <f>'3.1Cost by Sub-contractors'!K27</f>
        <v>655.49</v>
      </c>
      <c r="CC132" s="919"/>
      <c r="CD132" s="914">
        <f>BZ132*CB132</f>
        <v>1185.12592</v>
      </c>
      <c r="CE132" s="915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9"/>
      <c r="B133" s="1744"/>
      <c r="C133" s="1998" t="str">
        <f>'4.1Plan'!C554</f>
        <v>PKGA4</v>
      </c>
      <c r="D133" s="2000"/>
      <c r="E133" s="2437" t="str">
        <f>'4.1Plan'!D554</f>
        <v>MLA4-1</v>
      </c>
      <c r="F133" s="2438"/>
      <c r="G133" s="2428">
        <v>110128</v>
      </c>
      <c r="H133" s="2406"/>
      <c r="I133" s="1025">
        <v>66</v>
      </c>
      <c r="J133" s="1026"/>
      <c r="K133" s="2373">
        <v>26</v>
      </c>
      <c r="L133" s="2374"/>
      <c r="M133" s="638"/>
      <c r="N133" s="2248">
        <f>G133-I133/2</f>
        <v>110095</v>
      </c>
      <c r="O133" s="2218"/>
      <c r="P133" s="1764"/>
      <c r="Q133" s="1762" t="s">
        <v>424</v>
      </c>
      <c r="R133" s="2309">
        <f>G133+I133/2</f>
        <v>110161</v>
      </c>
      <c r="S133" s="2309"/>
      <c r="T133" s="1830"/>
      <c r="U133" s="2275" t="s">
        <v>57</v>
      </c>
      <c r="V133" s="2276"/>
      <c r="W133" s="2248">
        <f>N133-S6</f>
        <v>110045</v>
      </c>
      <c r="X133" s="2218"/>
      <c r="Y133" s="2218"/>
      <c r="Z133" s="983" t="s">
        <v>424</v>
      </c>
      <c r="AA133" s="2218">
        <f>R133+S6</f>
        <v>110211</v>
      </c>
      <c r="AB133" s="2218"/>
      <c r="AC133" s="2218"/>
      <c r="AD133" s="2218"/>
      <c r="AE133" s="983"/>
      <c r="AF133" s="2264">
        <f>AA133-W133</f>
        <v>166</v>
      </c>
      <c r="AG133" s="2265"/>
      <c r="AH133" s="2265"/>
      <c r="AI133" s="1014"/>
      <c r="AJ133" s="1031">
        <f>G5</f>
        <v>2</v>
      </c>
      <c r="AK133" s="1083"/>
      <c r="AL133" s="1084"/>
      <c r="AM133" s="1085"/>
      <c r="AN133" s="1084"/>
      <c r="AO133" s="1086"/>
      <c r="AP133" s="930">
        <f>AF133*N7/10000</f>
        <v>2.3239999999999998</v>
      </c>
      <c r="AQ133" s="931"/>
      <c r="AR133" s="887"/>
      <c r="AS133" s="923"/>
      <c r="AT133" s="887"/>
      <c r="AU133" s="932"/>
      <c r="AV133" s="930"/>
      <c r="AW133" s="931"/>
      <c r="AX133" s="887"/>
      <c r="AY133" s="923"/>
      <c r="AZ133" s="887"/>
      <c r="BA133" s="932"/>
      <c r="BB133" s="933">
        <f>AF133/1000</f>
        <v>0.16600000000000001</v>
      </c>
      <c r="BC133" s="931"/>
      <c r="BD133" s="887"/>
      <c r="BE133" s="923"/>
      <c r="BF133" s="887"/>
      <c r="BG133" s="932"/>
      <c r="BH133" s="933"/>
      <c r="BI133" s="931"/>
      <c r="BJ133" s="887"/>
      <c r="BK133" s="923"/>
      <c r="BL133" s="887"/>
      <c r="BM133" s="932"/>
      <c r="BN133" s="926">
        <f>ROUND((AF133-I133)/K8,0)*N9*(1+K10)/1000</f>
        <v>0.73499999999999999</v>
      </c>
      <c r="BO133" s="921"/>
      <c r="BP133" s="887"/>
      <c r="BQ133" s="922"/>
      <c r="BR133" s="923"/>
      <c r="BS133" s="921"/>
      <c r="BT133" s="926"/>
      <c r="BU133" s="921"/>
      <c r="BV133" s="1084"/>
      <c r="BW133" s="922"/>
      <c r="BX133" s="923"/>
      <c r="BY133" s="921"/>
      <c r="BZ133" s="926"/>
      <c r="CA133" s="578"/>
      <c r="CB133" s="1084"/>
      <c r="CC133" s="924"/>
      <c r="CD133" s="1776"/>
      <c r="CE133" s="638"/>
      <c r="CF133" s="849"/>
      <c r="CG133" s="849"/>
      <c r="CH133" s="849"/>
      <c r="CI133" s="849"/>
      <c r="CJ133" s="849"/>
      <c r="CK133" s="849"/>
      <c r="CL133" s="849"/>
      <c r="CM133" s="849"/>
      <c r="CN133" s="849"/>
      <c r="CO133" s="849"/>
      <c r="CP133" s="849"/>
      <c r="CQ133" s="849"/>
      <c r="CR133" s="849"/>
      <c r="CS133" s="849"/>
      <c r="CT133" s="849"/>
      <c r="CU133" s="849"/>
      <c r="CV133" s="849"/>
      <c r="CW133" s="849"/>
      <c r="CX133" s="849"/>
      <c r="CY133" s="849"/>
      <c r="CZ133" s="849"/>
      <c r="DA133" s="849"/>
      <c r="DB133" s="849"/>
      <c r="DC133" s="849"/>
      <c r="DD133" s="849"/>
      <c r="DE133" s="849"/>
      <c r="DF133" s="849"/>
      <c r="DG133" s="849"/>
      <c r="DH133" s="849"/>
      <c r="DI133" s="849"/>
      <c r="DJ133" s="849"/>
      <c r="DK133" s="849"/>
      <c r="DL133" s="849"/>
      <c r="DM133" s="849"/>
      <c r="DN133" s="849"/>
      <c r="DO133" s="849"/>
      <c r="DP133" s="849"/>
      <c r="DQ133" s="849"/>
      <c r="DR133" s="849"/>
      <c r="DS133" s="849"/>
      <c r="DT133" s="849"/>
      <c r="DU133" s="849"/>
      <c r="DV133" s="849"/>
      <c r="DW133" s="849"/>
      <c r="DX133" s="849"/>
      <c r="DY133" s="849"/>
      <c r="DZ133" s="849"/>
      <c r="EA133" s="849"/>
      <c r="EB133" s="849"/>
      <c r="EC133" s="849"/>
      <c r="ED133" s="849"/>
      <c r="EE133" s="849"/>
      <c r="EF133" s="849"/>
      <c r="EG133" s="849"/>
      <c r="EH133" s="849"/>
      <c r="EI133" s="849"/>
      <c r="EJ133" s="849"/>
      <c r="EK133" s="849"/>
      <c r="EL133" s="849"/>
      <c r="EM133" s="849"/>
      <c r="EN133" s="849"/>
      <c r="EO133" s="849"/>
      <c r="EP133" s="849"/>
      <c r="EQ133" s="849"/>
      <c r="ER133" s="849"/>
      <c r="ES133" s="849"/>
      <c r="ET133" s="849"/>
      <c r="EU133" s="849"/>
      <c r="EV133" s="849"/>
      <c r="EW133" s="849"/>
      <c r="EX133" s="849"/>
      <c r="EY133" s="849"/>
      <c r="EZ133" s="849"/>
      <c r="FA133" s="849"/>
      <c r="FB133" s="849"/>
      <c r="FC133" s="849"/>
      <c r="FD133" s="849"/>
      <c r="FE133" s="849"/>
      <c r="FF133" s="849"/>
      <c r="FG133" s="849"/>
      <c r="FH133" s="849"/>
      <c r="FI133" s="849"/>
      <c r="FJ133" s="849"/>
    </row>
    <row r="134" spans="1:166" ht="7.35" customHeight="1">
      <c r="A134" s="979"/>
      <c r="B134" s="1744"/>
      <c r="C134" s="1993"/>
      <c r="D134" s="1995"/>
      <c r="E134" s="2029"/>
      <c r="F134" s="2031"/>
      <c r="G134" s="2427">
        <v>111120</v>
      </c>
      <c r="H134" s="2420"/>
      <c r="I134" s="1020">
        <v>492</v>
      </c>
      <c r="J134" s="1021"/>
      <c r="K134" s="2369">
        <v>26</v>
      </c>
      <c r="L134" s="2370"/>
      <c r="M134" s="643"/>
      <c r="N134" s="2245">
        <f>G134-I134/2</f>
        <v>110874</v>
      </c>
      <c r="O134" s="2222"/>
      <c r="P134" s="1765"/>
      <c r="Q134" s="1752" t="s">
        <v>424</v>
      </c>
      <c r="R134" s="2331">
        <f>G134+I134/2</f>
        <v>111366</v>
      </c>
      <c r="S134" s="2331"/>
      <c r="T134" s="643"/>
      <c r="U134" s="2277" t="s">
        <v>432</v>
      </c>
      <c r="V134" s="2278"/>
      <c r="W134" s="2245">
        <f>N134-Z6</f>
        <v>110674</v>
      </c>
      <c r="X134" s="2222"/>
      <c r="Y134" s="2222"/>
      <c r="Z134" s="1800" t="s">
        <v>424</v>
      </c>
      <c r="AA134" s="2222">
        <f>R134+Z6</f>
        <v>111566</v>
      </c>
      <c r="AB134" s="2222"/>
      <c r="AC134" s="2222"/>
      <c r="AD134" s="2222"/>
      <c r="AE134" s="1800"/>
      <c r="AF134" s="2451">
        <f>AA134-W134</f>
        <v>892</v>
      </c>
      <c r="AG134" s="2452"/>
      <c r="AH134" s="2452"/>
      <c r="AI134" s="1047"/>
      <c r="AJ134" s="1039">
        <f>I5</f>
        <v>4</v>
      </c>
      <c r="AK134" s="1032"/>
      <c r="AL134" s="929"/>
      <c r="AM134" s="1033"/>
      <c r="AN134" s="929"/>
      <c r="AO134" s="1034"/>
      <c r="AP134" s="1801">
        <f>AF134*N7/10000</f>
        <v>12.488</v>
      </c>
      <c r="AQ134" s="1802"/>
      <c r="AR134" s="907"/>
      <c r="AS134" s="909"/>
      <c r="AT134" s="907"/>
      <c r="AU134" s="1803"/>
      <c r="AV134" s="1801"/>
      <c r="AW134" s="1802"/>
      <c r="AX134" s="907"/>
      <c r="AY134" s="909"/>
      <c r="AZ134" s="907"/>
      <c r="BA134" s="1803"/>
      <c r="BB134" s="1804">
        <f>AF134/1000</f>
        <v>0.89200000000000002</v>
      </c>
      <c r="BC134" s="1802"/>
      <c r="BD134" s="907"/>
      <c r="BE134" s="909"/>
      <c r="BF134" s="907"/>
      <c r="BG134" s="1803"/>
      <c r="BH134" s="1804"/>
      <c r="BI134" s="1802"/>
      <c r="BJ134" s="907"/>
      <c r="BK134" s="909"/>
      <c r="BL134" s="907"/>
      <c r="BM134" s="1803"/>
      <c r="BN134" s="925">
        <f>ROUND((AF134-I134)/K8,0)*N9*(1+K10)/1000</f>
        <v>2.94</v>
      </c>
      <c r="BO134" s="906"/>
      <c r="BP134" s="907"/>
      <c r="BQ134" s="908"/>
      <c r="BR134" s="909"/>
      <c r="BS134" s="906"/>
      <c r="BT134" s="925"/>
      <c r="BU134" s="906"/>
      <c r="BV134" s="929"/>
      <c r="BW134" s="908"/>
      <c r="BX134" s="909"/>
      <c r="BY134" s="906"/>
      <c r="BZ134" s="925"/>
      <c r="CA134" s="617"/>
      <c r="CB134" s="929"/>
      <c r="CC134" s="910"/>
      <c r="CD134" s="1775"/>
      <c r="CE134" s="643"/>
      <c r="CF134" s="613"/>
      <c r="CG134" s="613"/>
      <c r="CH134" s="613"/>
      <c r="CI134" s="613"/>
    </row>
    <row r="135" spans="1:166" s="849" customFormat="1" ht="7.35" customHeight="1">
      <c r="A135" s="1006"/>
      <c r="B135" s="1773"/>
      <c r="C135" s="2447"/>
      <c r="D135" s="2448"/>
      <c r="E135" s="2435"/>
      <c r="F135" s="2436"/>
      <c r="G135" s="2230" t="s">
        <v>610</v>
      </c>
      <c r="H135" s="2231"/>
      <c r="I135" s="1008">
        <f>SUM(I133:I134)</f>
        <v>558</v>
      </c>
      <c r="J135" s="911"/>
      <c r="K135" s="2329"/>
      <c r="L135" s="2330"/>
      <c r="M135" s="612"/>
      <c r="N135" s="2246"/>
      <c r="O135" s="2239"/>
      <c r="P135" s="1766"/>
      <c r="Q135" s="1757"/>
      <c r="R135" s="2311"/>
      <c r="S135" s="2311"/>
      <c r="T135" s="612"/>
      <c r="U135" s="2226"/>
      <c r="V135" s="2227"/>
      <c r="W135" s="2283"/>
      <c r="X135" s="2220"/>
      <c r="Y135" s="2220"/>
      <c r="Z135" s="1009"/>
      <c r="AA135" s="2220"/>
      <c r="AB135" s="2220"/>
      <c r="AC135" s="2220"/>
      <c r="AD135" s="2220"/>
      <c r="AE135" s="1009"/>
      <c r="AF135" s="2228">
        <f>SUM(AF133:AH134)</f>
        <v>1058</v>
      </c>
      <c r="AG135" s="2229"/>
      <c r="AH135" s="2229"/>
      <c r="AI135" s="1010"/>
      <c r="AJ135" s="1011">
        <f>SUM(AJ133:AJ134)</f>
        <v>6</v>
      </c>
      <c r="AK135" s="912"/>
      <c r="AL135" s="913">
        <f>'3.1Cost by Sub-contractors'!K20</f>
        <v>150.63</v>
      </c>
      <c r="AM135" s="914"/>
      <c r="AN135" s="913">
        <f>AJ135*AL135</f>
        <v>903.78</v>
      </c>
      <c r="AO135" s="915"/>
      <c r="AP135" s="916">
        <f>SUM(AP133:AP134)</f>
        <v>14.811999999999999</v>
      </c>
      <c r="AQ135" s="912"/>
      <c r="AR135" s="913">
        <f>'3.1Cost by Sub-contractors'!K21</f>
        <v>175.36</v>
      </c>
      <c r="AS135" s="914"/>
      <c r="AT135" s="913">
        <f>AP135*AR135</f>
        <v>2597.4323199999999</v>
      </c>
      <c r="AU135" s="915"/>
      <c r="AV135" s="916">
        <f>SUM(AV133:AV134)</f>
        <v>0</v>
      </c>
      <c r="AW135" s="912"/>
      <c r="AX135" s="913">
        <f>'3.1Cost by Sub-contractors'!K22</f>
        <v>226.18</v>
      </c>
      <c r="AY135" s="914"/>
      <c r="AZ135" s="913">
        <f>AV135*AX135</f>
        <v>0</v>
      </c>
      <c r="BA135" s="915"/>
      <c r="BB135" s="917">
        <f>SUM(BB133:BB134)</f>
        <v>1.0580000000000001</v>
      </c>
      <c r="BC135" s="912"/>
      <c r="BD135" s="913">
        <f>'3.1Cost by Sub-contractors'!K23</f>
        <v>438.31</v>
      </c>
      <c r="BE135" s="914"/>
      <c r="BF135" s="913">
        <f>BB135*BD135</f>
        <v>463.73198000000002</v>
      </c>
      <c r="BG135" s="915"/>
      <c r="BH135" s="917">
        <f>SUM(BH133:BH134)</f>
        <v>0</v>
      </c>
      <c r="BI135" s="912"/>
      <c r="BJ135" s="913">
        <f>'3.1Cost by Sub-contractors'!K24</f>
        <v>474.97</v>
      </c>
      <c r="BK135" s="914"/>
      <c r="BL135" s="913">
        <f>BH135*BJ135</f>
        <v>0</v>
      </c>
      <c r="BM135" s="915"/>
      <c r="BN135" s="918">
        <f>SUM(BN133:BN134)</f>
        <v>3.6749999999999998</v>
      </c>
      <c r="BO135" s="912"/>
      <c r="BP135" s="913">
        <f>'3.1Cost by Sub-contractors'!K25</f>
        <v>572.73</v>
      </c>
      <c r="BQ135" s="919"/>
      <c r="BR135" s="914">
        <f>BN135*BP135</f>
        <v>2104.7827499999999</v>
      </c>
      <c r="BS135" s="915"/>
      <c r="BT135" s="918">
        <f>SUM(BT133:BT134)</f>
        <v>0</v>
      </c>
      <c r="BU135" s="912"/>
      <c r="BV135" s="913">
        <f>'3.1Cost by Sub-contractors'!K26</f>
        <v>474.97</v>
      </c>
      <c r="BW135" s="919"/>
      <c r="BX135" s="914">
        <f>BT135*BV135</f>
        <v>0</v>
      </c>
      <c r="BY135" s="915"/>
      <c r="BZ135" s="918">
        <f>SUM(BZ133:BZ134)</f>
        <v>0</v>
      </c>
      <c r="CA135" s="912"/>
      <c r="CB135" s="913">
        <f>'3.1Cost by Sub-contractors'!K27</f>
        <v>655.49</v>
      </c>
      <c r="CC135" s="919"/>
      <c r="CD135" s="914">
        <f>BZ135*CB135</f>
        <v>0</v>
      </c>
      <c r="CE135" s="915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9"/>
      <c r="B136" s="1744"/>
      <c r="C136" s="1993"/>
      <c r="D136" s="1995"/>
      <c r="E136" s="2437" t="str">
        <f>'4.1Plan'!D575</f>
        <v>MLA4-2</v>
      </c>
      <c r="F136" s="2438"/>
      <c r="G136" s="2428">
        <v>116326</v>
      </c>
      <c r="H136" s="2406"/>
      <c r="I136" s="1025">
        <v>32</v>
      </c>
      <c r="J136" s="1026"/>
      <c r="K136" s="2365">
        <v>26</v>
      </c>
      <c r="L136" s="2366"/>
      <c r="M136" s="637"/>
      <c r="N136" s="2248">
        <f>G136-I136/2</f>
        <v>116310</v>
      </c>
      <c r="O136" s="2218"/>
      <c r="P136" s="1764"/>
      <c r="Q136" s="1762" t="s">
        <v>424</v>
      </c>
      <c r="R136" s="2309">
        <f>G136+I136/2</f>
        <v>116342</v>
      </c>
      <c r="S136" s="2309"/>
      <c r="T136" s="638"/>
      <c r="U136" s="2275" t="s">
        <v>433</v>
      </c>
      <c r="V136" s="2276"/>
      <c r="W136" s="2248">
        <f>N136-O6</f>
        <v>116280</v>
      </c>
      <c r="X136" s="2218"/>
      <c r="Y136" s="2218"/>
      <c r="Z136" s="983" t="s">
        <v>424</v>
      </c>
      <c r="AA136" s="2218">
        <f>R136+O6</f>
        <v>116372</v>
      </c>
      <c r="AB136" s="2218"/>
      <c r="AC136" s="2218"/>
      <c r="AD136" s="2218"/>
      <c r="AE136" s="983"/>
      <c r="AF136" s="2264">
        <f>AA136-W136</f>
        <v>92</v>
      </c>
      <c r="AG136" s="2265"/>
      <c r="AH136" s="2265"/>
      <c r="AI136" s="1014"/>
      <c r="AJ136" s="1015">
        <f>G5</f>
        <v>2</v>
      </c>
      <c r="AK136" s="1016"/>
      <c r="AL136" s="920"/>
      <c r="AM136" s="1017"/>
      <c r="AN136" s="920"/>
      <c r="AO136" s="1018"/>
      <c r="AP136" s="895">
        <f>(AF136-I136)*N7/10000</f>
        <v>0.84</v>
      </c>
      <c r="AQ136" s="896"/>
      <c r="AR136" s="897"/>
      <c r="AS136" s="898"/>
      <c r="AT136" s="897"/>
      <c r="AU136" s="899"/>
      <c r="AV136" s="895">
        <f>I136*N7/10000</f>
        <v>0.44800000000000001</v>
      </c>
      <c r="AW136" s="896"/>
      <c r="AX136" s="897"/>
      <c r="AY136" s="898"/>
      <c r="AZ136" s="897"/>
      <c r="BA136" s="899"/>
      <c r="BB136" s="900">
        <f>(AF136-I136)/1000</f>
        <v>0.06</v>
      </c>
      <c r="BC136" s="896"/>
      <c r="BD136" s="897"/>
      <c r="BE136" s="898"/>
      <c r="BF136" s="897"/>
      <c r="BG136" s="899"/>
      <c r="BH136" s="900">
        <f>I136/1000</f>
        <v>3.2000000000000001E-2</v>
      </c>
      <c r="BI136" s="896"/>
      <c r="BJ136" s="897"/>
      <c r="BK136" s="898"/>
      <c r="BL136" s="897"/>
      <c r="BM136" s="899"/>
      <c r="BN136" s="890">
        <f>ROUND((AF136-I136)/K8,0)*N9*(1+K10)/1000</f>
        <v>0.441</v>
      </c>
      <c r="BO136" s="921"/>
      <c r="BP136" s="887"/>
      <c r="BQ136" s="922"/>
      <c r="BR136" s="923"/>
      <c r="BS136" s="921"/>
      <c r="BT136" s="926"/>
      <c r="BU136" s="921"/>
      <c r="BV136" s="920"/>
      <c r="BW136" s="922"/>
      <c r="BX136" s="923"/>
      <c r="BY136" s="921"/>
      <c r="BZ136" s="926"/>
      <c r="CA136" s="578"/>
      <c r="CB136" s="920"/>
      <c r="CC136" s="924"/>
      <c r="CD136" s="1776"/>
      <c r="CE136" s="638"/>
      <c r="CF136" s="849"/>
      <c r="CG136" s="849"/>
      <c r="CH136" s="849"/>
      <c r="CI136" s="849"/>
      <c r="CJ136" s="849"/>
      <c r="CK136" s="849"/>
      <c r="CL136" s="849"/>
      <c r="CM136" s="849"/>
      <c r="CN136" s="849"/>
      <c r="CO136" s="849"/>
      <c r="CP136" s="849"/>
      <c r="CQ136" s="849"/>
      <c r="CR136" s="849"/>
      <c r="CS136" s="849"/>
      <c r="CT136" s="849"/>
      <c r="CU136" s="849"/>
      <c r="CV136" s="849"/>
      <c r="CW136" s="849"/>
      <c r="CX136" s="849"/>
      <c r="CY136" s="849"/>
      <c r="CZ136" s="849"/>
      <c r="DA136" s="849"/>
      <c r="DB136" s="849"/>
      <c r="DC136" s="849"/>
      <c r="DD136" s="849"/>
      <c r="DE136" s="849"/>
      <c r="DF136" s="849"/>
      <c r="DG136" s="849"/>
      <c r="DH136" s="849"/>
      <c r="DI136" s="849"/>
      <c r="DJ136" s="849"/>
      <c r="DK136" s="849"/>
      <c r="DL136" s="849"/>
      <c r="DM136" s="849"/>
      <c r="DN136" s="849"/>
      <c r="DO136" s="849"/>
      <c r="DP136" s="849"/>
      <c r="DQ136" s="849"/>
      <c r="DR136" s="849"/>
      <c r="DS136" s="849"/>
      <c r="DT136" s="849"/>
      <c r="DU136" s="849"/>
      <c r="DV136" s="849"/>
      <c r="DW136" s="849"/>
      <c r="DX136" s="849"/>
      <c r="DY136" s="849"/>
      <c r="DZ136" s="849"/>
      <c r="EA136" s="849"/>
      <c r="EB136" s="849"/>
      <c r="EC136" s="849"/>
      <c r="ED136" s="849"/>
      <c r="EE136" s="849"/>
      <c r="EF136" s="849"/>
      <c r="EG136" s="849"/>
      <c r="EH136" s="849"/>
      <c r="EI136" s="849"/>
      <c r="EJ136" s="849"/>
      <c r="EK136" s="849"/>
      <c r="EL136" s="849"/>
      <c r="EM136" s="849"/>
      <c r="EN136" s="849"/>
      <c r="EO136" s="849"/>
      <c r="EP136" s="849"/>
      <c r="EQ136" s="849"/>
      <c r="ER136" s="849"/>
      <c r="ES136" s="849"/>
      <c r="ET136" s="849"/>
      <c r="EU136" s="849"/>
      <c r="EV136" s="849"/>
      <c r="EW136" s="849"/>
      <c r="EX136" s="849"/>
      <c r="EY136" s="849"/>
      <c r="EZ136" s="849"/>
      <c r="FA136" s="849"/>
      <c r="FB136" s="849"/>
      <c r="FC136" s="849"/>
      <c r="FD136" s="849"/>
      <c r="FE136" s="849"/>
      <c r="FF136" s="849"/>
      <c r="FG136" s="849"/>
      <c r="FH136" s="849"/>
      <c r="FI136" s="849"/>
      <c r="FJ136" s="849"/>
    </row>
    <row r="137" spans="1:166" ht="7.35" customHeight="1">
      <c r="A137" s="979"/>
      <c r="B137" s="1744"/>
      <c r="C137" s="1993"/>
      <c r="D137" s="1995"/>
      <c r="E137" s="2029"/>
      <c r="F137" s="2031"/>
      <c r="G137" s="2427">
        <v>118373</v>
      </c>
      <c r="H137" s="2420"/>
      <c r="I137" s="1020">
        <v>45</v>
      </c>
      <c r="J137" s="1021"/>
      <c r="K137" s="2365">
        <v>26</v>
      </c>
      <c r="L137" s="2366"/>
      <c r="M137" s="643"/>
      <c r="N137" s="2245">
        <f>G137-I137/2</f>
        <v>118350.5</v>
      </c>
      <c r="O137" s="2222"/>
      <c r="P137" s="1765"/>
      <c r="Q137" s="1752" t="s">
        <v>424</v>
      </c>
      <c r="R137" s="2331">
        <f>G137+I137/2</f>
        <v>118395.5</v>
      </c>
      <c r="S137" s="2331"/>
      <c r="T137" s="1022"/>
      <c r="U137" s="2277" t="s">
        <v>434</v>
      </c>
      <c r="V137" s="2278"/>
      <c r="W137" s="2245">
        <f>N137-O6</f>
        <v>118320.5</v>
      </c>
      <c r="X137" s="2222"/>
      <c r="Y137" s="2222"/>
      <c r="Z137" s="984" t="s">
        <v>424</v>
      </c>
      <c r="AA137" s="2222">
        <f>R137+O6</f>
        <v>118425.5</v>
      </c>
      <c r="AB137" s="2222"/>
      <c r="AC137" s="2222"/>
      <c r="AD137" s="2222"/>
      <c r="AE137" s="984"/>
      <c r="AF137" s="2451">
        <f>AA137-W137</f>
        <v>105</v>
      </c>
      <c r="AG137" s="2452"/>
      <c r="AH137" s="2452"/>
      <c r="AI137" s="995"/>
      <c r="AJ137" s="1002">
        <f>G5</f>
        <v>2</v>
      </c>
      <c r="AK137" s="1003"/>
      <c r="AL137" s="905"/>
      <c r="AM137" s="1004"/>
      <c r="AN137" s="905"/>
      <c r="AO137" s="1005"/>
      <c r="AP137" s="895">
        <f>(AF137-I137)*N7/10000</f>
        <v>0.84</v>
      </c>
      <c r="AQ137" s="896"/>
      <c r="AR137" s="897"/>
      <c r="AS137" s="898"/>
      <c r="AT137" s="897"/>
      <c r="AU137" s="899"/>
      <c r="AV137" s="895">
        <f>I137*N7/10000</f>
        <v>0.63</v>
      </c>
      <c r="AW137" s="896"/>
      <c r="AX137" s="897"/>
      <c r="AY137" s="898"/>
      <c r="AZ137" s="897"/>
      <c r="BA137" s="899"/>
      <c r="BB137" s="900">
        <f>(AF137-I137)/1000</f>
        <v>0.06</v>
      </c>
      <c r="BC137" s="896"/>
      <c r="BD137" s="897"/>
      <c r="BE137" s="898"/>
      <c r="BF137" s="897"/>
      <c r="BG137" s="899"/>
      <c r="BH137" s="900">
        <f>I137/1000</f>
        <v>4.4999999999999998E-2</v>
      </c>
      <c r="BI137" s="896"/>
      <c r="BJ137" s="897"/>
      <c r="BK137" s="898"/>
      <c r="BL137" s="897"/>
      <c r="BM137" s="899"/>
      <c r="BN137" s="890">
        <f>ROUND((AF137-I137)/K8,0)*N9*(1+K10)/1000</f>
        <v>0.441</v>
      </c>
      <c r="BO137" s="906"/>
      <c r="BP137" s="907"/>
      <c r="BQ137" s="908"/>
      <c r="BR137" s="909"/>
      <c r="BS137" s="906"/>
      <c r="BT137" s="925"/>
      <c r="BU137" s="906"/>
      <c r="BV137" s="905"/>
      <c r="BW137" s="908"/>
      <c r="BX137" s="909"/>
      <c r="BY137" s="906"/>
      <c r="BZ137" s="925"/>
      <c r="CA137" s="617"/>
      <c r="CB137" s="905"/>
      <c r="CC137" s="910"/>
      <c r="CD137" s="1775"/>
      <c r="CE137" s="643"/>
      <c r="CF137" s="613"/>
      <c r="CG137" s="613"/>
      <c r="CH137" s="613"/>
      <c r="CI137" s="613"/>
    </row>
    <row r="138" spans="1:166" s="849" customFormat="1" ht="7.35" customHeight="1">
      <c r="A138" s="1006"/>
      <c r="B138" s="1773"/>
      <c r="C138" s="2447"/>
      <c r="D138" s="2448"/>
      <c r="E138" s="2435"/>
      <c r="F138" s="2436"/>
      <c r="G138" s="2230" t="s">
        <v>610</v>
      </c>
      <c r="H138" s="2231"/>
      <c r="I138" s="1008">
        <f>SUM(I136:I137)</f>
        <v>77</v>
      </c>
      <c r="J138" s="911"/>
      <c r="K138" s="2329"/>
      <c r="L138" s="2330"/>
      <c r="M138" s="612"/>
      <c r="N138" s="2246"/>
      <c r="O138" s="2239"/>
      <c r="P138" s="1766"/>
      <c r="Q138" s="1757"/>
      <c r="R138" s="2311"/>
      <c r="S138" s="2311"/>
      <c r="T138" s="612"/>
      <c r="U138" s="2226"/>
      <c r="V138" s="2227"/>
      <c r="W138" s="2283"/>
      <c r="X138" s="2220"/>
      <c r="Y138" s="2220"/>
      <c r="Z138" s="1009"/>
      <c r="AA138" s="2220"/>
      <c r="AB138" s="2220"/>
      <c r="AC138" s="2220"/>
      <c r="AD138" s="2220"/>
      <c r="AE138" s="1009"/>
      <c r="AF138" s="2228">
        <f>SUM(AF136:AF137)</f>
        <v>197</v>
      </c>
      <c r="AG138" s="2229"/>
      <c r="AH138" s="2229"/>
      <c r="AI138" s="1010"/>
      <c r="AJ138" s="1011">
        <f>SUM(AJ136:AJ137)</f>
        <v>4</v>
      </c>
      <c r="AK138" s="912"/>
      <c r="AL138" s="913">
        <f>'3.1Cost by Sub-contractors'!K20</f>
        <v>150.63</v>
      </c>
      <c r="AM138" s="914"/>
      <c r="AN138" s="913">
        <f>AJ138*AL138</f>
        <v>602.52</v>
      </c>
      <c r="AO138" s="915"/>
      <c r="AP138" s="916">
        <f>SUM(AP136:AP137)</f>
        <v>1.68</v>
      </c>
      <c r="AQ138" s="912"/>
      <c r="AR138" s="913">
        <f>'3.1Cost by Sub-contractors'!K21</f>
        <v>175.36</v>
      </c>
      <c r="AS138" s="914"/>
      <c r="AT138" s="913">
        <f>AP138*AR138</f>
        <v>294.60480000000001</v>
      </c>
      <c r="AU138" s="915"/>
      <c r="AV138" s="916">
        <f>SUM(AV136:AV137)</f>
        <v>1.0780000000000001</v>
      </c>
      <c r="AW138" s="912"/>
      <c r="AX138" s="913">
        <f>'3.1Cost by Sub-contractors'!K22</f>
        <v>226.18</v>
      </c>
      <c r="AY138" s="914"/>
      <c r="AZ138" s="913">
        <f>AV138*AX138</f>
        <v>243.82204000000002</v>
      </c>
      <c r="BA138" s="915"/>
      <c r="BB138" s="917">
        <f>SUM(BB136:BB137)</f>
        <v>0.12</v>
      </c>
      <c r="BC138" s="912"/>
      <c r="BD138" s="913">
        <f>'3.1Cost by Sub-contractors'!K23</f>
        <v>438.31</v>
      </c>
      <c r="BE138" s="914"/>
      <c r="BF138" s="913">
        <f>BB138*BD138</f>
        <v>52.597200000000001</v>
      </c>
      <c r="BG138" s="915"/>
      <c r="BH138" s="917">
        <f>SUM(BH136:BH137)</f>
        <v>7.6999999999999999E-2</v>
      </c>
      <c r="BI138" s="912"/>
      <c r="BJ138" s="913">
        <f>'3.1Cost by Sub-contractors'!K24</f>
        <v>474.97</v>
      </c>
      <c r="BK138" s="914"/>
      <c r="BL138" s="913">
        <f>BH138*BJ138</f>
        <v>36.572690000000001</v>
      </c>
      <c r="BM138" s="915"/>
      <c r="BN138" s="918">
        <f>SUM(BN136:BN137)</f>
        <v>0.88200000000000001</v>
      </c>
      <c r="BO138" s="912"/>
      <c r="BP138" s="913">
        <f>'3.1Cost by Sub-contractors'!K25</f>
        <v>572.73</v>
      </c>
      <c r="BQ138" s="919"/>
      <c r="BR138" s="914">
        <f>BN138*BP138</f>
        <v>505.14786000000004</v>
      </c>
      <c r="BS138" s="915"/>
      <c r="BT138" s="918"/>
      <c r="BU138" s="912"/>
      <c r="BV138" s="913"/>
      <c r="BW138" s="919"/>
      <c r="BX138" s="914"/>
      <c r="BY138" s="915"/>
      <c r="BZ138" s="918"/>
      <c r="CA138" s="912"/>
      <c r="CB138" s="913"/>
      <c r="CC138" s="919"/>
      <c r="CD138" s="914"/>
      <c r="CE138" s="915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9"/>
      <c r="B139" s="1744"/>
      <c r="C139" s="1993"/>
      <c r="D139" s="1995"/>
      <c r="E139" s="2029" t="str">
        <f>'4.1Plan'!D594</f>
        <v>MLA4-3</v>
      </c>
      <c r="F139" s="2031"/>
      <c r="G139" s="2428">
        <v>124400</v>
      </c>
      <c r="H139" s="2406"/>
      <c r="I139" s="1025">
        <v>412</v>
      </c>
      <c r="J139" s="1026"/>
      <c r="K139" s="2365">
        <v>26</v>
      </c>
      <c r="L139" s="2366"/>
      <c r="M139" s="637"/>
      <c r="N139" s="2248">
        <f>G139-I139/2</f>
        <v>124194</v>
      </c>
      <c r="O139" s="2218"/>
      <c r="P139" s="1764"/>
      <c r="Q139" s="1762" t="s">
        <v>424</v>
      </c>
      <c r="R139" s="2309">
        <f>G139+I139/2</f>
        <v>124606</v>
      </c>
      <c r="S139" s="2309"/>
      <c r="T139" s="1023"/>
      <c r="U139" s="2275" t="s">
        <v>435</v>
      </c>
      <c r="V139" s="2276"/>
      <c r="W139" s="2248">
        <f>N139-Z6</f>
        <v>123994</v>
      </c>
      <c r="X139" s="2218"/>
      <c r="Y139" s="2218"/>
      <c r="Z139" s="983" t="s">
        <v>424</v>
      </c>
      <c r="AA139" s="2218">
        <f>R139+Z6</f>
        <v>124806</v>
      </c>
      <c r="AB139" s="2218"/>
      <c r="AC139" s="2218"/>
      <c r="AD139" s="2218"/>
      <c r="AE139" s="983"/>
      <c r="AF139" s="2264">
        <f>AA139-W139</f>
        <v>812</v>
      </c>
      <c r="AG139" s="2265"/>
      <c r="AH139" s="2265"/>
      <c r="AI139" s="1014"/>
      <c r="AJ139" s="1015">
        <f>I5</f>
        <v>4</v>
      </c>
      <c r="AK139" s="1016"/>
      <c r="AL139" s="920"/>
      <c r="AM139" s="1017"/>
      <c r="AN139" s="920"/>
      <c r="AO139" s="1018"/>
      <c r="AP139" s="895">
        <f>AF139*N7/10000</f>
        <v>11.368</v>
      </c>
      <c r="AQ139" s="896"/>
      <c r="AR139" s="897"/>
      <c r="AS139" s="898"/>
      <c r="AT139" s="897"/>
      <c r="AU139" s="899"/>
      <c r="AV139" s="895"/>
      <c r="AW139" s="896"/>
      <c r="AX139" s="897"/>
      <c r="AY139" s="898"/>
      <c r="AZ139" s="897"/>
      <c r="BA139" s="899"/>
      <c r="BB139" s="900">
        <f>AF139/1000</f>
        <v>0.81200000000000006</v>
      </c>
      <c r="BC139" s="896"/>
      <c r="BD139" s="897"/>
      <c r="BE139" s="898"/>
      <c r="BF139" s="897"/>
      <c r="BG139" s="899"/>
      <c r="BH139" s="900"/>
      <c r="BI139" s="896"/>
      <c r="BJ139" s="897"/>
      <c r="BK139" s="898"/>
      <c r="BL139" s="897"/>
      <c r="BM139" s="899"/>
      <c r="BN139" s="890">
        <f>ROUND((AF139-I139)/K8,0)*N9*(1+K10)/1000</f>
        <v>2.94</v>
      </c>
      <c r="BO139" s="921"/>
      <c r="BP139" s="887"/>
      <c r="BQ139" s="922"/>
      <c r="BR139" s="923"/>
      <c r="BS139" s="921"/>
      <c r="BT139" s="926"/>
      <c r="BU139" s="921"/>
      <c r="BV139" s="920"/>
      <c r="BW139" s="922"/>
      <c r="BX139" s="923"/>
      <c r="BY139" s="921"/>
      <c r="BZ139" s="926"/>
      <c r="CA139" s="578"/>
      <c r="CB139" s="920"/>
      <c r="CC139" s="924"/>
      <c r="CD139" s="1776"/>
      <c r="CE139" s="638"/>
      <c r="CF139" s="613"/>
      <c r="CG139" s="613"/>
      <c r="CH139" s="613"/>
      <c r="CI139" s="613"/>
    </row>
    <row r="140" spans="1:166" s="849" customFormat="1" ht="7.35" customHeight="1">
      <c r="A140" s="1006"/>
      <c r="B140" s="1773"/>
      <c r="C140" s="2447"/>
      <c r="D140" s="2448"/>
      <c r="E140" s="2435"/>
      <c r="F140" s="2436"/>
      <c r="G140" s="2230" t="s">
        <v>610</v>
      </c>
      <c r="H140" s="2231"/>
      <c r="I140" s="1008">
        <f>SUM(I139:I139)</f>
        <v>412</v>
      </c>
      <c r="J140" s="911"/>
      <c r="K140" s="2329"/>
      <c r="L140" s="2330"/>
      <c r="M140" s="612"/>
      <c r="N140" s="2246"/>
      <c r="O140" s="2239"/>
      <c r="P140" s="1766"/>
      <c r="Q140" s="1757"/>
      <c r="R140" s="2311"/>
      <c r="S140" s="2311"/>
      <c r="T140" s="612"/>
      <c r="U140" s="2226"/>
      <c r="V140" s="2227"/>
      <c r="W140" s="2283"/>
      <c r="X140" s="2220"/>
      <c r="Y140" s="2220"/>
      <c r="Z140" s="1755"/>
      <c r="AA140" s="2220"/>
      <c r="AB140" s="2220"/>
      <c r="AC140" s="2220"/>
      <c r="AD140" s="2220"/>
      <c r="AE140" s="1755"/>
      <c r="AF140" s="2228">
        <f>SUM(AF139:AF139)</f>
        <v>812</v>
      </c>
      <c r="AG140" s="2229"/>
      <c r="AH140" s="2229"/>
      <c r="AI140" s="1756"/>
      <c r="AJ140" s="1011">
        <f>SUM(AJ139:AJ139)</f>
        <v>4</v>
      </c>
      <c r="AK140" s="912"/>
      <c r="AL140" s="913">
        <f>'3.1Cost by Sub-contractors'!K20</f>
        <v>150.63</v>
      </c>
      <c r="AM140" s="914"/>
      <c r="AN140" s="913">
        <f>AJ140*AL140</f>
        <v>602.52</v>
      </c>
      <c r="AO140" s="915"/>
      <c r="AP140" s="916">
        <f>SUM(AP139:AP139)</f>
        <v>11.368</v>
      </c>
      <c r="AQ140" s="912"/>
      <c r="AR140" s="913">
        <f>'3.1Cost by Sub-contractors'!K21</f>
        <v>175.36</v>
      </c>
      <c r="AS140" s="914"/>
      <c r="AT140" s="913">
        <f>AP140*AR140</f>
        <v>1993.4924800000001</v>
      </c>
      <c r="AU140" s="915"/>
      <c r="AV140" s="916">
        <f>SUM(AV139:AV139)</f>
        <v>0</v>
      </c>
      <c r="AW140" s="912"/>
      <c r="AX140" s="913">
        <f>'3.1Cost by Sub-contractors'!K22</f>
        <v>226.18</v>
      </c>
      <c r="AY140" s="914"/>
      <c r="AZ140" s="913">
        <f>AV140*AX140</f>
        <v>0</v>
      </c>
      <c r="BA140" s="915"/>
      <c r="BB140" s="917">
        <f>SUM(BB139:BB139)</f>
        <v>0.81200000000000006</v>
      </c>
      <c r="BC140" s="912"/>
      <c r="BD140" s="913">
        <f>'3.1Cost by Sub-contractors'!K23</f>
        <v>438.31</v>
      </c>
      <c r="BE140" s="914"/>
      <c r="BF140" s="913">
        <f>BB140*BD140</f>
        <v>355.90772000000004</v>
      </c>
      <c r="BG140" s="915"/>
      <c r="BH140" s="917">
        <f>SUM(BH139:BH139)</f>
        <v>0</v>
      </c>
      <c r="BI140" s="912"/>
      <c r="BJ140" s="913">
        <f>'3.1Cost by Sub-contractors'!K24</f>
        <v>474.97</v>
      </c>
      <c r="BK140" s="914"/>
      <c r="BL140" s="913">
        <f>BH140*BJ140</f>
        <v>0</v>
      </c>
      <c r="BM140" s="915"/>
      <c r="BN140" s="918">
        <f>SUM(BN139:BN139)</f>
        <v>2.94</v>
      </c>
      <c r="BO140" s="912"/>
      <c r="BP140" s="913">
        <f>'3.1Cost by Sub-contractors'!K25</f>
        <v>572.73</v>
      </c>
      <c r="BQ140" s="919"/>
      <c r="BR140" s="914">
        <f>BN140*BP140</f>
        <v>1683.8262</v>
      </c>
      <c r="BS140" s="915"/>
      <c r="BT140" s="918">
        <f>SUM(BT139:BT139)</f>
        <v>0</v>
      </c>
      <c r="BU140" s="912"/>
      <c r="BV140" s="913">
        <f>'3.1Cost by Sub-contractors'!K26</f>
        <v>474.97</v>
      </c>
      <c r="BW140" s="919"/>
      <c r="BX140" s="914">
        <f>BT140*BV140</f>
        <v>0</v>
      </c>
      <c r="BY140" s="915"/>
      <c r="BZ140" s="918">
        <f>SUM(BZ139:BZ139)</f>
        <v>0</v>
      </c>
      <c r="CA140" s="912"/>
      <c r="CB140" s="913">
        <f>'3.1Cost by Sub-contractors'!K27</f>
        <v>655.49</v>
      </c>
      <c r="CC140" s="919"/>
      <c r="CD140" s="914">
        <f>BZ140*CB140</f>
        <v>0</v>
      </c>
      <c r="CE140" s="915"/>
    </row>
    <row r="141" spans="1:166" s="849" customFormat="1" ht="7.35" customHeight="1">
      <c r="A141" s="979"/>
      <c r="B141" s="1744"/>
      <c r="C141" s="1998" t="str">
        <f>'4.1Plan'!C618</f>
        <v>PKGA5</v>
      </c>
      <c r="D141" s="2000"/>
      <c r="E141" s="2437" t="str">
        <f>'4.1Plan'!D618</f>
        <v>MLA5-1</v>
      </c>
      <c r="F141" s="2438"/>
      <c r="G141" s="2409">
        <v>125700</v>
      </c>
      <c r="H141" s="2410"/>
      <c r="I141" s="1012">
        <v>846</v>
      </c>
      <c r="J141" s="1013"/>
      <c r="K141" s="2367">
        <v>26</v>
      </c>
      <c r="L141" s="2368"/>
      <c r="M141" s="640"/>
      <c r="N141" s="2285">
        <f>G141-I141/2</f>
        <v>125277</v>
      </c>
      <c r="O141" s="2225"/>
      <c r="P141" s="990"/>
      <c r="Q141" s="1770" t="s">
        <v>424</v>
      </c>
      <c r="R141" s="2310">
        <f>G141+I141/2</f>
        <v>126123</v>
      </c>
      <c r="S141" s="2310"/>
      <c r="T141" s="1829"/>
      <c r="U141" s="2302" t="s">
        <v>436</v>
      </c>
      <c r="V141" s="2303"/>
      <c r="W141" s="2285">
        <f>N141-Z6</f>
        <v>125077</v>
      </c>
      <c r="X141" s="2225"/>
      <c r="Y141" s="2225"/>
      <c r="Z141" s="991" t="s">
        <v>424</v>
      </c>
      <c r="AA141" s="2225">
        <f>R141+Z6</f>
        <v>126323</v>
      </c>
      <c r="AB141" s="2225"/>
      <c r="AC141" s="2225"/>
      <c r="AD141" s="2225"/>
      <c r="AE141" s="991"/>
      <c r="AF141" s="2489">
        <f>AA141-W141</f>
        <v>1246</v>
      </c>
      <c r="AG141" s="2490"/>
      <c r="AH141" s="2490"/>
      <c r="AI141" s="992"/>
      <c r="AJ141" s="1015">
        <f>I5</f>
        <v>4</v>
      </c>
      <c r="AK141" s="1016"/>
      <c r="AL141" s="920"/>
      <c r="AM141" s="1017"/>
      <c r="AN141" s="920"/>
      <c r="AO141" s="1018"/>
      <c r="AP141" s="883">
        <f>(AF141-I141)*N7/10000</f>
        <v>5.6</v>
      </c>
      <c r="AQ141" s="884"/>
      <c r="AR141" s="885"/>
      <c r="AS141" s="886"/>
      <c r="AT141" s="885"/>
      <c r="AU141" s="888"/>
      <c r="AV141" s="883">
        <f>I141*N7/10000</f>
        <v>11.843999999999999</v>
      </c>
      <c r="AW141" s="884"/>
      <c r="AX141" s="885"/>
      <c r="AY141" s="886"/>
      <c r="AZ141" s="885"/>
      <c r="BA141" s="888"/>
      <c r="BB141" s="889">
        <f>(AF141-I141)/1000</f>
        <v>0.4</v>
      </c>
      <c r="BC141" s="884"/>
      <c r="BD141" s="885"/>
      <c r="BE141" s="886"/>
      <c r="BF141" s="885"/>
      <c r="BG141" s="888"/>
      <c r="BH141" s="889">
        <f>I141/1000</f>
        <v>0.84599999999999997</v>
      </c>
      <c r="BI141" s="884"/>
      <c r="BJ141" s="885"/>
      <c r="BK141" s="886"/>
      <c r="BL141" s="885"/>
      <c r="BM141" s="888"/>
      <c r="BN141" s="890">
        <f>ROUND((AF141-I141)/K8,0)*N9*(1+K10)/1000</f>
        <v>2.94</v>
      </c>
      <c r="BO141" s="891"/>
      <c r="BP141" s="885"/>
      <c r="BQ141" s="892"/>
      <c r="BR141" s="886"/>
      <c r="BS141" s="891"/>
      <c r="BT141" s="890">
        <f>ROUND(I141/AR13,0)*AR14/1000</f>
        <v>5.6</v>
      </c>
      <c r="BU141" s="891"/>
      <c r="BV141" s="920"/>
      <c r="BW141" s="892"/>
      <c r="BX141" s="886"/>
      <c r="BY141" s="891"/>
      <c r="BZ141" s="890">
        <f>I141*AR15/1000</f>
        <v>3.3839999999999999</v>
      </c>
      <c r="CA141" s="596"/>
      <c r="CB141" s="920"/>
      <c r="CC141" s="893"/>
      <c r="CD141" s="639"/>
      <c r="CE141" s="640"/>
    </row>
    <row r="142" spans="1:166" ht="7.35" customHeight="1">
      <c r="A142" s="979"/>
      <c r="B142" s="1744"/>
      <c r="C142" s="1993"/>
      <c r="D142" s="1995"/>
      <c r="E142" s="2029"/>
      <c r="F142" s="2031"/>
      <c r="G142" s="2403">
        <v>127200</v>
      </c>
      <c r="H142" s="2404"/>
      <c r="I142" s="993">
        <v>652</v>
      </c>
      <c r="J142" s="994"/>
      <c r="K142" s="2365">
        <v>26</v>
      </c>
      <c r="L142" s="2366"/>
      <c r="M142" s="637"/>
      <c r="N142" s="2284">
        <f>G142-I142/2</f>
        <v>126874</v>
      </c>
      <c r="O142" s="2219"/>
      <c r="P142" s="1768"/>
      <c r="Q142" s="1751" t="s">
        <v>424</v>
      </c>
      <c r="R142" s="2312">
        <f>G142+I142/2</f>
        <v>127526</v>
      </c>
      <c r="S142" s="2312"/>
      <c r="T142" s="1024"/>
      <c r="U142" s="2279" t="s">
        <v>437</v>
      </c>
      <c r="V142" s="2280"/>
      <c r="W142" s="2284">
        <f>N142-Z6</f>
        <v>126674</v>
      </c>
      <c r="X142" s="2219"/>
      <c r="Y142" s="2219"/>
      <c r="Z142" s="984" t="s">
        <v>424</v>
      </c>
      <c r="AA142" s="2219">
        <f>R142+Z6</f>
        <v>127726</v>
      </c>
      <c r="AB142" s="2219"/>
      <c r="AC142" s="2219"/>
      <c r="AD142" s="2219"/>
      <c r="AE142" s="984"/>
      <c r="AF142" s="2249">
        <f>AA142-W142</f>
        <v>1052</v>
      </c>
      <c r="AG142" s="2250"/>
      <c r="AH142" s="2250"/>
      <c r="AI142" s="995"/>
      <c r="AJ142" s="996">
        <f>I5</f>
        <v>4</v>
      </c>
      <c r="AK142" s="997"/>
      <c r="AL142" s="894"/>
      <c r="AM142" s="998"/>
      <c r="AN142" s="894"/>
      <c r="AO142" s="999"/>
      <c r="AP142" s="895">
        <f>AF142*N7/10000</f>
        <v>14.728</v>
      </c>
      <c r="AQ142" s="896"/>
      <c r="AR142" s="897"/>
      <c r="AS142" s="898"/>
      <c r="AT142" s="897"/>
      <c r="AU142" s="899"/>
      <c r="AV142" s="895"/>
      <c r="AW142" s="896"/>
      <c r="AX142" s="897"/>
      <c r="AY142" s="898"/>
      <c r="AZ142" s="897"/>
      <c r="BA142" s="899"/>
      <c r="BB142" s="900">
        <f>AF142/1000</f>
        <v>1.052</v>
      </c>
      <c r="BC142" s="896"/>
      <c r="BD142" s="897"/>
      <c r="BE142" s="898"/>
      <c r="BF142" s="897"/>
      <c r="BG142" s="899"/>
      <c r="BH142" s="900"/>
      <c r="BI142" s="896"/>
      <c r="BJ142" s="897"/>
      <c r="BK142" s="898"/>
      <c r="BL142" s="897"/>
      <c r="BM142" s="899"/>
      <c r="BN142" s="903">
        <f>ROUND((AF142-I142)/K8,0)*N9*(1+K10)/1000</f>
        <v>2.94</v>
      </c>
      <c r="BO142" s="901"/>
      <c r="BP142" s="897"/>
      <c r="BQ142" s="902"/>
      <c r="BR142" s="898"/>
      <c r="BS142" s="901"/>
      <c r="BT142" s="903"/>
      <c r="BU142" s="901"/>
      <c r="BV142" s="894"/>
      <c r="BW142" s="902"/>
      <c r="BX142" s="898"/>
      <c r="BY142" s="901"/>
      <c r="BZ142" s="903"/>
      <c r="CA142" s="580"/>
      <c r="CB142" s="894"/>
      <c r="CC142" s="904"/>
      <c r="CD142" s="636"/>
      <c r="CE142" s="637"/>
      <c r="CF142" s="613"/>
      <c r="CG142" s="613"/>
      <c r="CH142" s="613"/>
      <c r="CI142" s="613"/>
    </row>
    <row r="143" spans="1:166" ht="7.35" customHeight="1">
      <c r="A143" s="979"/>
      <c r="B143" s="1744"/>
      <c r="C143" s="1993"/>
      <c r="D143" s="1995"/>
      <c r="E143" s="2029"/>
      <c r="F143" s="2031"/>
      <c r="G143" s="2419">
        <v>128180</v>
      </c>
      <c r="H143" s="2420"/>
      <c r="I143" s="1020">
        <v>292</v>
      </c>
      <c r="J143" s="1021"/>
      <c r="K143" s="2369">
        <v>26</v>
      </c>
      <c r="L143" s="2370"/>
      <c r="M143" s="643"/>
      <c r="N143" s="2245">
        <f>G143-I143/2</f>
        <v>128034</v>
      </c>
      <c r="O143" s="2222"/>
      <c r="P143" s="1765"/>
      <c r="Q143" s="1752" t="s">
        <v>424</v>
      </c>
      <c r="R143" s="2331">
        <f>G143+I143/2</f>
        <v>128326</v>
      </c>
      <c r="S143" s="2331"/>
      <c r="T143" s="1022"/>
      <c r="U143" s="2277" t="s">
        <v>438</v>
      </c>
      <c r="V143" s="2278"/>
      <c r="W143" s="2245">
        <f>N143-V6</f>
        <v>127934</v>
      </c>
      <c r="X143" s="2222"/>
      <c r="Y143" s="2222"/>
      <c r="Z143" s="1800" t="s">
        <v>424</v>
      </c>
      <c r="AA143" s="2222">
        <f>R143+V6</f>
        <v>128426</v>
      </c>
      <c r="AB143" s="2222"/>
      <c r="AC143" s="2222"/>
      <c r="AD143" s="2222"/>
      <c r="AE143" s="1800"/>
      <c r="AF143" s="2451">
        <f>AA143-W143</f>
        <v>492</v>
      </c>
      <c r="AG143" s="2452"/>
      <c r="AH143" s="2452"/>
      <c r="AI143" s="1047"/>
      <c r="AJ143" s="1039">
        <f>I5</f>
        <v>4</v>
      </c>
      <c r="AK143" s="1032"/>
      <c r="AL143" s="929"/>
      <c r="AM143" s="1033"/>
      <c r="AN143" s="929"/>
      <c r="AO143" s="1034"/>
      <c r="AP143" s="1801">
        <f>AF143*N7/10000</f>
        <v>6.8879999999999999</v>
      </c>
      <c r="AQ143" s="1802"/>
      <c r="AR143" s="907"/>
      <c r="AS143" s="909"/>
      <c r="AT143" s="907"/>
      <c r="AU143" s="1803"/>
      <c r="AV143" s="1801"/>
      <c r="AW143" s="1802"/>
      <c r="AX143" s="907"/>
      <c r="AY143" s="909"/>
      <c r="AZ143" s="907"/>
      <c r="BA143" s="1803"/>
      <c r="BB143" s="1804">
        <f>AF143/1000</f>
        <v>0.49199999999999999</v>
      </c>
      <c r="BC143" s="1802"/>
      <c r="BD143" s="907"/>
      <c r="BE143" s="909"/>
      <c r="BF143" s="907"/>
      <c r="BG143" s="1803"/>
      <c r="BH143" s="1804"/>
      <c r="BI143" s="1802"/>
      <c r="BJ143" s="907"/>
      <c r="BK143" s="909"/>
      <c r="BL143" s="907"/>
      <c r="BM143" s="1803"/>
      <c r="BN143" s="925">
        <f>ROUND((AF143-I143)/K8,0)*N9*(1+K10)/1000</f>
        <v>1.47</v>
      </c>
      <c r="BO143" s="906"/>
      <c r="BP143" s="907"/>
      <c r="BQ143" s="908"/>
      <c r="BR143" s="909"/>
      <c r="BS143" s="906"/>
      <c r="BT143" s="925"/>
      <c r="BU143" s="906"/>
      <c r="BV143" s="929"/>
      <c r="BW143" s="908"/>
      <c r="BX143" s="909"/>
      <c r="BY143" s="906"/>
      <c r="BZ143" s="925"/>
      <c r="CA143" s="617"/>
      <c r="CB143" s="929"/>
      <c r="CC143" s="910"/>
      <c r="CD143" s="1775"/>
      <c r="CE143" s="643"/>
      <c r="CF143" s="613"/>
      <c r="CG143" s="613"/>
      <c r="CH143" s="613"/>
      <c r="CI143" s="613"/>
    </row>
    <row r="144" spans="1:166" s="849" customFormat="1" ht="7.35" customHeight="1">
      <c r="A144" s="1019"/>
      <c r="B144" s="1750"/>
      <c r="C144" s="2035"/>
      <c r="D144" s="2037"/>
      <c r="E144" s="2435"/>
      <c r="F144" s="2436"/>
      <c r="G144" s="2230" t="s">
        <v>610</v>
      </c>
      <c r="H144" s="2231"/>
      <c r="I144" s="1008">
        <f>SUM(I141:I143)</f>
        <v>1790</v>
      </c>
      <c r="J144" s="911"/>
      <c r="K144" s="2329"/>
      <c r="L144" s="2330"/>
      <c r="M144" s="612"/>
      <c r="N144" s="2246"/>
      <c r="O144" s="2239"/>
      <c r="P144" s="1766"/>
      <c r="Q144" s="1757"/>
      <c r="R144" s="2239"/>
      <c r="S144" s="2239"/>
      <c r="T144" s="612"/>
      <c r="U144" s="2226"/>
      <c r="V144" s="2227"/>
      <c r="W144" s="2246"/>
      <c r="X144" s="2239"/>
      <c r="Y144" s="2239"/>
      <c r="Z144" s="1755"/>
      <c r="AA144" s="2239"/>
      <c r="AB144" s="2239"/>
      <c r="AC144" s="2239"/>
      <c r="AD144" s="2239"/>
      <c r="AE144" s="1755"/>
      <c r="AF144" s="2228">
        <f>SUM(AF141:AF143)</f>
        <v>2790</v>
      </c>
      <c r="AG144" s="2229"/>
      <c r="AH144" s="2229"/>
      <c r="AI144" s="1756"/>
      <c r="AJ144" s="1011">
        <f>SUM(AJ141:AJ143)</f>
        <v>12</v>
      </c>
      <c r="AK144" s="912"/>
      <c r="AL144" s="913">
        <f>'3.1Cost by Sub-contractors'!K20</f>
        <v>150.63</v>
      </c>
      <c r="AM144" s="914"/>
      <c r="AN144" s="913">
        <f>AJ144*AL144</f>
        <v>1807.56</v>
      </c>
      <c r="AO144" s="915"/>
      <c r="AP144" s="916">
        <f>SUM(AP141:AP143)</f>
        <v>27.216000000000001</v>
      </c>
      <c r="AQ144" s="912"/>
      <c r="AR144" s="913">
        <f>'3.1Cost by Sub-contractors'!K21</f>
        <v>175.36</v>
      </c>
      <c r="AS144" s="914"/>
      <c r="AT144" s="913">
        <f>AP144*AR144</f>
        <v>4772.5977600000006</v>
      </c>
      <c r="AU144" s="915"/>
      <c r="AV144" s="916">
        <f>SUM(AV141:AV143)</f>
        <v>11.843999999999999</v>
      </c>
      <c r="AW144" s="912"/>
      <c r="AX144" s="913">
        <f>'3.1Cost by Sub-contractors'!K22</f>
        <v>226.18</v>
      </c>
      <c r="AY144" s="914"/>
      <c r="AZ144" s="913">
        <f>AV144*AX144</f>
        <v>2678.87592</v>
      </c>
      <c r="BA144" s="915"/>
      <c r="BB144" s="917">
        <f>SUM(BB141:BB143)</f>
        <v>1.944</v>
      </c>
      <c r="BC144" s="912"/>
      <c r="BD144" s="913">
        <f>'3.1Cost by Sub-contractors'!K23</f>
        <v>438.31</v>
      </c>
      <c r="BE144" s="914"/>
      <c r="BF144" s="913">
        <f>BB144*BD144</f>
        <v>852.07463999999993</v>
      </c>
      <c r="BG144" s="915"/>
      <c r="BH144" s="917">
        <f>SUM(BH141:BH143)</f>
        <v>0.84599999999999997</v>
      </c>
      <c r="BI144" s="912"/>
      <c r="BJ144" s="913">
        <f>'3.1Cost by Sub-contractors'!K24</f>
        <v>474.97</v>
      </c>
      <c r="BK144" s="914"/>
      <c r="BL144" s="913">
        <f>BH144*BJ144</f>
        <v>401.82462000000004</v>
      </c>
      <c r="BM144" s="915"/>
      <c r="BN144" s="918">
        <f>SUM(BN141:BN143)</f>
        <v>7.35</v>
      </c>
      <c r="BO144" s="912"/>
      <c r="BP144" s="913">
        <f>'3.1Cost by Sub-contractors'!K25</f>
        <v>572.73</v>
      </c>
      <c r="BQ144" s="919"/>
      <c r="BR144" s="914">
        <f>BN144*BP144</f>
        <v>4209.5654999999997</v>
      </c>
      <c r="BS144" s="915"/>
      <c r="BT144" s="918">
        <f>SUM(BT141:BT143)</f>
        <v>5.6</v>
      </c>
      <c r="BU144" s="912"/>
      <c r="BV144" s="913">
        <f>'3.1Cost by Sub-contractors'!K26</f>
        <v>474.97</v>
      </c>
      <c r="BW144" s="919"/>
      <c r="BX144" s="914">
        <f>BT144*BV144</f>
        <v>2659.8319999999999</v>
      </c>
      <c r="BY144" s="915"/>
      <c r="BZ144" s="918">
        <f>SUM(BZ141:BZ143)</f>
        <v>3.3839999999999999</v>
      </c>
      <c r="CA144" s="912"/>
      <c r="CB144" s="913">
        <f>'3.1Cost by Sub-contractors'!K27</f>
        <v>655.49</v>
      </c>
      <c r="CC144" s="919"/>
      <c r="CD144" s="914">
        <f>BZ144*CB144</f>
        <v>2218.1781599999999</v>
      </c>
      <c r="CE144" s="915"/>
    </row>
    <row r="145" spans="1:166" ht="7.35" customHeight="1">
      <c r="A145" s="975"/>
      <c r="B145" s="2201" t="s">
        <v>611</v>
      </c>
      <c r="C145" s="2201"/>
      <c r="D145" s="2201"/>
      <c r="E145" s="2201"/>
      <c r="F145" s="2201"/>
      <c r="G145" s="2201"/>
      <c r="H145" s="2201"/>
      <c r="I145" s="2201"/>
      <c r="J145" s="2201"/>
      <c r="K145" s="2201"/>
      <c r="L145" s="2201"/>
      <c r="M145" s="2201"/>
      <c r="N145" s="2201"/>
      <c r="O145" s="2201"/>
      <c r="P145" s="2201"/>
      <c r="Q145" s="2201"/>
      <c r="R145" s="2201"/>
      <c r="S145" s="2201"/>
      <c r="T145" s="2201"/>
      <c r="U145" s="2201"/>
      <c r="V145" s="2201"/>
      <c r="W145" s="2201"/>
      <c r="X145" s="2201"/>
      <c r="Y145" s="2201"/>
      <c r="Z145" s="2201"/>
      <c r="AA145" s="2201"/>
      <c r="AB145" s="2201"/>
      <c r="AC145" s="2201"/>
      <c r="AD145" s="2201"/>
      <c r="AE145" s="2201"/>
      <c r="AF145" s="2201"/>
      <c r="AG145" s="2201"/>
      <c r="AH145" s="2201"/>
      <c r="AI145" s="2201"/>
      <c r="AJ145" s="2201"/>
      <c r="AK145" s="2201"/>
      <c r="AL145" s="2201"/>
      <c r="AM145" s="2201"/>
      <c r="AN145" s="2201"/>
      <c r="AO145" s="2201"/>
      <c r="AP145" s="2201"/>
      <c r="AQ145" s="2201"/>
      <c r="AR145" s="2201"/>
      <c r="AS145" s="2201"/>
      <c r="AT145" s="2201"/>
      <c r="AU145" s="2201"/>
      <c r="AV145" s="2201"/>
      <c r="AW145" s="2201"/>
      <c r="AX145" s="2201"/>
      <c r="AY145" s="2201"/>
      <c r="AZ145" s="2201"/>
      <c r="BA145" s="2201"/>
      <c r="BB145" s="2201"/>
      <c r="BC145" s="2201"/>
      <c r="BD145" s="2201"/>
      <c r="BE145" s="2201"/>
      <c r="BF145" s="2201"/>
      <c r="BG145" s="2201"/>
      <c r="BH145" s="2201"/>
      <c r="BI145" s="2201"/>
      <c r="BJ145" s="2201"/>
      <c r="BK145" s="2201"/>
      <c r="BL145" s="2201"/>
      <c r="BM145" s="2201"/>
      <c r="BN145" s="2201"/>
      <c r="BO145" s="2201"/>
      <c r="BP145" s="2201"/>
      <c r="BQ145" s="2201"/>
      <c r="BR145" s="2201"/>
      <c r="BS145" s="2201"/>
      <c r="BT145" s="2201"/>
      <c r="BU145" s="2201"/>
      <c r="BV145" s="2201"/>
      <c r="BW145" s="2201"/>
      <c r="BX145" s="2201"/>
      <c r="BY145" s="2201"/>
      <c r="BZ145" s="2201"/>
      <c r="CA145" s="2201"/>
      <c r="CB145" s="2201"/>
      <c r="CC145" s="2201"/>
      <c r="CD145" s="2201"/>
      <c r="CE145" s="2202"/>
      <c r="CF145" s="613"/>
      <c r="CG145" s="613"/>
      <c r="CH145" s="613"/>
      <c r="CI145" s="613"/>
    </row>
    <row r="146" spans="1:166" ht="7.35" customHeight="1">
      <c r="A146" s="982"/>
      <c r="B146" s="651" t="str">
        <f>'4.1Plan'!B6</f>
        <v>Danang</v>
      </c>
      <c r="C146" s="1998" t="str">
        <f>'4.1Plan'!C6</f>
        <v>PKG01</v>
      </c>
      <c r="D146" s="2000"/>
      <c r="E146" s="2437" t="str">
        <f>'4.1Plan'!D6</f>
        <v>ML01-1</v>
      </c>
      <c r="F146" s="2438"/>
      <c r="G146" s="2405">
        <v>0</v>
      </c>
      <c r="H146" s="2406"/>
      <c r="I146" s="1025">
        <v>220</v>
      </c>
      <c r="J146" s="1026"/>
      <c r="K146" s="2349">
        <v>12</v>
      </c>
      <c r="L146" s="2350"/>
      <c r="M146" s="638"/>
      <c r="N146" s="2343"/>
      <c r="O146" s="2282"/>
      <c r="P146" s="1764"/>
      <c r="Q146" s="1762"/>
      <c r="R146" s="2282"/>
      <c r="S146" s="2282"/>
      <c r="T146" s="1764"/>
      <c r="U146" s="2275" t="s">
        <v>612</v>
      </c>
      <c r="V146" s="2276"/>
      <c r="W146" s="2282">
        <f>G146</f>
        <v>0</v>
      </c>
      <c r="X146" s="2282"/>
      <c r="Y146" s="2282"/>
      <c r="Z146" s="2282"/>
      <c r="AA146" s="2282"/>
      <c r="AB146" s="2282"/>
      <c r="AC146" s="2282"/>
      <c r="AD146" s="2282"/>
      <c r="AE146" s="2282"/>
      <c r="AF146" s="2495"/>
      <c r="AG146" s="2496"/>
      <c r="AH146" s="2496"/>
      <c r="AI146" s="1014"/>
      <c r="AJ146" s="1031">
        <f>I5</f>
        <v>4</v>
      </c>
      <c r="AK146" s="1083"/>
      <c r="AL146" s="1084"/>
      <c r="AM146" s="1085"/>
      <c r="AN146" s="1084"/>
      <c r="AO146" s="1086"/>
      <c r="AP146" s="930">
        <f>(I146+2*L6)*K7/10000</f>
        <v>6.2</v>
      </c>
      <c r="AQ146" s="931"/>
      <c r="AR146" s="887"/>
      <c r="AS146" s="923"/>
      <c r="AT146" s="887"/>
      <c r="AU146" s="932"/>
      <c r="AV146" s="930"/>
      <c r="AW146" s="931"/>
      <c r="AX146" s="887"/>
      <c r="AY146" s="922"/>
      <c r="AZ146" s="923"/>
      <c r="BA146" s="932"/>
      <c r="BB146" s="933">
        <f>(I146+2*L6)/1000</f>
        <v>0.62</v>
      </c>
      <c r="BC146" s="931"/>
      <c r="BD146" s="887"/>
      <c r="BE146" s="923"/>
      <c r="BF146" s="887"/>
      <c r="BG146" s="932"/>
      <c r="BH146" s="933"/>
      <c r="BI146" s="931"/>
      <c r="BJ146" s="887"/>
      <c r="BK146" s="922"/>
      <c r="BL146" s="923"/>
      <c r="BM146" s="932"/>
      <c r="BN146" s="926">
        <f>2*L6/K8*K9*(1+K10)/1000</f>
        <v>1.26</v>
      </c>
      <c r="BO146" s="921"/>
      <c r="BP146" s="887"/>
      <c r="BQ146" s="922"/>
      <c r="BR146" s="923"/>
      <c r="BS146" s="921"/>
      <c r="BT146" s="926"/>
      <c r="BU146" s="921"/>
      <c r="BV146" s="887"/>
      <c r="BW146" s="922"/>
      <c r="BX146" s="923"/>
      <c r="BY146" s="921"/>
      <c r="BZ146" s="926"/>
      <c r="CA146" s="578"/>
      <c r="CB146" s="555"/>
      <c r="CC146" s="924"/>
      <c r="CD146" s="1776"/>
      <c r="CE146" s="638"/>
      <c r="CF146" s="849"/>
      <c r="CG146" s="849"/>
      <c r="CH146" s="849"/>
      <c r="CI146" s="849"/>
      <c r="CJ146" s="849"/>
      <c r="CK146" s="849"/>
      <c r="CL146" s="849"/>
      <c r="CM146" s="849"/>
      <c r="CN146" s="849"/>
      <c r="CO146" s="849"/>
      <c r="CP146" s="849"/>
      <c r="CQ146" s="849"/>
      <c r="CR146" s="849"/>
      <c r="CS146" s="849"/>
      <c r="CT146" s="849"/>
      <c r="CU146" s="849"/>
      <c r="CV146" s="849"/>
      <c r="CW146" s="849"/>
      <c r="CX146" s="849"/>
      <c r="CY146" s="849"/>
      <c r="CZ146" s="849"/>
      <c r="DA146" s="849"/>
      <c r="DB146" s="849"/>
      <c r="DC146" s="849"/>
      <c r="DD146" s="849"/>
      <c r="DE146" s="849"/>
      <c r="DF146" s="849"/>
      <c r="DG146" s="849"/>
      <c r="DH146" s="849"/>
      <c r="DI146" s="849"/>
      <c r="DJ146" s="849"/>
      <c r="DK146" s="849"/>
      <c r="DL146" s="849"/>
      <c r="DM146" s="849"/>
      <c r="DN146" s="849"/>
      <c r="DO146" s="849"/>
      <c r="DP146" s="849"/>
      <c r="DQ146" s="849"/>
      <c r="DR146" s="849"/>
      <c r="DS146" s="849"/>
      <c r="DT146" s="849"/>
      <c r="DU146" s="849"/>
      <c r="DV146" s="849"/>
      <c r="DW146" s="849"/>
      <c r="DX146" s="849"/>
      <c r="DY146" s="849"/>
      <c r="DZ146" s="849"/>
      <c r="EA146" s="849"/>
      <c r="EB146" s="849"/>
      <c r="EC146" s="849"/>
      <c r="ED146" s="849"/>
      <c r="EE146" s="849"/>
      <c r="EF146" s="849"/>
      <c r="EG146" s="849"/>
      <c r="EH146" s="849"/>
      <c r="EI146" s="849"/>
      <c r="EJ146" s="849"/>
      <c r="EK146" s="849"/>
      <c r="EL146" s="849"/>
      <c r="EM146" s="849"/>
      <c r="EN146" s="849"/>
      <c r="EO146" s="849"/>
      <c r="EP146" s="849"/>
      <c r="EQ146" s="849"/>
      <c r="ER146" s="849"/>
      <c r="ES146" s="849"/>
      <c r="ET146" s="849"/>
      <c r="EU146" s="849"/>
      <c r="EV146" s="849"/>
      <c r="EW146" s="849"/>
      <c r="EX146" s="849"/>
      <c r="EY146" s="849"/>
      <c r="EZ146" s="849"/>
      <c r="FA146" s="849"/>
      <c r="FB146" s="849"/>
      <c r="FC146" s="849"/>
      <c r="FD146" s="849"/>
      <c r="FE146" s="849"/>
      <c r="FF146" s="849"/>
      <c r="FG146" s="849"/>
      <c r="FH146" s="849"/>
      <c r="FI146" s="849"/>
      <c r="FJ146" s="849"/>
    </row>
    <row r="147" spans="1:166" ht="7.35" customHeight="1">
      <c r="A147" s="979"/>
      <c r="B147" s="606"/>
      <c r="C147" s="1993"/>
      <c r="D147" s="1995"/>
      <c r="E147" s="2029"/>
      <c r="F147" s="2031"/>
      <c r="G147" s="2419">
        <v>590</v>
      </c>
      <c r="H147" s="2420"/>
      <c r="I147" s="1020">
        <v>45</v>
      </c>
      <c r="J147" s="1021"/>
      <c r="K147" s="2347">
        <v>9</v>
      </c>
      <c r="L147" s="2348"/>
      <c r="M147" s="643"/>
      <c r="N147" s="2115"/>
      <c r="O147" s="2116"/>
      <c r="P147" s="1765"/>
      <c r="Q147" s="1752"/>
      <c r="R147" s="2116"/>
      <c r="S147" s="2116"/>
      <c r="T147" s="1765"/>
      <c r="U147" s="2277" t="s">
        <v>69</v>
      </c>
      <c r="V147" s="2278"/>
      <c r="W147" s="2116">
        <f>G147</f>
        <v>590</v>
      </c>
      <c r="X147" s="2116"/>
      <c r="Y147" s="2116"/>
      <c r="Z147" s="2116"/>
      <c r="AA147" s="2116"/>
      <c r="AB147" s="2116"/>
      <c r="AC147" s="2116"/>
      <c r="AD147" s="2116"/>
      <c r="AE147" s="2116"/>
      <c r="AF147" s="2497"/>
      <c r="AG147" s="2498"/>
      <c r="AH147" s="2498"/>
      <c r="AI147" s="1047"/>
      <c r="AJ147" s="1039">
        <f>G5</f>
        <v>2</v>
      </c>
      <c r="AK147" s="1032"/>
      <c r="AL147" s="929"/>
      <c r="AM147" s="1033"/>
      <c r="AN147" s="929"/>
      <c r="AO147" s="1034"/>
      <c r="AP147" s="937">
        <f>(I147+2*L6)*K7/10000</f>
        <v>4.45</v>
      </c>
      <c r="AQ147" s="938"/>
      <c r="AR147" s="939"/>
      <c r="AS147" s="940"/>
      <c r="AT147" s="939"/>
      <c r="AU147" s="941"/>
      <c r="AV147" s="937"/>
      <c r="AW147" s="938"/>
      <c r="AX147" s="939"/>
      <c r="AY147" s="945"/>
      <c r="AZ147" s="940"/>
      <c r="BA147" s="941"/>
      <c r="BB147" s="900">
        <f>(I147+2*L6)/1000</f>
        <v>0.44500000000000001</v>
      </c>
      <c r="BC147" s="896"/>
      <c r="BD147" s="897"/>
      <c r="BE147" s="898"/>
      <c r="BF147" s="897"/>
      <c r="BG147" s="899"/>
      <c r="BH147" s="900"/>
      <c r="BI147" s="896"/>
      <c r="BJ147" s="897"/>
      <c r="BK147" s="902"/>
      <c r="BL147" s="898"/>
      <c r="BM147" s="899"/>
      <c r="BN147" s="890">
        <f>2*L6/K8*K9*(1+K10)/1000</f>
        <v>1.26</v>
      </c>
      <c r="BO147" s="906"/>
      <c r="BP147" s="907"/>
      <c r="BQ147" s="908"/>
      <c r="BR147" s="909"/>
      <c r="BS147" s="906"/>
      <c r="BT147" s="925"/>
      <c r="BU147" s="906"/>
      <c r="BV147" s="907"/>
      <c r="BW147" s="908"/>
      <c r="BX147" s="909"/>
      <c r="BY147" s="906"/>
      <c r="BZ147" s="925"/>
      <c r="CA147" s="617"/>
      <c r="CB147" s="567"/>
      <c r="CC147" s="910"/>
      <c r="CD147" s="1775"/>
      <c r="CE147" s="643"/>
      <c r="CF147" s="613"/>
      <c r="CG147" s="613"/>
      <c r="CH147" s="613"/>
      <c r="CI147" s="613"/>
    </row>
    <row r="148" spans="1:166" s="849" customFormat="1" ht="7.35" customHeight="1">
      <c r="A148" s="1019"/>
      <c r="B148" s="646"/>
      <c r="C148" s="2035"/>
      <c r="D148" s="2037"/>
      <c r="E148" s="2435"/>
      <c r="F148" s="2436"/>
      <c r="G148" s="2230" t="s">
        <v>610</v>
      </c>
      <c r="H148" s="2231"/>
      <c r="I148" s="1008">
        <f>SUM(I146:I147)</f>
        <v>265</v>
      </c>
      <c r="J148" s="911"/>
      <c r="K148" s="2329"/>
      <c r="L148" s="2330"/>
      <c r="M148" s="612"/>
      <c r="N148" s="2246"/>
      <c r="O148" s="2239"/>
      <c r="P148" s="1766"/>
      <c r="Q148" s="1757"/>
      <c r="R148" s="2239"/>
      <c r="S148" s="2239"/>
      <c r="T148" s="582"/>
      <c r="U148" s="2226"/>
      <c r="V148" s="2227"/>
      <c r="W148" s="2246"/>
      <c r="X148" s="2239"/>
      <c r="Y148" s="2239"/>
      <c r="Z148" s="2239"/>
      <c r="AA148" s="2239"/>
      <c r="AB148" s="2239"/>
      <c r="AC148" s="2239"/>
      <c r="AD148" s="2239"/>
      <c r="AE148" s="2247"/>
      <c r="AF148" s="2499"/>
      <c r="AG148" s="2500"/>
      <c r="AH148" s="2500"/>
      <c r="AI148" s="1756"/>
      <c r="AJ148" s="1011">
        <f>SUM(AJ146:AJ147)</f>
        <v>6</v>
      </c>
      <c r="AK148" s="912"/>
      <c r="AL148" s="913">
        <f>'3.1Cost by Sub-contractors'!K20</f>
        <v>150.63</v>
      </c>
      <c r="AM148" s="914"/>
      <c r="AN148" s="913">
        <f>AJ148*AL148</f>
        <v>903.78</v>
      </c>
      <c r="AO148" s="915"/>
      <c r="AP148" s="916">
        <f>SUM(AP146:AP147)</f>
        <v>10.65</v>
      </c>
      <c r="AQ148" s="912"/>
      <c r="AR148" s="913">
        <f>'3.1Cost by Sub-contractors'!K21</f>
        <v>175.36</v>
      </c>
      <c r="AS148" s="914"/>
      <c r="AT148" s="913">
        <f>AP148*AR148</f>
        <v>1867.5840000000003</v>
      </c>
      <c r="AU148" s="927"/>
      <c r="AV148" s="948"/>
      <c r="AW148" s="949"/>
      <c r="AX148" s="950"/>
      <c r="AY148" s="951"/>
      <c r="AZ148" s="952"/>
      <c r="BA148" s="927"/>
      <c r="BB148" s="917">
        <f>SUM(BB146:BB147)</f>
        <v>1.0649999999999999</v>
      </c>
      <c r="BC148" s="912"/>
      <c r="BD148" s="913">
        <f>'3.1Cost by Sub-contractors'!K23</f>
        <v>438.31</v>
      </c>
      <c r="BE148" s="914"/>
      <c r="BF148" s="913">
        <f>BB148*BD148</f>
        <v>466.80014999999997</v>
      </c>
      <c r="BG148" s="927"/>
      <c r="BH148" s="953"/>
      <c r="BI148" s="949"/>
      <c r="BJ148" s="950"/>
      <c r="BK148" s="951"/>
      <c r="BL148" s="952"/>
      <c r="BM148" s="927"/>
      <c r="BN148" s="918">
        <f>SUM(BN146:BN147)</f>
        <v>2.52</v>
      </c>
      <c r="BO148" s="912"/>
      <c r="BP148" s="913">
        <f>'3.1Cost by Sub-contractors'!K25</f>
        <v>572.73</v>
      </c>
      <c r="BQ148" s="919"/>
      <c r="BR148" s="914">
        <f>BN148*BP148</f>
        <v>1443.2796000000001</v>
      </c>
      <c r="BS148" s="954"/>
      <c r="BT148" s="955"/>
      <c r="BU148" s="954"/>
      <c r="BV148" s="950"/>
      <c r="BW148" s="951"/>
      <c r="BX148" s="952"/>
      <c r="BY148" s="954"/>
      <c r="BZ148" s="955"/>
      <c r="CA148" s="582"/>
      <c r="CB148" s="588"/>
      <c r="CC148" s="956"/>
      <c r="CD148" s="607"/>
      <c r="CE148" s="612"/>
    </row>
    <row r="149" spans="1:166" ht="7.35" customHeight="1">
      <c r="A149" s="982"/>
      <c r="B149" s="1027" t="str">
        <f>'4.1Plan'!B53</f>
        <v>Quang Nam</v>
      </c>
      <c r="C149" s="1998" t="str">
        <f>'4.1Plan'!C53</f>
        <v>PKG02</v>
      </c>
      <c r="D149" s="2000"/>
      <c r="E149" s="2437" t="str">
        <f>'4.1Plan'!D53</f>
        <v>ML02-1</v>
      </c>
      <c r="F149" s="2438"/>
      <c r="G149" s="2486">
        <v>9585</v>
      </c>
      <c r="H149" s="2422"/>
      <c r="I149" s="1025">
        <v>45</v>
      </c>
      <c r="J149" s="1026"/>
      <c r="K149" s="2345">
        <v>12</v>
      </c>
      <c r="L149" s="2346"/>
      <c r="M149" s="651"/>
      <c r="N149" s="2344"/>
      <c r="O149" s="2308"/>
      <c r="P149" s="1769"/>
      <c r="Q149" s="1763"/>
      <c r="R149" s="2239"/>
      <c r="S149" s="2239"/>
      <c r="T149" s="1769"/>
      <c r="U149" s="2273" t="s">
        <v>70</v>
      </c>
      <c r="V149" s="2274"/>
      <c r="W149" s="2286">
        <f>G149</f>
        <v>9585</v>
      </c>
      <c r="X149" s="2286"/>
      <c r="Y149" s="2286"/>
      <c r="Z149" s="2286"/>
      <c r="AA149" s="2286"/>
      <c r="AB149" s="2286"/>
      <c r="AC149" s="2286"/>
      <c r="AD149" s="2286"/>
      <c r="AE149" s="2286"/>
      <c r="AF149" s="2503"/>
      <c r="AG149" s="2504"/>
      <c r="AH149" s="2504"/>
      <c r="AI149" s="651"/>
      <c r="AJ149" s="1049">
        <f>G5</f>
        <v>2</v>
      </c>
      <c r="AK149" s="1028"/>
      <c r="AL149" s="934"/>
      <c r="AM149" s="1029"/>
      <c r="AN149" s="934"/>
      <c r="AO149" s="1030"/>
      <c r="AP149" s="883">
        <f>(I149+2*L6)*K7/10000</f>
        <v>4.45</v>
      </c>
      <c r="AQ149" s="884"/>
      <c r="AR149" s="885"/>
      <c r="AS149" s="886"/>
      <c r="AT149" s="885"/>
      <c r="AU149" s="888"/>
      <c r="AV149" s="957"/>
      <c r="AW149" s="958"/>
      <c r="AX149" s="959"/>
      <c r="AY149" s="960"/>
      <c r="AZ149" s="961"/>
      <c r="BA149" s="962"/>
      <c r="BB149" s="900">
        <f>(I149+2*L6)/1000</f>
        <v>0.44500000000000001</v>
      </c>
      <c r="BC149" s="896"/>
      <c r="BD149" s="897"/>
      <c r="BE149" s="898"/>
      <c r="BF149" s="897"/>
      <c r="BG149" s="899"/>
      <c r="BH149" s="900"/>
      <c r="BI149" s="896"/>
      <c r="BJ149" s="897"/>
      <c r="BK149" s="902"/>
      <c r="BL149" s="898"/>
      <c r="BM149" s="899"/>
      <c r="BN149" s="890">
        <f>2*L6/K8*K9*(1+K10)/1000</f>
        <v>1.26</v>
      </c>
      <c r="BO149" s="963"/>
      <c r="BP149" s="964"/>
      <c r="BQ149" s="965"/>
      <c r="BR149" s="966"/>
      <c r="BS149" s="963"/>
      <c r="BT149" s="967"/>
      <c r="BU149" s="963"/>
      <c r="BV149" s="964"/>
      <c r="BW149" s="965"/>
      <c r="BX149" s="966"/>
      <c r="BY149" s="963"/>
      <c r="BZ149" s="967"/>
      <c r="CA149" s="649"/>
      <c r="CB149" s="968"/>
      <c r="CC149" s="969"/>
      <c r="CD149" s="970"/>
      <c r="CE149" s="608"/>
      <c r="CF149" s="613"/>
      <c r="CG149" s="613"/>
      <c r="CH149" s="613"/>
      <c r="CI149" s="613"/>
    </row>
    <row r="150" spans="1:166" s="849" customFormat="1" ht="7.35" customHeight="1">
      <c r="A150" s="1006"/>
      <c r="B150" s="1048"/>
      <c r="C150" s="2035"/>
      <c r="D150" s="2037"/>
      <c r="E150" s="2435"/>
      <c r="F150" s="2436"/>
      <c r="G150" s="2230" t="s">
        <v>610</v>
      </c>
      <c r="H150" s="2231"/>
      <c r="I150" s="1008">
        <f>I149</f>
        <v>45</v>
      </c>
      <c r="J150" s="911"/>
      <c r="K150" s="2329"/>
      <c r="L150" s="2330"/>
      <c r="M150" s="612"/>
      <c r="N150" s="2246"/>
      <c r="O150" s="2239"/>
      <c r="P150" s="1766"/>
      <c r="Q150" s="1757"/>
      <c r="R150" s="2239"/>
      <c r="S150" s="2239"/>
      <c r="T150" s="582"/>
      <c r="U150" s="2226"/>
      <c r="V150" s="2227"/>
      <c r="W150" s="2246"/>
      <c r="X150" s="2239"/>
      <c r="Y150" s="2239"/>
      <c r="Z150" s="2239"/>
      <c r="AA150" s="2239"/>
      <c r="AB150" s="2239"/>
      <c r="AC150" s="2239"/>
      <c r="AD150" s="2239"/>
      <c r="AE150" s="2247"/>
      <c r="AF150" s="2503"/>
      <c r="AG150" s="2504"/>
      <c r="AH150" s="2504"/>
      <c r="AI150" s="1756"/>
      <c r="AJ150" s="1011">
        <f>AJ149</f>
        <v>2</v>
      </c>
      <c r="AK150" s="912"/>
      <c r="AL150" s="913">
        <f>'3.1Cost by Sub-contractors'!K20</f>
        <v>150.63</v>
      </c>
      <c r="AM150" s="914"/>
      <c r="AN150" s="913">
        <f>AJ150*AL150</f>
        <v>301.26</v>
      </c>
      <c r="AO150" s="915"/>
      <c r="AP150" s="916">
        <f>AP149</f>
        <v>4.45</v>
      </c>
      <c r="AQ150" s="912"/>
      <c r="AR150" s="913">
        <f>'3.1Cost by Sub-contractors'!K21</f>
        <v>175.36</v>
      </c>
      <c r="AS150" s="914"/>
      <c r="AT150" s="913">
        <f>AP150*AR150</f>
        <v>780.35200000000009</v>
      </c>
      <c r="AU150" s="915"/>
      <c r="AV150" s="948"/>
      <c r="AW150" s="949"/>
      <c r="AX150" s="950"/>
      <c r="AY150" s="951"/>
      <c r="AZ150" s="952"/>
      <c r="BA150" s="927"/>
      <c r="BB150" s="917">
        <f>BB149</f>
        <v>0.44500000000000001</v>
      </c>
      <c r="BC150" s="912"/>
      <c r="BD150" s="913">
        <f>'3.1Cost by Sub-contractors'!K23</f>
        <v>438.31</v>
      </c>
      <c r="BE150" s="914"/>
      <c r="BF150" s="913">
        <f>BB150*BD150</f>
        <v>195.04795000000001</v>
      </c>
      <c r="BG150" s="915"/>
      <c r="BH150" s="953"/>
      <c r="BI150" s="949"/>
      <c r="BJ150" s="950"/>
      <c r="BK150" s="951"/>
      <c r="BL150" s="952"/>
      <c r="BM150" s="927"/>
      <c r="BN150" s="955">
        <f>BN149</f>
        <v>1.26</v>
      </c>
      <c r="BO150" s="954"/>
      <c r="BP150" s="913">
        <f>'3.1Cost by Sub-contractors'!K25</f>
        <v>572.73</v>
      </c>
      <c r="BQ150" s="919"/>
      <c r="BR150" s="914">
        <f>BN150*BP150</f>
        <v>721.63980000000004</v>
      </c>
      <c r="BS150" s="954"/>
      <c r="BT150" s="955"/>
      <c r="BU150" s="954"/>
      <c r="BV150" s="950"/>
      <c r="BW150" s="951"/>
      <c r="BX150" s="952"/>
      <c r="BY150" s="954"/>
      <c r="BZ150" s="955"/>
      <c r="CA150" s="582"/>
      <c r="CB150" s="588"/>
      <c r="CC150" s="956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9"/>
      <c r="B151" s="1744"/>
      <c r="C151" s="1993" t="str">
        <f>'4.1Plan'!C377</f>
        <v>PKGA1</v>
      </c>
      <c r="D151" s="1995"/>
      <c r="E151" s="2437" t="str">
        <f>'4.1Plan'!D377</f>
        <v>MLA1-1</v>
      </c>
      <c r="F151" s="2438"/>
      <c r="G151" s="2425">
        <v>66334</v>
      </c>
      <c r="H151" s="2426"/>
      <c r="I151" s="993">
        <v>185</v>
      </c>
      <c r="J151" s="994"/>
      <c r="K151" s="2345">
        <v>12</v>
      </c>
      <c r="L151" s="2346"/>
      <c r="M151" s="606"/>
      <c r="N151" s="2344"/>
      <c r="O151" s="2308"/>
      <c r="P151" s="1769"/>
      <c r="Q151" s="1763"/>
      <c r="R151" s="2239"/>
      <c r="S151" s="2239"/>
      <c r="T151" s="1769"/>
      <c r="U151" s="2273" t="s">
        <v>71</v>
      </c>
      <c r="V151" s="2274"/>
      <c r="W151" s="2281">
        <f>G151</f>
        <v>66334</v>
      </c>
      <c r="X151" s="2281"/>
      <c r="Y151" s="2281"/>
      <c r="Z151" s="2281"/>
      <c r="AA151" s="2281"/>
      <c r="AB151" s="2281"/>
      <c r="AC151" s="2281"/>
      <c r="AD151" s="2281"/>
      <c r="AE151" s="2281"/>
      <c r="AF151" s="2503"/>
      <c r="AG151" s="2504"/>
      <c r="AH151" s="2504"/>
      <c r="AI151" s="606"/>
      <c r="AJ151" s="1043">
        <f>I5</f>
        <v>4</v>
      </c>
      <c r="AK151" s="1044"/>
      <c r="AL151" s="947"/>
      <c r="AM151" s="1045"/>
      <c r="AN151" s="947"/>
      <c r="AO151" s="1046"/>
      <c r="AP151" s="895">
        <f>(I151+2*L6)*K7/10000</f>
        <v>5.85</v>
      </c>
      <c r="AQ151" s="896"/>
      <c r="AR151" s="897"/>
      <c r="AS151" s="898"/>
      <c r="AT151" s="897"/>
      <c r="AU151" s="899"/>
      <c r="AV151" s="957"/>
      <c r="AW151" s="958"/>
      <c r="AX151" s="959"/>
      <c r="AY151" s="960"/>
      <c r="AZ151" s="961"/>
      <c r="BA151" s="962"/>
      <c r="BB151" s="900">
        <f>(I151+2*L6)/1000</f>
        <v>0.58499999999999996</v>
      </c>
      <c r="BC151" s="896"/>
      <c r="BD151" s="897"/>
      <c r="BE151" s="898"/>
      <c r="BF151" s="897"/>
      <c r="BG151" s="899"/>
      <c r="BH151" s="900"/>
      <c r="BI151" s="896"/>
      <c r="BJ151" s="897"/>
      <c r="BK151" s="902"/>
      <c r="BL151" s="898"/>
      <c r="BM151" s="899"/>
      <c r="BN151" s="890">
        <f>2*L6/K8*K9*(1+K10)/1000</f>
        <v>1.26</v>
      </c>
      <c r="BO151" s="963"/>
      <c r="BP151" s="964"/>
      <c r="BQ151" s="965"/>
      <c r="BR151" s="966"/>
      <c r="BS151" s="963"/>
      <c r="BT151" s="967"/>
      <c r="BU151" s="963"/>
      <c r="BV151" s="964"/>
      <c r="BW151" s="965"/>
      <c r="BX151" s="966"/>
      <c r="BY151" s="963"/>
      <c r="BZ151" s="967"/>
      <c r="CA151" s="649"/>
      <c r="CB151" s="968"/>
      <c r="CC151" s="969"/>
      <c r="CD151" s="970"/>
      <c r="CE151" s="608"/>
      <c r="CF151" s="613"/>
      <c r="CG151" s="613"/>
      <c r="CH151" s="613"/>
      <c r="CI151" s="613"/>
    </row>
    <row r="152" spans="1:166" s="849" customFormat="1" ht="7.35" customHeight="1">
      <c r="A152" s="1006"/>
      <c r="B152" s="1773"/>
      <c r="C152" s="2447"/>
      <c r="D152" s="2448"/>
      <c r="E152" s="2435"/>
      <c r="F152" s="2436"/>
      <c r="G152" s="2230" t="s">
        <v>610</v>
      </c>
      <c r="H152" s="2231"/>
      <c r="I152" s="1008">
        <f>I151</f>
        <v>185</v>
      </c>
      <c r="J152" s="911"/>
      <c r="K152" s="2329"/>
      <c r="L152" s="2330"/>
      <c r="M152" s="612"/>
      <c r="N152" s="2246"/>
      <c r="O152" s="2239"/>
      <c r="P152" s="1766"/>
      <c r="Q152" s="1757"/>
      <c r="R152" s="2239"/>
      <c r="S152" s="2239"/>
      <c r="T152" s="582"/>
      <c r="U152" s="2226"/>
      <c r="V152" s="2227"/>
      <c r="W152" s="2246"/>
      <c r="X152" s="2239"/>
      <c r="Y152" s="2239"/>
      <c r="Z152" s="2239"/>
      <c r="AA152" s="2239"/>
      <c r="AB152" s="2239"/>
      <c r="AC152" s="2239"/>
      <c r="AD152" s="2239"/>
      <c r="AE152" s="2247"/>
      <c r="AF152" s="2503"/>
      <c r="AG152" s="2504"/>
      <c r="AH152" s="2504"/>
      <c r="AI152" s="1756"/>
      <c r="AJ152" s="1011">
        <f>AJ151</f>
        <v>4</v>
      </c>
      <c r="AK152" s="912"/>
      <c r="AL152" s="913">
        <f>'3.1Cost by Sub-contractors'!K20</f>
        <v>150.63</v>
      </c>
      <c r="AM152" s="914"/>
      <c r="AN152" s="913">
        <f>AJ152*AL152</f>
        <v>602.52</v>
      </c>
      <c r="AO152" s="915"/>
      <c r="AP152" s="916">
        <f>AP151</f>
        <v>5.85</v>
      </c>
      <c r="AQ152" s="912"/>
      <c r="AR152" s="913">
        <f>'3.1Cost by Sub-contractors'!K21</f>
        <v>175.36</v>
      </c>
      <c r="AS152" s="914"/>
      <c r="AT152" s="913">
        <f>AP152*AR152</f>
        <v>1025.856</v>
      </c>
      <c r="AU152" s="915"/>
      <c r="AV152" s="948"/>
      <c r="AW152" s="949"/>
      <c r="AX152" s="950"/>
      <c r="AY152" s="951"/>
      <c r="AZ152" s="952"/>
      <c r="BA152" s="927"/>
      <c r="BB152" s="917">
        <f>BB151</f>
        <v>0.58499999999999996</v>
      </c>
      <c r="BC152" s="912"/>
      <c r="BD152" s="913">
        <f>'3.1Cost by Sub-contractors'!K23</f>
        <v>438.31</v>
      </c>
      <c r="BE152" s="914"/>
      <c r="BF152" s="913">
        <f>BB152*BD152</f>
        <v>256.41134999999997</v>
      </c>
      <c r="BG152" s="915"/>
      <c r="BH152" s="953"/>
      <c r="BI152" s="949"/>
      <c r="BJ152" s="950"/>
      <c r="BK152" s="951"/>
      <c r="BL152" s="952"/>
      <c r="BM152" s="927"/>
      <c r="BN152" s="955">
        <f>BN151</f>
        <v>1.26</v>
      </c>
      <c r="BO152" s="954"/>
      <c r="BP152" s="913">
        <f>'3.1Cost by Sub-contractors'!K25</f>
        <v>572.73</v>
      </c>
      <c r="BQ152" s="919"/>
      <c r="BR152" s="914">
        <f>BN152*BP152</f>
        <v>721.63980000000004</v>
      </c>
      <c r="BS152" s="954"/>
      <c r="BT152" s="955"/>
      <c r="BU152" s="954"/>
      <c r="BV152" s="950"/>
      <c r="BW152" s="951"/>
      <c r="BX152" s="952"/>
      <c r="BY152" s="954"/>
      <c r="BZ152" s="955"/>
      <c r="CA152" s="582"/>
      <c r="CB152" s="588"/>
      <c r="CC152" s="956"/>
      <c r="CD152" s="607"/>
      <c r="CE152" s="612"/>
    </row>
    <row r="153" spans="1:166" ht="7.35" customHeight="1">
      <c r="A153" s="979"/>
      <c r="B153" s="1744"/>
      <c r="C153" s="1993"/>
      <c r="D153" s="1995"/>
      <c r="E153" s="2029" t="str">
        <f>'4.1Plan'!D430</f>
        <v>MLA1-3</v>
      </c>
      <c r="F153" s="2031"/>
      <c r="G153" s="2405">
        <v>78481</v>
      </c>
      <c r="H153" s="2406"/>
      <c r="I153" s="1025">
        <v>187</v>
      </c>
      <c r="J153" s="1026"/>
      <c r="K153" s="2349">
        <v>7.5</v>
      </c>
      <c r="L153" s="2350"/>
      <c r="M153" s="638"/>
      <c r="N153" s="2343"/>
      <c r="O153" s="2282"/>
      <c r="P153" s="1764"/>
      <c r="Q153" s="1762"/>
      <c r="R153" s="2282"/>
      <c r="S153" s="2282"/>
      <c r="T153" s="1764"/>
      <c r="U153" s="2275" t="s">
        <v>72</v>
      </c>
      <c r="V153" s="2276"/>
      <c r="W153" s="2282">
        <f>G153</f>
        <v>78481</v>
      </c>
      <c r="X153" s="2282"/>
      <c r="Y153" s="2282"/>
      <c r="Z153" s="2282"/>
      <c r="AA153" s="2282"/>
      <c r="AB153" s="2282"/>
      <c r="AC153" s="2282"/>
      <c r="AD153" s="2282"/>
      <c r="AE153" s="2282"/>
      <c r="AF153" s="2495"/>
      <c r="AG153" s="2496"/>
      <c r="AH153" s="2496"/>
      <c r="AI153" s="638"/>
      <c r="AJ153" s="1015">
        <f>I5</f>
        <v>4</v>
      </c>
      <c r="AK153" s="1016"/>
      <c r="AL153" s="920"/>
      <c r="AM153" s="1017"/>
      <c r="AN153" s="920"/>
      <c r="AO153" s="1018"/>
      <c r="AP153" s="895">
        <f>(I153+2*L6)*K7/10000</f>
        <v>5.87</v>
      </c>
      <c r="AQ153" s="896"/>
      <c r="AR153" s="897"/>
      <c r="AS153" s="898"/>
      <c r="AT153" s="897"/>
      <c r="AU153" s="899"/>
      <c r="AV153" s="883"/>
      <c r="AW153" s="884"/>
      <c r="AX153" s="885"/>
      <c r="AY153" s="892"/>
      <c r="AZ153" s="886"/>
      <c r="BA153" s="888"/>
      <c r="BB153" s="900">
        <f>(I153+2*L6)/1000</f>
        <v>0.58699999999999997</v>
      </c>
      <c r="BC153" s="896"/>
      <c r="BD153" s="897"/>
      <c r="BE153" s="898"/>
      <c r="BF153" s="897"/>
      <c r="BG153" s="899"/>
      <c r="BH153" s="900"/>
      <c r="BI153" s="896"/>
      <c r="BJ153" s="897"/>
      <c r="BK153" s="902"/>
      <c r="BL153" s="898"/>
      <c r="BM153" s="899"/>
      <c r="BN153" s="890">
        <f>2*L6/K8*K9*(1+K10)/1000</f>
        <v>1.26</v>
      </c>
      <c r="BO153" s="921"/>
      <c r="BP153" s="887"/>
      <c r="BQ153" s="922"/>
      <c r="BR153" s="923"/>
      <c r="BS153" s="921"/>
      <c r="BT153" s="926"/>
      <c r="BU153" s="921"/>
      <c r="BV153" s="887"/>
      <c r="BW153" s="922"/>
      <c r="BX153" s="923"/>
      <c r="BY153" s="921"/>
      <c r="BZ153" s="926"/>
      <c r="CA153" s="578"/>
      <c r="CB153" s="555"/>
      <c r="CC153" s="924"/>
      <c r="CD153" s="1776"/>
      <c r="CE153" s="638"/>
      <c r="CF153" s="613"/>
      <c r="CG153" s="613"/>
      <c r="CH153" s="613"/>
      <c r="CI153" s="613"/>
    </row>
    <row r="154" spans="1:166" ht="7.35" customHeight="1">
      <c r="A154" s="979"/>
      <c r="B154" s="1744"/>
      <c r="C154" s="1993"/>
      <c r="D154" s="1995"/>
      <c r="E154" s="2029"/>
      <c r="F154" s="2031"/>
      <c r="G154" s="2419">
        <v>80071</v>
      </c>
      <c r="H154" s="2420"/>
      <c r="I154" s="1020">
        <v>117</v>
      </c>
      <c r="J154" s="1021"/>
      <c r="K154" s="2347">
        <v>7.5</v>
      </c>
      <c r="L154" s="2348"/>
      <c r="M154" s="643"/>
      <c r="N154" s="2115"/>
      <c r="O154" s="2116"/>
      <c r="P154" s="1765"/>
      <c r="Q154" s="1752"/>
      <c r="R154" s="2116"/>
      <c r="S154" s="2116"/>
      <c r="T154" s="1765"/>
      <c r="U154" s="2277" t="s">
        <v>73</v>
      </c>
      <c r="V154" s="2278"/>
      <c r="W154" s="2116">
        <f>G154</f>
        <v>80071</v>
      </c>
      <c r="X154" s="2116"/>
      <c r="Y154" s="2116"/>
      <c r="Z154" s="2116"/>
      <c r="AA154" s="2116"/>
      <c r="AB154" s="2116"/>
      <c r="AC154" s="2116"/>
      <c r="AD154" s="2116"/>
      <c r="AE154" s="2116"/>
      <c r="AF154" s="2497"/>
      <c r="AG154" s="2498"/>
      <c r="AH154" s="2498"/>
      <c r="AI154" s="643"/>
      <c r="AJ154" s="1002">
        <f>I5</f>
        <v>4</v>
      </c>
      <c r="AK154" s="1003"/>
      <c r="AL154" s="905"/>
      <c r="AM154" s="1004"/>
      <c r="AN154" s="905"/>
      <c r="AO154" s="1005"/>
      <c r="AP154" s="895">
        <f>(I154+2*L6)*K7/10000</f>
        <v>5.17</v>
      </c>
      <c r="AQ154" s="896"/>
      <c r="AR154" s="897"/>
      <c r="AS154" s="898"/>
      <c r="AT154" s="897"/>
      <c r="AU154" s="899"/>
      <c r="AV154" s="937"/>
      <c r="AW154" s="938"/>
      <c r="AX154" s="939"/>
      <c r="AY154" s="945"/>
      <c r="AZ154" s="940"/>
      <c r="BA154" s="941"/>
      <c r="BB154" s="900">
        <f>(I154+2*L6)/1000</f>
        <v>0.51700000000000002</v>
      </c>
      <c r="BC154" s="896"/>
      <c r="BD154" s="897"/>
      <c r="BE154" s="898"/>
      <c r="BF154" s="897"/>
      <c r="BG154" s="899"/>
      <c r="BH154" s="900"/>
      <c r="BI154" s="896"/>
      <c r="BJ154" s="897"/>
      <c r="BK154" s="902"/>
      <c r="BL154" s="898"/>
      <c r="BM154" s="899"/>
      <c r="BN154" s="890">
        <f>2*L6/K8*K9*(1+K10)/1000</f>
        <v>1.26</v>
      </c>
      <c r="BO154" s="906"/>
      <c r="BP154" s="907"/>
      <c r="BQ154" s="908"/>
      <c r="BR154" s="909"/>
      <c r="BS154" s="906"/>
      <c r="BT154" s="925"/>
      <c r="BU154" s="906"/>
      <c r="BV154" s="907"/>
      <c r="BW154" s="908"/>
      <c r="BX154" s="909"/>
      <c r="BY154" s="906"/>
      <c r="BZ154" s="925"/>
      <c r="CA154" s="617"/>
      <c r="CB154" s="567"/>
      <c r="CC154" s="910"/>
      <c r="CD154" s="1775"/>
      <c r="CE154" s="643"/>
      <c r="CF154" s="849"/>
      <c r="CG154" s="849"/>
      <c r="CH154" s="849"/>
      <c r="CI154" s="849"/>
      <c r="CJ154" s="849"/>
      <c r="CK154" s="849"/>
      <c r="CL154" s="849"/>
      <c r="CM154" s="849"/>
      <c r="CN154" s="849"/>
      <c r="CO154" s="849"/>
      <c r="CP154" s="849"/>
      <c r="CQ154" s="849"/>
      <c r="CR154" s="849"/>
      <c r="CS154" s="849"/>
      <c r="CT154" s="849"/>
      <c r="CU154" s="849"/>
      <c r="CV154" s="849"/>
      <c r="CW154" s="849"/>
      <c r="CX154" s="849"/>
      <c r="CY154" s="849"/>
      <c r="CZ154" s="849"/>
      <c r="DA154" s="849"/>
      <c r="DB154" s="849"/>
      <c r="DC154" s="849"/>
      <c r="DD154" s="849"/>
      <c r="DE154" s="849"/>
      <c r="DF154" s="849"/>
      <c r="DG154" s="849"/>
      <c r="DH154" s="849"/>
      <c r="DI154" s="849"/>
      <c r="DJ154" s="849"/>
      <c r="DK154" s="849"/>
      <c r="DL154" s="849"/>
      <c r="DM154" s="849"/>
      <c r="DN154" s="849"/>
      <c r="DO154" s="849"/>
      <c r="DP154" s="849"/>
      <c r="DQ154" s="849"/>
      <c r="DR154" s="849"/>
      <c r="DS154" s="849"/>
      <c r="DT154" s="849"/>
      <c r="DU154" s="849"/>
      <c r="DV154" s="849"/>
      <c r="DW154" s="849"/>
      <c r="DX154" s="849"/>
      <c r="DY154" s="849"/>
      <c r="DZ154" s="849"/>
      <c r="EA154" s="849"/>
      <c r="EB154" s="849"/>
      <c r="EC154" s="849"/>
      <c r="ED154" s="849"/>
      <c r="EE154" s="849"/>
      <c r="EF154" s="849"/>
      <c r="EG154" s="849"/>
      <c r="EH154" s="849"/>
      <c r="EI154" s="849"/>
      <c r="EJ154" s="849"/>
      <c r="EK154" s="849"/>
      <c r="EL154" s="849"/>
      <c r="EM154" s="849"/>
      <c r="EN154" s="849"/>
      <c r="EO154" s="849"/>
      <c r="EP154" s="849"/>
      <c r="EQ154" s="849"/>
      <c r="ER154" s="849"/>
      <c r="ES154" s="849"/>
      <c r="ET154" s="849"/>
      <c r="EU154" s="849"/>
      <c r="EV154" s="849"/>
      <c r="EW154" s="849"/>
      <c r="EX154" s="849"/>
      <c r="EY154" s="849"/>
      <c r="EZ154" s="849"/>
      <c r="FA154" s="849"/>
      <c r="FB154" s="849"/>
      <c r="FC154" s="849"/>
      <c r="FD154" s="849"/>
      <c r="FE154" s="849"/>
      <c r="FF154" s="849"/>
      <c r="FG154" s="849"/>
      <c r="FH154" s="849"/>
      <c r="FI154" s="849"/>
      <c r="FJ154" s="849"/>
    </row>
    <row r="155" spans="1:166" s="849" customFormat="1" ht="7.35" customHeight="1">
      <c r="A155" s="1006"/>
      <c r="B155" s="1773"/>
      <c r="C155" s="2447"/>
      <c r="D155" s="2448"/>
      <c r="E155" s="2435"/>
      <c r="F155" s="2436"/>
      <c r="G155" s="2230" t="s">
        <v>610</v>
      </c>
      <c r="H155" s="2231"/>
      <c r="I155" s="1008">
        <f>SUM(I153:I154)</f>
        <v>304</v>
      </c>
      <c r="J155" s="911"/>
      <c r="K155" s="2329"/>
      <c r="L155" s="2330"/>
      <c r="M155" s="612"/>
      <c r="N155" s="2246"/>
      <c r="O155" s="2239"/>
      <c r="P155" s="1766"/>
      <c r="Q155" s="1757"/>
      <c r="R155" s="2239"/>
      <c r="S155" s="2239"/>
      <c r="T155" s="582"/>
      <c r="U155" s="2226"/>
      <c r="V155" s="2227"/>
      <c r="W155" s="2246"/>
      <c r="X155" s="2239"/>
      <c r="Y155" s="2239"/>
      <c r="Z155" s="2239"/>
      <c r="AA155" s="2239"/>
      <c r="AB155" s="2239"/>
      <c r="AC155" s="2239"/>
      <c r="AD155" s="2239"/>
      <c r="AE155" s="2247"/>
      <c r="AF155" s="2499"/>
      <c r="AG155" s="2500"/>
      <c r="AH155" s="2500"/>
      <c r="AI155" s="1756"/>
      <c r="AJ155" s="1011">
        <f>SUM(AJ153:AJ154)</f>
        <v>8</v>
      </c>
      <c r="AK155" s="912"/>
      <c r="AL155" s="913">
        <f>'3.1Cost by Sub-contractors'!K20</f>
        <v>150.63</v>
      </c>
      <c r="AM155" s="914"/>
      <c r="AN155" s="913">
        <f>AJ155*AL155</f>
        <v>1205.04</v>
      </c>
      <c r="AO155" s="915"/>
      <c r="AP155" s="916">
        <f>SUM(AP153:AP154)</f>
        <v>11.04</v>
      </c>
      <c r="AQ155" s="912"/>
      <c r="AR155" s="913">
        <f>'3.1Cost by Sub-contractors'!K21</f>
        <v>175.36</v>
      </c>
      <c r="AS155" s="914"/>
      <c r="AT155" s="913">
        <f>AP155*AR155</f>
        <v>1935.9744000000001</v>
      </c>
      <c r="AU155" s="915"/>
      <c r="AV155" s="948"/>
      <c r="AW155" s="949"/>
      <c r="AX155" s="950"/>
      <c r="AY155" s="951"/>
      <c r="AZ155" s="952"/>
      <c r="BA155" s="927"/>
      <c r="BB155" s="917">
        <f>SUM(BB153:BB154)</f>
        <v>1.1040000000000001</v>
      </c>
      <c r="BC155" s="912"/>
      <c r="BD155" s="913">
        <f>'3.1Cost by Sub-contractors'!K23</f>
        <v>438.31</v>
      </c>
      <c r="BE155" s="914"/>
      <c r="BF155" s="913">
        <f>BB155*BD155</f>
        <v>483.89424000000002</v>
      </c>
      <c r="BG155" s="915"/>
      <c r="BH155" s="953"/>
      <c r="BI155" s="949"/>
      <c r="BJ155" s="950"/>
      <c r="BK155" s="951"/>
      <c r="BL155" s="952"/>
      <c r="BM155" s="927"/>
      <c r="BN155" s="955">
        <f>SUM(BN153:BN154)</f>
        <v>2.52</v>
      </c>
      <c r="BO155" s="954"/>
      <c r="BP155" s="913">
        <f>'3.1Cost by Sub-contractors'!K25</f>
        <v>572.73</v>
      </c>
      <c r="BQ155" s="919"/>
      <c r="BR155" s="914">
        <f>BN155*BP155</f>
        <v>1443.2796000000001</v>
      </c>
      <c r="BS155" s="954"/>
      <c r="BT155" s="955"/>
      <c r="BU155" s="954"/>
      <c r="BV155" s="950"/>
      <c r="BW155" s="951"/>
      <c r="BX155" s="952"/>
      <c r="BY155" s="954"/>
      <c r="BZ155" s="955"/>
      <c r="CA155" s="582"/>
      <c r="CB155" s="588"/>
      <c r="CC155" s="956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9"/>
      <c r="B156" s="1744"/>
      <c r="C156" s="1998" t="str">
        <f>'4.1Plan'!C444</f>
        <v>PKGA2</v>
      </c>
      <c r="D156" s="2000"/>
      <c r="E156" s="2437" t="str">
        <f>'4.1Plan'!D444</f>
        <v>MLA2-1</v>
      </c>
      <c r="F156" s="2438"/>
      <c r="G156" s="2425">
        <v>85940</v>
      </c>
      <c r="H156" s="2426"/>
      <c r="I156" s="993">
        <v>117</v>
      </c>
      <c r="J156" s="994"/>
      <c r="K156" s="2345">
        <v>7.5</v>
      </c>
      <c r="L156" s="2346"/>
      <c r="M156" s="606"/>
      <c r="N156" s="2344"/>
      <c r="O156" s="2308"/>
      <c r="P156" s="1769"/>
      <c r="Q156" s="1763"/>
      <c r="R156" s="2239"/>
      <c r="S156" s="2239"/>
      <c r="T156" s="1769"/>
      <c r="U156" s="2273" t="s">
        <v>74</v>
      </c>
      <c r="V156" s="2274"/>
      <c r="W156" s="2281">
        <f>G156</f>
        <v>85940</v>
      </c>
      <c r="X156" s="2281"/>
      <c r="Y156" s="2281"/>
      <c r="Z156" s="2281"/>
      <c r="AA156" s="2281"/>
      <c r="AB156" s="2281"/>
      <c r="AC156" s="2281"/>
      <c r="AD156" s="2281"/>
      <c r="AE156" s="2281"/>
      <c r="AF156" s="2499"/>
      <c r="AG156" s="2500"/>
      <c r="AH156" s="2500"/>
      <c r="AI156" s="606"/>
      <c r="AJ156" s="1049">
        <f>I5</f>
        <v>4</v>
      </c>
      <c r="AK156" s="1028"/>
      <c r="AL156" s="934"/>
      <c r="AM156" s="1029"/>
      <c r="AN156" s="934"/>
      <c r="AO156" s="1030"/>
      <c r="AP156" s="895">
        <f>(I156+2*L6)*K7/10000</f>
        <v>5.17</v>
      </c>
      <c r="AQ156" s="896"/>
      <c r="AR156" s="897"/>
      <c r="AS156" s="898"/>
      <c r="AT156" s="897"/>
      <c r="AU156" s="899"/>
      <c r="AV156" s="957"/>
      <c r="AW156" s="958"/>
      <c r="AX156" s="959"/>
      <c r="AY156" s="960"/>
      <c r="AZ156" s="961"/>
      <c r="BA156" s="962"/>
      <c r="BB156" s="900">
        <f>(I156+2*L6)/1000</f>
        <v>0.51700000000000002</v>
      </c>
      <c r="BC156" s="896"/>
      <c r="BD156" s="897"/>
      <c r="BE156" s="898"/>
      <c r="BF156" s="897"/>
      <c r="BG156" s="899"/>
      <c r="BH156" s="900"/>
      <c r="BI156" s="896"/>
      <c r="BJ156" s="897"/>
      <c r="BK156" s="902"/>
      <c r="BL156" s="898"/>
      <c r="BM156" s="899"/>
      <c r="BN156" s="890">
        <f>2*L6/K8*K9*(1+K10)/1000</f>
        <v>1.26</v>
      </c>
      <c r="BO156" s="963"/>
      <c r="BP156" s="964"/>
      <c r="BQ156" s="965"/>
      <c r="BR156" s="966"/>
      <c r="BS156" s="963"/>
      <c r="BT156" s="967"/>
      <c r="BU156" s="963"/>
      <c r="BV156" s="964"/>
      <c r="BW156" s="965"/>
      <c r="BX156" s="966"/>
      <c r="BY156" s="963"/>
      <c r="BZ156" s="967"/>
      <c r="CA156" s="649"/>
      <c r="CB156" s="968"/>
      <c r="CC156" s="969"/>
      <c r="CD156" s="970"/>
      <c r="CE156" s="608"/>
      <c r="CF156" s="849"/>
      <c r="CG156" s="849"/>
      <c r="CH156" s="849"/>
      <c r="CI156" s="849"/>
      <c r="CJ156" s="849"/>
      <c r="CK156" s="849"/>
      <c r="CL156" s="849"/>
      <c r="CM156" s="849"/>
      <c r="CN156" s="849"/>
      <c r="CO156" s="849"/>
      <c r="CP156" s="849"/>
      <c r="CQ156" s="849"/>
      <c r="CR156" s="849"/>
      <c r="CS156" s="849"/>
      <c r="CT156" s="849"/>
      <c r="CU156" s="849"/>
      <c r="CV156" s="849"/>
      <c r="CW156" s="849"/>
      <c r="CX156" s="849"/>
      <c r="CY156" s="849"/>
      <c r="CZ156" s="849"/>
      <c r="DA156" s="849"/>
      <c r="DB156" s="849"/>
      <c r="DC156" s="849"/>
      <c r="DD156" s="849"/>
      <c r="DE156" s="849"/>
      <c r="DF156" s="849"/>
      <c r="DG156" s="849"/>
      <c r="DH156" s="849"/>
      <c r="DI156" s="849"/>
      <c r="DJ156" s="849"/>
      <c r="DK156" s="849"/>
      <c r="DL156" s="849"/>
      <c r="DM156" s="849"/>
      <c r="DN156" s="849"/>
      <c r="DO156" s="849"/>
      <c r="DP156" s="849"/>
      <c r="DQ156" s="849"/>
      <c r="DR156" s="849"/>
      <c r="DS156" s="849"/>
      <c r="DT156" s="849"/>
      <c r="DU156" s="849"/>
      <c r="DV156" s="849"/>
      <c r="DW156" s="849"/>
      <c r="DX156" s="849"/>
      <c r="DY156" s="849"/>
      <c r="DZ156" s="849"/>
      <c r="EA156" s="849"/>
      <c r="EB156" s="849"/>
      <c r="EC156" s="849"/>
      <c r="ED156" s="849"/>
      <c r="EE156" s="849"/>
      <c r="EF156" s="849"/>
      <c r="EG156" s="849"/>
      <c r="EH156" s="849"/>
      <c r="EI156" s="849"/>
      <c r="EJ156" s="849"/>
      <c r="EK156" s="849"/>
      <c r="EL156" s="849"/>
      <c r="EM156" s="849"/>
      <c r="EN156" s="849"/>
      <c r="EO156" s="849"/>
      <c r="EP156" s="849"/>
      <c r="EQ156" s="849"/>
      <c r="ER156" s="849"/>
      <c r="ES156" s="849"/>
      <c r="ET156" s="849"/>
      <c r="EU156" s="849"/>
      <c r="EV156" s="849"/>
      <c r="EW156" s="849"/>
      <c r="EX156" s="849"/>
      <c r="EY156" s="849"/>
      <c r="EZ156" s="849"/>
      <c r="FA156" s="849"/>
      <c r="FB156" s="849"/>
      <c r="FC156" s="849"/>
      <c r="FD156" s="849"/>
      <c r="FE156" s="849"/>
      <c r="FF156" s="849"/>
      <c r="FG156" s="849"/>
      <c r="FH156" s="849"/>
      <c r="FI156" s="849"/>
      <c r="FJ156" s="849"/>
    </row>
    <row r="157" spans="1:166" s="849" customFormat="1" ht="7.35" customHeight="1">
      <c r="A157" s="1006"/>
      <c r="B157" s="1773"/>
      <c r="C157" s="2447"/>
      <c r="D157" s="2448"/>
      <c r="E157" s="2435"/>
      <c r="F157" s="2436"/>
      <c r="G157" s="2230" t="s">
        <v>610</v>
      </c>
      <c r="H157" s="2231"/>
      <c r="I157" s="1008">
        <f>I156</f>
        <v>117</v>
      </c>
      <c r="J157" s="911"/>
      <c r="K157" s="2329"/>
      <c r="L157" s="2330"/>
      <c r="M157" s="612"/>
      <c r="N157" s="2246"/>
      <c r="O157" s="2239"/>
      <c r="P157" s="1766"/>
      <c r="Q157" s="1757"/>
      <c r="R157" s="2239"/>
      <c r="S157" s="2239"/>
      <c r="T157" s="582"/>
      <c r="U157" s="2226"/>
      <c r="V157" s="2227"/>
      <c r="W157" s="2246"/>
      <c r="X157" s="2239"/>
      <c r="Y157" s="2239"/>
      <c r="Z157" s="2239"/>
      <c r="AA157" s="2239"/>
      <c r="AB157" s="2239"/>
      <c r="AC157" s="2239"/>
      <c r="AD157" s="2239"/>
      <c r="AE157" s="2247"/>
      <c r="AF157" s="2499"/>
      <c r="AG157" s="2500"/>
      <c r="AH157" s="2500"/>
      <c r="AI157" s="1756"/>
      <c r="AJ157" s="1011">
        <f>AJ156</f>
        <v>4</v>
      </c>
      <c r="AK157" s="912"/>
      <c r="AL157" s="913">
        <f>'3.1Cost by Sub-contractors'!K20</f>
        <v>150.63</v>
      </c>
      <c r="AM157" s="914"/>
      <c r="AN157" s="913">
        <f>AJ157*AL157</f>
        <v>602.52</v>
      </c>
      <c r="AO157" s="915"/>
      <c r="AP157" s="916">
        <f>AP156</f>
        <v>5.17</v>
      </c>
      <c r="AQ157" s="912"/>
      <c r="AR157" s="913">
        <f>'3.1Cost by Sub-contractors'!K21</f>
        <v>175.36</v>
      </c>
      <c r="AS157" s="914"/>
      <c r="AT157" s="913">
        <f>AP157*AR157</f>
        <v>906.61120000000005</v>
      </c>
      <c r="AU157" s="915"/>
      <c r="AV157" s="948"/>
      <c r="AW157" s="949"/>
      <c r="AX157" s="950"/>
      <c r="AY157" s="951"/>
      <c r="AZ157" s="952"/>
      <c r="BA157" s="927"/>
      <c r="BB157" s="917">
        <f>BB156</f>
        <v>0.51700000000000002</v>
      </c>
      <c r="BC157" s="912"/>
      <c r="BD157" s="913">
        <f>'3.1Cost by Sub-contractors'!K23</f>
        <v>438.31</v>
      </c>
      <c r="BE157" s="914"/>
      <c r="BF157" s="913">
        <f>BB157*BD157</f>
        <v>226.60626999999999</v>
      </c>
      <c r="BG157" s="915"/>
      <c r="BH157" s="953"/>
      <c r="BI157" s="949"/>
      <c r="BJ157" s="950"/>
      <c r="BK157" s="951"/>
      <c r="BL157" s="952"/>
      <c r="BM157" s="927"/>
      <c r="BN157" s="955">
        <f>BN156</f>
        <v>1.26</v>
      </c>
      <c r="BO157" s="954"/>
      <c r="BP157" s="913">
        <f>'3.1Cost by Sub-contractors'!K25</f>
        <v>572.73</v>
      </c>
      <c r="BQ157" s="919"/>
      <c r="BR157" s="914">
        <f>BN157*BP157</f>
        <v>721.63980000000004</v>
      </c>
      <c r="BS157" s="954"/>
      <c r="BT157" s="955"/>
      <c r="BU157" s="954"/>
      <c r="BV157" s="950"/>
      <c r="BW157" s="951"/>
      <c r="BX157" s="952"/>
      <c r="BY157" s="954"/>
      <c r="BZ157" s="955"/>
      <c r="CA157" s="582"/>
      <c r="CB157" s="588"/>
      <c r="CC157" s="956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9"/>
      <c r="B158" s="1744"/>
      <c r="C158" s="1993"/>
      <c r="D158" s="1995"/>
      <c r="E158" s="2437" t="str">
        <f>'4.1Plan'!D467</f>
        <v>MLA2-2</v>
      </c>
      <c r="F158" s="2438"/>
      <c r="G158" s="2425">
        <v>89335</v>
      </c>
      <c r="H158" s="2426"/>
      <c r="I158" s="993">
        <v>47</v>
      </c>
      <c r="J158" s="994"/>
      <c r="K158" s="2345">
        <v>7.5</v>
      </c>
      <c r="L158" s="2346"/>
      <c r="M158" s="606"/>
      <c r="N158" s="2344"/>
      <c r="O158" s="2308"/>
      <c r="P158" s="1769"/>
      <c r="Q158" s="1763"/>
      <c r="R158" s="2239"/>
      <c r="S158" s="2239"/>
      <c r="T158" s="1769"/>
      <c r="U158" s="2273" t="s">
        <v>75</v>
      </c>
      <c r="V158" s="2274"/>
      <c r="W158" s="2281">
        <f>G158</f>
        <v>89335</v>
      </c>
      <c r="X158" s="2281"/>
      <c r="Y158" s="2281"/>
      <c r="Z158" s="2281"/>
      <c r="AA158" s="2281"/>
      <c r="AB158" s="2281"/>
      <c r="AC158" s="2281"/>
      <c r="AD158" s="2281"/>
      <c r="AE158" s="2281"/>
      <c r="AF158" s="2499"/>
      <c r="AG158" s="2500"/>
      <c r="AH158" s="2500"/>
      <c r="AI158" s="606"/>
      <c r="AJ158" s="1049">
        <f>G5</f>
        <v>2</v>
      </c>
      <c r="AK158" s="1028"/>
      <c r="AL158" s="934"/>
      <c r="AM158" s="1029"/>
      <c r="AN158" s="934"/>
      <c r="AO158" s="1030"/>
      <c r="AP158" s="895">
        <f>(I158+2*L6)*K7/10000</f>
        <v>4.47</v>
      </c>
      <c r="AQ158" s="896"/>
      <c r="AR158" s="897"/>
      <c r="AS158" s="898"/>
      <c r="AT158" s="897"/>
      <c r="AU158" s="899"/>
      <c r="AV158" s="957"/>
      <c r="AW158" s="958"/>
      <c r="AX158" s="959"/>
      <c r="AY158" s="960"/>
      <c r="AZ158" s="961"/>
      <c r="BA158" s="962"/>
      <c r="BB158" s="900">
        <f>(I158+2*L6)/1000</f>
        <v>0.44700000000000001</v>
      </c>
      <c r="BC158" s="896"/>
      <c r="BD158" s="897"/>
      <c r="BE158" s="898"/>
      <c r="BF158" s="897"/>
      <c r="BG158" s="899"/>
      <c r="BH158" s="900"/>
      <c r="BI158" s="896"/>
      <c r="BJ158" s="897"/>
      <c r="BK158" s="902"/>
      <c r="BL158" s="898"/>
      <c r="BM158" s="899"/>
      <c r="BN158" s="890">
        <f>2*L6/K8*K9*(1+K10)/1000</f>
        <v>1.26</v>
      </c>
      <c r="BO158" s="963"/>
      <c r="BP158" s="964"/>
      <c r="BQ158" s="965"/>
      <c r="BR158" s="966"/>
      <c r="BS158" s="963"/>
      <c r="BT158" s="967"/>
      <c r="BU158" s="963"/>
      <c r="BV158" s="964"/>
      <c r="BW158" s="965"/>
      <c r="BX158" s="966"/>
      <c r="BY158" s="963"/>
      <c r="BZ158" s="967"/>
      <c r="CA158" s="649"/>
      <c r="CB158" s="968"/>
      <c r="CC158" s="969"/>
      <c r="CD158" s="970"/>
      <c r="CE158" s="608"/>
      <c r="CF158" s="849"/>
      <c r="CG158" s="849"/>
      <c r="CH158" s="849"/>
      <c r="CI158" s="849"/>
      <c r="CJ158" s="849"/>
      <c r="CK158" s="849"/>
      <c r="CL158" s="849"/>
      <c r="CM158" s="849"/>
      <c r="CN158" s="849"/>
      <c r="CO158" s="849"/>
      <c r="CP158" s="849"/>
      <c r="CQ158" s="849"/>
      <c r="CR158" s="849"/>
      <c r="CS158" s="849"/>
      <c r="CT158" s="849"/>
      <c r="CU158" s="849"/>
      <c r="CV158" s="849"/>
      <c r="CW158" s="849"/>
      <c r="CX158" s="849"/>
      <c r="CY158" s="849"/>
      <c r="CZ158" s="849"/>
      <c r="DA158" s="849"/>
      <c r="DB158" s="849"/>
      <c r="DC158" s="849"/>
      <c r="DD158" s="849"/>
      <c r="DE158" s="849"/>
      <c r="DF158" s="849"/>
      <c r="DG158" s="849"/>
      <c r="DH158" s="849"/>
      <c r="DI158" s="849"/>
      <c r="DJ158" s="849"/>
      <c r="DK158" s="849"/>
      <c r="DL158" s="849"/>
      <c r="DM158" s="849"/>
      <c r="DN158" s="849"/>
      <c r="DO158" s="849"/>
      <c r="DP158" s="849"/>
      <c r="DQ158" s="849"/>
      <c r="DR158" s="849"/>
      <c r="DS158" s="849"/>
      <c r="DT158" s="849"/>
      <c r="DU158" s="849"/>
      <c r="DV158" s="849"/>
      <c r="DW158" s="849"/>
      <c r="DX158" s="849"/>
      <c r="DY158" s="849"/>
      <c r="DZ158" s="849"/>
      <c r="EA158" s="849"/>
      <c r="EB158" s="849"/>
      <c r="EC158" s="849"/>
      <c r="ED158" s="849"/>
      <c r="EE158" s="849"/>
      <c r="EF158" s="849"/>
      <c r="EG158" s="849"/>
      <c r="EH158" s="849"/>
      <c r="EI158" s="849"/>
      <c r="EJ158" s="849"/>
      <c r="EK158" s="849"/>
      <c r="EL158" s="849"/>
      <c r="EM158" s="849"/>
      <c r="EN158" s="849"/>
      <c r="EO158" s="849"/>
      <c r="EP158" s="849"/>
      <c r="EQ158" s="849"/>
      <c r="ER158" s="849"/>
      <c r="ES158" s="849"/>
      <c r="ET158" s="849"/>
      <c r="EU158" s="849"/>
      <c r="EV158" s="849"/>
      <c r="EW158" s="849"/>
      <c r="EX158" s="849"/>
      <c r="EY158" s="849"/>
      <c r="EZ158" s="849"/>
      <c r="FA158" s="849"/>
      <c r="FB158" s="849"/>
      <c r="FC158" s="849"/>
      <c r="FD158" s="849"/>
      <c r="FE158" s="849"/>
      <c r="FF158" s="849"/>
      <c r="FG158" s="849"/>
      <c r="FH158" s="849"/>
      <c r="FI158" s="849"/>
      <c r="FJ158" s="849"/>
    </row>
    <row r="159" spans="1:166" s="849" customFormat="1" ht="7.35" customHeight="1">
      <c r="A159" s="1006"/>
      <c r="B159" s="1773"/>
      <c r="C159" s="2447"/>
      <c r="D159" s="2448"/>
      <c r="E159" s="2435"/>
      <c r="F159" s="2436"/>
      <c r="G159" s="2230" t="s">
        <v>610</v>
      </c>
      <c r="H159" s="2231"/>
      <c r="I159" s="1008">
        <f>I158</f>
        <v>47</v>
      </c>
      <c r="J159" s="911"/>
      <c r="K159" s="2329"/>
      <c r="L159" s="2330"/>
      <c r="M159" s="612"/>
      <c r="N159" s="2246"/>
      <c r="O159" s="2239"/>
      <c r="P159" s="1766"/>
      <c r="Q159" s="1757"/>
      <c r="R159" s="2239"/>
      <c r="S159" s="2239"/>
      <c r="T159" s="582"/>
      <c r="U159" s="2226"/>
      <c r="V159" s="2227"/>
      <c r="W159" s="2246"/>
      <c r="X159" s="2239"/>
      <c r="Y159" s="2239"/>
      <c r="Z159" s="2239"/>
      <c r="AA159" s="2239"/>
      <c r="AB159" s="2239"/>
      <c r="AC159" s="2239"/>
      <c r="AD159" s="2239"/>
      <c r="AE159" s="2247"/>
      <c r="AF159" s="2499"/>
      <c r="AG159" s="2500"/>
      <c r="AH159" s="2500"/>
      <c r="AI159" s="1756"/>
      <c r="AJ159" s="1011">
        <f>AJ158</f>
        <v>2</v>
      </c>
      <c r="AK159" s="912"/>
      <c r="AL159" s="913">
        <f>'3.1Cost by Sub-contractors'!K20</f>
        <v>150.63</v>
      </c>
      <c r="AM159" s="914"/>
      <c r="AN159" s="913">
        <f>AJ159*AL159</f>
        <v>301.26</v>
      </c>
      <c r="AO159" s="915"/>
      <c r="AP159" s="916">
        <f>AP158</f>
        <v>4.47</v>
      </c>
      <c r="AQ159" s="912"/>
      <c r="AR159" s="913">
        <f>'3.1Cost by Sub-contractors'!K21</f>
        <v>175.36</v>
      </c>
      <c r="AS159" s="914"/>
      <c r="AT159" s="913">
        <f>AP159*AR159</f>
        <v>783.85919999999999</v>
      </c>
      <c r="AU159" s="915"/>
      <c r="AV159" s="948"/>
      <c r="AW159" s="949"/>
      <c r="AX159" s="950"/>
      <c r="AY159" s="951"/>
      <c r="AZ159" s="952"/>
      <c r="BA159" s="927"/>
      <c r="BB159" s="917">
        <f>BB158</f>
        <v>0.44700000000000001</v>
      </c>
      <c r="BC159" s="912"/>
      <c r="BD159" s="913">
        <f>'3.1Cost by Sub-contractors'!K23</f>
        <v>438.31</v>
      </c>
      <c r="BE159" s="914"/>
      <c r="BF159" s="913">
        <f>BB159*BD159</f>
        <v>195.92457000000002</v>
      </c>
      <c r="BG159" s="915"/>
      <c r="BH159" s="953"/>
      <c r="BI159" s="949"/>
      <c r="BJ159" s="950"/>
      <c r="BK159" s="951"/>
      <c r="BL159" s="952"/>
      <c r="BM159" s="927"/>
      <c r="BN159" s="955">
        <f>BN158</f>
        <v>1.26</v>
      </c>
      <c r="BO159" s="954"/>
      <c r="BP159" s="913">
        <f>'3.1Cost by Sub-contractors'!K25</f>
        <v>572.73</v>
      </c>
      <c r="BQ159" s="919"/>
      <c r="BR159" s="914">
        <f>BN159*BP159</f>
        <v>721.63980000000004</v>
      </c>
      <c r="BS159" s="954"/>
      <c r="BT159" s="955"/>
      <c r="BU159" s="954"/>
      <c r="BV159" s="950"/>
      <c r="BW159" s="951"/>
      <c r="BX159" s="952"/>
      <c r="BY159" s="954"/>
      <c r="BZ159" s="955"/>
      <c r="CA159" s="582"/>
      <c r="CB159" s="588"/>
      <c r="CC159" s="956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9"/>
      <c r="B160" s="480"/>
      <c r="C160" s="1993"/>
      <c r="D160" s="1995"/>
      <c r="E160" s="2437" t="str">
        <f>'4.1Plan'!D489</f>
        <v>MLA2-3</v>
      </c>
      <c r="F160" s="2438"/>
      <c r="G160" s="2425">
        <v>99710</v>
      </c>
      <c r="H160" s="2426"/>
      <c r="I160" s="1012">
        <v>47</v>
      </c>
      <c r="J160" s="1013"/>
      <c r="K160" s="2345">
        <v>9</v>
      </c>
      <c r="L160" s="2346"/>
      <c r="M160" s="606"/>
      <c r="N160" s="2344"/>
      <c r="O160" s="2308"/>
      <c r="P160" s="1769"/>
      <c r="Q160" s="1763"/>
      <c r="R160" s="2239"/>
      <c r="S160" s="2239"/>
      <c r="T160" s="1769"/>
      <c r="U160" s="2273" t="s">
        <v>76</v>
      </c>
      <c r="V160" s="2274"/>
      <c r="W160" s="2281">
        <f>G160</f>
        <v>99710</v>
      </c>
      <c r="X160" s="2281"/>
      <c r="Y160" s="2281"/>
      <c r="Z160" s="2281"/>
      <c r="AA160" s="2281"/>
      <c r="AB160" s="2281"/>
      <c r="AC160" s="2281"/>
      <c r="AD160" s="2281"/>
      <c r="AE160" s="2281"/>
      <c r="AF160" s="2499"/>
      <c r="AG160" s="2500"/>
      <c r="AH160" s="2500"/>
      <c r="AI160" s="606"/>
      <c r="AJ160" s="1049">
        <f>G5</f>
        <v>2</v>
      </c>
      <c r="AK160" s="1028"/>
      <c r="AL160" s="934"/>
      <c r="AM160" s="1029"/>
      <c r="AN160" s="934"/>
      <c r="AO160" s="1030"/>
      <c r="AP160" s="895">
        <f>(I160+2*L6)*K7/10000</f>
        <v>4.47</v>
      </c>
      <c r="AQ160" s="896"/>
      <c r="AR160" s="897"/>
      <c r="AS160" s="898"/>
      <c r="AT160" s="897"/>
      <c r="AU160" s="899"/>
      <c r="AV160" s="957"/>
      <c r="AW160" s="958"/>
      <c r="AX160" s="959"/>
      <c r="AY160" s="960"/>
      <c r="AZ160" s="961"/>
      <c r="BA160" s="962"/>
      <c r="BB160" s="900">
        <f>(I160+2*L6)/1000</f>
        <v>0.44700000000000001</v>
      </c>
      <c r="BC160" s="896"/>
      <c r="BD160" s="897"/>
      <c r="BE160" s="898"/>
      <c r="BF160" s="897"/>
      <c r="BG160" s="899"/>
      <c r="BH160" s="900"/>
      <c r="BI160" s="896"/>
      <c r="BJ160" s="897"/>
      <c r="BK160" s="902"/>
      <c r="BL160" s="898"/>
      <c r="BM160" s="899"/>
      <c r="BN160" s="890">
        <f>2*L6/K8*K9*(1+K10)/1000</f>
        <v>1.26</v>
      </c>
      <c r="BO160" s="963"/>
      <c r="BP160" s="964"/>
      <c r="BQ160" s="965"/>
      <c r="BR160" s="966"/>
      <c r="BS160" s="963"/>
      <c r="BT160" s="967"/>
      <c r="BU160" s="963"/>
      <c r="BV160" s="964"/>
      <c r="BW160" s="965"/>
      <c r="BX160" s="966"/>
      <c r="BY160" s="963"/>
      <c r="BZ160" s="967"/>
      <c r="CA160" s="649"/>
      <c r="CB160" s="968"/>
      <c r="CC160" s="969"/>
      <c r="CD160" s="970"/>
      <c r="CE160" s="608"/>
      <c r="CF160" s="849"/>
      <c r="CG160" s="849"/>
      <c r="CH160" s="849"/>
      <c r="CI160" s="849"/>
      <c r="CJ160" s="849"/>
      <c r="CK160" s="849"/>
      <c r="CL160" s="849"/>
      <c r="CM160" s="849"/>
      <c r="CN160" s="849"/>
      <c r="CO160" s="849"/>
      <c r="CP160" s="849"/>
      <c r="CQ160" s="849"/>
      <c r="CR160" s="849"/>
      <c r="CS160" s="849"/>
      <c r="CT160" s="849"/>
      <c r="CU160" s="849"/>
      <c r="CV160" s="849"/>
      <c r="CW160" s="849"/>
      <c r="CX160" s="849"/>
      <c r="CY160" s="849"/>
      <c r="CZ160" s="849"/>
      <c r="DA160" s="849"/>
      <c r="DB160" s="849"/>
      <c r="DC160" s="849"/>
      <c r="DD160" s="849"/>
      <c r="DE160" s="849"/>
      <c r="DF160" s="849"/>
      <c r="DG160" s="849"/>
      <c r="DH160" s="849"/>
      <c r="DI160" s="849"/>
      <c r="DJ160" s="849"/>
      <c r="DK160" s="849"/>
      <c r="DL160" s="849"/>
      <c r="DM160" s="849"/>
      <c r="DN160" s="849"/>
      <c r="DO160" s="849"/>
      <c r="DP160" s="849"/>
      <c r="DQ160" s="849"/>
      <c r="DR160" s="849"/>
      <c r="DS160" s="849"/>
      <c r="DT160" s="849"/>
      <c r="DU160" s="849"/>
      <c r="DV160" s="849"/>
      <c r="DW160" s="849"/>
      <c r="DX160" s="849"/>
      <c r="DY160" s="849"/>
      <c r="DZ160" s="849"/>
      <c r="EA160" s="849"/>
      <c r="EB160" s="849"/>
      <c r="EC160" s="849"/>
      <c r="ED160" s="849"/>
      <c r="EE160" s="849"/>
      <c r="EF160" s="849"/>
      <c r="EG160" s="849"/>
      <c r="EH160" s="849"/>
      <c r="EI160" s="849"/>
      <c r="EJ160" s="849"/>
      <c r="EK160" s="849"/>
      <c r="EL160" s="849"/>
      <c r="EM160" s="849"/>
      <c r="EN160" s="849"/>
      <c r="EO160" s="849"/>
      <c r="EP160" s="849"/>
      <c r="EQ160" s="849"/>
      <c r="ER160" s="849"/>
      <c r="ES160" s="849"/>
      <c r="ET160" s="849"/>
      <c r="EU160" s="849"/>
      <c r="EV160" s="849"/>
      <c r="EW160" s="849"/>
      <c r="EX160" s="849"/>
      <c r="EY160" s="849"/>
      <c r="EZ160" s="849"/>
      <c r="FA160" s="849"/>
      <c r="FB160" s="849"/>
      <c r="FC160" s="849"/>
      <c r="FD160" s="849"/>
      <c r="FE160" s="849"/>
      <c r="FF160" s="849"/>
      <c r="FG160" s="849"/>
      <c r="FH160" s="849"/>
      <c r="FI160" s="849"/>
      <c r="FJ160" s="849"/>
    </row>
    <row r="161" spans="1:166" s="849" customFormat="1" ht="7.35" customHeight="1">
      <c r="A161" s="1006"/>
      <c r="B161" s="1048"/>
      <c r="C161" s="2447"/>
      <c r="D161" s="2448"/>
      <c r="E161" s="2435"/>
      <c r="F161" s="2436"/>
      <c r="G161" s="2230" t="s">
        <v>610</v>
      </c>
      <c r="H161" s="2231"/>
      <c r="I161" s="1008">
        <f>I160</f>
        <v>47</v>
      </c>
      <c r="J161" s="911"/>
      <c r="K161" s="2329"/>
      <c r="L161" s="2330"/>
      <c r="M161" s="612"/>
      <c r="N161" s="2246"/>
      <c r="O161" s="2239"/>
      <c r="P161" s="1766"/>
      <c r="Q161" s="1757"/>
      <c r="R161" s="2239"/>
      <c r="S161" s="2239"/>
      <c r="T161" s="582"/>
      <c r="U161" s="2226"/>
      <c r="V161" s="2227"/>
      <c r="W161" s="2246"/>
      <c r="X161" s="2239"/>
      <c r="Y161" s="2239"/>
      <c r="Z161" s="2239"/>
      <c r="AA161" s="2239"/>
      <c r="AB161" s="2239"/>
      <c r="AC161" s="2239"/>
      <c r="AD161" s="2239"/>
      <c r="AE161" s="2247"/>
      <c r="AF161" s="2499"/>
      <c r="AG161" s="2500"/>
      <c r="AH161" s="2500"/>
      <c r="AI161" s="612"/>
      <c r="AJ161" s="1011">
        <f>AJ160</f>
        <v>2</v>
      </c>
      <c r="AK161" s="912"/>
      <c r="AL161" s="913">
        <f>'3.1Cost by Sub-contractors'!K20</f>
        <v>150.63</v>
      </c>
      <c r="AM161" s="914"/>
      <c r="AN161" s="913">
        <f>AJ161*AL161</f>
        <v>301.26</v>
      </c>
      <c r="AO161" s="915"/>
      <c r="AP161" s="916">
        <f>AP160</f>
        <v>4.47</v>
      </c>
      <c r="AQ161" s="912"/>
      <c r="AR161" s="913">
        <f>'3.1Cost by Sub-contractors'!K21</f>
        <v>175.36</v>
      </c>
      <c r="AS161" s="914"/>
      <c r="AT161" s="913">
        <f>AP161*AR161</f>
        <v>783.85919999999999</v>
      </c>
      <c r="AU161" s="915"/>
      <c r="AV161" s="948"/>
      <c r="AW161" s="949"/>
      <c r="AX161" s="950"/>
      <c r="AY161" s="951"/>
      <c r="AZ161" s="952"/>
      <c r="BA161" s="927"/>
      <c r="BB161" s="917">
        <f>BB160</f>
        <v>0.44700000000000001</v>
      </c>
      <c r="BC161" s="912"/>
      <c r="BD161" s="913">
        <f>'3.1Cost by Sub-contractors'!K23</f>
        <v>438.31</v>
      </c>
      <c r="BE161" s="914"/>
      <c r="BF161" s="913">
        <f>BB161*BD161</f>
        <v>195.92457000000002</v>
      </c>
      <c r="BG161" s="915"/>
      <c r="BH161" s="953"/>
      <c r="BI161" s="949"/>
      <c r="BJ161" s="950"/>
      <c r="BK161" s="951"/>
      <c r="BL161" s="952"/>
      <c r="BM161" s="927"/>
      <c r="BN161" s="955">
        <f>BN160</f>
        <v>1.26</v>
      </c>
      <c r="BO161" s="954"/>
      <c r="BP161" s="913">
        <f>'3.1Cost by Sub-contractors'!K25</f>
        <v>572.73</v>
      </c>
      <c r="BQ161" s="919"/>
      <c r="BR161" s="914">
        <f>BN161*BP161</f>
        <v>721.63980000000004</v>
      </c>
      <c r="BS161" s="954"/>
      <c r="BT161" s="955"/>
      <c r="BU161" s="954"/>
      <c r="BV161" s="950"/>
      <c r="BW161" s="951"/>
      <c r="BX161" s="952"/>
      <c r="BY161" s="954"/>
      <c r="BZ161" s="955"/>
      <c r="CA161" s="582"/>
      <c r="CB161" s="588"/>
      <c r="CC161" s="956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2"/>
      <c r="B162" s="1746" t="str">
        <f>'4.1Plan'!B514</f>
        <v>Quang Ngai</v>
      </c>
      <c r="C162" s="1998" t="str">
        <f>'4.1Plan'!C514</f>
        <v>PKGA3</v>
      </c>
      <c r="D162" s="2000"/>
      <c r="E162" s="2437" t="str">
        <f>'4.1Plan'!D538</f>
        <v>MLA3-2</v>
      </c>
      <c r="F162" s="2438"/>
      <c r="G162" s="2425">
        <v>108478</v>
      </c>
      <c r="H162" s="2426"/>
      <c r="I162" s="993">
        <v>117</v>
      </c>
      <c r="J162" s="994"/>
      <c r="K162" s="2345">
        <v>12</v>
      </c>
      <c r="L162" s="2346"/>
      <c r="M162" s="606"/>
      <c r="N162" s="2344"/>
      <c r="O162" s="2308"/>
      <c r="P162" s="1769"/>
      <c r="Q162" s="1763"/>
      <c r="R162" s="2239"/>
      <c r="S162" s="2239"/>
      <c r="T162" s="1769"/>
      <c r="U162" s="2273" t="s">
        <v>77</v>
      </c>
      <c r="V162" s="2274"/>
      <c r="W162" s="2281">
        <f>G162</f>
        <v>108478</v>
      </c>
      <c r="X162" s="2281"/>
      <c r="Y162" s="2281"/>
      <c r="Z162" s="2281"/>
      <c r="AA162" s="2281"/>
      <c r="AB162" s="2281"/>
      <c r="AC162" s="2281"/>
      <c r="AD162" s="2281"/>
      <c r="AE162" s="2281"/>
      <c r="AF162" s="2499"/>
      <c r="AG162" s="2500"/>
      <c r="AH162" s="2500"/>
      <c r="AI162" s="606"/>
      <c r="AJ162" s="1049">
        <f>I5</f>
        <v>4</v>
      </c>
      <c r="AK162" s="1028"/>
      <c r="AL162" s="934"/>
      <c r="AM162" s="1029"/>
      <c r="AN162" s="934"/>
      <c r="AO162" s="1030"/>
      <c r="AP162" s="895">
        <f>(I162+2*L6)*K7/10000</f>
        <v>5.17</v>
      </c>
      <c r="AQ162" s="896"/>
      <c r="AR162" s="897"/>
      <c r="AS162" s="898"/>
      <c r="AT162" s="897"/>
      <c r="AU162" s="899"/>
      <c r="AV162" s="957"/>
      <c r="AW162" s="958"/>
      <c r="AX162" s="959"/>
      <c r="AY162" s="960"/>
      <c r="AZ162" s="961"/>
      <c r="BA162" s="962"/>
      <c r="BB162" s="900">
        <f>(I162+2*L6)/1000</f>
        <v>0.51700000000000002</v>
      </c>
      <c r="BC162" s="896"/>
      <c r="BD162" s="897"/>
      <c r="BE162" s="898"/>
      <c r="BF162" s="897"/>
      <c r="BG162" s="899"/>
      <c r="BH162" s="900"/>
      <c r="BI162" s="896"/>
      <c r="BJ162" s="897"/>
      <c r="BK162" s="902"/>
      <c r="BL162" s="898"/>
      <c r="BM162" s="899"/>
      <c r="BN162" s="890">
        <f>2*L6/K8*K9*(1+K10)/1000</f>
        <v>1.26</v>
      </c>
      <c r="BO162" s="963"/>
      <c r="BP162" s="964"/>
      <c r="BQ162" s="965"/>
      <c r="BR162" s="966"/>
      <c r="BS162" s="963"/>
      <c r="BT162" s="967"/>
      <c r="BU162" s="963"/>
      <c r="BV162" s="964"/>
      <c r="BW162" s="965"/>
      <c r="BX162" s="966"/>
      <c r="BY162" s="963"/>
      <c r="BZ162" s="967"/>
      <c r="CA162" s="649"/>
      <c r="CB162" s="968"/>
      <c r="CC162" s="969"/>
      <c r="CD162" s="970"/>
      <c r="CE162" s="608"/>
      <c r="CF162" s="613"/>
      <c r="CG162" s="613"/>
      <c r="CH162" s="613"/>
      <c r="CI162" s="613"/>
    </row>
    <row r="163" spans="1:166" s="849" customFormat="1" ht="7.35" customHeight="1">
      <c r="A163" s="1006"/>
      <c r="B163" s="1773"/>
      <c r="C163" s="2447"/>
      <c r="D163" s="2448"/>
      <c r="E163" s="2435"/>
      <c r="F163" s="2436"/>
      <c r="G163" s="2230" t="s">
        <v>610</v>
      </c>
      <c r="H163" s="2231"/>
      <c r="I163" s="1008">
        <f>I162</f>
        <v>117</v>
      </c>
      <c r="J163" s="911"/>
      <c r="K163" s="2329"/>
      <c r="L163" s="2330"/>
      <c r="M163" s="612"/>
      <c r="N163" s="2246"/>
      <c r="O163" s="2239"/>
      <c r="P163" s="1766"/>
      <c r="Q163" s="1757"/>
      <c r="R163" s="2239"/>
      <c r="S163" s="2239"/>
      <c r="T163" s="582"/>
      <c r="U163" s="2226"/>
      <c r="V163" s="2227"/>
      <c r="W163" s="2246"/>
      <c r="X163" s="2239"/>
      <c r="Y163" s="2239"/>
      <c r="Z163" s="2239"/>
      <c r="AA163" s="2239"/>
      <c r="AB163" s="2239"/>
      <c r="AC163" s="2239"/>
      <c r="AD163" s="2239"/>
      <c r="AE163" s="2247"/>
      <c r="AF163" s="2499"/>
      <c r="AG163" s="2500"/>
      <c r="AH163" s="2500"/>
      <c r="AI163" s="612"/>
      <c r="AJ163" s="1011">
        <f>AJ162</f>
        <v>4</v>
      </c>
      <c r="AK163" s="912"/>
      <c r="AL163" s="913">
        <f>'3.1Cost by Sub-contractors'!K20</f>
        <v>150.63</v>
      </c>
      <c r="AM163" s="914"/>
      <c r="AN163" s="913">
        <f>AJ163*AL163</f>
        <v>602.52</v>
      </c>
      <c r="AO163" s="915"/>
      <c r="AP163" s="916">
        <f>AP162</f>
        <v>5.17</v>
      </c>
      <c r="AQ163" s="912"/>
      <c r="AR163" s="913">
        <f>'3.1Cost by Sub-contractors'!K21</f>
        <v>175.36</v>
      </c>
      <c r="AS163" s="914"/>
      <c r="AT163" s="913">
        <f>AP163*AR163</f>
        <v>906.61120000000005</v>
      </c>
      <c r="AU163" s="915"/>
      <c r="AV163" s="948"/>
      <c r="AW163" s="949"/>
      <c r="AX163" s="950"/>
      <c r="AY163" s="951"/>
      <c r="AZ163" s="952"/>
      <c r="BA163" s="927"/>
      <c r="BB163" s="917">
        <f>BB162</f>
        <v>0.51700000000000002</v>
      </c>
      <c r="BC163" s="912"/>
      <c r="BD163" s="913">
        <f>'3.1Cost by Sub-contractors'!K23</f>
        <v>438.31</v>
      </c>
      <c r="BE163" s="914"/>
      <c r="BF163" s="913">
        <f>BB163*BD163</f>
        <v>226.60626999999999</v>
      </c>
      <c r="BG163" s="915"/>
      <c r="BH163" s="953"/>
      <c r="BI163" s="949"/>
      <c r="BJ163" s="950"/>
      <c r="BK163" s="951"/>
      <c r="BL163" s="952"/>
      <c r="BM163" s="927"/>
      <c r="BN163" s="955">
        <f>BN162</f>
        <v>1.26</v>
      </c>
      <c r="BO163" s="954"/>
      <c r="BP163" s="913">
        <f>'3.1Cost by Sub-contractors'!K25</f>
        <v>572.73</v>
      </c>
      <c r="BQ163" s="919"/>
      <c r="BR163" s="914">
        <f>BN163*BP163</f>
        <v>721.63980000000004</v>
      </c>
      <c r="BS163" s="954"/>
      <c r="BT163" s="955"/>
      <c r="BU163" s="954"/>
      <c r="BV163" s="950"/>
      <c r="BW163" s="951"/>
      <c r="BX163" s="952"/>
      <c r="BY163" s="954"/>
      <c r="BZ163" s="955"/>
      <c r="CA163" s="582"/>
      <c r="CB163" s="588"/>
      <c r="CC163" s="956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9"/>
      <c r="B164" s="1744"/>
      <c r="C164" s="1998" t="str">
        <f>'4.1Plan'!C554</f>
        <v>PKGA4</v>
      </c>
      <c r="D164" s="2000"/>
      <c r="E164" s="2437" t="str">
        <f>'4.1Plan'!D554</f>
        <v>MLA4-1</v>
      </c>
      <c r="F164" s="2438"/>
      <c r="G164" s="2405">
        <v>112411</v>
      </c>
      <c r="H164" s="2406"/>
      <c r="I164" s="1025">
        <v>49</v>
      </c>
      <c r="J164" s="1026"/>
      <c r="K164" s="2349">
        <v>12</v>
      </c>
      <c r="L164" s="2350"/>
      <c r="M164" s="638"/>
      <c r="N164" s="2343"/>
      <c r="O164" s="2282"/>
      <c r="P164" s="1764"/>
      <c r="Q164" s="1762"/>
      <c r="R164" s="2328"/>
      <c r="S164" s="2328"/>
      <c r="T164" s="1764"/>
      <c r="U164" s="2275" t="s">
        <v>78</v>
      </c>
      <c r="V164" s="2276"/>
      <c r="W164" s="2282">
        <f>G164</f>
        <v>112411</v>
      </c>
      <c r="X164" s="2282"/>
      <c r="Y164" s="2282"/>
      <c r="Z164" s="2282"/>
      <c r="AA164" s="2282"/>
      <c r="AB164" s="2282"/>
      <c r="AC164" s="2282"/>
      <c r="AD164" s="2282"/>
      <c r="AE164" s="2282"/>
      <c r="AF164" s="2501"/>
      <c r="AG164" s="2502"/>
      <c r="AH164" s="2502"/>
      <c r="AI164" s="638"/>
      <c r="AJ164" s="1031">
        <f>G5</f>
        <v>2</v>
      </c>
      <c r="AK164" s="1083"/>
      <c r="AL164" s="1084"/>
      <c r="AM164" s="1085"/>
      <c r="AN164" s="1084"/>
      <c r="AO164" s="1086"/>
      <c r="AP164" s="930">
        <f>(I164+2*L6)*K7/10000</f>
        <v>4.49</v>
      </c>
      <c r="AQ164" s="931"/>
      <c r="AR164" s="887"/>
      <c r="AS164" s="923"/>
      <c r="AT164" s="887"/>
      <c r="AU164" s="932"/>
      <c r="AV164" s="930"/>
      <c r="AW164" s="931"/>
      <c r="AX164" s="887"/>
      <c r="AY164" s="922"/>
      <c r="AZ164" s="923"/>
      <c r="BA164" s="932"/>
      <c r="BB164" s="933">
        <f>(I164+2*L6)/1000</f>
        <v>0.44900000000000001</v>
      </c>
      <c r="BC164" s="931"/>
      <c r="BD164" s="887"/>
      <c r="BE164" s="923"/>
      <c r="BF164" s="887"/>
      <c r="BG164" s="932"/>
      <c r="BH164" s="933"/>
      <c r="BI164" s="931"/>
      <c r="BJ164" s="887"/>
      <c r="BK164" s="922"/>
      <c r="BL164" s="923"/>
      <c r="BM164" s="932"/>
      <c r="BN164" s="926">
        <f>2*L6/K8*K9*(1+K10)/1000</f>
        <v>1.26</v>
      </c>
      <c r="BO164" s="921"/>
      <c r="BP164" s="887"/>
      <c r="BQ164" s="922"/>
      <c r="BR164" s="923"/>
      <c r="BS164" s="921"/>
      <c r="BT164" s="926"/>
      <c r="BU164" s="921"/>
      <c r="BV164" s="887"/>
      <c r="BW164" s="922"/>
      <c r="BX164" s="923"/>
      <c r="BY164" s="921"/>
      <c r="BZ164" s="926"/>
      <c r="CA164" s="578"/>
      <c r="CB164" s="555"/>
      <c r="CC164" s="924"/>
      <c r="CD164" s="1776"/>
      <c r="CE164" s="638"/>
      <c r="CF164" s="613"/>
      <c r="CG164" s="613"/>
      <c r="CH164" s="613"/>
      <c r="CI164" s="613"/>
    </row>
    <row r="165" spans="1:166" ht="7.35" customHeight="1">
      <c r="A165" s="979"/>
      <c r="B165" s="1744"/>
      <c r="C165" s="1993"/>
      <c r="D165" s="1995"/>
      <c r="E165" s="586"/>
      <c r="F165" s="586"/>
      <c r="G165" s="2419">
        <v>114755</v>
      </c>
      <c r="H165" s="2420"/>
      <c r="I165" s="1020">
        <v>117</v>
      </c>
      <c r="J165" s="1021"/>
      <c r="K165" s="2347">
        <v>7.5</v>
      </c>
      <c r="L165" s="2348"/>
      <c r="M165" s="643"/>
      <c r="N165" s="2115"/>
      <c r="O165" s="2116"/>
      <c r="P165" s="1765"/>
      <c r="Q165" s="1752"/>
      <c r="R165" s="2116"/>
      <c r="S165" s="2116"/>
      <c r="T165" s="1831"/>
      <c r="U165" s="2277" t="s">
        <v>79</v>
      </c>
      <c r="V165" s="2278"/>
      <c r="W165" s="2116">
        <f>G165</f>
        <v>114755</v>
      </c>
      <c r="X165" s="2116"/>
      <c r="Y165" s="2116"/>
      <c r="Z165" s="2116"/>
      <c r="AA165" s="2116"/>
      <c r="AB165" s="2116"/>
      <c r="AC165" s="2116"/>
      <c r="AD165" s="2116"/>
      <c r="AE165" s="2116"/>
      <c r="AF165" s="2497"/>
      <c r="AG165" s="2498"/>
      <c r="AH165" s="2498"/>
      <c r="AI165" s="643"/>
      <c r="AJ165" s="1039">
        <f>I5</f>
        <v>4</v>
      </c>
      <c r="AK165" s="1032"/>
      <c r="AL165" s="929"/>
      <c r="AM165" s="1033"/>
      <c r="AN165" s="929"/>
      <c r="AO165" s="1034"/>
      <c r="AP165" s="1801">
        <f>(I165+2*L6)*K7/10000</f>
        <v>5.17</v>
      </c>
      <c r="AQ165" s="1802"/>
      <c r="AR165" s="907"/>
      <c r="AS165" s="909"/>
      <c r="AT165" s="907"/>
      <c r="AU165" s="1803"/>
      <c r="AV165" s="1801"/>
      <c r="AW165" s="1802"/>
      <c r="AX165" s="907"/>
      <c r="AY165" s="908"/>
      <c r="AZ165" s="909"/>
      <c r="BA165" s="1803"/>
      <c r="BB165" s="1804">
        <f>(I165+2*L6)/1000</f>
        <v>0.51700000000000002</v>
      </c>
      <c r="BC165" s="1802"/>
      <c r="BD165" s="907"/>
      <c r="BE165" s="909"/>
      <c r="BF165" s="907"/>
      <c r="BG165" s="1803"/>
      <c r="BH165" s="1804"/>
      <c r="BI165" s="1802"/>
      <c r="BJ165" s="907"/>
      <c r="BK165" s="908"/>
      <c r="BL165" s="909"/>
      <c r="BM165" s="1803"/>
      <c r="BN165" s="925">
        <f>2*L6/K8*K9*(1+K10)/1000</f>
        <v>1.26</v>
      </c>
      <c r="BO165" s="906"/>
      <c r="BP165" s="907"/>
      <c r="BQ165" s="908"/>
      <c r="BR165" s="909"/>
      <c r="BS165" s="906"/>
      <c r="BT165" s="925"/>
      <c r="BU165" s="906"/>
      <c r="BV165" s="907"/>
      <c r="BW165" s="908"/>
      <c r="BX165" s="909"/>
      <c r="BY165" s="906"/>
      <c r="BZ165" s="925"/>
      <c r="CA165" s="617"/>
      <c r="CB165" s="567"/>
      <c r="CC165" s="910"/>
      <c r="CD165" s="1775"/>
      <c r="CE165" s="643"/>
      <c r="CF165" s="613"/>
      <c r="CG165" s="613"/>
      <c r="CH165" s="613"/>
      <c r="CI165" s="613"/>
    </row>
    <row r="166" spans="1:166" s="849" customFormat="1" ht="7.35" customHeight="1">
      <c r="A166" s="1006"/>
      <c r="B166" s="1773"/>
      <c r="C166" s="2447"/>
      <c r="D166" s="2448"/>
      <c r="E166" s="2435"/>
      <c r="F166" s="2436"/>
      <c r="G166" s="2230" t="s">
        <v>610</v>
      </c>
      <c r="H166" s="2231"/>
      <c r="I166" s="1008">
        <f>SUM(I164:I165)</f>
        <v>166</v>
      </c>
      <c r="J166" s="911"/>
      <c r="K166" s="2329"/>
      <c r="L166" s="2330"/>
      <c r="M166" s="612"/>
      <c r="N166" s="2246"/>
      <c r="O166" s="2239"/>
      <c r="P166" s="1766"/>
      <c r="Q166" s="1757"/>
      <c r="R166" s="2239"/>
      <c r="S166" s="2239"/>
      <c r="T166" s="582"/>
      <c r="U166" s="2226"/>
      <c r="V166" s="2227"/>
      <c r="W166" s="2246"/>
      <c r="X166" s="2239"/>
      <c r="Y166" s="2239"/>
      <c r="Z166" s="2239"/>
      <c r="AA166" s="2239"/>
      <c r="AB166" s="2239"/>
      <c r="AC166" s="2239"/>
      <c r="AD166" s="2239"/>
      <c r="AE166" s="2247"/>
      <c r="AF166" s="2499"/>
      <c r="AG166" s="2500"/>
      <c r="AH166" s="2500"/>
      <c r="AI166" s="612"/>
      <c r="AJ166" s="1011">
        <f>SUM(AJ164:AJ165)</f>
        <v>6</v>
      </c>
      <c r="AK166" s="912"/>
      <c r="AL166" s="913">
        <f>'3.1Cost by Sub-contractors'!K20</f>
        <v>150.63</v>
      </c>
      <c r="AM166" s="914"/>
      <c r="AN166" s="913">
        <f>AJ166*AL166</f>
        <v>903.78</v>
      </c>
      <c r="AO166" s="915"/>
      <c r="AP166" s="916">
        <f>SUM(AP164:AP165)</f>
        <v>9.66</v>
      </c>
      <c r="AQ166" s="912"/>
      <c r="AR166" s="913">
        <f>'3.1Cost by Sub-contractors'!K21</f>
        <v>175.36</v>
      </c>
      <c r="AS166" s="914"/>
      <c r="AT166" s="913">
        <f>AP166*AR166</f>
        <v>1693.9776000000002</v>
      </c>
      <c r="AU166" s="915"/>
      <c r="AV166" s="948"/>
      <c r="AW166" s="949"/>
      <c r="AX166" s="950"/>
      <c r="AY166" s="951"/>
      <c r="AZ166" s="952"/>
      <c r="BA166" s="927"/>
      <c r="BB166" s="917">
        <f>SUM(BB164:BB165)</f>
        <v>0.96599999999999997</v>
      </c>
      <c r="BC166" s="912"/>
      <c r="BD166" s="913">
        <f>'3.1Cost by Sub-contractors'!K23</f>
        <v>438.31</v>
      </c>
      <c r="BE166" s="914"/>
      <c r="BF166" s="913">
        <f>BB166*BD166</f>
        <v>423.40746000000001</v>
      </c>
      <c r="BG166" s="915"/>
      <c r="BH166" s="953"/>
      <c r="BI166" s="949"/>
      <c r="BJ166" s="950"/>
      <c r="BK166" s="951"/>
      <c r="BL166" s="952"/>
      <c r="BM166" s="927"/>
      <c r="BN166" s="955">
        <f>SUM(BN164:BN165)</f>
        <v>2.52</v>
      </c>
      <c r="BO166" s="954"/>
      <c r="BP166" s="913">
        <f>'3.1Cost by Sub-contractors'!K25</f>
        <v>572.73</v>
      </c>
      <c r="BQ166" s="919"/>
      <c r="BR166" s="914">
        <f>BN166*BP166</f>
        <v>1443.2796000000001</v>
      </c>
      <c r="BS166" s="954"/>
      <c r="BT166" s="955"/>
      <c r="BU166" s="954"/>
      <c r="BV166" s="950"/>
      <c r="BW166" s="951"/>
      <c r="BX166" s="952"/>
      <c r="BY166" s="954"/>
      <c r="BZ166" s="955"/>
      <c r="CA166" s="582"/>
      <c r="CB166" s="588"/>
      <c r="CC166" s="956"/>
      <c r="CD166" s="607"/>
      <c r="CE166" s="612"/>
    </row>
    <row r="167" spans="1:166" ht="7.35" customHeight="1">
      <c r="A167" s="979"/>
      <c r="B167" s="1744"/>
      <c r="C167" s="1993"/>
      <c r="D167" s="1995"/>
      <c r="E167" s="2437" t="str">
        <f>'4.1Plan'!D575</f>
        <v>MLA4-2</v>
      </c>
      <c r="F167" s="2438"/>
      <c r="G167" s="2405">
        <v>115242</v>
      </c>
      <c r="H167" s="2406"/>
      <c r="I167" s="1025">
        <v>117</v>
      </c>
      <c r="J167" s="1026"/>
      <c r="K167" s="2349">
        <v>7.5</v>
      </c>
      <c r="L167" s="2350"/>
      <c r="M167" s="638"/>
      <c r="N167" s="2343"/>
      <c r="O167" s="2282"/>
      <c r="P167" s="1764"/>
      <c r="Q167" s="1762"/>
      <c r="R167" s="2282"/>
      <c r="S167" s="2282"/>
      <c r="T167" s="1764"/>
      <c r="U167" s="2275" t="s">
        <v>80</v>
      </c>
      <c r="V167" s="2276"/>
      <c r="W167" s="2282">
        <f>G167</f>
        <v>115242</v>
      </c>
      <c r="X167" s="2282"/>
      <c r="Y167" s="2282"/>
      <c r="Z167" s="2282"/>
      <c r="AA167" s="2282"/>
      <c r="AB167" s="2282"/>
      <c r="AC167" s="2282"/>
      <c r="AD167" s="2282"/>
      <c r="AE167" s="2282"/>
      <c r="AF167" s="2495"/>
      <c r="AG167" s="2496"/>
      <c r="AH167" s="2496"/>
      <c r="AI167" s="638"/>
      <c r="AJ167" s="1031">
        <f>I5</f>
        <v>4</v>
      </c>
      <c r="AK167" s="1083"/>
      <c r="AL167" s="1084"/>
      <c r="AM167" s="1085"/>
      <c r="AN167" s="1084"/>
      <c r="AO167" s="1086"/>
      <c r="AP167" s="930">
        <f>(I167+2*L6)*K7/10000</f>
        <v>5.17</v>
      </c>
      <c r="AQ167" s="931"/>
      <c r="AR167" s="887"/>
      <c r="AS167" s="923"/>
      <c r="AT167" s="887"/>
      <c r="AU167" s="932"/>
      <c r="AV167" s="930"/>
      <c r="AW167" s="931"/>
      <c r="AX167" s="887"/>
      <c r="AY167" s="922"/>
      <c r="AZ167" s="923"/>
      <c r="BA167" s="932"/>
      <c r="BB167" s="933">
        <f>(I167+2*L6)/1000</f>
        <v>0.51700000000000002</v>
      </c>
      <c r="BC167" s="931"/>
      <c r="BD167" s="887"/>
      <c r="BE167" s="923"/>
      <c r="BF167" s="887"/>
      <c r="BG167" s="932"/>
      <c r="BH167" s="933"/>
      <c r="BI167" s="931"/>
      <c r="BJ167" s="887"/>
      <c r="BK167" s="922"/>
      <c r="BL167" s="923"/>
      <c r="BM167" s="932"/>
      <c r="BN167" s="926">
        <f>2*L6/K8*K9*(1+K10)/1000</f>
        <v>1.26</v>
      </c>
      <c r="BO167" s="921"/>
      <c r="BP167" s="887"/>
      <c r="BQ167" s="922"/>
      <c r="BR167" s="923"/>
      <c r="BS167" s="921"/>
      <c r="BT167" s="926"/>
      <c r="BU167" s="921"/>
      <c r="BV167" s="887"/>
      <c r="BW167" s="922"/>
      <c r="BX167" s="923"/>
      <c r="BY167" s="921"/>
      <c r="BZ167" s="926"/>
      <c r="CA167" s="578"/>
      <c r="CB167" s="555"/>
      <c r="CC167" s="924"/>
      <c r="CD167" s="1776"/>
      <c r="CE167" s="638"/>
      <c r="CF167" s="1006"/>
      <c r="CG167" s="1062"/>
      <c r="CH167" s="1062"/>
      <c r="CI167" s="1062"/>
      <c r="CJ167" s="1062"/>
      <c r="CK167" s="849"/>
      <c r="CL167" s="849"/>
      <c r="CM167" s="849"/>
      <c r="CN167" s="849"/>
      <c r="CO167" s="849"/>
      <c r="CP167" s="849"/>
      <c r="CQ167" s="849"/>
      <c r="CR167" s="849"/>
      <c r="CS167" s="849"/>
      <c r="CT167" s="849"/>
      <c r="CU167" s="849"/>
      <c r="CV167" s="849"/>
      <c r="CW167" s="849"/>
      <c r="CX167" s="849"/>
      <c r="CY167" s="849"/>
      <c r="CZ167" s="849"/>
      <c r="DA167" s="849"/>
      <c r="DB167" s="849"/>
      <c r="DC167" s="849"/>
      <c r="DD167" s="849"/>
      <c r="DE167" s="849"/>
      <c r="DF167" s="849"/>
      <c r="DG167" s="849"/>
      <c r="DH167" s="849"/>
      <c r="DI167" s="849"/>
      <c r="DJ167" s="849"/>
      <c r="DK167" s="849"/>
      <c r="DL167" s="849"/>
      <c r="DM167" s="849"/>
      <c r="DN167" s="849"/>
      <c r="DO167" s="849"/>
      <c r="DP167" s="849"/>
      <c r="DQ167" s="849"/>
      <c r="DR167" s="849"/>
      <c r="DS167" s="849"/>
      <c r="DT167" s="849"/>
      <c r="DU167" s="849"/>
      <c r="DV167" s="849"/>
      <c r="DW167" s="849"/>
      <c r="DX167" s="849"/>
      <c r="DY167" s="849"/>
      <c r="DZ167" s="849"/>
      <c r="EA167" s="849"/>
      <c r="EB167" s="849"/>
      <c r="EC167" s="849"/>
      <c r="ED167" s="849"/>
      <c r="EE167" s="849"/>
      <c r="EF167" s="849"/>
      <c r="EG167" s="849"/>
      <c r="EH167" s="849"/>
      <c r="EI167" s="849"/>
      <c r="EJ167" s="849"/>
      <c r="EK167" s="849"/>
      <c r="EL167" s="849"/>
      <c r="EM167" s="849"/>
      <c r="EN167" s="849"/>
      <c r="EO167" s="849"/>
      <c r="EP167" s="849"/>
      <c r="EQ167" s="849"/>
      <c r="ER167" s="849"/>
      <c r="ES167" s="849"/>
      <c r="ET167" s="849"/>
      <c r="EU167" s="849"/>
      <c r="EV167" s="849"/>
      <c r="EW167" s="849"/>
      <c r="EX167" s="849"/>
      <c r="EY167" s="849"/>
      <c r="EZ167" s="849"/>
      <c r="FA167" s="849"/>
      <c r="FB167" s="849"/>
      <c r="FC167" s="849"/>
      <c r="FD167" s="849"/>
      <c r="FE167" s="849"/>
      <c r="FF167" s="849"/>
      <c r="FG167" s="849"/>
      <c r="FH167" s="849"/>
      <c r="FI167" s="849"/>
      <c r="FJ167" s="849"/>
    </row>
    <row r="168" spans="1:166" ht="7.35" customHeight="1">
      <c r="A168" s="979"/>
      <c r="B168" s="1744"/>
      <c r="C168" s="1993"/>
      <c r="D168" s="1995"/>
      <c r="E168" s="2029"/>
      <c r="F168" s="2031"/>
      <c r="G168" s="2403">
        <v>116888</v>
      </c>
      <c r="H168" s="2404"/>
      <c r="I168" s="993">
        <v>117</v>
      </c>
      <c r="J168" s="994"/>
      <c r="K168" s="2363">
        <v>7.5</v>
      </c>
      <c r="L168" s="2364"/>
      <c r="M168" s="637"/>
      <c r="N168" s="2096"/>
      <c r="O168" s="2097"/>
      <c r="P168" s="1768"/>
      <c r="Q168" s="1751"/>
      <c r="R168" s="2097"/>
      <c r="S168" s="2097"/>
      <c r="T168" s="1768"/>
      <c r="U168" s="2279" t="s">
        <v>81</v>
      </c>
      <c r="V168" s="2280"/>
      <c r="W168" s="2097">
        <f>G168</f>
        <v>116888</v>
      </c>
      <c r="X168" s="2097"/>
      <c r="Y168" s="2097"/>
      <c r="Z168" s="2097"/>
      <c r="AA168" s="2097"/>
      <c r="AB168" s="2097"/>
      <c r="AC168" s="2097"/>
      <c r="AD168" s="2097"/>
      <c r="AE168" s="2097"/>
      <c r="AF168" s="2507"/>
      <c r="AG168" s="2508"/>
      <c r="AH168" s="2508"/>
      <c r="AI168" s="637"/>
      <c r="AJ168" s="996">
        <f>I5</f>
        <v>4</v>
      </c>
      <c r="AK168" s="997"/>
      <c r="AL168" s="894"/>
      <c r="AM168" s="998"/>
      <c r="AN168" s="894"/>
      <c r="AO168" s="999"/>
      <c r="AP168" s="895">
        <f>(I168+2*L6)*K7/10000</f>
        <v>5.17</v>
      </c>
      <c r="AQ168" s="896"/>
      <c r="AR168" s="897"/>
      <c r="AS168" s="898"/>
      <c r="AT168" s="897"/>
      <c r="AU168" s="899"/>
      <c r="AV168" s="895"/>
      <c r="AW168" s="896"/>
      <c r="AX168" s="897"/>
      <c r="AY168" s="902"/>
      <c r="AZ168" s="898"/>
      <c r="BA168" s="899"/>
      <c r="BB168" s="900">
        <f>(I168+2*L6)/1000</f>
        <v>0.51700000000000002</v>
      </c>
      <c r="BC168" s="896"/>
      <c r="BD168" s="897"/>
      <c r="BE168" s="898"/>
      <c r="BF168" s="897"/>
      <c r="BG168" s="899"/>
      <c r="BH168" s="900"/>
      <c r="BI168" s="896"/>
      <c r="BJ168" s="897"/>
      <c r="BK168" s="902"/>
      <c r="BL168" s="898"/>
      <c r="BM168" s="899"/>
      <c r="BN168" s="903">
        <f>2*L6/K8*K9*(1+K10)/1000</f>
        <v>1.26</v>
      </c>
      <c r="BO168" s="901"/>
      <c r="BP168" s="897"/>
      <c r="BQ168" s="902"/>
      <c r="BR168" s="898"/>
      <c r="BS168" s="901"/>
      <c r="BT168" s="903"/>
      <c r="BU168" s="901"/>
      <c r="BV168" s="897"/>
      <c r="BW168" s="902"/>
      <c r="BX168" s="898"/>
      <c r="BY168" s="901"/>
      <c r="BZ168" s="903"/>
      <c r="CA168" s="580"/>
      <c r="CB168" s="561"/>
      <c r="CC168" s="904"/>
      <c r="CD168" s="636"/>
      <c r="CE168" s="637"/>
      <c r="CF168" s="1062"/>
      <c r="CG168" s="1062"/>
      <c r="CH168" s="1062"/>
      <c r="CI168" s="1062"/>
      <c r="CJ168" s="1062"/>
      <c r="CK168" s="849"/>
      <c r="CL168" s="849"/>
      <c r="CM168" s="849"/>
      <c r="CN168" s="849"/>
      <c r="CO168" s="849"/>
      <c r="CP168" s="849"/>
      <c r="CQ168" s="849"/>
      <c r="CR168" s="849"/>
      <c r="CS168" s="849"/>
      <c r="CT168" s="849"/>
      <c r="CU168" s="849"/>
      <c r="CV168" s="849"/>
      <c r="CW168" s="849"/>
      <c r="CX168" s="849"/>
      <c r="CY168" s="849"/>
      <c r="CZ168" s="849"/>
      <c r="DA168" s="849"/>
      <c r="DB168" s="849"/>
      <c r="DC168" s="849"/>
      <c r="DD168" s="849"/>
      <c r="DE168" s="849"/>
      <c r="DF168" s="849"/>
      <c r="DG168" s="849"/>
      <c r="DH168" s="849"/>
      <c r="DI168" s="849"/>
      <c r="DJ168" s="849"/>
      <c r="DK168" s="849"/>
      <c r="DL168" s="849"/>
      <c r="DM168" s="849"/>
      <c r="DN168" s="849"/>
      <c r="DO168" s="849"/>
      <c r="DP168" s="849"/>
      <c r="DQ168" s="849"/>
      <c r="DR168" s="849"/>
      <c r="DS168" s="849"/>
      <c r="DT168" s="849"/>
      <c r="DU168" s="849"/>
      <c r="DV168" s="849"/>
      <c r="DW168" s="849"/>
      <c r="DX168" s="849"/>
      <c r="DY168" s="849"/>
      <c r="DZ168" s="849"/>
      <c r="EA168" s="849"/>
      <c r="EB168" s="849"/>
      <c r="EC168" s="849"/>
      <c r="ED168" s="849"/>
      <c r="EE168" s="849"/>
      <c r="EF168" s="849"/>
      <c r="EG168" s="849"/>
      <c r="EH168" s="849"/>
      <c r="EI168" s="849"/>
      <c r="EJ168" s="849"/>
      <c r="EK168" s="849"/>
      <c r="EL168" s="849"/>
      <c r="EM168" s="849"/>
      <c r="EN168" s="849"/>
      <c r="EO168" s="849"/>
      <c r="EP168" s="849"/>
      <c r="EQ168" s="849"/>
      <c r="ER168" s="849"/>
      <c r="ES168" s="849"/>
      <c r="ET168" s="849"/>
      <c r="EU168" s="849"/>
      <c r="EV168" s="849"/>
      <c r="EW168" s="849"/>
      <c r="EX168" s="849"/>
      <c r="EY168" s="849"/>
      <c r="EZ168" s="849"/>
      <c r="FA168" s="849"/>
      <c r="FB168" s="849"/>
      <c r="FC168" s="849"/>
      <c r="FD168" s="849"/>
      <c r="FE168" s="849"/>
      <c r="FF168" s="849"/>
      <c r="FG168" s="849"/>
      <c r="FH168" s="849"/>
      <c r="FI168" s="849"/>
      <c r="FJ168" s="849"/>
    </row>
    <row r="169" spans="1:166" ht="7.35" customHeight="1">
      <c r="A169" s="979"/>
      <c r="B169" s="1744"/>
      <c r="C169" s="1993"/>
      <c r="D169" s="1995"/>
      <c r="E169" s="2029"/>
      <c r="F169" s="2031"/>
      <c r="G169" s="2403">
        <v>118065</v>
      </c>
      <c r="H169" s="2404"/>
      <c r="I169" s="993">
        <v>117</v>
      </c>
      <c r="J169" s="994"/>
      <c r="K169" s="2363">
        <v>7.5</v>
      </c>
      <c r="L169" s="2364"/>
      <c r="M169" s="637"/>
      <c r="N169" s="2096"/>
      <c r="O169" s="2097"/>
      <c r="P169" s="1768"/>
      <c r="Q169" s="1751"/>
      <c r="R169" s="2097"/>
      <c r="S169" s="2097"/>
      <c r="T169" s="1768"/>
      <c r="U169" s="2279" t="s">
        <v>82</v>
      </c>
      <c r="V169" s="2280"/>
      <c r="W169" s="2097">
        <f>G169</f>
        <v>118065</v>
      </c>
      <c r="X169" s="2097"/>
      <c r="Y169" s="2097"/>
      <c r="Z169" s="2097"/>
      <c r="AA169" s="2097"/>
      <c r="AB169" s="2097"/>
      <c r="AC169" s="2097"/>
      <c r="AD169" s="2097"/>
      <c r="AE169" s="2097"/>
      <c r="AF169" s="2507"/>
      <c r="AG169" s="2508"/>
      <c r="AH169" s="2508"/>
      <c r="AI169" s="637"/>
      <c r="AJ169" s="996">
        <f>I5</f>
        <v>4</v>
      </c>
      <c r="AK169" s="997"/>
      <c r="AL169" s="894"/>
      <c r="AM169" s="998"/>
      <c r="AN169" s="894"/>
      <c r="AO169" s="999"/>
      <c r="AP169" s="895">
        <f>(I169+2*L6)*K7/10000</f>
        <v>5.17</v>
      </c>
      <c r="AQ169" s="896"/>
      <c r="AR169" s="897"/>
      <c r="AS169" s="898"/>
      <c r="AT169" s="897"/>
      <c r="AU169" s="899"/>
      <c r="AV169" s="895"/>
      <c r="AW169" s="896"/>
      <c r="AX169" s="897"/>
      <c r="AY169" s="902"/>
      <c r="AZ169" s="898"/>
      <c r="BA169" s="899"/>
      <c r="BB169" s="900">
        <f>(I169+2*L6)/1000</f>
        <v>0.51700000000000002</v>
      </c>
      <c r="BC169" s="896"/>
      <c r="BD169" s="897"/>
      <c r="BE169" s="898"/>
      <c r="BF169" s="897"/>
      <c r="BG169" s="899"/>
      <c r="BH169" s="900"/>
      <c r="BI169" s="896"/>
      <c r="BJ169" s="897"/>
      <c r="BK169" s="902"/>
      <c r="BL169" s="898"/>
      <c r="BM169" s="899"/>
      <c r="BN169" s="903">
        <f>2*L6/K8*K9*(1+K10)/1000</f>
        <v>1.26</v>
      </c>
      <c r="BO169" s="901"/>
      <c r="BP169" s="897"/>
      <c r="BQ169" s="902"/>
      <c r="BR169" s="898"/>
      <c r="BS169" s="901"/>
      <c r="BT169" s="903"/>
      <c r="BU169" s="901"/>
      <c r="BV169" s="897"/>
      <c r="BW169" s="902"/>
      <c r="BX169" s="898"/>
      <c r="BY169" s="901"/>
      <c r="BZ169" s="903"/>
      <c r="CA169" s="580"/>
      <c r="CB169" s="561"/>
      <c r="CC169" s="904"/>
      <c r="CD169" s="636"/>
      <c r="CE169" s="637"/>
      <c r="CF169" s="1087"/>
      <c r="CG169" s="1087"/>
      <c r="CH169" s="1087"/>
      <c r="CI169" s="1087"/>
      <c r="CJ169" s="1062"/>
      <c r="CK169" s="1062"/>
      <c r="CL169" s="1062"/>
      <c r="CM169" s="1062"/>
      <c r="CN169" s="1062"/>
      <c r="CO169" s="1062"/>
      <c r="CP169" s="1062"/>
      <c r="CQ169" s="1062"/>
      <c r="CR169" s="1062"/>
      <c r="CS169" s="1062"/>
      <c r="CT169" s="1062"/>
      <c r="CU169" s="1062"/>
      <c r="CV169" s="1062"/>
      <c r="CW169" s="1062"/>
      <c r="CX169" s="1062"/>
      <c r="CY169" s="1062"/>
      <c r="CZ169" s="1062"/>
      <c r="DA169" s="1062"/>
      <c r="DB169" s="1062"/>
      <c r="DC169" s="1062"/>
      <c r="DD169" s="1062"/>
      <c r="DE169" s="1062"/>
      <c r="DF169" s="1062"/>
      <c r="DG169" s="1062"/>
      <c r="DH169" s="1062"/>
      <c r="DI169" s="1062"/>
      <c r="DJ169" s="1062"/>
      <c r="DK169" s="1062"/>
      <c r="DL169" s="1062"/>
      <c r="DM169" s="1062"/>
      <c r="DN169" s="1062"/>
      <c r="DO169" s="1062"/>
      <c r="DP169" s="1062"/>
      <c r="DQ169" s="1062"/>
      <c r="DR169" s="1062"/>
      <c r="DS169" s="1062"/>
      <c r="DT169" s="1062"/>
      <c r="DU169" s="1062"/>
      <c r="DV169" s="1062"/>
      <c r="DW169" s="1062"/>
      <c r="DX169" s="1062"/>
      <c r="DY169" s="1062"/>
      <c r="DZ169" s="1062"/>
      <c r="EA169" s="1062"/>
      <c r="EB169" s="1062"/>
      <c r="EC169" s="1062"/>
      <c r="ED169" s="1062"/>
      <c r="EE169" s="1062"/>
      <c r="EF169" s="1062"/>
      <c r="EG169" s="1062"/>
      <c r="EH169" s="1062"/>
      <c r="EI169" s="1062"/>
      <c r="EJ169" s="1062"/>
      <c r="EK169" s="1062"/>
      <c r="EL169" s="1062"/>
      <c r="EM169" s="1062"/>
      <c r="EN169" s="1062"/>
      <c r="EO169" s="1062"/>
      <c r="EP169" s="1062"/>
      <c r="EQ169" s="1062"/>
      <c r="ER169" s="1062"/>
      <c r="ES169" s="1062"/>
      <c r="ET169" s="1062"/>
      <c r="EU169" s="1062"/>
      <c r="EV169" s="1062"/>
      <c r="EW169" s="1062"/>
      <c r="EX169" s="1062"/>
      <c r="EY169" s="1062"/>
      <c r="EZ169" s="1062"/>
      <c r="FA169" s="1062"/>
      <c r="FB169" s="1062"/>
      <c r="FC169" s="1062"/>
      <c r="FD169" s="1062"/>
      <c r="FE169" s="1062"/>
      <c r="FF169" s="1062"/>
      <c r="FG169" s="1062"/>
      <c r="FH169" s="1062"/>
      <c r="FI169" s="1062"/>
      <c r="FJ169" s="1062"/>
    </row>
    <row r="170" spans="1:166" ht="7.35" customHeight="1">
      <c r="A170" s="979"/>
      <c r="B170" s="1744"/>
      <c r="C170" s="1993"/>
      <c r="D170" s="1995"/>
      <c r="E170" s="586"/>
      <c r="F170" s="586"/>
      <c r="G170" s="2419">
        <v>119508</v>
      </c>
      <c r="H170" s="2420"/>
      <c r="I170" s="1020">
        <v>187</v>
      </c>
      <c r="J170" s="1021"/>
      <c r="K170" s="2347">
        <v>12</v>
      </c>
      <c r="L170" s="2348"/>
      <c r="M170" s="643"/>
      <c r="N170" s="2115"/>
      <c r="O170" s="2116"/>
      <c r="P170" s="1765"/>
      <c r="Q170" s="1752"/>
      <c r="R170" s="2116"/>
      <c r="S170" s="2116"/>
      <c r="T170" s="1765"/>
      <c r="U170" s="2277" t="s">
        <v>83</v>
      </c>
      <c r="V170" s="2278"/>
      <c r="W170" s="2116">
        <f>G170</f>
        <v>119508</v>
      </c>
      <c r="X170" s="2116"/>
      <c r="Y170" s="2116"/>
      <c r="Z170" s="2116"/>
      <c r="AA170" s="2116"/>
      <c r="AB170" s="2116"/>
      <c r="AC170" s="2116"/>
      <c r="AD170" s="2116"/>
      <c r="AE170" s="2116"/>
      <c r="AF170" s="2497"/>
      <c r="AG170" s="2498"/>
      <c r="AH170" s="2498"/>
      <c r="AI170" s="643"/>
      <c r="AJ170" s="1039">
        <f>I5</f>
        <v>4</v>
      </c>
      <c r="AK170" s="1032"/>
      <c r="AL170" s="929"/>
      <c r="AM170" s="1033"/>
      <c r="AN170" s="929"/>
      <c r="AO170" s="1034"/>
      <c r="AP170" s="1801">
        <f>(I170+2*L6)*K7/10000</f>
        <v>5.87</v>
      </c>
      <c r="AQ170" s="1802"/>
      <c r="AR170" s="907"/>
      <c r="AS170" s="909"/>
      <c r="AT170" s="907"/>
      <c r="AU170" s="1803"/>
      <c r="AV170" s="1801"/>
      <c r="AW170" s="1802"/>
      <c r="AX170" s="907"/>
      <c r="AY170" s="908"/>
      <c r="AZ170" s="909"/>
      <c r="BA170" s="1803"/>
      <c r="BB170" s="1804">
        <f>(I170+2*L6)/1000</f>
        <v>0.58699999999999997</v>
      </c>
      <c r="BC170" s="1802"/>
      <c r="BD170" s="907"/>
      <c r="BE170" s="909"/>
      <c r="BF170" s="907"/>
      <c r="BG170" s="1803"/>
      <c r="BH170" s="1804"/>
      <c r="BI170" s="1802"/>
      <c r="BJ170" s="907"/>
      <c r="BK170" s="908"/>
      <c r="BL170" s="909"/>
      <c r="BM170" s="1803"/>
      <c r="BN170" s="925">
        <f>2*L6/K8*K9*(1+K10)/1000</f>
        <v>1.26</v>
      </c>
      <c r="BO170" s="906"/>
      <c r="BP170" s="907"/>
      <c r="BQ170" s="908"/>
      <c r="BR170" s="909"/>
      <c r="BS170" s="906"/>
      <c r="BT170" s="925"/>
      <c r="BU170" s="906"/>
      <c r="BV170" s="907"/>
      <c r="BW170" s="908"/>
      <c r="BX170" s="909"/>
      <c r="BY170" s="906"/>
      <c r="BZ170" s="925"/>
      <c r="CA170" s="617"/>
      <c r="CB170" s="567"/>
      <c r="CC170" s="910"/>
      <c r="CD170" s="1775"/>
      <c r="CE170" s="643"/>
      <c r="CF170" s="613"/>
      <c r="CG170" s="613"/>
      <c r="CH170" s="613"/>
      <c r="CI170" s="613"/>
    </row>
    <row r="171" spans="1:166" s="849" customFormat="1" ht="7.35" customHeight="1">
      <c r="A171" s="1006"/>
      <c r="B171" s="1773"/>
      <c r="C171" s="2447"/>
      <c r="D171" s="2448"/>
      <c r="E171" s="2435"/>
      <c r="F171" s="2436"/>
      <c r="G171" s="2230" t="s">
        <v>610</v>
      </c>
      <c r="H171" s="2231"/>
      <c r="I171" s="1008">
        <f>SUM(I167:I170)</f>
        <v>538</v>
      </c>
      <c r="J171" s="911"/>
      <c r="K171" s="2329"/>
      <c r="L171" s="2330"/>
      <c r="M171" s="612"/>
      <c r="N171" s="2246"/>
      <c r="O171" s="2239"/>
      <c r="P171" s="1766"/>
      <c r="Q171" s="1757"/>
      <c r="R171" s="2239"/>
      <c r="S171" s="2239"/>
      <c r="T171" s="582"/>
      <c r="U171" s="2226"/>
      <c r="V171" s="2227"/>
      <c r="W171" s="2246"/>
      <c r="X171" s="2239"/>
      <c r="Y171" s="2239"/>
      <c r="Z171" s="2239"/>
      <c r="AA171" s="2239"/>
      <c r="AB171" s="2239"/>
      <c r="AC171" s="2239"/>
      <c r="AD171" s="2239"/>
      <c r="AE171" s="2247"/>
      <c r="AF171" s="2499"/>
      <c r="AG171" s="2500"/>
      <c r="AH171" s="2500"/>
      <c r="AI171" s="612"/>
      <c r="AJ171" s="1011">
        <f>SUM(AJ167:AJ170)</f>
        <v>16</v>
      </c>
      <c r="AK171" s="912"/>
      <c r="AL171" s="913">
        <f>'3.1Cost by Sub-contractors'!K20</f>
        <v>150.63</v>
      </c>
      <c r="AM171" s="914"/>
      <c r="AN171" s="913">
        <f>AJ171*AL171</f>
        <v>2410.08</v>
      </c>
      <c r="AO171" s="915"/>
      <c r="AP171" s="916">
        <f>SUM(AP167:AP170)</f>
        <v>21.38</v>
      </c>
      <c r="AQ171" s="912"/>
      <c r="AR171" s="913">
        <f>'3.1Cost by Sub-contractors'!K21</f>
        <v>175.36</v>
      </c>
      <c r="AS171" s="914"/>
      <c r="AT171" s="913">
        <f>AP171*AR171</f>
        <v>3749.1968000000002</v>
      </c>
      <c r="AU171" s="915"/>
      <c r="AV171" s="948"/>
      <c r="AW171" s="949"/>
      <c r="AX171" s="950"/>
      <c r="AY171" s="951"/>
      <c r="AZ171" s="952"/>
      <c r="BA171" s="927"/>
      <c r="BB171" s="917">
        <f>SUM(BB167:BB170)</f>
        <v>2.1379999999999999</v>
      </c>
      <c r="BC171" s="912"/>
      <c r="BD171" s="913">
        <f>'3.1Cost by Sub-contractors'!K23</f>
        <v>438.31</v>
      </c>
      <c r="BE171" s="914"/>
      <c r="BF171" s="913">
        <f>BB171*BD171</f>
        <v>937.10677999999996</v>
      </c>
      <c r="BG171" s="915"/>
      <c r="BH171" s="953"/>
      <c r="BI171" s="949"/>
      <c r="BJ171" s="950"/>
      <c r="BK171" s="951"/>
      <c r="BL171" s="952"/>
      <c r="BM171" s="927"/>
      <c r="BN171" s="955">
        <f>SUM(BN167:BN170)</f>
        <v>5.04</v>
      </c>
      <c r="BO171" s="954"/>
      <c r="BP171" s="913">
        <f>'3.1Cost by Sub-contractors'!K25</f>
        <v>572.73</v>
      </c>
      <c r="BQ171" s="919"/>
      <c r="BR171" s="914">
        <f>BN171*BP171</f>
        <v>2886.5592000000001</v>
      </c>
      <c r="BS171" s="954"/>
      <c r="BT171" s="955"/>
      <c r="BU171" s="954"/>
      <c r="BV171" s="950"/>
      <c r="BW171" s="951"/>
      <c r="BX171" s="952"/>
      <c r="BY171" s="954"/>
      <c r="BZ171" s="955"/>
      <c r="CA171" s="582"/>
      <c r="CB171" s="588"/>
      <c r="CC171" s="956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9"/>
      <c r="B172" s="1744"/>
      <c r="C172" s="1993"/>
      <c r="D172" s="1995"/>
      <c r="E172" s="2437" t="str">
        <f>'4.1Plan'!D594</f>
        <v>MLA4-3</v>
      </c>
      <c r="F172" s="2438"/>
      <c r="G172" s="2405">
        <v>120316</v>
      </c>
      <c r="H172" s="2406"/>
      <c r="I172" s="1025">
        <v>117</v>
      </c>
      <c r="J172" s="1026"/>
      <c r="K172" s="2349">
        <v>7.5</v>
      </c>
      <c r="L172" s="2350"/>
      <c r="M172" s="638"/>
      <c r="N172" s="2343"/>
      <c r="O172" s="2282"/>
      <c r="P172" s="1764"/>
      <c r="Q172" s="1762"/>
      <c r="R172" s="2282"/>
      <c r="S172" s="2282"/>
      <c r="T172" s="1764"/>
      <c r="U172" s="2275" t="s">
        <v>84</v>
      </c>
      <c r="V172" s="2276"/>
      <c r="W172" s="2282">
        <f>G172</f>
        <v>120316</v>
      </c>
      <c r="X172" s="2282"/>
      <c r="Y172" s="2282"/>
      <c r="Z172" s="2282"/>
      <c r="AA172" s="2282"/>
      <c r="AB172" s="2282"/>
      <c r="AC172" s="2282"/>
      <c r="AD172" s="2282"/>
      <c r="AE172" s="2282"/>
      <c r="AF172" s="2495"/>
      <c r="AG172" s="2496"/>
      <c r="AH172" s="2496"/>
      <c r="AI172" s="638"/>
      <c r="AJ172" s="1031">
        <f>I5</f>
        <v>4</v>
      </c>
      <c r="AK172" s="1083"/>
      <c r="AL172" s="1084"/>
      <c r="AM172" s="1085"/>
      <c r="AN172" s="1084"/>
      <c r="AO172" s="1086"/>
      <c r="AP172" s="930">
        <f>(I172+2*L6)*K7/10000</f>
        <v>5.17</v>
      </c>
      <c r="AQ172" s="931"/>
      <c r="AR172" s="887"/>
      <c r="AS172" s="923"/>
      <c r="AT172" s="887"/>
      <c r="AU172" s="932"/>
      <c r="AV172" s="930"/>
      <c r="AW172" s="931"/>
      <c r="AX172" s="887"/>
      <c r="AY172" s="922"/>
      <c r="AZ172" s="923"/>
      <c r="BA172" s="932"/>
      <c r="BB172" s="933">
        <f>(I172+2*L6)/1000</f>
        <v>0.51700000000000002</v>
      </c>
      <c r="BC172" s="931"/>
      <c r="BD172" s="887"/>
      <c r="BE172" s="923"/>
      <c r="BF172" s="887"/>
      <c r="BG172" s="932"/>
      <c r="BH172" s="933"/>
      <c r="BI172" s="931"/>
      <c r="BJ172" s="887"/>
      <c r="BK172" s="922"/>
      <c r="BL172" s="923"/>
      <c r="BM172" s="932"/>
      <c r="BN172" s="926">
        <f>2*L6/K8*K9*(1+K10)/1000</f>
        <v>1.26</v>
      </c>
      <c r="BO172" s="921"/>
      <c r="BP172" s="887"/>
      <c r="BQ172" s="922"/>
      <c r="BR172" s="923"/>
      <c r="BS172" s="921"/>
      <c r="BT172" s="926"/>
      <c r="BU172" s="921"/>
      <c r="BV172" s="887"/>
      <c r="BW172" s="922"/>
      <c r="BX172" s="923"/>
      <c r="BY172" s="921"/>
      <c r="BZ172" s="926"/>
      <c r="CA172" s="578"/>
      <c r="CB172" s="555"/>
      <c r="CC172" s="924"/>
      <c r="CD172" s="1776"/>
      <c r="CE172" s="638"/>
      <c r="CF172" s="613"/>
      <c r="CG172" s="613"/>
      <c r="CH172" s="613"/>
      <c r="CI172" s="613"/>
    </row>
    <row r="173" spans="1:166" ht="7.35" customHeight="1">
      <c r="A173" s="979"/>
      <c r="B173" s="1744"/>
      <c r="C173" s="1993"/>
      <c r="D173" s="1995"/>
      <c r="E173" s="2029"/>
      <c r="F173" s="2031"/>
      <c r="G173" s="2427">
        <v>122568</v>
      </c>
      <c r="H173" s="2420"/>
      <c r="I173" s="1020">
        <v>117</v>
      </c>
      <c r="J173" s="1021"/>
      <c r="K173" s="2347">
        <v>7.5</v>
      </c>
      <c r="L173" s="2348"/>
      <c r="M173" s="643"/>
      <c r="N173" s="2115"/>
      <c r="O173" s="2116"/>
      <c r="P173" s="1765"/>
      <c r="Q173" s="1752"/>
      <c r="R173" s="2116"/>
      <c r="S173" s="2116"/>
      <c r="T173" s="1765"/>
      <c r="U173" s="2277" t="s">
        <v>85</v>
      </c>
      <c r="V173" s="2278"/>
      <c r="W173" s="2116">
        <f>G173</f>
        <v>122568</v>
      </c>
      <c r="X173" s="2116"/>
      <c r="Y173" s="2116"/>
      <c r="Z173" s="2116"/>
      <c r="AA173" s="2116"/>
      <c r="AB173" s="2116"/>
      <c r="AC173" s="2116"/>
      <c r="AD173" s="2116"/>
      <c r="AE173" s="2116"/>
      <c r="AF173" s="2505"/>
      <c r="AG173" s="2506"/>
      <c r="AH173" s="2506"/>
      <c r="AI173" s="643"/>
      <c r="AJ173" s="1039">
        <f>I5</f>
        <v>4</v>
      </c>
      <c r="AK173" s="1032"/>
      <c r="AL173" s="929"/>
      <c r="AM173" s="1033"/>
      <c r="AN173" s="929"/>
      <c r="AO173" s="1034"/>
      <c r="AP173" s="1801">
        <f>(I173+2*L6)*K7/10000</f>
        <v>5.17</v>
      </c>
      <c r="AQ173" s="1802"/>
      <c r="AR173" s="907"/>
      <c r="AS173" s="909"/>
      <c r="AT173" s="907"/>
      <c r="AU173" s="1803"/>
      <c r="AV173" s="1801"/>
      <c r="AW173" s="1802"/>
      <c r="AX173" s="907"/>
      <c r="AY173" s="908"/>
      <c r="AZ173" s="909"/>
      <c r="BA173" s="1803"/>
      <c r="BB173" s="1804">
        <f>(I173+2*L6)/1000</f>
        <v>0.51700000000000002</v>
      </c>
      <c r="BC173" s="1802"/>
      <c r="BD173" s="907"/>
      <c r="BE173" s="909"/>
      <c r="BF173" s="907"/>
      <c r="BG173" s="1803"/>
      <c r="BH173" s="1804"/>
      <c r="BI173" s="1802"/>
      <c r="BJ173" s="907"/>
      <c r="BK173" s="908"/>
      <c r="BL173" s="909"/>
      <c r="BM173" s="1803"/>
      <c r="BN173" s="925">
        <f>2*L6/K8*K9*(1+K10)/1000</f>
        <v>1.26</v>
      </c>
      <c r="BO173" s="906"/>
      <c r="BP173" s="907"/>
      <c r="BQ173" s="908"/>
      <c r="BR173" s="909"/>
      <c r="BS173" s="906"/>
      <c r="BT173" s="925"/>
      <c r="BU173" s="906"/>
      <c r="BV173" s="907"/>
      <c r="BW173" s="908"/>
      <c r="BX173" s="909"/>
      <c r="BY173" s="906"/>
      <c r="BZ173" s="925"/>
      <c r="CA173" s="617"/>
      <c r="CB173" s="567"/>
      <c r="CC173" s="910"/>
      <c r="CD173" s="1775"/>
      <c r="CE173" s="643"/>
      <c r="CF173" s="613"/>
      <c r="CG173" s="613"/>
      <c r="CH173" s="613"/>
      <c r="CI173" s="613"/>
    </row>
    <row r="174" spans="1:166" s="849" customFormat="1" ht="7.35" customHeight="1">
      <c r="A174" s="1006"/>
      <c r="B174" s="1773"/>
      <c r="C174" s="2447"/>
      <c r="D174" s="2448"/>
      <c r="E174" s="2435"/>
      <c r="F174" s="2436"/>
      <c r="G174" s="2230" t="s">
        <v>610</v>
      </c>
      <c r="H174" s="2231"/>
      <c r="I174" s="1008">
        <f>SUM(I172:I173)</f>
        <v>234</v>
      </c>
      <c r="J174" s="911"/>
      <c r="K174" s="2329"/>
      <c r="L174" s="2330"/>
      <c r="M174" s="612"/>
      <c r="N174" s="2246"/>
      <c r="O174" s="2239"/>
      <c r="P174" s="1766"/>
      <c r="Q174" s="1757"/>
      <c r="R174" s="2239"/>
      <c r="S174" s="2239"/>
      <c r="T174" s="582"/>
      <c r="U174" s="2226"/>
      <c r="V174" s="2227"/>
      <c r="W174" s="2246"/>
      <c r="X174" s="2239"/>
      <c r="Y174" s="2239"/>
      <c r="Z174" s="2239"/>
      <c r="AA174" s="2239"/>
      <c r="AB174" s="2239"/>
      <c r="AC174" s="2239"/>
      <c r="AD174" s="2239"/>
      <c r="AE174" s="2247"/>
      <c r="AF174" s="2499"/>
      <c r="AG174" s="2500"/>
      <c r="AH174" s="2500"/>
      <c r="AI174" s="612"/>
      <c r="AJ174" s="1011">
        <f>SUM(AJ172:AJ173)</f>
        <v>8</v>
      </c>
      <c r="AK174" s="912"/>
      <c r="AL174" s="913">
        <f>'3.1Cost by Sub-contractors'!K20</f>
        <v>150.63</v>
      </c>
      <c r="AM174" s="914"/>
      <c r="AN174" s="913">
        <f>AJ174*AL174</f>
        <v>1205.04</v>
      </c>
      <c r="AO174" s="915"/>
      <c r="AP174" s="916">
        <f>SUM(AP172:AP173)</f>
        <v>10.34</v>
      </c>
      <c r="AQ174" s="912"/>
      <c r="AR174" s="913">
        <f>'3.1Cost by Sub-contractors'!K21</f>
        <v>175.36</v>
      </c>
      <c r="AS174" s="914"/>
      <c r="AT174" s="913">
        <f>AP174*AR174</f>
        <v>1813.2224000000001</v>
      </c>
      <c r="AU174" s="915"/>
      <c r="AV174" s="948"/>
      <c r="AW174" s="949"/>
      <c r="AX174" s="950"/>
      <c r="AY174" s="951"/>
      <c r="AZ174" s="952"/>
      <c r="BA174" s="927"/>
      <c r="BB174" s="917">
        <f>SUM(BB172:BB173)</f>
        <v>1.034</v>
      </c>
      <c r="BC174" s="912"/>
      <c r="BD174" s="913">
        <f>'3.1Cost by Sub-contractors'!K23</f>
        <v>438.31</v>
      </c>
      <c r="BE174" s="914"/>
      <c r="BF174" s="913">
        <f>BB174*BD174</f>
        <v>453.21253999999999</v>
      </c>
      <c r="BG174" s="915"/>
      <c r="BH174" s="953"/>
      <c r="BI174" s="949"/>
      <c r="BJ174" s="950"/>
      <c r="BK174" s="951"/>
      <c r="BL174" s="952"/>
      <c r="BM174" s="927"/>
      <c r="BN174" s="955">
        <f>SUM(BN172:BN173)</f>
        <v>2.52</v>
      </c>
      <c r="BO174" s="954"/>
      <c r="BP174" s="913">
        <f>'3.1Cost by Sub-contractors'!K25</f>
        <v>572.73</v>
      </c>
      <c r="BQ174" s="919"/>
      <c r="BR174" s="914">
        <f>BN174*BP174</f>
        <v>1443.2796000000001</v>
      </c>
      <c r="BS174" s="954"/>
      <c r="BT174" s="955"/>
      <c r="BU174" s="954"/>
      <c r="BV174" s="950"/>
      <c r="BW174" s="951"/>
      <c r="BX174" s="952"/>
      <c r="BY174" s="954"/>
      <c r="BZ174" s="955"/>
      <c r="CA174" s="582"/>
      <c r="CB174" s="588"/>
      <c r="CC174" s="956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9"/>
      <c r="B175" s="1744"/>
      <c r="C175" s="1998" t="str">
        <f>'4.1Plan'!C618</f>
        <v>PKGA5</v>
      </c>
      <c r="D175" s="2000"/>
      <c r="E175" s="2437" t="str">
        <f>'4.1Plan'!D618</f>
        <v>MLA5-1</v>
      </c>
      <c r="F175" s="2438"/>
      <c r="G175" s="2425">
        <v>128948</v>
      </c>
      <c r="H175" s="2426"/>
      <c r="I175" s="1000">
        <v>187</v>
      </c>
      <c r="J175" s="1001"/>
      <c r="K175" s="2345">
        <v>12</v>
      </c>
      <c r="L175" s="2346"/>
      <c r="M175" s="606"/>
      <c r="N175" s="2344"/>
      <c r="O175" s="2308"/>
      <c r="P175" s="1769"/>
      <c r="Q175" s="1763"/>
      <c r="R175" s="2308"/>
      <c r="S175" s="2308"/>
      <c r="T175" s="1769"/>
      <c r="U175" s="2273" t="s">
        <v>86</v>
      </c>
      <c r="V175" s="2274"/>
      <c r="W175" s="2281">
        <f>G175</f>
        <v>128948</v>
      </c>
      <c r="X175" s="2281"/>
      <c r="Y175" s="2281"/>
      <c r="Z175" s="2281"/>
      <c r="AA175" s="2281"/>
      <c r="AB175" s="2281"/>
      <c r="AC175" s="2281"/>
      <c r="AD175" s="2281"/>
      <c r="AE175" s="2281"/>
      <c r="AF175" s="2499"/>
      <c r="AG175" s="2500"/>
      <c r="AH175" s="2500"/>
      <c r="AI175" s="606"/>
      <c r="AJ175" s="1049">
        <f>I5</f>
        <v>4</v>
      </c>
      <c r="AK175" s="1028"/>
      <c r="AL175" s="934"/>
      <c r="AM175" s="1029"/>
      <c r="AN175" s="934"/>
      <c r="AO175" s="1030"/>
      <c r="AP175" s="895">
        <f>(I175+2*L6)*K7/10000</f>
        <v>5.87</v>
      </c>
      <c r="AQ175" s="938"/>
      <c r="AR175" s="939"/>
      <c r="AS175" s="940"/>
      <c r="AT175" s="939"/>
      <c r="AU175" s="941"/>
      <c r="AV175" s="957"/>
      <c r="AW175" s="958"/>
      <c r="AX175" s="959"/>
      <c r="AY175" s="960"/>
      <c r="AZ175" s="961"/>
      <c r="BA175" s="962"/>
      <c r="BB175" s="900">
        <f>(I175+2*L6)/1000</f>
        <v>0.58699999999999997</v>
      </c>
      <c r="BC175" s="938"/>
      <c r="BD175" s="939"/>
      <c r="BE175" s="940"/>
      <c r="BF175" s="939"/>
      <c r="BG175" s="941"/>
      <c r="BH175" s="900"/>
      <c r="BI175" s="938"/>
      <c r="BJ175" s="939"/>
      <c r="BK175" s="945"/>
      <c r="BL175" s="940"/>
      <c r="BM175" s="941"/>
      <c r="BN175" s="890">
        <f>2*L6/K8*K9*(1+K10)/1000</f>
        <v>1.26</v>
      </c>
      <c r="BO175" s="963"/>
      <c r="BP175" s="964"/>
      <c r="BQ175" s="965"/>
      <c r="BR175" s="966"/>
      <c r="BS175" s="963"/>
      <c r="BT175" s="967"/>
      <c r="BU175" s="963"/>
      <c r="BV175" s="964"/>
      <c r="BW175" s="965"/>
      <c r="BX175" s="966"/>
      <c r="BY175" s="963"/>
      <c r="BZ175" s="967"/>
      <c r="CA175" s="649"/>
      <c r="CB175" s="968"/>
      <c r="CC175" s="969"/>
      <c r="CD175" s="970"/>
      <c r="CE175" s="608"/>
      <c r="CF175" s="849"/>
      <c r="CG175" s="849"/>
      <c r="CH175" s="849"/>
      <c r="CI175" s="849"/>
      <c r="CJ175" s="849"/>
      <c r="CK175" s="849"/>
      <c r="CL175" s="849"/>
      <c r="CM175" s="849"/>
      <c r="CN175" s="849"/>
      <c r="CO175" s="849"/>
      <c r="CP175" s="849"/>
      <c r="CQ175" s="849"/>
      <c r="CR175" s="849"/>
      <c r="CS175" s="849"/>
      <c r="CT175" s="849"/>
      <c r="CU175" s="849"/>
      <c r="CV175" s="849"/>
      <c r="CW175" s="849"/>
      <c r="CX175" s="849"/>
      <c r="CY175" s="849"/>
      <c r="CZ175" s="849"/>
      <c r="DA175" s="849"/>
      <c r="DB175" s="849"/>
      <c r="DC175" s="849"/>
      <c r="DD175" s="849"/>
      <c r="DE175" s="849"/>
      <c r="DF175" s="849"/>
      <c r="DG175" s="849"/>
      <c r="DH175" s="849"/>
      <c r="DI175" s="849"/>
      <c r="DJ175" s="849"/>
      <c r="DK175" s="849"/>
      <c r="DL175" s="849"/>
      <c r="DM175" s="849"/>
      <c r="DN175" s="849"/>
      <c r="DO175" s="849"/>
      <c r="DP175" s="849"/>
      <c r="DQ175" s="849"/>
      <c r="DR175" s="849"/>
      <c r="DS175" s="849"/>
      <c r="DT175" s="849"/>
      <c r="DU175" s="849"/>
      <c r="DV175" s="849"/>
      <c r="DW175" s="849"/>
      <c r="DX175" s="849"/>
      <c r="DY175" s="849"/>
      <c r="DZ175" s="849"/>
      <c r="EA175" s="849"/>
      <c r="EB175" s="849"/>
      <c r="EC175" s="849"/>
      <c r="ED175" s="849"/>
      <c r="EE175" s="849"/>
      <c r="EF175" s="849"/>
      <c r="EG175" s="849"/>
      <c r="EH175" s="849"/>
      <c r="EI175" s="849"/>
      <c r="EJ175" s="849"/>
      <c r="EK175" s="849"/>
      <c r="EL175" s="849"/>
      <c r="EM175" s="849"/>
      <c r="EN175" s="849"/>
      <c r="EO175" s="849"/>
      <c r="EP175" s="849"/>
      <c r="EQ175" s="849"/>
      <c r="ER175" s="849"/>
      <c r="ES175" s="849"/>
      <c r="ET175" s="849"/>
      <c r="EU175" s="849"/>
      <c r="EV175" s="849"/>
      <c r="EW175" s="849"/>
      <c r="EX175" s="849"/>
      <c r="EY175" s="849"/>
      <c r="EZ175" s="849"/>
      <c r="FA175" s="849"/>
      <c r="FB175" s="849"/>
      <c r="FC175" s="849"/>
      <c r="FD175" s="849"/>
      <c r="FE175" s="849"/>
      <c r="FF175" s="849"/>
      <c r="FG175" s="849"/>
      <c r="FH175" s="849"/>
      <c r="FI175" s="849"/>
      <c r="FJ175" s="849"/>
    </row>
    <row r="176" spans="1:166" s="849" customFormat="1" ht="7.35" customHeight="1">
      <c r="A176" s="1019"/>
      <c r="B176" s="1750"/>
      <c r="C176" s="2035"/>
      <c r="D176" s="2037"/>
      <c r="E176" s="2435"/>
      <c r="F176" s="2436"/>
      <c r="G176" s="2230" t="s">
        <v>610</v>
      </c>
      <c r="H176" s="2231"/>
      <c r="I176" s="1008">
        <f>I175</f>
        <v>187</v>
      </c>
      <c r="J176" s="911"/>
      <c r="K176" s="2329"/>
      <c r="L176" s="2330"/>
      <c r="M176" s="612"/>
      <c r="N176" s="2246"/>
      <c r="O176" s="2239"/>
      <c r="P176" s="1766"/>
      <c r="Q176" s="1757"/>
      <c r="R176" s="2239"/>
      <c r="S176" s="2239"/>
      <c r="T176" s="582"/>
      <c r="U176" s="2226"/>
      <c r="V176" s="2227"/>
      <c r="W176" s="2246"/>
      <c r="X176" s="2239"/>
      <c r="Y176" s="2239"/>
      <c r="Z176" s="2239"/>
      <c r="AA176" s="2239"/>
      <c r="AB176" s="2239"/>
      <c r="AC176" s="2239"/>
      <c r="AD176" s="2239"/>
      <c r="AE176" s="2247"/>
      <c r="AF176" s="2499"/>
      <c r="AG176" s="2500"/>
      <c r="AH176" s="2500"/>
      <c r="AI176" s="612"/>
      <c r="AJ176" s="1011">
        <f>AJ175</f>
        <v>4</v>
      </c>
      <c r="AK176" s="912"/>
      <c r="AL176" s="913">
        <f>'3.1Cost by Sub-contractors'!K20</f>
        <v>150.63</v>
      </c>
      <c r="AM176" s="914"/>
      <c r="AN176" s="913">
        <f>AJ176*AL176</f>
        <v>602.52</v>
      </c>
      <c r="AO176" s="915"/>
      <c r="AP176" s="916">
        <f>AP175</f>
        <v>5.87</v>
      </c>
      <c r="AQ176" s="912"/>
      <c r="AR176" s="913">
        <f>'3.1Cost by Sub-contractors'!K21</f>
        <v>175.36</v>
      </c>
      <c r="AS176" s="914"/>
      <c r="AT176" s="913">
        <f>AP176*AR176</f>
        <v>1029.3632</v>
      </c>
      <c r="AU176" s="915"/>
      <c r="AV176" s="948"/>
      <c r="AW176" s="949"/>
      <c r="AX176" s="950"/>
      <c r="AY176" s="951"/>
      <c r="AZ176" s="952"/>
      <c r="BA176" s="927"/>
      <c r="BB176" s="917">
        <f>BB175</f>
        <v>0.58699999999999997</v>
      </c>
      <c r="BC176" s="912"/>
      <c r="BD176" s="913">
        <f>'3.1Cost by Sub-contractors'!K23</f>
        <v>438.31</v>
      </c>
      <c r="BE176" s="914"/>
      <c r="BF176" s="913">
        <f>BB176*BD176</f>
        <v>257.28796999999997</v>
      </c>
      <c r="BG176" s="915"/>
      <c r="BH176" s="953"/>
      <c r="BI176" s="949"/>
      <c r="BJ176" s="950"/>
      <c r="BK176" s="951"/>
      <c r="BL176" s="952"/>
      <c r="BM176" s="927"/>
      <c r="BN176" s="955">
        <f>BN175</f>
        <v>1.26</v>
      </c>
      <c r="BO176" s="954"/>
      <c r="BP176" s="913">
        <f>'3.1Cost by Sub-contractors'!K25</f>
        <v>572.73</v>
      </c>
      <c r="BQ176" s="919"/>
      <c r="BR176" s="914">
        <f>BN176*BP176</f>
        <v>721.63980000000004</v>
      </c>
      <c r="BS176" s="954"/>
      <c r="BT176" s="955"/>
      <c r="BU176" s="954"/>
      <c r="BV176" s="950"/>
      <c r="BW176" s="951"/>
      <c r="BX176" s="952"/>
      <c r="BY176" s="954"/>
      <c r="BZ176" s="955"/>
      <c r="CA176" s="582"/>
      <c r="CB176" s="588"/>
      <c r="CC176" s="956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49"/>
      <c r="B177" s="2201" t="s">
        <v>696</v>
      </c>
      <c r="C177" s="2201"/>
      <c r="D177" s="2201"/>
      <c r="E177" s="2201"/>
      <c r="F177" s="2201"/>
      <c r="G177" s="2201"/>
      <c r="H177" s="2201"/>
      <c r="I177" s="2201"/>
      <c r="J177" s="2201"/>
      <c r="K177" s="2201"/>
      <c r="L177" s="2201"/>
      <c r="M177" s="2201"/>
      <c r="N177" s="2201"/>
      <c r="O177" s="2201"/>
      <c r="P177" s="2201"/>
      <c r="Q177" s="2201"/>
      <c r="R177" s="2201"/>
      <c r="S177" s="2201"/>
      <c r="T177" s="2201"/>
      <c r="U177" s="2201"/>
      <c r="V177" s="2201"/>
      <c r="W177" s="2201"/>
      <c r="X177" s="2201"/>
      <c r="Y177" s="2201"/>
      <c r="Z177" s="2201"/>
      <c r="AA177" s="2201"/>
      <c r="AB177" s="2201"/>
      <c r="AC177" s="2201"/>
      <c r="AD177" s="2201"/>
      <c r="AE177" s="2201"/>
      <c r="AF177" s="2201"/>
      <c r="AG177" s="2201"/>
      <c r="AH177" s="2201"/>
      <c r="AI177" s="2201"/>
      <c r="AJ177" s="2201"/>
      <c r="AK177" s="2201"/>
      <c r="AL177" s="2201"/>
      <c r="AM177" s="2201"/>
      <c r="AN177" s="2201"/>
      <c r="AO177" s="2201"/>
      <c r="AP177" s="2201"/>
      <c r="AQ177" s="2201"/>
      <c r="AR177" s="2201"/>
      <c r="AS177" s="2201"/>
      <c r="AT177" s="2201"/>
      <c r="AU177" s="2201"/>
      <c r="AV177" s="2201"/>
      <c r="AW177" s="2201"/>
      <c r="AX177" s="2201"/>
      <c r="AY177" s="2201"/>
      <c r="AZ177" s="2201"/>
      <c r="BA177" s="2201"/>
      <c r="BB177" s="2201"/>
      <c r="BC177" s="2201"/>
      <c r="BD177" s="2201"/>
      <c r="BE177" s="2201"/>
      <c r="BF177" s="2201"/>
      <c r="BG177" s="2201"/>
      <c r="BH177" s="2201"/>
      <c r="BI177" s="2201"/>
      <c r="BJ177" s="2201"/>
      <c r="BK177" s="2201"/>
      <c r="BL177" s="2201"/>
      <c r="BM177" s="2201"/>
      <c r="BN177" s="2201"/>
      <c r="BO177" s="2201"/>
      <c r="BP177" s="2201"/>
      <c r="BQ177" s="2201"/>
      <c r="BR177" s="2201"/>
      <c r="BS177" s="2201"/>
      <c r="BT177" s="2201"/>
      <c r="BU177" s="2201"/>
      <c r="BV177" s="2201"/>
      <c r="BW177" s="2201"/>
      <c r="BX177" s="2201"/>
      <c r="BY177" s="2201"/>
      <c r="BZ177" s="2201"/>
      <c r="CA177" s="2201"/>
      <c r="CB177" s="2201"/>
      <c r="CC177" s="2201"/>
      <c r="CD177" s="2201"/>
      <c r="CE177" s="2202"/>
      <c r="CF177" s="613"/>
      <c r="CG177" s="613"/>
      <c r="CH177" s="613"/>
      <c r="CI177" s="613"/>
    </row>
    <row r="178" spans="1:166" ht="7.35" customHeight="1">
      <c r="A178" s="982"/>
      <c r="B178" s="1027" t="str">
        <f>'4.1Plan'!B6</f>
        <v>Danang</v>
      </c>
      <c r="C178" s="1998" t="str">
        <f>'4.1Plan'!C6</f>
        <v>PKG01</v>
      </c>
      <c r="D178" s="2000"/>
      <c r="E178" s="2437" t="str">
        <f>'4.1Plan'!D6</f>
        <v>ML01-1</v>
      </c>
      <c r="F178" s="2438"/>
      <c r="G178" s="2405">
        <v>0</v>
      </c>
      <c r="H178" s="2406"/>
      <c r="I178" s="1025">
        <v>66.150000000000006</v>
      </c>
      <c r="J178" s="1026"/>
      <c r="K178" s="2349">
        <v>10.5</v>
      </c>
      <c r="L178" s="2350"/>
      <c r="M178" s="638"/>
      <c r="N178" s="2343"/>
      <c r="O178" s="2282"/>
      <c r="P178" s="1764"/>
      <c r="Q178" s="1762"/>
      <c r="R178" s="2282"/>
      <c r="S178" s="2282"/>
      <c r="T178" s="1764"/>
      <c r="U178" s="2275" t="s">
        <v>697</v>
      </c>
      <c r="V178" s="2276"/>
      <c r="W178" s="2282">
        <f>G178</f>
        <v>0</v>
      </c>
      <c r="X178" s="2282"/>
      <c r="Y178" s="2282"/>
      <c r="Z178" s="2282"/>
      <c r="AA178" s="2282"/>
      <c r="AB178" s="2282"/>
      <c r="AC178" s="2282"/>
      <c r="AD178" s="2282"/>
      <c r="AE178" s="2282"/>
      <c r="AF178" s="2495"/>
      <c r="AG178" s="2496"/>
      <c r="AH178" s="2496"/>
      <c r="AI178" s="638"/>
      <c r="AJ178" s="2473" t="s">
        <v>740</v>
      </c>
      <c r="AK178" s="2474"/>
      <c r="AL178" s="2474"/>
      <c r="AM178" s="2474"/>
      <c r="AN178" s="2474"/>
      <c r="AO178" s="2474"/>
      <c r="AP178" s="2474"/>
      <c r="AQ178" s="2474"/>
      <c r="AR178" s="2474"/>
      <c r="AS178" s="2474"/>
      <c r="AT178" s="2474"/>
      <c r="AU178" s="2474"/>
      <c r="AV178" s="2474"/>
      <c r="AW178" s="2474"/>
      <c r="AX178" s="2474"/>
      <c r="AY178" s="2474"/>
      <c r="AZ178" s="2474"/>
      <c r="BA178" s="2474"/>
      <c r="BB178" s="2474"/>
      <c r="BC178" s="2474"/>
      <c r="BD178" s="2474"/>
      <c r="BE178" s="2474"/>
      <c r="BF178" s="2474"/>
      <c r="BG178" s="2474"/>
      <c r="BH178" s="2474"/>
      <c r="BI178" s="2474"/>
      <c r="BJ178" s="2474"/>
      <c r="BK178" s="2474"/>
      <c r="BL178" s="2474"/>
      <c r="BM178" s="2474"/>
      <c r="BN178" s="2474"/>
      <c r="BO178" s="2474"/>
      <c r="BP178" s="2474"/>
      <c r="BQ178" s="2474"/>
      <c r="BR178" s="2474"/>
      <c r="BS178" s="2474"/>
      <c r="BT178" s="2474"/>
      <c r="BU178" s="2474"/>
      <c r="BV178" s="2474"/>
      <c r="BW178" s="2474"/>
      <c r="BX178" s="2474"/>
      <c r="BY178" s="2474"/>
      <c r="BZ178" s="2474"/>
      <c r="CA178" s="2474"/>
      <c r="CB178" s="2474"/>
      <c r="CC178" s="2474"/>
      <c r="CD178" s="2474"/>
      <c r="CE178" s="2475"/>
      <c r="CF178" s="613"/>
      <c r="CG178" s="613"/>
      <c r="CH178" s="613"/>
      <c r="CI178" s="613"/>
    </row>
    <row r="179" spans="1:166" ht="7.35" customHeight="1">
      <c r="A179" s="979"/>
      <c r="B179" s="480"/>
      <c r="C179" s="1993"/>
      <c r="D179" s="1995"/>
      <c r="E179" s="2029"/>
      <c r="F179" s="2031"/>
      <c r="G179" s="2419">
        <v>0</v>
      </c>
      <c r="H179" s="2420"/>
      <c r="I179" s="1020">
        <v>40.15</v>
      </c>
      <c r="J179" s="1021"/>
      <c r="K179" s="2347">
        <v>10.5</v>
      </c>
      <c r="L179" s="2348"/>
      <c r="M179" s="643"/>
      <c r="N179" s="2115"/>
      <c r="O179" s="2116"/>
      <c r="P179" s="1765"/>
      <c r="Q179" s="1752"/>
      <c r="R179" s="2116"/>
      <c r="S179" s="2116"/>
      <c r="T179" s="1765"/>
      <c r="U179" s="2277" t="s">
        <v>58</v>
      </c>
      <c r="V179" s="2278"/>
      <c r="W179" s="2116">
        <f>G179</f>
        <v>0</v>
      </c>
      <c r="X179" s="2116"/>
      <c r="Y179" s="2116"/>
      <c r="Z179" s="2116"/>
      <c r="AA179" s="2116"/>
      <c r="AB179" s="2116"/>
      <c r="AC179" s="2116"/>
      <c r="AD179" s="2116"/>
      <c r="AE179" s="2116"/>
      <c r="AF179" s="2497"/>
      <c r="AG179" s="2498"/>
      <c r="AH179" s="2498"/>
      <c r="AI179" s="643"/>
      <c r="AJ179" s="2476"/>
      <c r="AK179" s="2477"/>
      <c r="AL179" s="2477"/>
      <c r="AM179" s="2477"/>
      <c r="AN179" s="2477"/>
      <c r="AO179" s="2477"/>
      <c r="AP179" s="2477"/>
      <c r="AQ179" s="2477"/>
      <c r="AR179" s="2477"/>
      <c r="AS179" s="2477"/>
      <c r="AT179" s="2477"/>
      <c r="AU179" s="2477"/>
      <c r="AV179" s="2477"/>
      <c r="AW179" s="2477"/>
      <c r="AX179" s="2477"/>
      <c r="AY179" s="2477"/>
      <c r="AZ179" s="2477"/>
      <c r="BA179" s="2477"/>
      <c r="BB179" s="2477"/>
      <c r="BC179" s="2477"/>
      <c r="BD179" s="2477"/>
      <c r="BE179" s="2477"/>
      <c r="BF179" s="2477"/>
      <c r="BG179" s="2477"/>
      <c r="BH179" s="2477"/>
      <c r="BI179" s="2477"/>
      <c r="BJ179" s="2477"/>
      <c r="BK179" s="2477"/>
      <c r="BL179" s="2477"/>
      <c r="BM179" s="2477"/>
      <c r="BN179" s="2477"/>
      <c r="BO179" s="2477"/>
      <c r="BP179" s="2477"/>
      <c r="BQ179" s="2477"/>
      <c r="BR179" s="2477"/>
      <c r="BS179" s="2477"/>
      <c r="BT179" s="2477"/>
      <c r="BU179" s="2477"/>
      <c r="BV179" s="2477"/>
      <c r="BW179" s="2477"/>
      <c r="BX179" s="2477"/>
      <c r="BY179" s="2477"/>
      <c r="BZ179" s="2477"/>
      <c r="CA179" s="2477"/>
      <c r="CB179" s="2477"/>
      <c r="CC179" s="2477"/>
      <c r="CD179" s="2477"/>
      <c r="CE179" s="2478"/>
      <c r="CF179" s="613"/>
      <c r="CG179" s="613"/>
      <c r="CH179" s="613"/>
      <c r="CI179" s="613"/>
    </row>
    <row r="180" spans="1:166" s="849" customFormat="1" ht="7.35" customHeight="1">
      <c r="A180" s="1019"/>
      <c r="B180" s="1050"/>
      <c r="C180" s="2447"/>
      <c r="D180" s="2448"/>
      <c r="E180" s="2435"/>
      <c r="F180" s="2436"/>
      <c r="G180" s="2230" t="s">
        <v>610</v>
      </c>
      <c r="H180" s="2231"/>
      <c r="I180" s="1008">
        <f>SUM(I178:I179)</f>
        <v>106.30000000000001</v>
      </c>
      <c r="J180" s="911"/>
      <c r="K180" s="2329"/>
      <c r="L180" s="2330"/>
      <c r="M180" s="612"/>
      <c r="N180" s="2246"/>
      <c r="O180" s="2239"/>
      <c r="P180" s="1766"/>
      <c r="Q180" s="1757"/>
      <c r="R180" s="2239"/>
      <c r="S180" s="2239"/>
      <c r="T180" s="582"/>
      <c r="U180" s="2226"/>
      <c r="V180" s="2227"/>
      <c r="W180" s="2246"/>
      <c r="X180" s="2239"/>
      <c r="Y180" s="2239"/>
      <c r="Z180" s="2239"/>
      <c r="AA180" s="2239"/>
      <c r="AB180" s="2239"/>
      <c r="AC180" s="2239"/>
      <c r="AD180" s="2239"/>
      <c r="AE180" s="2247"/>
      <c r="AF180" s="2499"/>
      <c r="AG180" s="2500"/>
      <c r="AH180" s="2500"/>
      <c r="AI180" s="612"/>
      <c r="AJ180" s="2476"/>
      <c r="AK180" s="2477"/>
      <c r="AL180" s="2477"/>
      <c r="AM180" s="2477"/>
      <c r="AN180" s="2477"/>
      <c r="AO180" s="2477"/>
      <c r="AP180" s="2477"/>
      <c r="AQ180" s="2477"/>
      <c r="AR180" s="2477"/>
      <c r="AS180" s="2477"/>
      <c r="AT180" s="2477"/>
      <c r="AU180" s="2477"/>
      <c r="AV180" s="2477"/>
      <c r="AW180" s="2477"/>
      <c r="AX180" s="2477"/>
      <c r="AY180" s="2477"/>
      <c r="AZ180" s="2477"/>
      <c r="BA180" s="2477"/>
      <c r="BB180" s="2477"/>
      <c r="BC180" s="2477"/>
      <c r="BD180" s="2477"/>
      <c r="BE180" s="2477"/>
      <c r="BF180" s="2477"/>
      <c r="BG180" s="2477"/>
      <c r="BH180" s="2477"/>
      <c r="BI180" s="2477"/>
      <c r="BJ180" s="2477"/>
      <c r="BK180" s="2477"/>
      <c r="BL180" s="2477"/>
      <c r="BM180" s="2477"/>
      <c r="BN180" s="2477"/>
      <c r="BO180" s="2477"/>
      <c r="BP180" s="2477"/>
      <c r="BQ180" s="2477"/>
      <c r="BR180" s="2477"/>
      <c r="BS180" s="2477"/>
      <c r="BT180" s="2477"/>
      <c r="BU180" s="2477"/>
      <c r="BV180" s="2477"/>
      <c r="BW180" s="2477"/>
      <c r="BX180" s="2477"/>
      <c r="BY180" s="2477"/>
      <c r="BZ180" s="2477"/>
      <c r="CA180" s="2477"/>
      <c r="CB180" s="2477"/>
      <c r="CC180" s="2477"/>
      <c r="CD180" s="2477"/>
      <c r="CE180" s="2478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9"/>
      <c r="B181" s="480" t="str">
        <f>'4.1Plan'!B53</f>
        <v>Quang Nam</v>
      </c>
      <c r="C181" s="1998" t="str">
        <f>'4.1Plan'!C120</f>
        <v>PKG03</v>
      </c>
      <c r="D181" s="2000"/>
      <c r="E181" s="2437" t="str">
        <f>'4.1Plan'!D120</f>
        <v>ML03-1</v>
      </c>
      <c r="F181" s="2438"/>
      <c r="G181" s="2425">
        <v>20805</v>
      </c>
      <c r="H181" s="2426"/>
      <c r="I181" s="993">
        <v>255</v>
      </c>
      <c r="J181" s="994"/>
      <c r="K181" s="2345">
        <v>12</v>
      </c>
      <c r="L181" s="2346"/>
      <c r="M181" s="606"/>
      <c r="N181" s="2344"/>
      <c r="O181" s="2308"/>
      <c r="P181" s="1769"/>
      <c r="Q181" s="1763"/>
      <c r="R181" s="2308"/>
      <c r="S181" s="2308"/>
      <c r="T181" s="1769"/>
      <c r="U181" s="2273" t="s">
        <v>59</v>
      </c>
      <c r="V181" s="2274"/>
      <c r="W181" s="2281">
        <f>G181</f>
        <v>20805</v>
      </c>
      <c r="X181" s="2281"/>
      <c r="Y181" s="2281"/>
      <c r="Z181" s="2281"/>
      <c r="AA181" s="2281"/>
      <c r="AB181" s="2281"/>
      <c r="AC181" s="2281"/>
      <c r="AD181" s="2281"/>
      <c r="AE181" s="2281"/>
      <c r="AF181" s="2499"/>
      <c r="AG181" s="2500"/>
      <c r="AH181" s="2500"/>
      <c r="AI181" s="606"/>
      <c r="AJ181" s="2476"/>
      <c r="AK181" s="2477"/>
      <c r="AL181" s="2477"/>
      <c r="AM181" s="2477"/>
      <c r="AN181" s="2477"/>
      <c r="AO181" s="2477"/>
      <c r="AP181" s="2477"/>
      <c r="AQ181" s="2477"/>
      <c r="AR181" s="2477"/>
      <c r="AS181" s="2477"/>
      <c r="AT181" s="2477"/>
      <c r="AU181" s="2477"/>
      <c r="AV181" s="2477"/>
      <c r="AW181" s="2477"/>
      <c r="AX181" s="2477"/>
      <c r="AY181" s="2477"/>
      <c r="AZ181" s="2477"/>
      <c r="BA181" s="2477"/>
      <c r="BB181" s="2477"/>
      <c r="BC181" s="2477"/>
      <c r="BD181" s="2477"/>
      <c r="BE181" s="2477"/>
      <c r="BF181" s="2477"/>
      <c r="BG181" s="2477"/>
      <c r="BH181" s="2477"/>
      <c r="BI181" s="2477"/>
      <c r="BJ181" s="2477"/>
      <c r="BK181" s="2477"/>
      <c r="BL181" s="2477"/>
      <c r="BM181" s="2477"/>
      <c r="BN181" s="2477"/>
      <c r="BO181" s="2477"/>
      <c r="BP181" s="2477"/>
      <c r="BQ181" s="2477"/>
      <c r="BR181" s="2477"/>
      <c r="BS181" s="2477"/>
      <c r="BT181" s="2477"/>
      <c r="BU181" s="2477"/>
      <c r="BV181" s="2477"/>
      <c r="BW181" s="2477"/>
      <c r="BX181" s="2477"/>
      <c r="BY181" s="2477"/>
      <c r="BZ181" s="2477"/>
      <c r="CA181" s="2477"/>
      <c r="CB181" s="2477"/>
      <c r="CC181" s="2477"/>
      <c r="CD181" s="2477"/>
      <c r="CE181" s="2478"/>
      <c r="CF181" s="613"/>
      <c r="CG181" s="613"/>
      <c r="CH181" s="613"/>
      <c r="CI181" s="613"/>
    </row>
    <row r="182" spans="1:166" s="849" customFormat="1" ht="7.35" customHeight="1">
      <c r="A182" s="1006"/>
      <c r="B182" s="1048"/>
      <c r="C182" s="2447"/>
      <c r="D182" s="2448"/>
      <c r="E182" s="2435"/>
      <c r="F182" s="2436"/>
      <c r="G182" s="2230" t="s">
        <v>610</v>
      </c>
      <c r="H182" s="2231"/>
      <c r="I182" s="1008">
        <f>I181</f>
        <v>255</v>
      </c>
      <c r="J182" s="911"/>
      <c r="K182" s="2329"/>
      <c r="L182" s="2330"/>
      <c r="M182" s="612"/>
      <c r="N182" s="2246"/>
      <c r="O182" s="2239"/>
      <c r="P182" s="1766"/>
      <c r="Q182" s="1757"/>
      <c r="R182" s="2239"/>
      <c r="S182" s="2239"/>
      <c r="T182" s="582"/>
      <c r="U182" s="2226"/>
      <c r="V182" s="2227"/>
      <c r="W182" s="2246"/>
      <c r="X182" s="2239"/>
      <c r="Y182" s="2239"/>
      <c r="Z182" s="2239"/>
      <c r="AA182" s="2239"/>
      <c r="AB182" s="2239"/>
      <c r="AC182" s="2239"/>
      <c r="AD182" s="2239"/>
      <c r="AE182" s="2247"/>
      <c r="AF182" s="2499"/>
      <c r="AG182" s="2500"/>
      <c r="AH182" s="2500"/>
      <c r="AI182" s="612"/>
      <c r="AJ182" s="2476"/>
      <c r="AK182" s="2477"/>
      <c r="AL182" s="2477"/>
      <c r="AM182" s="2477"/>
      <c r="AN182" s="2477"/>
      <c r="AO182" s="2477"/>
      <c r="AP182" s="2477"/>
      <c r="AQ182" s="2477"/>
      <c r="AR182" s="2477"/>
      <c r="AS182" s="2477"/>
      <c r="AT182" s="2477"/>
      <c r="AU182" s="2477"/>
      <c r="AV182" s="2477"/>
      <c r="AW182" s="2477"/>
      <c r="AX182" s="2477"/>
      <c r="AY182" s="2477"/>
      <c r="AZ182" s="2477"/>
      <c r="BA182" s="2477"/>
      <c r="BB182" s="2477"/>
      <c r="BC182" s="2477"/>
      <c r="BD182" s="2477"/>
      <c r="BE182" s="2477"/>
      <c r="BF182" s="2477"/>
      <c r="BG182" s="2477"/>
      <c r="BH182" s="2477"/>
      <c r="BI182" s="2477"/>
      <c r="BJ182" s="2477"/>
      <c r="BK182" s="2477"/>
      <c r="BL182" s="2477"/>
      <c r="BM182" s="2477"/>
      <c r="BN182" s="2477"/>
      <c r="BO182" s="2477"/>
      <c r="BP182" s="2477"/>
      <c r="BQ182" s="2477"/>
      <c r="BR182" s="2477"/>
      <c r="BS182" s="2477"/>
      <c r="BT182" s="2477"/>
      <c r="BU182" s="2477"/>
      <c r="BV182" s="2477"/>
      <c r="BW182" s="2477"/>
      <c r="BX182" s="2477"/>
      <c r="BY182" s="2477"/>
      <c r="BZ182" s="2477"/>
      <c r="CA182" s="2477"/>
      <c r="CB182" s="2477"/>
      <c r="CC182" s="2477"/>
      <c r="CD182" s="2477"/>
      <c r="CE182" s="2478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9"/>
      <c r="B183" s="1744"/>
      <c r="C183" s="1998" t="str">
        <f>'4.1Plan'!C203</f>
        <v>PKG05</v>
      </c>
      <c r="D183" s="2000"/>
      <c r="E183" s="2029" t="str">
        <f>'4.1Plan'!D216</f>
        <v>ML05-2</v>
      </c>
      <c r="F183" s="2031"/>
      <c r="G183" s="2425">
        <v>40776</v>
      </c>
      <c r="H183" s="2426"/>
      <c r="I183" s="993">
        <v>38</v>
      </c>
      <c r="J183" s="994"/>
      <c r="K183" s="2345">
        <v>12</v>
      </c>
      <c r="L183" s="2346"/>
      <c r="M183" s="606"/>
      <c r="N183" s="2344"/>
      <c r="O183" s="2308"/>
      <c r="P183" s="1769"/>
      <c r="Q183" s="1763"/>
      <c r="R183" s="2308"/>
      <c r="S183" s="2308"/>
      <c r="T183" s="1769"/>
      <c r="U183" s="2273" t="s">
        <v>60</v>
      </c>
      <c r="V183" s="2274"/>
      <c r="W183" s="2281">
        <f>G183</f>
        <v>40776</v>
      </c>
      <c r="X183" s="2281"/>
      <c r="Y183" s="2281"/>
      <c r="Z183" s="2281"/>
      <c r="AA183" s="2281"/>
      <c r="AB183" s="2281"/>
      <c r="AC183" s="2281"/>
      <c r="AD183" s="2281"/>
      <c r="AE183" s="2281"/>
      <c r="AF183" s="2499"/>
      <c r="AG183" s="2500"/>
      <c r="AH183" s="2500"/>
      <c r="AI183" s="606"/>
      <c r="AJ183" s="2476"/>
      <c r="AK183" s="2477"/>
      <c r="AL183" s="2477"/>
      <c r="AM183" s="2477"/>
      <c r="AN183" s="2477"/>
      <c r="AO183" s="2477"/>
      <c r="AP183" s="2477"/>
      <c r="AQ183" s="2477"/>
      <c r="AR183" s="2477"/>
      <c r="AS183" s="2477"/>
      <c r="AT183" s="2477"/>
      <c r="AU183" s="2477"/>
      <c r="AV183" s="2477"/>
      <c r="AW183" s="2477"/>
      <c r="AX183" s="2477"/>
      <c r="AY183" s="2477"/>
      <c r="AZ183" s="2477"/>
      <c r="BA183" s="2477"/>
      <c r="BB183" s="2477"/>
      <c r="BC183" s="2477"/>
      <c r="BD183" s="2477"/>
      <c r="BE183" s="2477"/>
      <c r="BF183" s="2477"/>
      <c r="BG183" s="2477"/>
      <c r="BH183" s="2477"/>
      <c r="BI183" s="2477"/>
      <c r="BJ183" s="2477"/>
      <c r="BK183" s="2477"/>
      <c r="BL183" s="2477"/>
      <c r="BM183" s="2477"/>
      <c r="BN183" s="2477"/>
      <c r="BO183" s="2477"/>
      <c r="BP183" s="2477"/>
      <c r="BQ183" s="2477"/>
      <c r="BR183" s="2477"/>
      <c r="BS183" s="2477"/>
      <c r="BT183" s="2477"/>
      <c r="BU183" s="2477"/>
      <c r="BV183" s="2477"/>
      <c r="BW183" s="2477"/>
      <c r="BX183" s="2477"/>
      <c r="BY183" s="2477"/>
      <c r="BZ183" s="2477"/>
      <c r="CA183" s="2477"/>
      <c r="CB183" s="2477"/>
      <c r="CC183" s="2477"/>
      <c r="CD183" s="2477"/>
      <c r="CE183" s="2478"/>
      <c r="CF183" s="613"/>
      <c r="CG183" s="613"/>
      <c r="CH183" s="613"/>
      <c r="CI183" s="613"/>
    </row>
    <row r="184" spans="1:166" s="849" customFormat="1" ht="7.35" customHeight="1">
      <c r="A184" s="1006"/>
      <c r="B184" s="1773"/>
      <c r="C184" s="2035"/>
      <c r="D184" s="2037"/>
      <c r="E184" s="2435"/>
      <c r="F184" s="2436"/>
      <c r="G184" s="2230" t="s">
        <v>610</v>
      </c>
      <c r="H184" s="2231"/>
      <c r="I184" s="1008">
        <f>I183</f>
        <v>38</v>
      </c>
      <c r="J184" s="911"/>
      <c r="K184" s="2329"/>
      <c r="L184" s="2330"/>
      <c r="M184" s="612"/>
      <c r="N184" s="2246"/>
      <c r="O184" s="2239"/>
      <c r="P184" s="1766"/>
      <c r="Q184" s="1757"/>
      <c r="R184" s="2308"/>
      <c r="S184" s="2308"/>
      <c r="T184" s="582"/>
      <c r="U184" s="2226"/>
      <c r="V184" s="2227"/>
      <c r="W184" s="2246"/>
      <c r="X184" s="2239"/>
      <c r="Y184" s="2239"/>
      <c r="Z184" s="2239"/>
      <c r="AA184" s="2239"/>
      <c r="AB184" s="2239"/>
      <c r="AC184" s="2239"/>
      <c r="AD184" s="2239"/>
      <c r="AE184" s="2247"/>
      <c r="AF184" s="2499"/>
      <c r="AG184" s="2500"/>
      <c r="AH184" s="2500"/>
      <c r="AI184" s="612"/>
      <c r="AJ184" s="2476"/>
      <c r="AK184" s="2477"/>
      <c r="AL184" s="2477"/>
      <c r="AM184" s="2477"/>
      <c r="AN184" s="2477"/>
      <c r="AO184" s="2477"/>
      <c r="AP184" s="2477"/>
      <c r="AQ184" s="2477"/>
      <c r="AR184" s="2477"/>
      <c r="AS184" s="2477"/>
      <c r="AT184" s="2477"/>
      <c r="AU184" s="2477"/>
      <c r="AV184" s="2477"/>
      <c r="AW184" s="2477"/>
      <c r="AX184" s="2477"/>
      <c r="AY184" s="2477"/>
      <c r="AZ184" s="2477"/>
      <c r="BA184" s="2477"/>
      <c r="BB184" s="2477"/>
      <c r="BC184" s="2477"/>
      <c r="BD184" s="2477"/>
      <c r="BE184" s="2477"/>
      <c r="BF184" s="2477"/>
      <c r="BG184" s="2477"/>
      <c r="BH184" s="2477"/>
      <c r="BI184" s="2477"/>
      <c r="BJ184" s="2477"/>
      <c r="BK184" s="2477"/>
      <c r="BL184" s="2477"/>
      <c r="BM184" s="2477"/>
      <c r="BN184" s="2477"/>
      <c r="BO184" s="2477"/>
      <c r="BP184" s="2477"/>
      <c r="BQ184" s="2477"/>
      <c r="BR184" s="2477"/>
      <c r="BS184" s="2477"/>
      <c r="BT184" s="2477"/>
      <c r="BU184" s="2477"/>
      <c r="BV184" s="2477"/>
      <c r="BW184" s="2477"/>
      <c r="BX184" s="2477"/>
      <c r="BY184" s="2477"/>
      <c r="BZ184" s="2477"/>
      <c r="CA184" s="2477"/>
      <c r="CB184" s="2477"/>
      <c r="CC184" s="2477"/>
      <c r="CD184" s="2477"/>
      <c r="CE184" s="2478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9"/>
      <c r="B185" s="1744"/>
      <c r="C185" s="1998" t="str">
        <f>'4.1Plan'!C309</f>
        <v>PKG07</v>
      </c>
      <c r="D185" s="2000"/>
      <c r="E185" s="2437" t="str">
        <f>'4.1Plan'!D355</f>
        <v>ML07-3</v>
      </c>
      <c r="F185" s="2438"/>
      <c r="G185" s="2425">
        <v>64200</v>
      </c>
      <c r="H185" s="2426"/>
      <c r="I185" s="993">
        <v>290</v>
      </c>
      <c r="J185" s="994"/>
      <c r="K185" s="2345">
        <v>12</v>
      </c>
      <c r="L185" s="2346"/>
      <c r="M185" s="606"/>
      <c r="N185" s="2344"/>
      <c r="O185" s="2308"/>
      <c r="P185" s="1769"/>
      <c r="Q185" s="1763"/>
      <c r="R185" s="2308"/>
      <c r="S185" s="2308"/>
      <c r="T185" s="1051"/>
      <c r="U185" s="2273" t="s">
        <v>61</v>
      </c>
      <c r="V185" s="2274"/>
      <c r="W185" s="2281">
        <f>G185</f>
        <v>64200</v>
      </c>
      <c r="X185" s="2281"/>
      <c r="Y185" s="2281"/>
      <c r="Z185" s="2281"/>
      <c r="AA185" s="2281"/>
      <c r="AB185" s="2281"/>
      <c r="AC185" s="2281"/>
      <c r="AD185" s="2281"/>
      <c r="AE185" s="2281"/>
      <c r="AF185" s="2499"/>
      <c r="AG185" s="2500"/>
      <c r="AH185" s="2500"/>
      <c r="AI185" s="606"/>
      <c r="AJ185" s="2476"/>
      <c r="AK185" s="2477"/>
      <c r="AL185" s="2477"/>
      <c r="AM185" s="2477"/>
      <c r="AN185" s="2477"/>
      <c r="AO185" s="2477"/>
      <c r="AP185" s="2477"/>
      <c r="AQ185" s="2477"/>
      <c r="AR185" s="2477"/>
      <c r="AS185" s="2477"/>
      <c r="AT185" s="2477"/>
      <c r="AU185" s="2477"/>
      <c r="AV185" s="2477"/>
      <c r="AW185" s="2477"/>
      <c r="AX185" s="2477"/>
      <c r="AY185" s="2477"/>
      <c r="AZ185" s="2477"/>
      <c r="BA185" s="2477"/>
      <c r="BB185" s="2477"/>
      <c r="BC185" s="2477"/>
      <c r="BD185" s="2477"/>
      <c r="BE185" s="2477"/>
      <c r="BF185" s="2477"/>
      <c r="BG185" s="2477"/>
      <c r="BH185" s="2477"/>
      <c r="BI185" s="2477"/>
      <c r="BJ185" s="2477"/>
      <c r="BK185" s="2477"/>
      <c r="BL185" s="2477"/>
      <c r="BM185" s="2477"/>
      <c r="BN185" s="2477"/>
      <c r="BO185" s="2477"/>
      <c r="BP185" s="2477"/>
      <c r="BQ185" s="2477"/>
      <c r="BR185" s="2477"/>
      <c r="BS185" s="2477"/>
      <c r="BT185" s="2477"/>
      <c r="BU185" s="2477"/>
      <c r="BV185" s="2477"/>
      <c r="BW185" s="2477"/>
      <c r="BX185" s="2477"/>
      <c r="BY185" s="2477"/>
      <c r="BZ185" s="2477"/>
      <c r="CA185" s="2477"/>
      <c r="CB185" s="2477"/>
      <c r="CC185" s="2477"/>
      <c r="CD185" s="2477"/>
      <c r="CE185" s="2478"/>
      <c r="CF185" s="613"/>
      <c r="CG185" s="613"/>
      <c r="CH185" s="613"/>
      <c r="CI185" s="613"/>
    </row>
    <row r="186" spans="1:166" s="849" customFormat="1" ht="7.35" customHeight="1">
      <c r="A186" s="1006"/>
      <c r="B186" s="1773"/>
      <c r="C186" s="2447"/>
      <c r="D186" s="2448"/>
      <c r="E186" s="2435"/>
      <c r="F186" s="2436"/>
      <c r="G186" s="2230" t="s">
        <v>610</v>
      </c>
      <c r="H186" s="2231"/>
      <c r="I186" s="1008">
        <f>I185</f>
        <v>290</v>
      </c>
      <c r="J186" s="911"/>
      <c r="K186" s="2329"/>
      <c r="L186" s="2330"/>
      <c r="M186" s="612"/>
      <c r="N186" s="2246"/>
      <c r="O186" s="2239"/>
      <c r="P186" s="1766"/>
      <c r="Q186" s="1757"/>
      <c r="R186" s="2308"/>
      <c r="S186" s="2308"/>
      <c r="T186" s="582"/>
      <c r="U186" s="2226"/>
      <c r="V186" s="2227"/>
      <c r="W186" s="2246"/>
      <c r="X186" s="2239"/>
      <c r="Y186" s="2239"/>
      <c r="Z186" s="2239"/>
      <c r="AA186" s="2239"/>
      <c r="AB186" s="2239"/>
      <c r="AC186" s="2239"/>
      <c r="AD186" s="2239"/>
      <c r="AE186" s="2247"/>
      <c r="AF186" s="2499"/>
      <c r="AG186" s="2500"/>
      <c r="AH186" s="2500"/>
      <c r="AI186" s="612"/>
      <c r="AJ186" s="2476"/>
      <c r="AK186" s="2477"/>
      <c r="AL186" s="2477"/>
      <c r="AM186" s="2477"/>
      <c r="AN186" s="2477"/>
      <c r="AO186" s="2477"/>
      <c r="AP186" s="2477"/>
      <c r="AQ186" s="2477"/>
      <c r="AR186" s="2477"/>
      <c r="AS186" s="2477"/>
      <c r="AT186" s="2477"/>
      <c r="AU186" s="2477"/>
      <c r="AV186" s="2477"/>
      <c r="AW186" s="2477"/>
      <c r="AX186" s="2477"/>
      <c r="AY186" s="2477"/>
      <c r="AZ186" s="2477"/>
      <c r="BA186" s="2477"/>
      <c r="BB186" s="2477"/>
      <c r="BC186" s="2477"/>
      <c r="BD186" s="2477"/>
      <c r="BE186" s="2477"/>
      <c r="BF186" s="2477"/>
      <c r="BG186" s="2477"/>
      <c r="BH186" s="2477"/>
      <c r="BI186" s="2477"/>
      <c r="BJ186" s="2477"/>
      <c r="BK186" s="2477"/>
      <c r="BL186" s="2477"/>
      <c r="BM186" s="2477"/>
      <c r="BN186" s="2477"/>
      <c r="BO186" s="2477"/>
      <c r="BP186" s="2477"/>
      <c r="BQ186" s="2477"/>
      <c r="BR186" s="2477"/>
      <c r="BS186" s="2477"/>
      <c r="BT186" s="2477"/>
      <c r="BU186" s="2477"/>
      <c r="BV186" s="2477"/>
      <c r="BW186" s="2477"/>
      <c r="BX186" s="2477"/>
      <c r="BY186" s="2477"/>
      <c r="BZ186" s="2477"/>
      <c r="CA186" s="2477"/>
      <c r="CB186" s="2477"/>
      <c r="CC186" s="2477"/>
      <c r="CD186" s="2477"/>
      <c r="CE186" s="2478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9"/>
      <c r="B187" s="1744"/>
      <c r="C187" s="1998" t="str">
        <f>'4.1Plan'!C444</f>
        <v>PKGA2</v>
      </c>
      <c r="D187" s="2000"/>
      <c r="E187" s="2437" t="str">
        <f>'4.1Plan'!D444</f>
        <v>MLA2-1</v>
      </c>
      <c r="F187" s="2438"/>
      <c r="G187" s="2425">
        <v>83800</v>
      </c>
      <c r="H187" s="2426"/>
      <c r="I187" s="993">
        <v>119</v>
      </c>
      <c r="J187" s="994"/>
      <c r="K187" s="2345">
        <v>17.5</v>
      </c>
      <c r="L187" s="2346"/>
      <c r="M187" s="606"/>
      <c r="N187" s="2344"/>
      <c r="O187" s="2308"/>
      <c r="P187" s="1769"/>
      <c r="Q187" s="1763"/>
      <c r="R187" s="2308"/>
      <c r="S187" s="2308"/>
      <c r="T187" s="1769"/>
      <c r="U187" s="2273" t="s">
        <v>62</v>
      </c>
      <c r="V187" s="2274"/>
      <c r="W187" s="2281">
        <f>G187</f>
        <v>83800</v>
      </c>
      <c r="X187" s="2281"/>
      <c r="Y187" s="2281"/>
      <c r="Z187" s="2281"/>
      <c r="AA187" s="2281"/>
      <c r="AB187" s="2281"/>
      <c r="AC187" s="2281"/>
      <c r="AD187" s="2281"/>
      <c r="AE187" s="2281"/>
      <c r="AF187" s="2499"/>
      <c r="AG187" s="2500"/>
      <c r="AH187" s="2500"/>
      <c r="AI187" s="606"/>
      <c r="AJ187" s="2476"/>
      <c r="AK187" s="2477"/>
      <c r="AL187" s="2477"/>
      <c r="AM187" s="2477"/>
      <c r="AN187" s="2477"/>
      <c r="AO187" s="2477"/>
      <c r="AP187" s="2477"/>
      <c r="AQ187" s="2477"/>
      <c r="AR187" s="2477"/>
      <c r="AS187" s="2477"/>
      <c r="AT187" s="2477"/>
      <c r="AU187" s="2477"/>
      <c r="AV187" s="2477"/>
      <c r="AW187" s="2477"/>
      <c r="AX187" s="2477"/>
      <c r="AY187" s="2477"/>
      <c r="AZ187" s="2477"/>
      <c r="BA187" s="2477"/>
      <c r="BB187" s="2477"/>
      <c r="BC187" s="2477"/>
      <c r="BD187" s="2477"/>
      <c r="BE187" s="2477"/>
      <c r="BF187" s="2477"/>
      <c r="BG187" s="2477"/>
      <c r="BH187" s="2477"/>
      <c r="BI187" s="2477"/>
      <c r="BJ187" s="2477"/>
      <c r="BK187" s="2477"/>
      <c r="BL187" s="2477"/>
      <c r="BM187" s="2477"/>
      <c r="BN187" s="2477"/>
      <c r="BO187" s="2477"/>
      <c r="BP187" s="2477"/>
      <c r="BQ187" s="2477"/>
      <c r="BR187" s="2477"/>
      <c r="BS187" s="2477"/>
      <c r="BT187" s="2477"/>
      <c r="BU187" s="2477"/>
      <c r="BV187" s="2477"/>
      <c r="BW187" s="2477"/>
      <c r="BX187" s="2477"/>
      <c r="BY187" s="2477"/>
      <c r="BZ187" s="2477"/>
      <c r="CA187" s="2477"/>
      <c r="CB187" s="2477"/>
      <c r="CC187" s="2477"/>
      <c r="CD187" s="2477"/>
      <c r="CE187" s="2478"/>
      <c r="CF187" s="613"/>
      <c r="CG187" s="613"/>
      <c r="CH187" s="613"/>
      <c r="CI187" s="613"/>
    </row>
    <row r="188" spans="1:166" s="849" customFormat="1" ht="7.35" customHeight="1">
      <c r="A188" s="1006"/>
      <c r="B188" s="1773"/>
      <c r="C188" s="2035"/>
      <c r="D188" s="2037"/>
      <c r="E188" s="2435"/>
      <c r="F188" s="2436"/>
      <c r="G188" s="2230" t="s">
        <v>610</v>
      </c>
      <c r="H188" s="2231"/>
      <c r="I188" s="1008">
        <f>I187</f>
        <v>119</v>
      </c>
      <c r="J188" s="911"/>
      <c r="K188" s="2329"/>
      <c r="L188" s="2330"/>
      <c r="M188" s="612"/>
      <c r="N188" s="2246"/>
      <c r="O188" s="2239"/>
      <c r="P188" s="1766"/>
      <c r="Q188" s="1757"/>
      <c r="R188" s="2308"/>
      <c r="S188" s="2308"/>
      <c r="T188" s="582"/>
      <c r="U188" s="2226"/>
      <c r="V188" s="2227"/>
      <c r="W188" s="2246"/>
      <c r="X188" s="2239"/>
      <c r="Y188" s="2239"/>
      <c r="Z188" s="2239"/>
      <c r="AA188" s="2239"/>
      <c r="AB188" s="2239"/>
      <c r="AC188" s="2239"/>
      <c r="AD188" s="2239"/>
      <c r="AE188" s="2247"/>
      <c r="AF188" s="2499"/>
      <c r="AG188" s="2500"/>
      <c r="AH188" s="2500"/>
      <c r="AI188" s="612"/>
      <c r="AJ188" s="2476"/>
      <c r="AK188" s="2477"/>
      <c r="AL188" s="2477"/>
      <c r="AM188" s="2477"/>
      <c r="AN188" s="2477"/>
      <c r="AO188" s="2477"/>
      <c r="AP188" s="2477"/>
      <c r="AQ188" s="2477"/>
      <c r="AR188" s="2477"/>
      <c r="AS188" s="2477"/>
      <c r="AT188" s="2477"/>
      <c r="AU188" s="2477"/>
      <c r="AV188" s="2477"/>
      <c r="AW188" s="2477"/>
      <c r="AX188" s="2477"/>
      <c r="AY188" s="2477"/>
      <c r="AZ188" s="2477"/>
      <c r="BA188" s="2477"/>
      <c r="BB188" s="2477"/>
      <c r="BC188" s="2477"/>
      <c r="BD188" s="2477"/>
      <c r="BE188" s="2477"/>
      <c r="BF188" s="2477"/>
      <c r="BG188" s="2477"/>
      <c r="BH188" s="2477"/>
      <c r="BI188" s="2477"/>
      <c r="BJ188" s="2477"/>
      <c r="BK188" s="2477"/>
      <c r="BL188" s="2477"/>
      <c r="BM188" s="2477"/>
      <c r="BN188" s="2477"/>
      <c r="BO188" s="2477"/>
      <c r="BP188" s="2477"/>
      <c r="BQ188" s="2477"/>
      <c r="BR188" s="2477"/>
      <c r="BS188" s="2477"/>
      <c r="BT188" s="2477"/>
      <c r="BU188" s="2477"/>
      <c r="BV188" s="2477"/>
      <c r="BW188" s="2477"/>
      <c r="BX188" s="2477"/>
      <c r="BY188" s="2477"/>
      <c r="BZ188" s="2477"/>
      <c r="CA188" s="2477"/>
      <c r="CB188" s="2477"/>
      <c r="CC188" s="2477"/>
      <c r="CD188" s="2477"/>
      <c r="CE188" s="2478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2"/>
      <c r="B189" s="1027" t="str">
        <f>'4.1Plan'!B514</f>
        <v>Quang Ngai</v>
      </c>
      <c r="C189" s="1998" t="str">
        <f>'4.1Plan'!C514</f>
        <v>PKGA3</v>
      </c>
      <c r="D189" s="2000"/>
      <c r="E189" s="2437" t="str">
        <f>'4.1Plan'!D514</f>
        <v>MLA3-1</v>
      </c>
      <c r="F189" s="2438"/>
      <c r="G189" s="2405">
        <v>102255</v>
      </c>
      <c r="H189" s="2406"/>
      <c r="I189" s="1025">
        <v>154</v>
      </c>
      <c r="J189" s="1026"/>
      <c r="K189" s="2349">
        <v>22.5</v>
      </c>
      <c r="L189" s="2350"/>
      <c r="M189" s="638"/>
      <c r="N189" s="2343"/>
      <c r="O189" s="2282"/>
      <c r="P189" s="1764"/>
      <c r="Q189" s="1762"/>
      <c r="R189" s="2282"/>
      <c r="S189" s="2282"/>
      <c r="T189" s="1764"/>
      <c r="U189" s="2275" t="s">
        <v>63</v>
      </c>
      <c r="V189" s="2276"/>
      <c r="W189" s="2282">
        <f>G189</f>
        <v>102255</v>
      </c>
      <c r="X189" s="2282"/>
      <c r="Y189" s="2282"/>
      <c r="Z189" s="2282"/>
      <c r="AA189" s="2282"/>
      <c r="AB189" s="2282"/>
      <c r="AC189" s="2282"/>
      <c r="AD189" s="2282"/>
      <c r="AE189" s="2282"/>
      <c r="AF189" s="2495"/>
      <c r="AG189" s="2496"/>
      <c r="AH189" s="2496"/>
      <c r="AI189" s="638"/>
      <c r="AJ189" s="2476"/>
      <c r="AK189" s="2477"/>
      <c r="AL189" s="2477"/>
      <c r="AM189" s="2477"/>
      <c r="AN189" s="2477"/>
      <c r="AO189" s="2477"/>
      <c r="AP189" s="2477"/>
      <c r="AQ189" s="2477"/>
      <c r="AR189" s="2477"/>
      <c r="AS189" s="2477"/>
      <c r="AT189" s="2477"/>
      <c r="AU189" s="2477"/>
      <c r="AV189" s="2477"/>
      <c r="AW189" s="2477"/>
      <c r="AX189" s="2477"/>
      <c r="AY189" s="2477"/>
      <c r="AZ189" s="2477"/>
      <c r="BA189" s="2477"/>
      <c r="BB189" s="2477"/>
      <c r="BC189" s="2477"/>
      <c r="BD189" s="2477"/>
      <c r="BE189" s="2477"/>
      <c r="BF189" s="2477"/>
      <c r="BG189" s="2477"/>
      <c r="BH189" s="2477"/>
      <c r="BI189" s="2477"/>
      <c r="BJ189" s="2477"/>
      <c r="BK189" s="2477"/>
      <c r="BL189" s="2477"/>
      <c r="BM189" s="2477"/>
      <c r="BN189" s="2477"/>
      <c r="BO189" s="2477"/>
      <c r="BP189" s="2477"/>
      <c r="BQ189" s="2477"/>
      <c r="BR189" s="2477"/>
      <c r="BS189" s="2477"/>
      <c r="BT189" s="2477"/>
      <c r="BU189" s="2477"/>
      <c r="BV189" s="2477"/>
      <c r="BW189" s="2477"/>
      <c r="BX189" s="2477"/>
      <c r="BY189" s="2477"/>
      <c r="BZ189" s="2477"/>
      <c r="CA189" s="2477"/>
      <c r="CB189" s="2477"/>
      <c r="CC189" s="2477"/>
      <c r="CD189" s="2477"/>
      <c r="CE189" s="2478"/>
      <c r="CF189" s="613"/>
      <c r="CG189" s="613"/>
      <c r="CH189" s="613"/>
      <c r="CI189" s="613"/>
    </row>
    <row r="190" spans="1:166" ht="7.35" customHeight="1">
      <c r="A190" s="979"/>
      <c r="B190" s="1744"/>
      <c r="C190" s="1993"/>
      <c r="D190" s="1995"/>
      <c r="E190" s="2029"/>
      <c r="F190" s="2031"/>
      <c r="G190" s="2403">
        <v>102255</v>
      </c>
      <c r="H190" s="2404"/>
      <c r="I190" s="993">
        <v>224</v>
      </c>
      <c r="J190" s="994"/>
      <c r="K190" s="2363">
        <v>17.5</v>
      </c>
      <c r="L190" s="2364"/>
      <c r="M190" s="637"/>
      <c r="N190" s="2096"/>
      <c r="O190" s="2097"/>
      <c r="P190" s="1768"/>
      <c r="Q190" s="1751"/>
      <c r="R190" s="2097"/>
      <c r="S190" s="2097"/>
      <c r="T190" s="1768"/>
      <c r="U190" s="2279" t="s">
        <v>64</v>
      </c>
      <c r="V190" s="2280"/>
      <c r="W190" s="2097">
        <f>G190</f>
        <v>102255</v>
      </c>
      <c r="X190" s="2097"/>
      <c r="Y190" s="2097"/>
      <c r="Z190" s="2097"/>
      <c r="AA190" s="2097"/>
      <c r="AB190" s="2097"/>
      <c r="AC190" s="2097"/>
      <c r="AD190" s="2097"/>
      <c r="AE190" s="2097"/>
      <c r="AF190" s="2507"/>
      <c r="AG190" s="2508"/>
      <c r="AH190" s="2508"/>
      <c r="AI190" s="637"/>
      <c r="AJ190" s="2476"/>
      <c r="AK190" s="2477"/>
      <c r="AL190" s="2477"/>
      <c r="AM190" s="2477"/>
      <c r="AN190" s="2477"/>
      <c r="AO190" s="2477"/>
      <c r="AP190" s="2477"/>
      <c r="AQ190" s="2477"/>
      <c r="AR190" s="2477"/>
      <c r="AS190" s="2477"/>
      <c r="AT190" s="2477"/>
      <c r="AU190" s="2477"/>
      <c r="AV190" s="2477"/>
      <c r="AW190" s="2477"/>
      <c r="AX190" s="2477"/>
      <c r="AY190" s="2477"/>
      <c r="AZ190" s="2477"/>
      <c r="BA190" s="2477"/>
      <c r="BB190" s="2477"/>
      <c r="BC190" s="2477"/>
      <c r="BD190" s="2477"/>
      <c r="BE190" s="2477"/>
      <c r="BF190" s="2477"/>
      <c r="BG190" s="2477"/>
      <c r="BH190" s="2477"/>
      <c r="BI190" s="2477"/>
      <c r="BJ190" s="2477"/>
      <c r="BK190" s="2477"/>
      <c r="BL190" s="2477"/>
      <c r="BM190" s="2477"/>
      <c r="BN190" s="2477"/>
      <c r="BO190" s="2477"/>
      <c r="BP190" s="2477"/>
      <c r="BQ190" s="2477"/>
      <c r="BR190" s="2477"/>
      <c r="BS190" s="2477"/>
      <c r="BT190" s="2477"/>
      <c r="BU190" s="2477"/>
      <c r="BV190" s="2477"/>
      <c r="BW190" s="2477"/>
      <c r="BX190" s="2477"/>
      <c r="BY190" s="2477"/>
      <c r="BZ190" s="2477"/>
      <c r="CA190" s="2477"/>
      <c r="CB190" s="2477"/>
      <c r="CC190" s="2477"/>
      <c r="CD190" s="2477"/>
      <c r="CE190" s="2478"/>
      <c r="CF190" s="613"/>
      <c r="CG190" s="613"/>
      <c r="CH190" s="613"/>
      <c r="CI190" s="613"/>
    </row>
    <row r="191" spans="1:166" ht="7.35" customHeight="1">
      <c r="A191" s="979"/>
      <c r="B191" s="1744"/>
      <c r="C191" s="1993"/>
      <c r="D191" s="1995"/>
      <c r="E191" s="2029"/>
      <c r="F191" s="2031"/>
      <c r="G191" s="2403">
        <v>102255</v>
      </c>
      <c r="H191" s="2404"/>
      <c r="I191" s="993">
        <v>119</v>
      </c>
      <c r="J191" s="994"/>
      <c r="K191" s="2363">
        <v>7.5</v>
      </c>
      <c r="L191" s="2364"/>
      <c r="M191" s="637"/>
      <c r="N191" s="2096"/>
      <c r="O191" s="2097"/>
      <c r="P191" s="1768"/>
      <c r="Q191" s="1751"/>
      <c r="R191" s="2097"/>
      <c r="S191" s="2097"/>
      <c r="T191" s="1768"/>
      <c r="U191" s="2279" t="s">
        <v>65</v>
      </c>
      <c r="V191" s="2280"/>
      <c r="W191" s="2097">
        <f>G191</f>
        <v>102255</v>
      </c>
      <c r="X191" s="2097"/>
      <c r="Y191" s="2097"/>
      <c r="Z191" s="2097"/>
      <c r="AA191" s="2097"/>
      <c r="AB191" s="2097"/>
      <c r="AC191" s="2097"/>
      <c r="AD191" s="2097"/>
      <c r="AE191" s="2097"/>
      <c r="AF191" s="2507"/>
      <c r="AG191" s="2508"/>
      <c r="AH191" s="2508"/>
      <c r="AI191" s="637"/>
      <c r="AJ191" s="2476"/>
      <c r="AK191" s="2477"/>
      <c r="AL191" s="2477"/>
      <c r="AM191" s="2477"/>
      <c r="AN191" s="2477"/>
      <c r="AO191" s="2477"/>
      <c r="AP191" s="2477"/>
      <c r="AQ191" s="2477"/>
      <c r="AR191" s="2477"/>
      <c r="AS191" s="2477"/>
      <c r="AT191" s="2477"/>
      <c r="AU191" s="2477"/>
      <c r="AV191" s="2477"/>
      <c r="AW191" s="2477"/>
      <c r="AX191" s="2477"/>
      <c r="AY191" s="2477"/>
      <c r="AZ191" s="2477"/>
      <c r="BA191" s="2477"/>
      <c r="BB191" s="2477"/>
      <c r="BC191" s="2477"/>
      <c r="BD191" s="2477"/>
      <c r="BE191" s="2477"/>
      <c r="BF191" s="2477"/>
      <c r="BG191" s="2477"/>
      <c r="BH191" s="2477"/>
      <c r="BI191" s="2477"/>
      <c r="BJ191" s="2477"/>
      <c r="BK191" s="2477"/>
      <c r="BL191" s="2477"/>
      <c r="BM191" s="2477"/>
      <c r="BN191" s="2477"/>
      <c r="BO191" s="2477"/>
      <c r="BP191" s="2477"/>
      <c r="BQ191" s="2477"/>
      <c r="BR191" s="2477"/>
      <c r="BS191" s="2477"/>
      <c r="BT191" s="2477"/>
      <c r="BU191" s="2477"/>
      <c r="BV191" s="2477"/>
      <c r="BW191" s="2477"/>
      <c r="BX191" s="2477"/>
      <c r="BY191" s="2477"/>
      <c r="BZ191" s="2477"/>
      <c r="CA191" s="2477"/>
      <c r="CB191" s="2477"/>
      <c r="CC191" s="2477"/>
      <c r="CD191" s="2477"/>
      <c r="CE191" s="2478"/>
      <c r="CF191" s="613"/>
      <c r="CG191" s="613"/>
      <c r="CH191" s="613"/>
      <c r="CI191" s="613"/>
    </row>
    <row r="192" spans="1:166" ht="7.35" customHeight="1">
      <c r="A192" s="979"/>
      <c r="B192" s="1744"/>
      <c r="C192" s="1993"/>
      <c r="D192" s="1995"/>
      <c r="E192" s="2029"/>
      <c r="F192" s="2031"/>
      <c r="G192" s="2419">
        <v>102255</v>
      </c>
      <c r="H192" s="2420"/>
      <c r="I192" s="1020">
        <v>119</v>
      </c>
      <c r="J192" s="1021"/>
      <c r="K192" s="2347">
        <v>7.5</v>
      </c>
      <c r="L192" s="2348"/>
      <c r="M192" s="643"/>
      <c r="N192" s="2115"/>
      <c r="O192" s="2116"/>
      <c r="P192" s="1765"/>
      <c r="Q192" s="1752"/>
      <c r="R192" s="2097"/>
      <c r="S192" s="2097"/>
      <c r="T192" s="1765"/>
      <c r="U192" s="2277" t="s">
        <v>66</v>
      </c>
      <c r="V192" s="2278"/>
      <c r="W192" s="2116">
        <f>G192</f>
        <v>102255</v>
      </c>
      <c r="X192" s="2116"/>
      <c r="Y192" s="2116"/>
      <c r="Z192" s="2116"/>
      <c r="AA192" s="2116"/>
      <c r="AB192" s="2116"/>
      <c r="AC192" s="2116"/>
      <c r="AD192" s="2116"/>
      <c r="AE192" s="2116"/>
      <c r="AF192" s="2507"/>
      <c r="AG192" s="2508"/>
      <c r="AH192" s="2508"/>
      <c r="AI192" s="643"/>
      <c r="AJ192" s="2476"/>
      <c r="AK192" s="2477"/>
      <c r="AL192" s="2477"/>
      <c r="AM192" s="2477"/>
      <c r="AN192" s="2477"/>
      <c r="AO192" s="2477"/>
      <c r="AP192" s="2477"/>
      <c r="AQ192" s="2477"/>
      <c r="AR192" s="2477"/>
      <c r="AS192" s="2477"/>
      <c r="AT192" s="2477"/>
      <c r="AU192" s="2477"/>
      <c r="AV192" s="2477"/>
      <c r="AW192" s="2477"/>
      <c r="AX192" s="2477"/>
      <c r="AY192" s="2477"/>
      <c r="AZ192" s="2477"/>
      <c r="BA192" s="2477"/>
      <c r="BB192" s="2477"/>
      <c r="BC192" s="2477"/>
      <c r="BD192" s="2477"/>
      <c r="BE192" s="2477"/>
      <c r="BF192" s="2477"/>
      <c r="BG192" s="2477"/>
      <c r="BH192" s="2477"/>
      <c r="BI192" s="2477"/>
      <c r="BJ192" s="2477"/>
      <c r="BK192" s="2477"/>
      <c r="BL192" s="2477"/>
      <c r="BM192" s="2477"/>
      <c r="BN192" s="2477"/>
      <c r="BO192" s="2477"/>
      <c r="BP192" s="2477"/>
      <c r="BQ192" s="2477"/>
      <c r="BR192" s="2477"/>
      <c r="BS192" s="2477"/>
      <c r="BT192" s="2477"/>
      <c r="BU192" s="2477"/>
      <c r="BV192" s="2477"/>
      <c r="BW192" s="2477"/>
      <c r="BX192" s="2477"/>
      <c r="BY192" s="2477"/>
      <c r="BZ192" s="2477"/>
      <c r="CA192" s="2477"/>
      <c r="CB192" s="2477"/>
      <c r="CC192" s="2477"/>
      <c r="CD192" s="2477"/>
      <c r="CE192" s="2478"/>
      <c r="CF192" s="613"/>
      <c r="CG192" s="613"/>
      <c r="CH192" s="613"/>
      <c r="CI192" s="613"/>
    </row>
    <row r="193" spans="1:166" s="849" customFormat="1" ht="7.35" customHeight="1">
      <c r="A193" s="1006"/>
      <c r="B193" s="1773"/>
      <c r="C193" s="2035"/>
      <c r="D193" s="2037"/>
      <c r="E193" s="2435"/>
      <c r="F193" s="2436"/>
      <c r="G193" s="2230" t="s">
        <v>610</v>
      </c>
      <c r="H193" s="2231"/>
      <c r="I193" s="1008">
        <f>SUM(I189:I192)</f>
        <v>616</v>
      </c>
      <c r="J193" s="911"/>
      <c r="K193" s="2329"/>
      <c r="L193" s="2330"/>
      <c r="M193" s="612"/>
      <c r="N193" s="2246"/>
      <c r="O193" s="2239"/>
      <c r="P193" s="1766"/>
      <c r="Q193" s="1757"/>
      <c r="R193" s="2239"/>
      <c r="S193" s="2239"/>
      <c r="T193" s="582"/>
      <c r="U193" s="2226"/>
      <c r="V193" s="2227"/>
      <c r="W193" s="2246"/>
      <c r="X193" s="2239"/>
      <c r="Y193" s="2239"/>
      <c r="Z193" s="2239"/>
      <c r="AA193" s="2239"/>
      <c r="AB193" s="2239"/>
      <c r="AC193" s="2239"/>
      <c r="AD193" s="2239"/>
      <c r="AE193" s="2247"/>
      <c r="AF193" s="2499"/>
      <c r="AG193" s="2500"/>
      <c r="AH193" s="2500"/>
      <c r="AI193" s="612"/>
      <c r="AJ193" s="2476"/>
      <c r="AK193" s="2477"/>
      <c r="AL193" s="2477"/>
      <c r="AM193" s="2477"/>
      <c r="AN193" s="2477"/>
      <c r="AO193" s="2477"/>
      <c r="AP193" s="2477"/>
      <c r="AQ193" s="2477"/>
      <c r="AR193" s="2477"/>
      <c r="AS193" s="2477"/>
      <c r="AT193" s="2477"/>
      <c r="AU193" s="2477"/>
      <c r="AV193" s="2477"/>
      <c r="AW193" s="2477"/>
      <c r="AX193" s="2477"/>
      <c r="AY193" s="2477"/>
      <c r="AZ193" s="2477"/>
      <c r="BA193" s="2477"/>
      <c r="BB193" s="2477"/>
      <c r="BC193" s="2477"/>
      <c r="BD193" s="2477"/>
      <c r="BE193" s="2477"/>
      <c r="BF193" s="2477"/>
      <c r="BG193" s="2477"/>
      <c r="BH193" s="2477"/>
      <c r="BI193" s="2477"/>
      <c r="BJ193" s="2477"/>
      <c r="BK193" s="2477"/>
      <c r="BL193" s="2477"/>
      <c r="BM193" s="2477"/>
      <c r="BN193" s="2477"/>
      <c r="BO193" s="2477"/>
      <c r="BP193" s="2477"/>
      <c r="BQ193" s="2477"/>
      <c r="BR193" s="2477"/>
      <c r="BS193" s="2477"/>
      <c r="BT193" s="2477"/>
      <c r="BU193" s="2477"/>
      <c r="BV193" s="2477"/>
      <c r="BW193" s="2477"/>
      <c r="BX193" s="2477"/>
      <c r="BY193" s="2477"/>
      <c r="BZ193" s="2477"/>
      <c r="CA193" s="2477"/>
      <c r="CB193" s="2477"/>
      <c r="CC193" s="2477"/>
      <c r="CD193" s="2477"/>
      <c r="CE193" s="2478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9"/>
      <c r="B194" s="1744"/>
      <c r="C194" s="1993" t="str">
        <f>'4.1Plan'!C554</f>
        <v>PKGA4</v>
      </c>
      <c r="D194" s="1995"/>
      <c r="E194" s="2029" t="str">
        <f>'4.1Plan'!D554</f>
        <v>MLA4-1</v>
      </c>
      <c r="F194" s="2031"/>
      <c r="G194" s="2432">
        <v>112615</v>
      </c>
      <c r="H194" s="2433"/>
      <c r="I194" s="1052">
        <v>49</v>
      </c>
      <c r="J194" s="1053"/>
      <c r="K194" s="2345">
        <v>13.5</v>
      </c>
      <c r="L194" s="2346"/>
      <c r="M194" s="608"/>
      <c r="N194" s="2344"/>
      <c r="O194" s="2308"/>
      <c r="P194" s="1769"/>
      <c r="Q194" s="1763"/>
      <c r="R194" s="2308"/>
      <c r="S194" s="2308"/>
      <c r="T194" s="1769"/>
      <c r="U194" s="2273" t="s">
        <v>67</v>
      </c>
      <c r="V194" s="2274"/>
      <c r="W194" s="2308">
        <f>G194</f>
        <v>112615</v>
      </c>
      <c r="X194" s="2308"/>
      <c r="Y194" s="2308"/>
      <c r="Z194" s="2308"/>
      <c r="AA194" s="2308"/>
      <c r="AB194" s="2308"/>
      <c r="AC194" s="2308"/>
      <c r="AD194" s="2308"/>
      <c r="AE194" s="2308"/>
      <c r="AF194" s="2499"/>
      <c r="AG194" s="2500"/>
      <c r="AH194" s="2500"/>
      <c r="AI194" s="608"/>
      <c r="AJ194" s="2476"/>
      <c r="AK194" s="2477"/>
      <c r="AL194" s="2477"/>
      <c r="AM194" s="2477"/>
      <c r="AN194" s="2477"/>
      <c r="AO194" s="2477"/>
      <c r="AP194" s="2477"/>
      <c r="AQ194" s="2477"/>
      <c r="AR194" s="2477"/>
      <c r="AS194" s="2477"/>
      <c r="AT194" s="2477"/>
      <c r="AU194" s="2477"/>
      <c r="AV194" s="2477"/>
      <c r="AW194" s="2477"/>
      <c r="AX194" s="2477"/>
      <c r="AY194" s="2477"/>
      <c r="AZ194" s="2477"/>
      <c r="BA194" s="2477"/>
      <c r="BB194" s="2477"/>
      <c r="BC194" s="2477"/>
      <c r="BD194" s="2477"/>
      <c r="BE194" s="2477"/>
      <c r="BF194" s="2477"/>
      <c r="BG194" s="2477"/>
      <c r="BH194" s="2477"/>
      <c r="BI194" s="2477"/>
      <c r="BJ194" s="2477"/>
      <c r="BK194" s="2477"/>
      <c r="BL194" s="2477"/>
      <c r="BM194" s="2477"/>
      <c r="BN194" s="2477"/>
      <c r="BO194" s="2477"/>
      <c r="BP194" s="2477"/>
      <c r="BQ194" s="2477"/>
      <c r="BR194" s="2477"/>
      <c r="BS194" s="2477"/>
      <c r="BT194" s="2477"/>
      <c r="BU194" s="2477"/>
      <c r="BV194" s="2477"/>
      <c r="BW194" s="2477"/>
      <c r="BX194" s="2477"/>
      <c r="BY194" s="2477"/>
      <c r="BZ194" s="2477"/>
      <c r="CA194" s="2477"/>
      <c r="CB194" s="2477"/>
      <c r="CC194" s="2477"/>
      <c r="CD194" s="2477"/>
      <c r="CE194" s="2478"/>
      <c r="CF194" s="613"/>
      <c r="CG194" s="613"/>
      <c r="CH194" s="613"/>
      <c r="CI194" s="613"/>
    </row>
    <row r="195" spans="1:166" s="849" customFormat="1" ht="7.35" customHeight="1">
      <c r="A195" s="1006"/>
      <c r="B195" s="1773"/>
      <c r="C195" s="2035"/>
      <c r="D195" s="2037"/>
      <c r="E195" s="2435"/>
      <c r="F195" s="2436"/>
      <c r="G195" s="2484" t="s">
        <v>610</v>
      </c>
      <c r="H195" s="2485"/>
      <c r="I195" s="1054">
        <f>I194</f>
        <v>49</v>
      </c>
      <c r="J195" s="1055"/>
      <c r="K195" s="2329"/>
      <c r="L195" s="2330"/>
      <c r="M195" s="646"/>
      <c r="N195" s="2246"/>
      <c r="O195" s="2239"/>
      <c r="P195" s="1056"/>
      <c r="Q195" s="1767"/>
      <c r="R195" s="2308"/>
      <c r="S195" s="2308"/>
      <c r="T195" s="1058"/>
      <c r="U195" s="2226"/>
      <c r="V195" s="2227"/>
      <c r="W195" s="2246"/>
      <c r="X195" s="2239"/>
      <c r="Y195" s="2239"/>
      <c r="Z195" s="2239"/>
      <c r="AA195" s="2239"/>
      <c r="AB195" s="2239"/>
      <c r="AC195" s="2239"/>
      <c r="AD195" s="2239"/>
      <c r="AE195" s="2247"/>
      <c r="AF195" s="2499"/>
      <c r="AG195" s="2500"/>
      <c r="AH195" s="2500"/>
      <c r="AI195" s="646"/>
      <c r="AJ195" s="2476"/>
      <c r="AK195" s="2477"/>
      <c r="AL195" s="2477"/>
      <c r="AM195" s="2477"/>
      <c r="AN195" s="2477"/>
      <c r="AO195" s="2477"/>
      <c r="AP195" s="2477"/>
      <c r="AQ195" s="2477"/>
      <c r="AR195" s="2477"/>
      <c r="AS195" s="2477"/>
      <c r="AT195" s="2477"/>
      <c r="AU195" s="2477"/>
      <c r="AV195" s="2477"/>
      <c r="AW195" s="2477"/>
      <c r="AX195" s="2477"/>
      <c r="AY195" s="2477"/>
      <c r="AZ195" s="2477"/>
      <c r="BA195" s="2477"/>
      <c r="BB195" s="2477"/>
      <c r="BC195" s="2477"/>
      <c r="BD195" s="2477"/>
      <c r="BE195" s="2477"/>
      <c r="BF195" s="2477"/>
      <c r="BG195" s="2477"/>
      <c r="BH195" s="2477"/>
      <c r="BI195" s="2477"/>
      <c r="BJ195" s="2477"/>
      <c r="BK195" s="2477"/>
      <c r="BL195" s="2477"/>
      <c r="BM195" s="2477"/>
      <c r="BN195" s="2477"/>
      <c r="BO195" s="2477"/>
      <c r="BP195" s="2477"/>
      <c r="BQ195" s="2477"/>
      <c r="BR195" s="2477"/>
      <c r="BS195" s="2477"/>
      <c r="BT195" s="2477"/>
      <c r="BU195" s="2477"/>
      <c r="BV195" s="2477"/>
      <c r="BW195" s="2477"/>
      <c r="BX195" s="2477"/>
      <c r="BY195" s="2477"/>
      <c r="BZ195" s="2477"/>
      <c r="CA195" s="2477"/>
      <c r="CB195" s="2477"/>
      <c r="CC195" s="2477"/>
      <c r="CD195" s="2477"/>
      <c r="CE195" s="2478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9"/>
      <c r="B196" s="1744"/>
      <c r="C196" s="1998"/>
      <c r="D196" s="2000"/>
      <c r="E196" s="2437" t="str">
        <f>'4.1Plan'!D594</f>
        <v>MLA4-3</v>
      </c>
      <c r="F196" s="2438"/>
      <c r="G196" s="2434">
        <v>123915</v>
      </c>
      <c r="H196" s="2424"/>
      <c r="I196" s="1059">
        <v>189</v>
      </c>
      <c r="J196" s="1060"/>
      <c r="K196" s="2345">
        <v>13.5</v>
      </c>
      <c r="L196" s="2346"/>
      <c r="M196" s="644"/>
      <c r="N196" s="2344"/>
      <c r="O196" s="2308"/>
      <c r="P196" s="1061"/>
      <c r="Q196" s="1760"/>
      <c r="R196" s="2308"/>
      <c r="S196" s="2308"/>
      <c r="T196" s="1061"/>
      <c r="U196" s="2273" t="s">
        <v>68</v>
      </c>
      <c r="V196" s="2274"/>
      <c r="W196" s="2262">
        <f>G196</f>
        <v>123915</v>
      </c>
      <c r="X196" s="2262"/>
      <c r="Y196" s="2262"/>
      <c r="Z196" s="2262"/>
      <c r="AA196" s="2262"/>
      <c r="AB196" s="2262"/>
      <c r="AC196" s="2262"/>
      <c r="AD196" s="2262"/>
      <c r="AE196" s="2262"/>
      <c r="AF196" s="2499"/>
      <c r="AG196" s="2500"/>
      <c r="AH196" s="2500"/>
      <c r="AI196" s="644"/>
      <c r="AJ196" s="2476"/>
      <c r="AK196" s="2477"/>
      <c r="AL196" s="2477"/>
      <c r="AM196" s="2477"/>
      <c r="AN196" s="2477"/>
      <c r="AO196" s="2477"/>
      <c r="AP196" s="2477"/>
      <c r="AQ196" s="2477"/>
      <c r="AR196" s="2477"/>
      <c r="AS196" s="2477"/>
      <c r="AT196" s="2477"/>
      <c r="AU196" s="2477"/>
      <c r="AV196" s="2477"/>
      <c r="AW196" s="2477"/>
      <c r="AX196" s="2477"/>
      <c r="AY196" s="2477"/>
      <c r="AZ196" s="2477"/>
      <c r="BA196" s="2477"/>
      <c r="BB196" s="2477"/>
      <c r="BC196" s="2477"/>
      <c r="BD196" s="2477"/>
      <c r="BE196" s="2477"/>
      <c r="BF196" s="2477"/>
      <c r="BG196" s="2477"/>
      <c r="BH196" s="2477"/>
      <c r="BI196" s="2477"/>
      <c r="BJ196" s="2477"/>
      <c r="BK196" s="2477"/>
      <c r="BL196" s="2477"/>
      <c r="BM196" s="2477"/>
      <c r="BN196" s="2477"/>
      <c r="BO196" s="2477"/>
      <c r="BP196" s="2477"/>
      <c r="BQ196" s="2477"/>
      <c r="BR196" s="2477"/>
      <c r="BS196" s="2477"/>
      <c r="BT196" s="2477"/>
      <c r="BU196" s="2477"/>
      <c r="BV196" s="2477"/>
      <c r="BW196" s="2477"/>
      <c r="BX196" s="2477"/>
      <c r="BY196" s="2477"/>
      <c r="BZ196" s="2477"/>
      <c r="CA196" s="2477"/>
      <c r="CB196" s="2477"/>
      <c r="CC196" s="2477"/>
      <c r="CD196" s="2477"/>
      <c r="CE196" s="2478"/>
      <c r="CF196" s="613"/>
      <c r="CG196" s="613"/>
      <c r="CH196" s="613"/>
      <c r="CI196" s="613"/>
    </row>
    <row r="197" spans="1:166" s="849" customFormat="1" ht="7.35" customHeight="1">
      <c r="A197" s="1019"/>
      <c r="B197" s="1750"/>
      <c r="C197" s="2035"/>
      <c r="D197" s="2037"/>
      <c r="E197" s="2435"/>
      <c r="F197" s="2436"/>
      <c r="G197" s="2230" t="s">
        <v>698</v>
      </c>
      <c r="H197" s="2231"/>
      <c r="I197" s="1008">
        <f>I196</f>
        <v>189</v>
      </c>
      <c r="J197" s="911"/>
      <c r="K197" s="2329"/>
      <c r="L197" s="2330"/>
      <c r="M197" s="612"/>
      <c r="N197" s="2246"/>
      <c r="O197" s="2239"/>
      <c r="P197" s="1766"/>
      <c r="Q197" s="1757"/>
      <c r="R197" s="2308"/>
      <c r="S197" s="2308"/>
      <c r="T197" s="582"/>
      <c r="U197" s="2226"/>
      <c r="V197" s="2227"/>
      <c r="W197" s="2246"/>
      <c r="X197" s="2239"/>
      <c r="Y197" s="2239"/>
      <c r="Z197" s="2239"/>
      <c r="AA197" s="2239"/>
      <c r="AB197" s="2239"/>
      <c r="AC197" s="2239"/>
      <c r="AD197" s="2239"/>
      <c r="AE197" s="2247"/>
      <c r="AF197" s="2499"/>
      <c r="AG197" s="2500"/>
      <c r="AH197" s="2500"/>
      <c r="AI197" s="612"/>
      <c r="AJ197" s="2479"/>
      <c r="AK197" s="2480"/>
      <c r="AL197" s="2480"/>
      <c r="AM197" s="2480"/>
      <c r="AN197" s="2480"/>
      <c r="AO197" s="2480"/>
      <c r="AP197" s="2480"/>
      <c r="AQ197" s="2480"/>
      <c r="AR197" s="2480"/>
      <c r="AS197" s="2480"/>
      <c r="AT197" s="2480"/>
      <c r="AU197" s="2480"/>
      <c r="AV197" s="2480"/>
      <c r="AW197" s="2480"/>
      <c r="AX197" s="2480"/>
      <c r="AY197" s="2480"/>
      <c r="AZ197" s="2480"/>
      <c r="BA197" s="2480"/>
      <c r="BB197" s="2480"/>
      <c r="BC197" s="2480"/>
      <c r="BD197" s="2480"/>
      <c r="BE197" s="2480"/>
      <c r="BF197" s="2480"/>
      <c r="BG197" s="2480"/>
      <c r="BH197" s="2480"/>
      <c r="BI197" s="2480"/>
      <c r="BJ197" s="2480"/>
      <c r="BK197" s="2480"/>
      <c r="BL197" s="2480"/>
      <c r="BM197" s="2480"/>
      <c r="BN197" s="2480"/>
      <c r="BO197" s="2480"/>
      <c r="BP197" s="2480"/>
      <c r="BQ197" s="2480"/>
      <c r="BR197" s="2480"/>
      <c r="BS197" s="2480"/>
      <c r="BT197" s="2480"/>
      <c r="BU197" s="2480"/>
      <c r="BV197" s="2480"/>
      <c r="BW197" s="2480"/>
      <c r="BX197" s="2480"/>
      <c r="BY197" s="2480"/>
      <c r="BZ197" s="2480"/>
      <c r="CA197" s="2480"/>
      <c r="CB197" s="2480"/>
      <c r="CC197" s="2480"/>
      <c r="CD197" s="2480"/>
      <c r="CE197" s="2481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9" customFormat="1" ht="7.35" customHeight="1">
      <c r="A198" s="605"/>
      <c r="B198" s="1503"/>
      <c r="C198" s="1503"/>
      <c r="D198" s="1503"/>
      <c r="E198" s="1570"/>
      <c r="F198" s="1570"/>
      <c r="G198" s="1571"/>
      <c r="H198" s="1571"/>
      <c r="I198" s="1572"/>
      <c r="J198" s="1572"/>
      <c r="K198" s="1573"/>
      <c r="L198" s="1573"/>
      <c r="M198" s="605"/>
      <c r="N198" s="1574"/>
      <c r="O198" s="1574"/>
      <c r="P198" s="1575"/>
      <c r="Q198" s="1574"/>
      <c r="R198" s="1041"/>
      <c r="S198" s="1041"/>
      <c r="T198" s="605"/>
      <c r="U198" s="1576"/>
      <c r="V198" s="1576"/>
      <c r="W198" s="1574"/>
      <c r="X198" s="1574"/>
      <c r="Y198" s="1574"/>
      <c r="Z198" s="1574"/>
      <c r="AA198" s="1574"/>
      <c r="AB198" s="1574"/>
      <c r="AC198" s="1574"/>
      <c r="AD198" s="1574"/>
      <c r="AE198" s="1574"/>
      <c r="AF198" s="1577"/>
      <c r="AG198" s="1577"/>
      <c r="AH198" s="1577"/>
      <c r="AI198" s="605"/>
      <c r="AJ198" s="1506"/>
      <c r="AK198" s="1506"/>
      <c r="AL198" s="1506"/>
      <c r="AM198" s="1506"/>
      <c r="AN198" s="1506"/>
      <c r="AO198" s="1506"/>
      <c r="AP198" s="1506"/>
      <c r="AQ198" s="1506"/>
      <c r="AR198" s="1506"/>
      <c r="AS198" s="1506"/>
      <c r="AT198" s="1506"/>
      <c r="AU198" s="1506"/>
      <c r="AV198" s="1506"/>
      <c r="AW198" s="1506"/>
      <c r="AX198" s="1506"/>
      <c r="AY198" s="1506"/>
      <c r="AZ198" s="1506"/>
      <c r="BA198" s="1506"/>
      <c r="BB198" s="1506"/>
      <c r="BC198" s="1506"/>
      <c r="BD198" s="1506"/>
      <c r="BE198" s="1506"/>
      <c r="BF198" s="1506"/>
      <c r="BG198" s="1506"/>
      <c r="BH198" s="1506"/>
      <c r="BI198" s="1506"/>
      <c r="BJ198" s="1506"/>
      <c r="BK198" s="1506"/>
      <c r="BL198" s="1506"/>
      <c r="BM198" s="1506"/>
      <c r="BN198" s="1506"/>
      <c r="BO198" s="1506"/>
      <c r="BP198" s="1506"/>
      <c r="BQ198" s="1506"/>
      <c r="BR198" s="1506"/>
      <c r="BS198" s="1506"/>
      <c r="BT198" s="1506"/>
      <c r="BU198" s="1506"/>
      <c r="BV198" s="1506"/>
      <c r="BW198" s="1506"/>
      <c r="BX198" s="1506"/>
      <c r="BY198" s="1506"/>
      <c r="BZ198" s="1506"/>
      <c r="CA198" s="1506"/>
      <c r="CB198" s="1506"/>
      <c r="CC198" s="1506"/>
      <c r="CD198" s="1506"/>
      <c r="CE198" s="1506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2" customFormat="1" ht="7.35" customHeight="1">
      <c r="A199" s="1058"/>
      <c r="B199" s="1504"/>
      <c r="C199" s="1504"/>
      <c r="D199" s="1504"/>
      <c r="E199" s="1569"/>
      <c r="F199" s="1569"/>
      <c r="G199" s="1578"/>
      <c r="H199" s="1578"/>
      <c r="I199" s="1055"/>
      <c r="J199" s="1055"/>
      <c r="K199" s="2326"/>
      <c r="L199" s="2326"/>
      <c r="M199" s="1058"/>
      <c r="N199" s="2327"/>
      <c r="O199" s="2327"/>
      <c r="P199" s="1056"/>
      <c r="Q199" s="1057"/>
      <c r="R199" s="2327"/>
      <c r="S199" s="2327"/>
      <c r="T199" s="1058"/>
      <c r="U199" s="2297"/>
      <c r="V199" s="2297"/>
      <c r="W199" s="2515"/>
      <c r="X199" s="2515"/>
      <c r="Y199" s="2515"/>
      <c r="Z199" s="2515"/>
      <c r="AA199" s="2515"/>
      <c r="AB199" s="2515"/>
      <c r="AC199" s="2515"/>
      <c r="AD199" s="2515"/>
      <c r="AE199" s="2515"/>
      <c r="AF199" s="2036"/>
      <c r="AG199" s="2036"/>
      <c r="AH199" s="2036"/>
      <c r="AI199" s="1504"/>
      <c r="AJ199" s="1579"/>
      <c r="AK199" s="1504"/>
      <c r="AL199" s="756"/>
      <c r="AM199" s="1058"/>
      <c r="AN199" s="1580"/>
      <c r="AO199" s="1580"/>
      <c r="AP199" s="1580"/>
      <c r="AQ199" s="1580"/>
      <c r="AR199" s="1580"/>
      <c r="AS199" s="1580"/>
      <c r="AT199" s="1580"/>
      <c r="AU199" s="1580"/>
      <c r="AV199" s="1580"/>
      <c r="AW199" s="1580"/>
      <c r="AX199" s="1580"/>
      <c r="AY199" s="1580"/>
      <c r="AZ199" s="1580"/>
      <c r="BA199" s="1580"/>
      <c r="BB199" s="1580"/>
      <c r="BC199" s="1580"/>
      <c r="BD199" s="1580"/>
      <c r="BE199" s="1580"/>
      <c r="BF199" s="1580"/>
      <c r="BG199" s="1580"/>
      <c r="BH199" s="1580"/>
      <c r="BI199" s="1580"/>
      <c r="BJ199" s="1580"/>
      <c r="BK199" s="1580"/>
      <c r="BL199" s="1580"/>
      <c r="BM199" s="1580"/>
      <c r="BN199" s="1580"/>
      <c r="BO199" s="1580"/>
      <c r="BP199" s="1580"/>
      <c r="BQ199" s="1580"/>
      <c r="BR199" s="1580"/>
      <c r="BS199" s="1580"/>
      <c r="BT199" s="1580"/>
      <c r="BU199" s="1580"/>
      <c r="BV199" s="1580"/>
      <c r="BW199" s="1580"/>
      <c r="BX199" s="1580"/>
      <c r="BY199" s="1580"/>
      <c r="BZ199" s="1580"/>
      <c r="CA199" s="1580"/>
      <c r="CB199" s="1580"/>
      <c r="CC199" s="1580"/>
      <c r="CD199" s="1580"/>
      <c r="CE199" s="1580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1998" t="s">
        <v>577</v>
      </c>
      <c r="B200" s="2000"/>
      <c r="C200" s="1998" t="s">
        <v>699</v>
      </c>
      <c r="D200" s="2000"/>
      <c r="E200" s="2315" t="s">
        <v>700</v>
      </c>
      <c r="F200" s="2317"/>
      <c r="G200" s="2145" t="s">
        <v>618</v>
      </c>
      <c r="H200" s="2356"/>
      <c r="I200" s="2356"/>
      <c r="J200" s="2356"/>
      <c r="K200" s="2356"/>
      <c r="L200" s="2356"/>
      <c r="M200" s="2356"/>
      <c r="N200" s="2356"/>
      <c r="O200" s="2356"/>
      <c r="P200" s="2356"/>
      <c r="Q200" s="2356"/>
      <c r="R200" s="2356"/>
      <c r="S200" s="2356"/>
      <c r="T200" s="2146"/>
      <c r="U200" s="2020" t="s">
        <v>619</v>
      </c>
      <c r="V200" s="2021"/>
      <c r="W200" s="2021"/>
      <c r="X200" s="2021"/>
      <c r="Y200" s="2021"/>
      <c r="Z200" s="2021"/>
      <c r="AA200" s="2021"/>
      <c r="AB200" s="2021"/>
      <c r="AC200" s="2021"/>
      <c r="AD200" s="2021"/>
      <c r="AE200" s="2021"/>
      <c r="AF200" s="2021"/>
      <c r="AG200" s="2021"/>
      <c r="AH200" s="2021"/>
      <c r="AI200" s="2022"/>
      <c r="AJ200" s="2466" t="s">
        <v>701</v>
      </c>
      <c r="AK200" s="2467"/>
      <c r="AL200" s="2467"/>
      <c r="AM200" s="2467"/>
      <c r="AN200" s="2467"/>
      <c r="AO200" s="2467"/>
      <c r="AP200" s="2467"/>
      <c r="AQ200" s="2467"/>
      <c r="AR200" s="2467"/>
      <c r="AS200" s="2467"/>
      <c r="AT200" s="2467"/>
      <c r="AU200" s="2467"/>
      <c r="AV200" s="2467"/>
      <c r="AW200" s="2467"/>
      <c r="AX200" s="2467"/>
      <c r="AY200" s="2467"/>
      <c r="AZ200" s="2467"/>
      <c r="BA200" s="2467"/>
      <c r="BB200" s="2467"/>
      <c r="BC200" s="2467"/>
      <c r="BD200" s="2467"/>
      <c r="BE200" s="2467"/>
      <c r="BF200" s="2467"/>
      <c r="BG200" s="2467"/>
      <c r="BH200" s="2467"/>
      <c r="BI200" s="2467"/>
      <c r="BJ200" s="2467"/>
      <c r="BK200" s="2467"/>
      <c r="BL200" s="2467"/>
      <c r="BM200" s="2467"/>
      <c r="BN200" s="2467"/>
      <c r="BO200" s="2467"/>
      <c r="BP200" s="2467"/>
      <c r="BQ200" s="2467"/>
      <c r="BR200" s="2467"/>
      <c r="BS200" s="2467"/>
      <c r="BT200" s="2467"/>
      <c r="BU200" s="2467"/>
      <c r="BV200" s="2467"/>
      <c r="BW200" s="2467"/>
      <c r="BX200" s="2467"/>
      <c r="BY200" s="2467"/>
      <c r="BZ200" s="2467"/>
      <c r="CA200" s="2467"/>
      <c r="CB200" s="2467"/>
      <c r="CC200" s="2467"/>
      <c r="CD200" s="2467"/>
      <c r="CE200" s="2468"/>
      <c r="CF200" s="613"/>
      <c r="CG200" s="613"/>
      <c r="CH200" s="613"/>
      <c r="CI200" s="613"/>
    </row>
    <row r="201" spans="1:166" ht="7.35" customHeight="1">
      <c r="A201" s="1993"/>
      <c r="B201" s="1995"/>
      <c r="C201" s="1993" t="s">
        <v>702</v>
      </c>
      <c r="D201" s="1995"/>
      <c r="E201" s="2318" t="s">
        <v>703</v>
      </c>
      <c r="F201" s="2320"/>
      <c r="G201" s="2315" t="s">
        <v>623</v>
      </c>
      <c r="H201" s="2317"/>
      <c r="I201" s="2353" t="s">
        <v>609</v>
      </c>
      <c r="J201" s="2355"/>
      <c r="K201" s="2353" t="s">
        <v>624</v>
      </c>
      <c r="L201" s="2354"/>
      <c r="M201" s="2355"/>
      <c r="N201" s="2315" t="s">
        <v>625</v>
      </c>
      <c r="O201" s="2316"/>
      <c r="P201" s="2316"/>
      <c r="Q201" s="2316"/>
      <c r="R201" s="2316"/>
      <c r="S201" s="2316"/>
      <c r="T201" s="2317"/>
      <c r="U201" s="1993" t="s">
        <v>625</v>
      </c>
      <c r="V201" s="1994"/>
      <c r="W201" s="1994"/>
      <c r="X201" s="1994"/>
      <c r="Y201" s="1994"/>
      <c r="Z201" s="1994"/>
      <c r="AA201" s="1994"/>
      <c r="AB201" s="1994"/>
      <c r="AC201" s="1994"/>
      <c r="AD201" s="1994"/>
      <c r="AE201" s="1995"/>
      <c r="AF201" s="2398" t="s">
        <v>609</v>
      </c>
      <c r="AG201" s="2399"/>
      <c r="AH201" s="2399"/>
      <c r="AI201" s="2400"/>
      <c r="AJ201" s="2411" t="s">
        <v>958</v>
      </c>
      <c r="AK201" s="2412"/>
      <c r="AL201" s="2412"/>
      <c r="AM201" s="2412"/>
      <c r="AN201" s="2412"/>
      <c r="AO201" s="2413"/>
      <c r="AP201" s="2463" t="s">
        <v>704</v>
      </c>
      <c r="AQ201" s="2464"/>
      <c r="AR201" s="2464"/>
      <c r="AS201" s="2464"/>
      <c r="AT201" s="2464"/>
      <c r="AU201" s="2464"/>
      <c r="AV201" s="2464"/>
      <c r="AW201" s="2464"/>
      <c r="AX201" s="2464"/>
      <c r="AY201" s="2464"/>
      <c r="AZ201" s="2464"/>
      <c r="BA201" s="2465"/>
      <c r="BB201" s="2463" t="s">
        <v>705</v>
      </c>
      <c r="BC201" s="2464"/>
      <c r="BD201" s="2464"/>
      <c r="BE201" s="2464"/>
      <c r="BF201" s="2464"/>
      <c r="BG201" s="2464"/>
      <c r="BH201" s="2464"/>
      <c r="BI201" s="2464"/>
      <c r="BJ201" s="2464"/>
      <c r="BK201" s="2464"/>
      <c r="BL201" s="2464"/>
      <c r="BM201" s="2465"/>
      <c r="BN201" s="2411" t="s">
        <v>960</v>
      </c>
      <c r="BO201" s="2412"/>
      <c r="BP201" s="2412"/>
      <c r="BQ201" s="2412"/>
      <c r="BR201" s="2412"/>
      <c r="BS201" s="2413"/>
      <c r="BT201" s="2411" t="s">
        <v>961</v>
      </c>
      <c r="BU201" s="2412"/>
      <c r="BV201" s="2412"/>
      <c r="BW201" s="2412"/>
      <c r="BX201" s="2412"/>
      <c r="BY201" s="2412"/>
      <c r="BZ201" s="2411" t="s">
        <v>962</v>
      </c>
      <c r="CA201" s="2412"/>
      <c r="CB201" s="2412"/>
      <c r="CC201" s="2412"/>
      <c r="CD201" s="2412"/>
      <c r="CE201" s="2413"/>
      <c r="CF201" s="613"/>
      <c r="CG201" s="613"/>
      <c r="CH201" s="613"/>
      <c r="CI201" s="613"/>
    </row>
    <row r="202" spans="1:166" ht="6.75" customHeight="1">
      <c r="A202" s="1993"/>
      <c r="B202" s="1995"/>
      <c r="C202" s="1993"/>
      <c r="D202" s="1995"/>
      <c r="E202" s="2318"/>
      <c r="F202" s="2320"/>
      <c r="G202" s="2318"/>
      <c r="H202" s="2320"/>
      <c r="I202" s="2398" t="s">
        <v>423</v>
      </c>
      <c r="J202" s="2400"/>
      <c r="K202" s="2398" t="s">
        <v>423</v>
      </c>
      <c r="L202" s="2399"/>
      <c r="M202" s="2400"/>
      <c r="N202" s="2318"/>
      <c r="O202" s="2319"/>
      <c r="P202" s="2319"/>
      <c r="Q202" s="2319"/>
      <c r="R202" s="2319"/>
      <c r="S202" s="2319"/>
      <c r="T202" s="2320"/>
      <c r="U202" s="1994" t="s">
        <v>423</v>
      </c>
      <c r="V202" s="1994"/>
      <c r="W202" s="1994"/>
      <c r="X202" s="1994"/>
      <c r="Y202" s="1994"/>
      <c r="Z202" s="1994"/>
      <c r="AA202" s="1994"/>
      <c r="AB202" s="1994"/>
      <c r="AC202" s="1994"/>
      <c r="AD202" s="1994"/>
      <c r="AE202" s="1994"/>
      <c r="AF202" s="2398" t="s">
        <v>423</v>
      </c>
      <c r="AG202" s="2399"/>
      <c r="AH202" s="2399"/>
      <c r="AI202" s="2400"/>
      <c r="AJ202" s="2416"/>
      <c r="AK202" s="2417"/>
      <c r="AL202" s="2417"/>
      <c r="AM202" s="2417"/>
      <c r="AN202" s="2417"/>
      <c r="AO202" s="2418"/>
      <c r="AP202" s="2463" t="s">
        <v>957</v>
      </c>
      <c r="AQ202" s="2464"/>
      <c r="AR202" s="2464"/>
      <c r="AS202" s="2464"/>
      <c r="AT202" s="2464"/>
      <c r="AU202" s="2465"/>
      <c r="AV202" s="2463" t="s">
        <v>955</v>
      </c>
      <c r="AW202" s="2464"/>
      <c r="AX202" s="2464"/>
      <c r="AY202" s="2464"/>
      <c r="AZ202" s="2464"/>
      <c r="BA202" s="2465"/>
      <c r="BB202" s="2463" t="s">
        <v>956</v>
      </c>
      <c r="BC202" s="2464"/>
      <c r="BD202" s="2464"/>
      <c r="BE202" s="2464"/>
      <c r="BF202" s="2464"/>
      <c r="BG202" s="2465"/>
      <c r="BH202" s="2463" t="s">
        <v>959</v>
      </c>
      <c r="BI202" s="2464"/>
      <c r="BJ202" s="2464"/>
      <c r="BK202" s="2464"/>
      <c r="BL202" s="2464"/>
      <c r="BM202" s="2465"/>
      <c r="BN202" s="2416" t="s">
        <v>706</v>
      </c>
      <c r="BO202" s="2417"/>
      <c r="BP202" s="2417"/>
      <c r="BQ202" s="2417"/>
      <c r="BR202" s="2417"/>
      <c r="BS202" s="2418"/>
      <c r="BT202" s="2416"/>
      <c r="BU202" s="2417"/>
      <c r="BV202" s="2417"/>
      <c r="BW202" s="2417"/>
      <c r="BX202" s="2417"/>
      <c r="BY202" s="2417"/>
      <c r="BZ202" s="2416"/>
      <c r="CA202" s="2417"/>
      <c r="CB202" s="2417"/>
      <c r="CC202" s="2417"/>
      <c r="CD202" s="2417"/>
      <c r="CE202" s="2418"/>
      <c r="CF202" s="613"/>
      <c r="CG202" s="613"/>
      <c r="CH202" s="613"/>
      <c r="CI202" s="613"/>
    </row>
    <row r="203" spans="1:166" ht="7.35" customHeight="1">
      <c r="A203" s="1993"/>
      <c r="B203" s="1995"/>
      <c r="C203" s="1993"/>
      <c r="D203" s="1995"/>
      <c r="E203" s="2318"/>
      <c r="F203" s="2320"/>
      <c r="G203" s="2318"/>
      <c r="H203" s="2320"/>
      <c r="I203" s="2398"/>
      <c r="J203" s="2400"/>
      <c r="K203" s="2398"/>
      <c r="L203" s="2399"/>
      <c r="M203" s="2400"/>
      <c r="N203" s="2318"/>
      <c r="O203" s="2319"/>
      <c r="P203" s="2319"/>
      <c r="Q203" s="2319"/>
      <c r="R203" s="2319"/>
      <c r="S203" s="2319"/>
      <c r="T203" s="2320"/>
      <c r="U203" s="1994"/>
      <c r="V203" s="1994"/>
      <c r="W203" s="1994"/>
      <c r="X203" s="1994"/>
      <c r="Y203" s="1994"/>
      <c r="Z203" s="1994"/>
      <c r="AA203" s="1994"/>
      <c r="AB203" s="1994"/>
      <c r="AC203" s="1994"/>
      <c r="AD203" s="1994"/>
      <c r="AE203" s="1994"/>
      <c r="AF203" s="2398"/>
      <c r="AG203" s="2399"/>
      <c r="AH203" s="2399"/>
      <c r="AI203" s="2400"/>
      <c r="AJ203" s="1996" t="str">
        <f>'3.1Cost by Sub-contractors'!M3</f>
        <v>Qty</v>
      </c>
      <c r="AK203" s="1997"/>
      <c r="AL203" s="2171" t="str">
        <f>'3.1Cost by Sub-contractors'!K3</f>
        <v>Unit Price</v>
      </c>
      <c r="AM203" s="2172"/>
      <c r="AN203" s="2414" t="str">
        <f>'3.1Cost by Sub-contractors'!O3</f>
        <v>Amount</v>
      </c>
      <c r="AO203" s="2180"/>
      <c r="AP203" s="1996" t="str">
        <f>'3.1Cost by Sub-contractors'!M3</f>
        <v>Qty</v>
      </c>
      <c r="AQ203" s="1997"/>
      <c r="AR203" s="2171" t="str">
        <f>'3.1Cost by Sub-contractors'!K3</f>
        <v>Unit Price</v>
      </c>
      <c r="AS203" s="2172"/>
      <c r="AT203" s="2414" t="str">
        <f>'3.1Cost by Sub-contractors'!O3</f>
        <v>Amount</v>
      </c>
      <c r="AU203" s="2180"/>
      <c r="AV203" s="1996" t="str">
        <f>'3.1Cost by Sub-contractors'!M3</f>
        <v>Qty</v>
      </c>
      <c r="AW203" s="1997"/>
      <c r="AX203" s="2171" t="str">
        <f>'3.1Cost by Sub-contractors'!K3</f>
        <v>Unit Price</v>
      </c>
      <c r="AY203" s="2172"/>
      <c r="AZ203" s="2414" t="str">
        <f>'3.1Cost by Sub-contractors'!O3</f>
        <v>Amount</v>
      </c>
      <c r="BA203" s="2180"/>
      <c r="BB203" s="1996" t="str">
        <f>'3.1Cost by Sub-contractors'!M3</f>
        <v>Qty</v>
      </c>
      <c r="BC203" s="2172"/>
      <c r="BD203" s="2171" t="str">
        <f>'3.1Cost by Sub-contractors'!K3</f>
        <v>Unit Price</v>
      </c>
      <c r="BE203" s="2172"/>
      <c r="BF203" s="2179" t="str">
        <f>'3.1Cost by Sub-contractors'!O3</f>
        <v>Amount</v>
      </c>
      <c r="BG203" s="2180"/>
      <c r="BH203" s="1996" t="str">
        <f>'3.1Cost by Sub-contractors'!M3</f>
        <v>Qty</v>
      </c>
      <c r="BI203" s="2172"/>
      <c r="BJ203" s="2171" t="str">
        <f>'3.1Cost by Sub-contractors'!K3</f>
        <v>Unit Price</v>
      </c>
      <c r="BK203" s="2172"/>
      <c r="BL203" s="2179" t="str">
        <f>'3.1Cost by Sub-contractors'!O3</f>
        <v>Amount</v>
      </c>
      <c r="BM203" s="2180"/>
      <c r="BN203" s="1996" t="str">
        <f>'3.1Cost by Sub-contractors'!M3</f>
        <v>Qty</v>
      </c>
      <c r="BO203" s="2172"/>
      <c r="BP203" s="2171" t="str">
        <f>'3.1Cost by Sub-contractors'!K3</f>
        <v>Unit Price</v>
      </c>
      <c r="BQ203" s="2172"/>
      <c r="BR203" s="2414" t="str">
        <f>'3.1Cost by Sub-contractors'!O3</f>
        <v>Amount</v>
      </c>
      <c r="BS203" s="2414"/>
      <c r="BT203" s="1996" t="str">
        <f>'3.1Cost by Sub-contractors'!M3</f>
        <v>Qty</v>
      </c>
      <c r="BU203" s="2172"/>
      <c r="BV203" s="2171" t="str">
        <f>'3.1Cost by Sub-contractors'!K3</f>
        <v>Unit Price</v>
      </c>
      <c r="BW203" s="2172"/>
      <c r="BX203" s="2414" t="str">
        <f>'3.1Cost by Sub-contractors'!O3</f>
        <v>Amount</v>
      </c>
      <c r="BY203" s="2414"/>
      <c r="BZ203" s="1996" t="str">
        <f>'3.1Cost by Sub-contractors'!M3</f>
        <v>Qty</v>
      </c>
      <c r="CA203" s="2172"/>
      <c r="CB203" s="2171" t="str">
        <f>'3.1Cost by Sub-contractors'!K3</f>
        <v>Unit Price</v>
      </c>
      <c r="CC203" s="2172"/>
      <c r="CD203" s="2414" t="str">
        <f>'3.1Cost by Sub-contractors'!O3</f>
        <v>Amount</v>
      </c>
      <c r="CE203" s="2180"/>
      <c r="CF203" s="613"/>
      <c r="CG203" s="613"/>
      <c r="CH203" s="613"/>
      <c r="CI203" s="613"/>
    </row>
    <row r="204" spans="1:166" ht="7.35" customHeight="1">
      <c r="A204" s="2007"/>
      <c r="B204" s="2009"/>
      <c r="C204" s="2007"/>
      <c r="D204" s="2009"/>
      <c r="E204" s="2321"/>
      <c r="F204" s="2323"/>
      <c r="G204" s="2322"/>
      <c r="H204" s="2323"/>
      <c r="I204" s="2401"/>
      <c r="J204" s="2402"/>
      <c r="K204" s="2401"/>
      <c r="L204" s="2482"/>
      <c r="M204" s="2402"/>
      <c r="N204" s="2321"/>
      <c r="O204" s="2322"/>
      <c r="P204" s="2322"/>
      <c r="Q204" s="2322"/>
      <c r="R204" s="2322"/>
      <c r="S204" s="2322"/>
      <c r="T204" s="2323"/>
      <c r="U204" s="2008"/>
      <c r="V204" s="2008"/>
      <c r="W204" s="2008"/>
      <c r="X204" s="2008"/>
      <c r="Y204" s="2008"/>
      <c r="Z204" s="2008"/>
      <c r="AA204" s="2008"/>
      <c r="AB204" s="2008"/>
      <c r="AC204" s="2008"/>
      <c r="AD204" s="2008"/>
      <c r="AE204" s="2008"/>
      <c r="AF204" s="2401"/>
      <c r="AG204" s="2482"/>
      <c r="AH204" s="2482"/>
      <c r="AI204" s="2402"/>
      <c r="AJ204" s="2005" t="str">
        <f>'3.1Cost by Sub-contractors'!J51</f>
        <v>(nos.)</v>
      </c>
      <c r="AK204" s="2006"/>
      <c r="AL204" s="2177" t="str">
        <f>'3.1Cost by Sub-contractors'!K4</f>
        <v>(USD)</v>
      </c>
      <c r="AM204" s="2178"/>
      <c r="AN204" s="2415" t="str">
        <f>'3.1Cost by Sub-contractors'!O4</f>
        <v>(USD)</v>
      </c>
      <c r="AO204" s="2166"/>
      <c r="AP204" s="2005" t="str">
        <f>'3.1Cost by Sub-contractors'!J52</f>
        <v>(ha)</v>
      </c>
      <c r="AQ204" s="2006"/>
      <c r="AR204" s="2177" t="str">
        <f>'3.1Cost by Sub-contractors'!K4</f>
        <v>(USD)</v>
      </c>
      <c r="AS204" s="2178"/>
      <c r="AT204" s="2415" t="str">
        <f>'3.1Cost by Sub-contractors'!O4</f>
        <v>(USD)</v>
      </c>
      <c r="AU204" s="2166"/>
      <c r="AV204" s="2005" t="str">
        <f>'3.1Cost by Sub-contractors'!J53</f>
        <v>(ha)</v>
      </c>
      <c r="AW204" s="2006"/>
      <c r="AX204" s="2177" t="str">
        <f>'3.1Cost by Sub-contractors'!K4</f>
        <v>(USD)</v>
      </c>
      <c r="AY204" s="2178"/>
      <c r="AZ204" s="2415" t="str">
        <f>'3.1Cost by Sub-contractors'!O4</f>
        <v>(USD)</v>
      </c>
      <c r="BA204" s="2166"/>
      <c r="BB204" s="2005" t="str">
        <f>'3.1Cost by Sub-contractors'!J54</f>
        <v>(km)</v>
      </c>
      <c r="BC204" s="2178"/>
      <c r="BD204" s="2177" t="str">
        <f>'3.1Cost by Sub-contractors'!K4</f>
        <v>(USD)</v>
      </c>
      <c r="BE204" s="2178"/>
      <c r="BF204" s="2165" t="str">
        <f>'3.1Cost by Sub-contractors'!O4</f>
        <v>(USD)</v>
      </c>
      <c r="BG204" s="2166"/>
      <c r="BH204" s="2005" t="str">
        <f>'3.1Cost by Sub-contractors'!J55</f>
        <v>(km)</v>
      </c>
      <c r="BI204" s="2178"/>
      <c r="BJ204" s="2177" t="str">
        <f>'3.1Cost by Sub-contractors'!K4</f>
        <v>(USD)</v>
      </c>
      <c r="BK204" s="2178"/>
      <c r="BL204" s="2165" t="str">
        <f>'3.1Cost by Sub-contractors'!O4</f>
        <v>(USD)</v>
      </c>
      <c r="BM204" s="2166"/>
      <c r="BN204" s="2005" t="str">
        <f>'3.1Cost by Sub-contractors'!J56</f>
        <v>(km)</v>
      </c>
      <c r="BO204" s="2178"/>
      <c r="BP204" s="2177" t="str">
        <f>'3.1Cost by Sub-contractors'!K4</f>
        <v>(USD)</v>
      </c>
      <c r="BQ204" s="2178"/>
      <c r="BR204" s="2415" t="str">
        <f>'3.1Cost by Sub-contractors'!O4</f>
        <v>(USD)</v>
      </c>
      <c r="BS204" s="2415"/>
      <c r="BT204" s="2005" t="str">
        <f>'3.1Cost by Sub-contractors'!J57</f>
        <v>(km)</v>
      </c>
      <c r="BU204" s="2178"/>
      <c r="BV204" s="2177" t="str">
        <f>'3.1Cost by Sub-contractors'!K4</f>
        <v>(USD)</v>
      </c>
      <c r="BW204" s="2178"/>
      <c r="BX204" s="2415" t="str">
        <f>'3.1Cost by Sub-contractors'!O4</f>
        <v>(USD)</v>
      </c>
      <c r="BY204" s="2415"/>
      <c r="BZ204" s="2005" t="str">
        <f>'3.1Cost by Sub-contractors'!J58</f>
        <v>(km)</v>
      </c>
      <c r="CA204" s="2178"/>
      <c r="CB204" s="2177" t="str">
        <f>'3.1Cost by Sub-contractors'!K4</f>
        <v>(USD)</v>
      </c>
      <c r="CC204" s="2178"/>
      <c r="CD204" s="2415" t="str">
        <f>'3.1Cost by Sub-contractors'!O4</f>
        <v>(USD)</v>
      </c>
      <c r="CE204" s="2166"/>
      <c r="CF204" s="613"/>
      <c r="CG204" s="613"/>
      <c r="CH204" s="613"/>
      <c r="CI204" s="613"/>
    </row>
    <row r="205" spans="1:166" ht="7.35" customHeight="1">
      <c r="A205" s="975"/>
      <c r="B205" s="2201" t="s">
        <v>935</v>
      </c>
      <c r="C205" s="2201"/>
      <c r="D205" s="2201"/>
      <c r="E205" s="2201"/>
      <c r="F205" s="2201"/>
      <c r="G205" s="2201"/>
      <c r="H205" s="2201"/>
      <c r="I205" s="2201"/>
      <c r="J205" s="2201"/>
      <c r="K205" s="2201"/>
      <c r="L205" s="2201"/>
      <c r="M205" s="2201"/>
      <c r="N205" s="2201"/>
      <c r="O205" s="2201"/>
      <c r="P205" s="2201"/>
      <c r="Q205" s="2201"/>
      <c r="R205" s="2201"/>
      <c r="S205" s="2201"/>
      <c r="T205" s="2201"/>
      <c r="U205" s="2201"/>
      <c r="V205" s="2201"/>
      <c r="W205" s="2201"/>
      <c r="X205" s="2201"/>
      <c r="Y205" s="2201"/>
      <c r="Z205" s="2201"/>
      <c r="AA205" s="2201"/>
      <c r="AB205" s="2201"/>
      <c r="AC205" s="2201"/>
      <c r="AD205" s="2201"/>
      <c r="AE205" s="2201"/>
      <c r="AF205" s="2201"/>
      <c r="AG205" s="2201"/>
      <c r="AH205" s="2201"/>
      <c r="AI205" s="2201"/>
      <c r="AJ205" s="2201"/>
      <c r="AK205" s="2201"/>
      <c r="AL205" s="2201"/>
      <c r="AM205" s="2201"/>
      <c r="AN205" s="2201"/>
      <c r="AO205" s="2201"/>
      <c r="AP205" s="2201"/>
      <c r="AQ205" s="2201"/>
      <c r="AR205" s="2201"/>
      <c r="AS205" s="2201"/>
      <c r="AT205" s="2201"/>
      <c r="AU205" s="2201"/>
      <c r="AV205" s="2201"/>
      <c r="AW205" s="2201"/>
      <c r="AX205" s="2201"/>
      <c r="AY205" s="2201"/>
      <c r="AZ205" s="2201"/>
      <c r="BA205" s="2201"/>
      <c r="BB205" s="2201"/>
      <c r="BC205" s="2201"/>
      <c r="BD205" s="2201"/>
      <c r="BE205" s="2201"/>
      <c r="BF205" s="2201"/>
      <c r="BG205" s="2201"/>
      <c r="BH205" s="2201"/>
      <c r="BI205" s="2201"/>
      <c r="BJ205" s="2201"/>
      <c r="BK205" s="2201"/>
      <c r="BL205" s="2201"/>
      <c r="BM205" s="2201"/>
      <c r="BN205" s="2201"/>
      <c r="BO205" s="2201"/>
      <c r="BP205" s="2201"/>
      <c r="BQ205" s="2201"/>
      <c r="BR205" s="2201"/>
      <c r="BS205" s="2201"/>
      <c r="BT205" s="2201"/>
      <c r="BU205" s="2201"/>
      <c r="BV205" s="2201"/>
      <c r="BW205" s="2201"/>
      <c r="BX205" s="2201"/>
      <c r="BY205" s="2201"/>
      <c r="BZ205" s="2201"/>
      <c r="CA205" s="2201"/>
      <c r="CB205" s="2201"/>
      <c r="CC205" s="2201"/>
      <c r="CD205" s="2201"/>
      <c r="CE205" s="2202"/>
      <c r="CF205" s="613"/>
      <c r="CG205" s="613"/>
      <c r="CH205" s="613"/>
      <c r="CI205" s="613"/>
    </row>
    <row r="206" spans="1:166" ht="7.35" customHeight="1">
      <c r="A206" s="982"/>
      <c r="B206" s="1027" t="str">
        <f>'4.1Plan'!B514</f>
        <v>Quang Ngai</v>
      </c>
      <c r="C206" s="1998" t="str">
        <f>'4.1Plan'!C618</f>
        <v>PKGA5</v>
      </c>
      <c r="D206" s="2000"/>
      <c r="E206" s="2437" t="str">
        <f>'4.1Plan'!V644</f>
        <v>MLA5-2</v>
      </c>
      <c r="F206" s="2438"/>
      <c r="G206" s="2359">
        <v>132934</v>
      </c>
      <c r="H206" s="2360"/>
      <c r="I206" s="1063">
        <v>42</v>
      </c>
      <c r="J206" s="1064"/>
      <c r="K206" s="2313">
        <v>12</v>
      </c>
      <c r="L206" s="2314"/>
      <c r="M206" s="638"/>
      <c r="N206" s="2248">
        <f>G206-I206/2</f>
        <v>132913</v>
      </c>
      <c r="O206" s="2218"/>
      <c r="P206" s="1764"/>
      <c r="Q206" s="1762" t="s">
        <v>425</v>
      </c>
      <c r="R206" s="2218">
        <f>G206+I206/2</f>
        <v>132955</v>
      </c>
      <c r="S206" s="2218"/>
      <c r="T206" s="1023"/>
      <c r="U206" s="2298" t="s">
        <v>707</v>
      </c>
      <c r="V206" s="2299"/>
      <c r="W206" s="2248">
        <f>N206-AF6</f>
        <v>132883</v>
      </c>
      <c r="X206" s="2218"/>
      <c r="Y206" s="2218"/>
      <c r="Z206" s="983" t="s">
        <v>425</v>
      </c>
      <c r="AA206" s="2218">
        <f>R206+AF6</f>
        <v>132985</v>
      </c>
      <c r="AB206" s="2218"/>
      <c r="AC206" s="2218"/>
      <c r="AD206" s="2218"/>
      <c r="AE206" s="983"/>
      <c r="AF206" s="2516">
        <f>AA206-W206</f>
        <v>102</v>
      </c>
      <c r="AG206" s="2517"/>
      <c r="AH206" s="2517"/>
      <c r="AI206" s="1014"/>
      <c r="AJ206" s="1031">
        <f>G5</f>
        <v>2</v>
      </c>
      <c r="AK206" s="1083"/>
      <c r="AL206" s="1084"/>
      <c r="AM206" s="1071"/>
      <c r="AN206" s="1085"/>
      <c r="AO206" s="1086"/>
      <c r="AP206" s="930">
        <f>(AF206-I206)*AD7/10000</f>
        <v>0.6</v>
      </c>
      <c r="AQ206" s="931"/>
      <c r="AR206" s="887"/>
      <c r="AS206" s="922"/>
      <c r="AT206" s="923"/>
      <c r="AU206" s="932"/>
      <c r="AV206" s="930">
        <f>I206*AD7/10000</f>
        <v>0.42</v>
      </c>
      <c r="AW206" s="931"/>
      <c r="AX206" s="887"/>
      <c r="AY206" s="922"/>
      <c r="AZ206" s="923"/>
      <c r="BA206" s="932"/>
      <c r="BB206" s="933">
        <f>(AF206-I206)/1000</f>
        <v>0.06</v>
      </c>
      <c r="BC206" s="931"/>
      <c r="BD206" s="887"/>
      <c r="BE206" s="922"/>
      <c r="BF206" s="923"/>
      <c r="BG206" s="932"/>
      <c r="BH206" s="933">
        <f>I206/1000</f>
        <v>4.2000000000000003E-2</v>
      </c>
      <c r="BI206" s="931"/>
      <c r="BJ206" s="887"/>
      <c r="BK206" s="922"/>
      <c r="BL206" s="923"/>
      <c r="BM206" s="932"/>
      <c r="BN206" s="926">
        <f>ROUND((AF206-I206)/K8,0)*AD9*(1+K10)/1000</f>
        <v>0.189</v>
      </c>
      <c r="BO206" s="921"/>
      <c r="BP206" s="887"/>
      <c r="BQ206" s="922"/>
      <c r="BR206" s="923"/>
      <c r="BS206" s="921"/>
      <c r="BT206" s="926">
        <f>AT13*AT14/1000</f>
        <v>0.1</v>
      </c>
      <c r="BU206" s="921"/>
      <c r="BV206" s="887"/>
      <c r="BW206" s="922"/>
      <c r="BX206" s="923"/>
      <c r="BY206" s="921"/>
      <c r="BZ206" s="926">
        <f>I206*AT15/1000</f>
        <v>8.4000000000000005E-2</v>
      </c>
      <c r="CA206" s="578"/>
      <c r="CB206" s="555"/>
      <c r="CC206" s="924"/>
      <c r="CD206" s="1776"/>
      <c r="CE206" s="638"/>
      <c r="CF206" s="613"/>
      <c r="CG206" s="613"/>
      <c r="CH206" s="613"/>
      <c r="CI206" s="613"/>
    </row>
    <row r="207" spans="1:166" ht="7.35" customHeight="1">
      <c r="A207" s="979"/>
      <c r="B207" s="1744"/>
      <c r="C207" s="1993"/>
      <c r="D207" s="1995"/>
      <c r="E207" s="2029"/>
      <c r="F207" s="2031"/>
      <c r="G207" s="2430">
        <v>134726</v>
      </c>
      <c r="H207" s="2431"/>
      <c r="I207" s="1354">
        <v>42</v>
      </c>
      <c r="J207" s="1355"/>
      <c r="K207" s="2361">
        <v>12</v>
      </c>
      <c r="L207" s="2362"/>
      <c r="M207" s="641"/>
      <c r="N207" s="2244">
        <f>G207-I207/2</f>
        <v>134705</v>
      </c>
      <c r="O207" s="2242"/>
      <c r="P207" s="1356"/>
      <c r="Q207" s="1772" t="s">
        <v>425</v>
      </c>
      <c r="R207" s="2242">
        <f>G207+I207/2</f>
        <v>134747</v>
      </c>
      <c r="S207" s="2242"/>
      <c r="T207" s="1357"/>
      <c r="U207" s="2300" t="s">
        <v>708</v>
      </c>
      <c r="V207" s="2301"/>
      <c r="W207" s="2244">
        <f>N207-AF6</f>
        <v>134675</v>
      </c>
      <c r="X207" s="2242"/>
      <c r="Y207" s="2242"/>
      <c r="Z207" s="1359" t="s">
        <v>425</v>
      </c>
      <c r="AA207" s="2242">
        <f>R207+AF6</f>
        <v>134777</v>
      </c>
      <c r="AB207" s="2242"/>
      <c r="AC207" s="2242"/>
      <c r="AD207" s="2242"/>
      <c r="AE207" s="1359"/>
      <c r="AF207" s="2518">
        <f>AA207-W207</f>
        <v>102</v>
      </c>
      <c r="AG207" s="2519"/>
      <c r="AH207" s="2519"/>
      <c r="AI207" s="1360"/>
      <c r="AJ207" s="1002">
        <f>G5</f>
        <v>2</v>
      </c>
      <c r="AK207" s="1003"/>
      <c r="AL207" s="905"/>
      <c r="AM207" s="1358"/>
      <c r="AN207" s="1004"/>
      <c r="AO207" s="1005"/>
      <c r="AP207" s="937">
        <f>AF207*AD7/10000</f>
        <v>1.02</v>
      </c>
      <c r="AQ207" s="938"/>
      <c r="AR207" s="939"/>
      <c r="AS207" s="945"/>
      <c r="AT207" s="940"/>
      <c r="AU207" s="941"/>
      <c r="AV207" s="937"/>
      <c r="AW207" s="938"/>
      <c r="AX207" s="939"/>
      <c r="AY207" s="945"/>
      <c r="AZ207" s="940"/>
      <c r="BA207" s="941"/>
      <c r="BB207" s="942">
        <f>AF207/1000</f>
        <v>0.10199999999999999</v>
      </c>
      <c r="BC207" s="938"/>
      <c r="BD207" s="939"/>
      <c r="BE207" s="945"/>
      <c r="BF207" s="940"/>
      <c r="BG207" s="941"/>
      <c r="BH207" s="942"/>
      <c r="BI207" s="938"/>
      <c r="BJ207" s="939"/>
      <c r="BK207" s="945"/>
      <c r="BL207" s="940"/>
      <c r="BM207" s="941"/>
      <c r="BN207" s="943">
        <f>ROUND((AF207-I207)/K8,0)*AD9*(1+K10)/1000</f>
        <v>0.189</v>
      </c>
      <c r="BO207" s="944"/>
      <c r="BP207" s="939"/>
      <c r="BQ207" s="945"/>
      <c r="BR207" s="940"/>
      <c r="BS207" s="944"/>
      <c r="BT207" s="946"/>
      <c r="BU207" s="944"/>
      <c r="BV207" s="939"/>
      <c r="BW207" s="945"/>
      <c r="BX207" s="940"/>
      <c r="BY207" s="944"/>
      <c r="BZ207" s="946"/>
      <c r="CA207" s="602"/>
      <c r="CB207" s="598"/>
      <c r="CC207" s="971"/>
      <c r="CD207" s="1777"/>
      <c r="CE207" s="641"/>
      <c r="CF207" s="613"/>
      <c r="CG207" s="613"/>
      <c r="CH207" s="613"/>
      <c r="CI207" s="613"/>
    </row>
    <row r="208" spans="1:166" ht="7.35" customHeight="1">
      <c r="A208" s="979"/>
      <c r="B208" s="1744"/>
      <c r="C208" s="1993"/>
      <c r="D208" s="1995"/>
      <c r="E208" s="2029"/>
      <c r="F208" s="2031"/>
      <c r="G208" s="2230" t="s">
        <v>610</v>
      </c>
      <c r="H208" s="2231"/>
      <c r="I208" s="1008">
        <f>SUM(I206:I207)</f>
        <v>84</v>
      </c>
      <c r="J208" s="911"/>
      <c r="K208" s="2232"/>
      <c r="L208" s="2233"/>
      <c r="M208" s="612"/>
      <c r="N208" s="2246"/>
      <c r="O208" s="2239"/>
      <c r="P208" s="1766"/>
      <c r="Q208" s="1757"/>
      <c r="R208" s="2239"/>
      <c r="S208" s="2239"/>
      <c r="T208" s="612"/>
      <c r="U208" s="2226"/>
      <c r="V208" s="2227"/>
      <c r="W208" s="1758"/>
      <c r="X208" s="1758"/>
      <c r="Y208" s="1758"/>
      <c r="Z208" s="1755"/>
      <c r="AA208" s="1758"/>
      <c r="AB208" s="1758"/>
      <c r="AC208" s="1758"/>
      <c r="AD208" s="1758"/>
      <c r="AE208" s="1755"/>
      <c r="AF208" s="2228">
        <f>SUM(AF206:AH207)</f>
        <v>204</v>
      </c>
      <c r="AG208" s="2229"/>
      <c r="AH208" s="2229"/>
      <c r="AI208" s="612"/>
      <c r="AJ208" s="1011">
        <f>SUM(AJ206:AJ207)</f>
        <v>4</v>
      </c>
      <c r="AK208" s="912"/>
      <c r="AL208" s="913">
        <f>'3.1Cost by Sub-contractors'!K51</f>
        <v>150.63</v>
      </c>
      <c r="AM208" s="919"/>
      <c r="AN208" s="914">
        <f>AJ208*AL208</f>
        <v>602.52</v>
      </c>
      <c r="AO208" s="915"/>
      <c r="AP208" s="916">
        <f>SUM(AP206:AP207)</f>
        <v>1.62</v>
      </c>
      <c r="AQ208" s="912"/>
      <c r="AR208" s="913">
        <f>'3.1Cost by Sub-contractors'!K52</f>
        <v>175.36</v>
      </c>
      <c r="AS208" s="914"/>
      <c r="AT208" s="913">
        <f>AP208*AR208</f>
        <v>284.08320000000003</v>
      </c>
      <c r="AU208" s="915"/>
      <c r="AV208" s="916">
        <f>SUM(AV206:AV207)</f>
        <v>0.42</v>
      </c>
      <c r="AW208" s="912"/>
      <c r="AX208" s="913">
        <f>'3.1Cost by Sub-contractors'!K53</f>
        <v>226.18</v>
      </c>
      <c r="AY208" s="914"/>
      <c r="AZ208" s="913">
        <f>AV208*AX208</f>
        <v>94.995599999999996</v>
      </c>
      <c r="BA208" s="915"/>
      <c r="BB208" s="917">
        <f>SUM(BB206:BB207)</f>
        <v>0.16199999999999998</v>
      </c>
      <c r="BC208" s="912"/>
      <c r="BD208" s="913">
        <f>'3.1Cost by Sub-contractors'!K54</f>
        <v>438.31</v>
      </c>
      <c r="BE208" s="914"/>
      <c r="BF208" s="913">
        <f>BB208*BD208</f>
        <v>71.006219999999985</v>
      </c>
      <c r="BG208" s="915"/>
      <c r="BH208" s="917">
        <f>SUM(BH206:BH207)</f>
        <v>4.2000000000000003E-2</v>
      </c>
      <c r="BI208" s="912"/>
      <c r="BJ208" s="913">
        <f>'3.1Cost by Sub-contractors'!K55</f>
        <v>474.97</v>
      </c>
      <c r="BK208" s="914"/>
      <c r="BL208" s="913">
        <f>BH208*BJ208</f>
        <v>19.948740000000001</v>
      </c>
      <c r="BM208" s="915"/>
      <c r="BN208" s="918">
        <f>SUM(BN206:BN207)</f>
        <v>0.378</v>
      </c>
      <c r="BO208" s="912"/>
      <c r="BP208" s="913">
        <f>'3.1Cost by Sub-contractors'!K56</f>
        <v>572.73</v>
      </c>
      <c r="BQ208" s="919"/>
      <c r="BR208" s="914">
        <f>BN208*BP208</f>
        <v>216.49194</v>
      </c>
      <c r="BS208" s="915"/>
      <c r="BT208" s="918">
        <f>SUM(BT206:BT207)</f>
        <v>0.1</v>
      </c>
      <c r="BU208" s="912"/>
      <c r="BV208" s="913">
        <f>'3.1Cost by Sub-contractors'!K57</f>
        <v>474.97</v>
      </c>
      <c r="BW208" s="919"/>
      <c r="BX208" s="914">
        <f>BT208*BV208</f>
        <v>47.497000000000007</v>
      </c>
      <c r="BY208" s="915"/>
      <c r="BZ208" s="918">
        <f>SUM(BZ206:BZ207)</f>
        <v>8.4000000000000005E-2</v>
      </c>
      <c r="CA208" s="912"/>
      <c r="CB208" s="913">
        <f>'3.1Cost by Sub-contractors'!K58</f>
        <v>655.49</v>
      </c>
      <c r="CC208" s="919"/>
      <c r="CD208" s="914">
        <f>BZ208*CB208</f>
        <v>55.061160000000001</v>
      </c>
      <c r="CE208" s="915"/>
      <c r="CF208" s="613"/>
      <c r="CG208" s="613"/>
      <c r="CH208" s="613"/>
      <c r="CI208" s="613"/>
    </row>
    <row r="209" spans="1:166" ht="7.35" customHeight="1">
      <c r="A209" s="979"/>
      <c r="B209" s="1744"/>
      <c r="C209" s="1993"/>
      <c r="D209" s="1995"/>
      <c r="E209" s="2437" t="str">
        <f>'4.1Plan'!V673</f>
        <v>MLA5-3</v>
      </c>
      <c r="F209" s="2438"/>
      <c r="G209" s="2357">
        <v>138599</v>
      </c>
      <c r="H209" s="2358"/>
      <c r="I209" s="1072">
        <v>33</v>
      </c>
      <c r="J209" s="1073"/>
      <c r="K209" s="2351">
        <v>12</v>
      </c>
      <c r="L209" s="2352"/>
      <c r="M209" s="643"/>
      <c r="N209" s="2245">
        <f>G209-I209/2</f>
        <v>138582.5</v>
      </c>
      <c r="O209" s="2222"/>
      <c r="P209" s="1765"/>
      <c r="Q209" s="1752" t="s">
        <v>424</v>
      </c>
      <c r="R209" s="2222">
        <f>G209+I209/2</f>
        <v>138615.5</v>
      </c>
      <c r="S209" s="2222"/>
      <c r="T209" s="1022"/>
      <c r="U209" s="2295" t="s">
        <v>439</v>
      </c>
      <c r="V209" s="2296"/>
      <c r="W209" s="2245">
        <f>N209-AF6</f>
        <v>138552.5</v>
      </c>
      <c r="X209" s="2222"/>
      <c r="Y209" s="2222"/>
      <c r="Z209" s="984" t="s">
        <v>424</v>
      </c>
      <c r="AA209" s="2222">
        <f>R209+AF6</f>
        <v>138645.5</v>
      </c>
      <c r="AB209" s="2222"/>
      <c r="AC209" s="2222"/>
      <c r="AD209" s="2222"/>
      <c r="AE209" s="984"/>
      <c r="AF209" s="2513">
        <f>AA209-W209</f>
        <v>93</v>
      </c>
      <c r="AG209" s="2514"/>
      <c r="AH209" s="2514"/>
      <c r="AI209" s="995"/>
      <c r="AJ209" s="1039">
        <f>G5</f>
        <v>2</v>
      </c>
      <c r="AK209" s="1032"/>
      <c r="AL209" s="929"/>
      <c r="AM209" s="1074"/>
      <c r="AN209" s="1033"/>
      <c r="AO209" s="1034"/>
      <c r="AP209" s="895">
        <f>(AF209-I209)*AD7/10000</f>
        <v>0.6</v>
      </c>
      <c r="AQ209" s="896"/>
      <c r="AR209" s="897"/>
      <c r="AS209" s="902"/>
      <c r="AT209" s="898"/>
      <c r="AU209" s="899"/>
      <c r="AV209" s="895">
        <f>I209*AD7/10000</f>
        <v>0.33</v>
      </c>
      <c r="AW209" s="896"/>
      <c r="AX209" s="897"/>
      <c r="AY209" s="902"/>
      <c r="AZ209" s="898"/>
      <c r="BA209" s="899"/>
      <c r="BB209" s="900">
        <f>(AF209-I209)/1000</f>
        <v>0.06</v>
      </c>
      <c r="BC209" s="896"/>
      <c r="BD209" s="897"/>
      <c r="BE209" s="902"/>
      <c r="BF209" s="898"/>
      <c r="BG209" s="899"/>
      <c r="BH209" s="900">
        <f>I209/1000</f>
        <v>3.3000000000000002E-2</v>
      </c>
      <c r="BI209" s="896"/>
      <c r="BJ209" s="897"/>
      <c r="BK209" s="902"/>
      <c r="BL209" s="898"/>
      <c r="BM209" s="899"/>
      <c r="BN209" s="890">
        <f>ROUND((AF209-I209)/K8,0)*AD9*(1+K10)/1000</f>
        <v>0.189</v>
      </c>
      <c r="BO209" s="906"/>
      <c r="BP209" s="907"/>
      <c r="BQ209" s="908"/>
      <c r="BR209" s="909"/>
      <c r="BS209" s="906"/>
      <c r="BT209" s="925">
        <f>AT13*AT14/1000</f>
        <v>0.1</v>
      </c>
      <c r="BU209" s="906"/>
      <c r="BV209" s="907"/>
      <c r="BW209" s="908"/>
      <c r="BX209" s="909"/>
      <c r="BY209" s="906"/>
      <c r="BZ209" s="903">
        <f>I209*AT15/1000</f>
        <v>6.6000000000000003E-2</v>
      </c>
      <c r="CA209" s="617"/>
      <c r="CB209" s="567"/>
      <c r="CC209" s="910"/>
      <c r="CD209" s="1775"/>
      <c r="CE209" s="643"/>
      <c r="CF209" s="613"/>
      <c r="CG209" s="613"/>
      <c r="CH209" s="613"/>
      <c r="CI209" s="613"/>
    </row>
    <row r="210" spans="1:166" s="849" customFormat="1" ht="7.35" customHeight="1">
      <c r="A210" s="1019"/>
      <c r="B210" s="1750"/>
      <c r="C210" s="2035"/>
      <c r="D210" s="2037"/>
      <c r="E210" s="2435"/>
      <c r="F210" s="2436"/>
      <c r="G210" s="2230" t="s">
        <v>610</v>
      </c>
      <c r="H210" s="2231"/>
      <c r="I210" s="1008">
        <f>SUM(I206:I209)</f>
        <v>201</v>
      </c>
      <c r="J210" s="911"/>
      <c r="K210" s="2232"/>
      <c r="L210" s="2233"/>
      <c r="M210" s="612"/>
      <c r="N210" s="2246"/>
      <c r="O210" s="2239"/>
      <c r="P210" s="1766"/>
      <c r="Q210" s="1757"/>
      <c r="R210" s="2239"/>
      <c r="S210" s="2239"/>
      <c r="T210" s="612"/>
      <c r="U210" s="2226"/>
      <c r="V210" s="2227"/>
      <c r="W210" s="1758"/>
      <c r="X210" s="1758"/>
      <c r="Y210" s="1758"/>
      <c r="Z210" s="1755"/>
      <c r="AA210" s="1758"/>
      <c r="AB210" s="1758"/>
      <c r="AC210" s="1758"/>
      <c r="AD210" s="1758"/>
      <c r="AE210" s="1755"/>
      <c r="AF210" s="2228">
        <f>SUM(AF206:AF209)</f>
        <v>501</v>
      </c>
      <c r="AG210" s="2229"/>
      <c r="AH210" s="2229"/>
      <c r="AI210" s="612"/>
      <c r="AJ210" s="1011">
        <f>AJ209</f>
        <v>2</v>
      </c>
      <c r="AK210" s="912"/>
      <c r="AL210" s="913">
        <f>'3.1Cost by Sub-contractors'!K51</f>
        <v>150.63</v>
      </c>
      <c r="AM210" s="919"/>
      <c r="AN210" s="914">
        <f>AJ210*AL210</f>
        <v>301.26</v>
      </c>
      <c r="AO210" s="915"/>
      <c r="AP210" s="916">
        <f>AP209</f>
        <v>0.6</v>
      </c>
      <c r="AQ210" s="912"/>
      <c r="AR210" s="913">
        <f>'3.1Cost by Sub-contractors'!K52</f>
        <v>175.36</v>
      </c>
      <c r="AS210" s="914"/>
      <c r="AT210" s="913">
        <f>AP210*AR210</f>
        <v>105.21600000000001</v>
      </c>
      <c r="AU210" s="915"/>
      <c r="AV210" s="916">
        <f>AV209</f>
        <v>0.33</v>
      </c>
      <c r="AW210" s="912"/>
      <c r="AX210" s="913">
        <f>'3.1Cost by Sub-contractors'!K53</f>
        <v>226.18</v>
      </c>
      <c r="AY210" s="914"/>
      <c r="AZ210" s="913">
        <f>AV210*AX210</f>
        <v>74.639400000000009</v>
      </c>
      <c r="BA210" s="915"/>
      <c r="BB210" s="917">
        <f>BB209</f>
        <v>0.06</v>
      </c>
      <c r="BC210" s="912"/>
      <c r="BD210" s="913">
        <f>'3.1Cost by Sub-contractors'!K54</f>
        <v>438.31</v>
      </c>
      <c r="BE210" s="914"/>
      <c r="BF210" s="913">
        <f>BB210*BD210</f>
        <v>26.2986</v>
      </c>
      <c r="BG210" s="915"/>
      <c r="BH210" s="917">
        <f>BH209</f>
        <v>3.3000000000000002E-2</v>
      </c>
      <c r="BI210" s="912"/>
      <c r="BJ210" s="913">
        <f>'3.1Cost by Sub-contractors'!K55</f>
        <v>474.97</v>
      </c>
      <c r="BK210" s="914"/>
      <c r="BL210" s="913">
        <f>BH210*BJ210</f>
        <v>15.674010000000001</v>
      </c>
      <c r="BM210" s="915"/>
      <c r="BN210" s="918">
        <f>BN209</f>
        <v>0.189</v>
      </c>
      <c r="BO210" s="912"/>
      <c r="BP210" s="913">
        <f>'3.1Cost by Sub-contractors'!K56</f>
        <v>572.73</v>
      </c>
      <c r="BQ210" s="919"/>
      <c r="BR210" s="914">
        <f>BN210*BP210</f>
        <v>108.24597</v>
      </c>
      <c r="BS210" s="915"/>
      <c r="BT210" s="918">
        <f>BT209</f>
        <v>0.1</v>
      </c>
      <c r="BU210" s="912"/>
      <c r="BV210" s="913">
        <f>'3.1Cost by Sub-contractors'!K57</f>
        <v>474.97</v>
      </c>
      <c r="BW210" s="919"/>
      <c r="BX210" s="914">
        <f>BT210*BV210</f>
        <v>47.497000000000007</v>
      </c>
      <c r="BY210" s="915"/>
      <c r="BZ210" s="918">
        <f>BZ209</f>
        <v>6.6000000000000003E-2</v>
      </c>
      <c r="CA210" s="912"/>
      <c r="CB210" s="913">
        <f>'3.1Cost by Sub-contractors'!K58</f>
        <v>655.49</v>
      </c>
      <c r="CC210" s="919"/>
      <c r="CD210" s="914">
        <f>BZ210*CB210</f>
        <v>43.262340000000002</v>
      </c>
      <c r="CE210" s="915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5"/>
      <c r="O211" s="1075"/>
      <c r="P211" s="1075"/>
      <c r="Q211" s="1075"/>
      <c r="R211" s="1075"/>
      <c r="S211" s="1075"/>
      <c r="T211" s="613"/>
      <c r="U211" s="613"/>
      <c r="V211" s="613"/>
      <c r="W211" s="613"/>
      <c r="X211" s="613"/>
      <c r="Y211" s="613"/>
      <c r="Z211" s="613"/>
      <c r="AA211" s="972"/>
      <c r="AB211" s="972"/>
      <c r="AC211" s="972"/>
      <c r="AD211" s="972"/>
      <c r="AE211" s="613"/>
      <c r="AF211" s="448"/>
      <c r="AG211" s="448"/>
      <c r="AH211" s="448"/>
      <c r="AJ211" s="972"/>
      <c r="AK211" s="613"/>
      <c r="AL211" s="972"/>
      <c r="AM211" s="972"/>
      <c r="AN211" s="972"/>
      <c r="AO211" s="613"/>
      <c r="AP211" s="613"/>
      <c r="AQ211" s="613"/>
      <c r="AR211" s="613"/>
      <c r="AS211" s="613"/>
      <c r="AT211" s="613"/>
      <c r="AU211" s="613"/>
      <c r="AV211" s="973"/>
      <c r="AW211" s="613"/>
      <c r="AX211" s="613"/>
      <c r="AY211" s="613"/>
      <c r="AZ211" s="613"/>
      <c r="BA211" s="613"/>
      <c r="BB211" s="1076"/>
      <c r="BC211" s="613"/>
      <c r="BD211" s="613"/>
      <c r="BE211" s="613"/>
      <c r="BF211" s="613"/>
      <c r="BG211" s="613"/>
      <c r="BH211" s="973"/>
      <c r="BI211" s="613"/>
      <c r="BJ211" s="613"/>
      <c r="BK211" s="613"/>
      <c r="BL211" s="613"/>
      <c r="BM211" s="613"/>
      <c r="BN211" s="973"/>
      <c r="BO211" s="613"/>
      <c r="BP211" s="613"/>
      <c r="BQ211" s="613"/>
      <c r="BR211" s="613"/>
      <c r="BS211" s="613"/>
      <c r="BT211" s="973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5"/>
      <c r="O212" s="1075"/>
      <c r="P212" s="1075"/>
      <c r="Q212" s="1075"/>
      <c r="R212" s="1075"/>
      <c r="S212" s="1075"/>
      <c r="T212" s="613"/>
      <c r="U212" s="613"/>
      <c r="V212" s="613"/>
      <c r="W212" s="613"/>
      <c r="X212" s="613"/>
      <c r="Y212" s="613"/>
      <c r="Z212" s="613"/>
      <c r="AA212" s="972"/>
      <c r="AB212" s="972"/>
      <c r="AC212" s="972"/>
      <c r="AD212" s="972"/>
      <c r="AE212" s="613"/>
      <c r="AF212" s="448"/>
      <c r="AG212" s="448"/>
      <c r="AH212" s="448"/>
      <c r="AJ212" s="972"/>
      <c r="AK212" s="613"/>
      <c r="AL212" s="972"/>
      <c r="AM212" s="972"/>
      <c r="AN212" s="972"/>
      <c r="AO212" s="613"/>
      <c r="AP212" s="1478"/>
      <c r="AQ212" s="613"/>
      <c r="AR212" s="972"/>
      <c r="AS212" s="613"/>
      <c r="AT212" s="613"/>
      <c r="AU212" s="613"/>
      <c r="AV212" s="973"/>
      <c r="AW212" s="613"/>
      <c r="AX212" s="613"/>
      <c r="AY212" s="613"/>
      <c r="AZ212" s="613"/>
      <c r="BA212" s="613"/>
      <c r="BB212" s="1478"/>
      <c r="BC212" s="613"/>
      <c r="BD212" s="972"/>
      <c r="BE212" s="613"/>
      <c r="BF212" s="613"/>
      <c r="BG212" s="613"/>
      <c r="BH212" s="973"/>
      <c r="BI212" s="613"/>
      <c r="BJ212" s="613"/>
      <c r="BK212" s="613"/>
      <c r="BL212" s="613"/>
      <c r="BM212" s="613"/>
      <c r="BN212" s="1478"/>
      <c r="BO212" s="613"/>
      <c r="BP212" s="972"/>
      <c r="BQ212" s="613"/>
      <c r="BR212" s="613"/>
      <c r="BS212" s="613"/>
      <c r="BT212" s="973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5"/>
      <c r="O213" s="1075"/>
      <c r="P213" s="1075"/>
      <c r="Q213" s="1075"/>
      <c r="R213" s="1075"/>
      <c r="S213" s="1075"/>
      <c r="T213" s="613"/>
      <c r="U213" s="613"/>
      <c r="V213" s="613"/>
      <c r="W213" s="613"/>
      <c r="X213" s="613"/>
      <c r="Y213" s="613"/>
      <c r="Z213" s="613"/>
      <c r="AA213" s="972"/>
      <c r="AB213" s="972"/>
      <c r="AC213" s="972"/>
      <c r="AD213" s="972"/>
      <c r="AE213" s="613"/>
      <c r="AF213" s="448"/>
      <c r="AG213" s="448"/>
      <c r="AH213" s="448"/>
      <c r="AJ213" s="972"/>
      <c r="AK213" s="613"/>
      <c r="AL213" s="972"/>
      <c r="AM213" s="972"/>
      <c r="AN213" s="972"/>
      <c r="AO213" s="613"/>
      <c r="AP213" s="613"/>
      <c r="AQ213" s="613"/>
      <c r="AR213" s="613"/>
      <c r="AS213" s="613"/>
      <c r="AT213" s="613"/>
      <c r="AU213" s="613"/>
      <c r="AV213" s="973"/>
      <c r="AW213" s="613"/>
      <c r="AX213" s="613"/>
      <c r="AY213" s="613"/>
      <c r="AZ213" s="613"/>
      <c r="BA213" s="613"/>
      <c r="BB213" s="1076"/>
      <c r="BC213" s="613"/>
      <c r="BD213" s="613"/>
      <c r="BE213" s="613"/>
      <c r="BF213" s="613"/>
      <c r="BG213" s="613"/>
      <c r="BH213" s="973"/>
      <c r="BI213" s="613"/>
      <c r="BJ213" s="613"/>
      <c r="BK213" s="613"/>
      <c r="BL213" s="613"/>
      <c r="BM213" s="613"/>
      <c r="BN213" s="973"/>
      <c r="BO213" s="613"/>
      <c r="BP213" s="613"/>
      <c r="BQ213" s="613"/>
      <c r="BR213" s="613"/>
      <c r="BS213" s="613"/>
      <c r="BT213" s="973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5"/>
      <c r="O214" s="1075"/>
      <c r="P214" s="1075"/>
      <c r="Q214" s="1075"/>
      <c r="R214" s="1075"/>
      <c r="S214" s="1075"/>
      <c r="T214" s="613"/>
      <c r="U214" s="613"/>
      <c r="V214" s="613"/>
      <c r="W214" s="613"/>
      <c r="X214" s="613"/>
      <c r="Y214" s="613"/>
      <c r="Z214" s="613"/>
      <c r="AA214" s="972"/>
      <c r="AB214" s="972"/>
      <c r="AC214" s="972"/>
      <c r="AD214" s="972"/>
      <c r="AE214" s="613"/>
      <c r="AF214" s="448"/>
      <c r="AG214" s="448"/>
      <c r="AH214" s="448"/>
      <c r="AJ214" s="972"/>
      <c r="AK214" s="613"/>
      <c r="AL214" s="972"/>
      <c r="AM214" s="972"/>
      <c r="AN214" s="972"/>
      <c r="AO214" s="613"/>
      <c r="AP214" s="613"/>
      <c r="AQ214" s="613"/>
      <c r="AR214" s="613"/>
      <c r="AS214" s="613"/>
      <c r="AT214" s="972"/>
      <c r="AU214" s="613"/>
      <c r="AV214" s="973"/>
      <c r="AW214" s="613"/>
      <c r="AX214" s="613"/>
      <c r="AY214" s="613"/>
      <c r="AZ214" s="613"/>
      <c r="BA214" s="613"/>
      <c r="BB214" s="1076"/>
      <c r="BC214" s="613"/>
      <c r="BD214" s="613"/>
      <c r="BE214" s="613"/>
      <c r="BF214" s="613"/>
      <c r="BG214" s="613"/>
      <c r="BH214" s="973"/>
      <c r="BI214" s="613"/>
      <c r="BJ214" s="613"/>
      <c r="BK214" s="613"/>
      <c r="BL214" s="613"/>
      <c r="BM214" s="613"/>
      <c r="BN214" s="973"/>
      <c r="BO214" s="613"/>
      <c r="BP214" s="613"/>
      <c r="BQ214" s="613"/>
      <c r="BR214" s="613"/>
      <c r="BS214" s="613"/>
      <c r="BT214" s="973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5"/>
      <c r="O215" s="1075"/>
      <c r="P215" s="1075"/>
      <c r="Q215" s="1075"/>
      <c r="R215" s="1075"/>
      <c r="S215" s="1075"/>
      <c r="T215" s="613"/>
      <c r="U215" s="613"/>
      <c r="V215" s="613"/>
      <c r="W215" s="613"/>
      <c r="X215" s="613"/>
      <c r="Y215" s="613"/>
      <c r="Z215" s="613"/>
      <c r="AA215" s="972"/>
      <c r="AB215" s="972"/>
      <c r="AC215" s="972"/>
      <c r="AD215" s="972"/>
      <c r="AE215" s="613"/>
      <c r="AF215" s="448"/>
      <c r="AG215" s="448"/>
      <c r="AH215" s="448"/>
      <c r="AJ215" s="972"/>
      <c r="AK215" s="613"/>
      <c r="AL215" s="972"/>
      <c r="AM215" s="972"/>
      <c r="AN215" s="972"/>
      <c r="AO215" s="613"/>
      <c r="AP215" s="613"/>
      <c r="AQ215" s="613"/>
      <c r="AR215" s="613"/>
      <c r="AS215" s="613"/>
      <c r="AT215" s="613"/>
      <c r="AU215" s="613"/>
      <c r="AV215" s="973"/>
      <c r="AW215" s="613"/>
      <c r="AX215" s="613"/>
      <c r="AY215" s="613"/>
      <c r="AZ215" s="613"/>
      <c r="BA215" s="613"/>
      <c r="BB215" s="1076"/>
      <c r="BC215" s="613"/>
      <c r="BD215" s="613"/>
      <c r="BE215" s="613"/>
      <c r="BF215" s="613"/>
      <c r="BG215" s="613"/>
      <c r="BH215" s="973"/>
      <c r="BI215" s="613"/>
      <c r="BJ215" s="613"/>
      <c r="BK215" s="613"/>
      <c r="BL215" s="613"/>
      <c r="BM215" s="613"/>
      <c r="BN215" s="973"/>
      <c r="BO215" s="613"/>
      <c r="BP215" s="613"/>
      <c r="BQ215" s="613"/>
      <c r="BR215" s="613"/>
      <c r="BS215" s="613"/>
      <c r="BT215" s="973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5"/>
      <c r="O216" s="1075"/>
      <c r="P216" s="1075"/>
      <c r="Q216" s="1075"/>
      <c r="R216" s="1075"/>
      <c r="S216" s="1075"/>
      <c r="T216" s="613"/>
      <c r="U216" s="613"/>
      <c r="V216" s="613"/>
      <c r="W216" s="613"/>
      <c r="X216" s="613"/>
      <c r="Y216" s="613"/>
      <c r="Z216" s="613"/>
      <c r="AA216" s="972"/>
      <c r="AB216" s="972"/>
      <c r="AC216" s="972"/>
      <c r="AD216" s="972"/>
      <c r="AE216" s="613"/>
      <c r="AF216" s="448"/>
      <c r="AG216" s="448"/>
      <c r="AH216" s="448"/>
      <c r="AJ216" s="972"/>
      <c r="AK216" s="613"/>
      <c r="AL216" s="972"/>
      <c r="AM216" s="972"/>
      <c r="AN216" s="972"/>
      <c r="AO216" s="613"/>
      <c r="AP216" s="613"/>
      <c r="AQ216" s="613"/>
      <c r="AR216" s="613"/>
      <c r="AS216" s="613"/>
      <c r="AT216" s="613"/>
      <c r="AU216" s="613"/>
      <c r="AV216" s="973"/>
      <c r="AW216" s="613"/>
      <c r="AX216" s="613"/>
      <c r="AY216" s="613"/>
      <c r="AZ216" s="613"/>
      <c r="BA216" s="613"/>
      <c r="BB216" s="1076"/>
      <c r="BC216" s="613"/>
      <c r="BD216" s="613"/>
      <c r="BE216" s="613"/>
      <c r="BF216" s="613"/>
      <c r="BG216" s="613"/>
      <c r="BH216" s="973"/>
      <c r="BI216" s="613"/>
      <c r="BJ216" s="613"/>
      <c r="BK216" s="613"/>
      <c r="BL216" s="613"/>
      <c r="BM216" s="613"/>
      <c r="BN216" s="973"/>
      <c r="BO216" s="613"/>
      <c r="BP216" s="613"/>
      <c r="BQ216" s="613"/>
      <c r="BR216" s="613"/>
      <c r="BS216" s="613"/>
      <c r="BT216" s="973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5"/>
      <c r="O217" s="1075"/>
      <c r="P217" s="1075"/>
      <c r="Q217" s="1075"/>
      <c r="R217" s="1075"/>
      <c r="S217" s="1075"/>
      <c r="T217" s="613"/>
      <c r="U217" s="613"/>
      <c r="V217" s="613"/>
      <c r="W217" s="613"/>
      <c r="X217" s="613"/>
      <c r="Y217" s="613"/>
      <c r="Z217" s="613"/>
      <c r="AA217" s="972"/>
      <c r="AB217" s="972"/>
      <c r="AC217" s="972"/>
      <c r="AD217" s="972"/>
      <c r="AE217" s="613"/>
      <c r="AF217" s="448"/>
      <c r="AG217" s="448"/>
      <c r="AH217" s="448"/>
      <c r="AJ217" s="972"/>
      <c r="AK217" s="613"/>
      <c r="AL217" s="972"/>
      <c r="AM217" s="972"/>
      <c r="AN217" s="972"/>
      <c r="AO217" s="613"/>
      <c r="AP217" s="613"/>
      <c r="AQ217" s="613"/>
      <c r="AR217" s="613"/>
      <c r="AS217" s="613"/>
      <c r="AT217" s="613"/>
      <c r="AU217" s="613"/>
      <c r="AV217" s="973"/>
      <c r="AW217" s="613"/>
      <c r="AX217" s="613"/>
      <c r="AY217" s="613"/>
      <c r="AZ217" s="613"/>
      <c r="BA217" s="613"/>
      <c r="BB217" s="1076"/>
      <c r="BC217" s="613"/>
      <c r="BD217" s="613"/>
      <c r="BE217" s="613"/>
      <c r="BF217" s="613"/>
      <c r="BG217" s="613"/>
      <c r="BH217" s="973"/>
      <c r="BI217" s="613"/>
      <c r="BJ217" s="613"/>
      <c r="BK217" s="613"/>
      <c r="BL217" s="613"/>
      <c r="BM217" s="613"/>
      <c r="BN217" s="973"/>
      <c r="BO217" s="613"/>
      <c r="BP217" s="613"/>
      <c r="BQ217" s="613"/>
      <c r="BR217" s="613"/>
      <c r="BS217" s="613"/>
      <c r="BT217" s="973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5"/>
      <c r="O218" s="1075"/>
      <c r="P218" s="1075"/>
      <c r="Q218" s="1075"/>
      <c r="R218" s="1075"/>
      <c r="S218" s="1075"/>
      <c r="T218" s="613"/>
      <c r="U218" s="613"/>
      <c r="V218" s="613"/>
      <c r="W218" s="613"/>
      <c r="X218" s="613"/>
      <c r="Y218" s="613"/>
      <c r="Z218" s="613"/>
      <c r="AA218" s="972"/>
      <c r="AB218" s="972"/>
      <c r="AC218" s="972"/>
      <c r="AD218" s="972"/>
      <c r="AE218" s="613"/>
      <c r="AF218" s="448"/>
      <c r="AG218" s="448"/>
      <c r="AH218" s="448"/>
      <c r="AJ218" s="972"/>
      <c r="AK218" s="613"/>
      <c r="AL218" s="972"/>
      <c r="AM218" s="972"/>
      <c r="AN218" s="972"/>
      <c r="AO218" s="613"/>
      <c r="AP218" s="613"/>
      <c r="AQ218" s="613"/>
      <c r="AR218" s="613"/>
      <c r="AS218" s="613"/>
      <c r="AT218" s="613"/>
      <c r="AU218" s="613"/>
      <c r="AV218" s="973"/>
      <c r="AW218" s="613"/>
      <c r="AX218" s="613"/>
      <c r="AY218" s="613"/>
      <c r="AZ218" s="613"/>
      <c r="BA218" s="613"/>
      <c r="BB218" s="1076"/>
      <c r="BC218" s="613"/>
      <c r="BD218" s="613"/>
      <c r="BE218" s="613"/>
      <c r="BF218" s="613"/>
      <c r="BG218" s="613"/>
      <c r="BH218" s="973"/>
      <c r="BI218" s="613"/>
      <c r="BJ218" s="613"/>
      <c r="BK218" s="613"/>
      <c r="BL218" s="613"/>
      <c r="BM218" s="613"/>
      <c r="BN218" s="973"/>
      <c r="BO218" s="613"/>
      <c r="BP218" s="613"/>
      <c r="BQ218" s="613"/>
      <c r="BR218" s="613"/>
      <c r="BS218" s="613"/>
      <c r="BT218" s="973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5"/>
      <c r="O219" s="1075"/>
      <c r="P219" s="1075"/>
      <c r="Q219" s="1075"/>
      <c r="R219" s="1075"/>
      <c r="S219" s="1075"/>
      <c r="T219" s="613"/>
      <c r="U219" s="613"/>
      <c r="V219" s="613"/>
      <c r="W219" s="613"/>
      <c r="X219" s="613"/>
      <c r="Y219" s="613"/>
      <c r="Z219" s="613"/>
      <c r="AA219" s="972"/>
      <c r="AB219" s="972"/>
      <c r="AC219" s="972"/>
      <c r="AD219" s="972"/>
      <c r="AE219" s="613"/>
      <c r="AF219" s="448"/>
      <c r="AG219" s="448"/>
      <c r="AH219" s="448"/>
      <c r="AJ219" s="972"/>
      <c r="AK219" s="613"/>
      <c r="AL219" s="972"/>
      <c r="AM219" s="972"/>
      <c r="AN219" s="972"/>
      <c r="AO219" s="613"/>
      <c r="AP219" s="613"/>
      <c r="AQ219" s="613"/>
      <c r="AR219" s="613"/>
      <c r="AS219" s="613"/>
      <c r="AT219" s="613"/>
      <c r="AU219" s="613"/>
      <c r="AV219" s="973"/>
      <c r="AW219" s="613"/>
      <c r="AX219" s="613"/>
      <c r="AY219" s="613"/>
      <c r="AZ219" s="613"/>
      <c r="BA219" s="613"/>
      <c r="BB219" s="1076"/>
      <c r="BC219" s="613"/>
      <c r="BD219" s="613"/>
      <c r="BE219" s="613"/>
      <c r="BF219" s="613"/>
      <c r="BG219" s="613"/>
      <c r="BH219" s="973"/>
      <c r="BI219" s="613"/>
      <c r="BJ219" s="613"/>
      <c r="BK219" s="613"/>
      <c r="BL219" s="613"/>
      <c r="BM219" s="613"/>
      <c r="BN219" s="973"/>
      <c r="BO219" s="613"/>
      <c r="BP219" s="613"/>
      <c r="BQ219" s="613"/>
      <c r="BR219" s="613"/>
      <c r="BS219" s="613"/>
      <c r="BT219" s="973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5"/>
      <c r="O220" s="1075"/>
      <c r="P220" s="1075"/>
      <c r="Q220" s="1075"/>
      <c r="R220" s="1075"/>
      <c r="S220" s="1075"/>
      <c r="T220" s="613"/>
      <c r="U220" s="613"/>
      <c r="V220" s="613"/>
      <c r="W220" s="613"/>
      <c r="X220" s="613"/>
      <c r="Y220" s="613"/>
      <c r="Z220" s="613"/>
      <c r="AA220" s="972"/>
      <c r="AB220" s="972"/>
      <c r="AC220" s="972"/>
      <c r="AD220" s="972"/>
      <c r="AE220" s="613"/>
      <c r="AF220" s="972"/>
      <c r="AG220" s="972"/>
      <c r="AH220" s="972"/>
      <c r="AI220" s="613"/>
      <c r="AJ220" s="972"/>
      <c r="AK220" s="613"/>
      <c r="AL220" s="972"/>
      <c r="AM220" s="972"/>
      <c r="AN220" s="972"/>
      <c r="AO220" s="613"/>
      <c r="AP220" s="613"/>
      <c r="AQ220" s="613"/>
      <c r="AR220" s="613"/>
      <c r="AS220" s="613"/>
      <c r="AT220" s="613"/>
      <c r="AU220" s="613"/>
      <c r="AV220" s="973"/>
      <c r="AW220" s="613"/>
      <c r="AX220" s="613"/>
      <c r="AY220" s="613"/>
      <c r="AZ220" s="613"/>
      <c r="BA220" s="613"/>
      <c r="BB220" s="1076"/>
      <c r="BC220" s="613"/>
      <c r="BD220" s="613"/>
      <c r="BE220" s="613"/>
      <c r="BF220" s="613"/>
      <c r="BG220" s="613"/>
      <c r="BH220" s="973"/>
      <c r="BI220" s="613"/>
      <c r="BJ220" s="613"/>
      <c r="BK220" s="613"/>
      <c r="BL220" s="613"/>
      <c r="BM220" s="613"/>
      <c r="BN220" s="973"/>
      <c r="BO220" s="613"/>
      <c r="BP220" s="613"/>
      <c r="BQ220" s="613"/>
      <c r="BR220" s="613"/>
      <c r="BS220" s="613"/>
      <c r="BT220" s="973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5"/>
      <c r="O221" s="1075"/>
      <c r="P221" s="1075"/>
      <c r="Q221" s="1075"/>
      <c r="R221" s="1075"/>
      <c r="S221" s="1075"/>
      <c r="T221" s="613"/>
      <c r="U221" s="613"/>
      <c r="V221" s="613"/>
      <c r="W221" s="613"/>
      <c r="X221" s="613"/>
      <c r="Y221" s="613"/>
      <c r="Z221" s="613"/>
      <c r="AA221" s="972"/>
      <c r="AB221" s="972"/>
      <c r="AC221" s="972"/>
      <c r="AD221" s="972"/>
      <c r="AE221" s="613"/>
      <c r="AF221" s="972"/>
      <c r="AG221" s="972"/>
      <c r="AH221" s="972"/>
      <c r="AI221" s="613"/>
      <c r="AJ221" s="972"/>
      <c r="AK221" s="613"/>
      <c r="AL221" s="972"/>
      <c r="AM221" s="972"/>
      <c r="AN221" s="972"/>
      <c r="AO221" s="613"/>
      <c r="AP221" s="613"/>
      <c r="AQ221" s="613"/>
      <c r="AR221" s="613"/>
      <c r="AS221" s="613"/>
      <c r="AT221" s="613"/>
      <c r="AU221" s="613"/>
      <c r="AV221" s="973"/>
      <c r="AW221" s="613"/>
      <c r="AX221" s="613"/>
      <c r="AY221" s="613"/>
      <c r="AZ221" s="613"/>
      <c r="BA221" s="613"/>
      <c r="BB221" s="1076"/>
      <c r="BC221" s="613"/>
      <c r="BD221" s="613"/>
      <c r="BE221" s="613"/>
      <c r="BF221" s="613"/>
      <c r="BG221" s="613"/>
      <c r="BH221" s="973"/>
      <c r="BI221" s="613"/>
      <c r="BJ221" s="613"/>
      <c r="BK221" s="613"/>
      <c r="BL221" s="613"/>
      <c r="BM221" s="613"/>
      <c r="BN221" s="973"/>
      <c r="BO221" s="613"/>
      <c r="BP221" s="613"/>
      <c r="BQ221" s="613"/>
      <c r="BR221" s="613"/>
      <c r="BS221" s="613"/>
      <c r="BT221" s="973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5"/>
      <c r="O222" s="1075"/>
      <c r="P222" s="1075"/>
      <c r="Q222" s="1075"/>
      <c r="R222" s="1075"/>
      <c r="S222" s="1075"/>
      <c r="T222" s="613"/>
      <c r="U222" s="613"/>
      <c r="V222" s="613"/>
      <c r="W222" s="613"/>
      <c r="X222" s="613"/>
      <c r="Y222" s="613"/>
      <c r="Z222" s="613"/>
      <c r="AA222" s="972"/>
      <c r="AB222" s="972"/>
      <c r="AC222" s="972"/>
      <c r="AD222" s="972"/>
      <c r="AE222" s="613"/>
      <c r="AF222" s="972"/>
      <c r="AG222" s="972"/>
      <c r="AH222" s="972"/>
      <c r="AI222" s="613"/>
      <c r="AJ222" s="972"/>
      <c r="AK222" s="613"/>
      <c r="AL222" s="972"/>
      <c r="AM222" s="972"/>
      <c r="AN222" s="972"/>
      <c r="AO222" s="613"/>
      <c r="AP222" s="613"/>
      <c r="AQ222" s="613"/>
      <c r="AR222" s="613"/>
      <c r="AS222" s="613"/>
      <c r="AT222" s="613"/>
      <c r="AU222" s="613"/>
      <c r="AV222" s="973"/>
      <c r="AW222" s="613"/>
      <c r="AX222" s="613"/>
      <c r="AY222" s="613"/>
      <c r="AZ222" s="613"/>
      <c r="BA222" s="613"/>
      <c r="BB222" s="1076"/>
      <c r="BC222" s="613"/>
      <c r="BD222" s="613"/>
      <c r="BE222" s="613"/>
      <c r="BF222" s="613"/>
      <c r="BG222" s="613"/>
      <c r="BH222" s="973"/>
      <c r="BI222" s="613"/>
      <c r="BJ222" s="613"/>
      <c r="BK222" s="613"/>
      <c r="BL222" s="613"/>
      <c r="BM222" s="613"/>
      <c r="BN222" s="973"/>
      <c r="BO222" s="613"/>
      <c r="BP222" s="613"/>
      <c r="BQ222" s="613"/>
      <c r="BR222" s="613"/>
      <c r="BS222" s="613"/>
      <c r="BT222" s="973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5"/>
      <c r="O223" s="1075"/>
      <c r="P223" s="1075"/>
      <c r="Q223" s="1075"/>
      <c r="R223" s="1075"/>
      <c r="S223" s="1075"/>
      <c r="T223" s="613"/>
      <c r="U223" s="613"/>
      <c r="V223" s="613"/>
      <c r="W223" s="613"/>
      <c r="X223" s="613"/>
      <c r="Y223" s="613"/>
      <c r="Z223" s="613"/>
      <c r="AA223" s="972"/>
      <c r="AB223" s="972"/>
      <c r="AC223" s="972"/>
      <c r="AD223" s="972"/>
      <c r="AE223" s="613"/>
      <c r="AF223" s="972"/>
      <c r="AG223" s="972"/>
      <c r="AH223" s="972"/>
      <c r="AI223" s="613"/>
      <c r="AJ223" s="972"/>
      <c r="AK223" s="613"/>
      <c r="AL223" s="972"/>
      <c r="AM223" s="972"/>
      <c r="AN223" s="972"/>
      <c r="AO223" s="613"/>
      <c r="AP223" s="613"/>
      <c r="AQ223" s="613"/>
      <c r="AR223" s="613"/>
      <c r="AS223" s="613"/>
      <c r="AT223" s="613"/>
      <c r="AU223" s="613"/>
      <c r="AV223" s="973"/>
      <c r="AW223" s="613"/>
      <c r="AX223" s="613"/>
      <c r="AY223" s="613"/>
      <c r="AZ223" s="613"/>
      <c r="BA223" s="613"/>
      <c r="BB223" s="1076"/>
      <c r="BC223" s="613"/>
      <c r="BD223" s="613"/>
      <c r="BE223" s="613"/>
      <c r="BF223" s="613"/>
      <c r="BG223" s="613"/>
      <c r="BH223" s="973"/>
      <c r="BI223" s="613"/>
      <c r="BJ223" s="613"/>
      <c r="BK223" s="613"/>
      <c r="BL223" s="613"/>
      <c r="BM223" s="613"/>
      <c r="BN223" s="973"/>
      <c r="BO223" s="613"/>
      <c r="BP223" s="613"/>
      <c r="BQ223" s="613"/>
      <c r="BR223" s="613"/>
      <c r="BS223" s="613"/>
      <c r="BT223" s="973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5"/>
      <c r="O224" s="1075"/>
      <c r="P224" s="1075"/>
      <c r="Q224" s="1075"/>
      <c r="R224" s="1075"/>
      <c r="S224" s="1075"/>
      <c r="T224" s="613"/>
      <c r="U224" s="613"/>
      <c r="V224" s="613"/>
      <c r="W224" s="613"/>
      <c r="X224" s="613"/>
      <c r="Y224" s="613"/>
      <c r="Z224" s="613"/>
      <c r="AA224" s="972"/>
      <c r="AB224" s="972"/>
      <c r="AC224" s="972"/>
      <c r="AD224" s="972"/>
      <c r="AE224" s="613"/>
      <c r="AF224" s="972"/>
      <c r="AG224" s="972"/>
      <c r="AH224" s="972"/>
      <c r="AI224" s="613"/>
      <c r="AJ224" s="972"/>
      <c r="AK224" s="613"/>
      <c r="AL224" s="972"/>
      <c r="AM224" s="972"/>
      <c r="AN224" s="972"/>
      <c r="AO224" s="613"/>
      <c r="AP224" s="613"/>
      <c r="AQ224" s="613"/>
      <c r="AR224" s="613"/>
      <c r="AS224" s="613"/>
      <c r="AT224" s="613"/>
      <c r="AU224" s="613"/>
      <c r="AV224" s="973"/>
      <c r="AW224" s="613"/>
      <c r="AX224" s="613"/>
      <c r="AY224" s="613"/>
      <c r="AZ224" s="613"/>
      <c r="BA224" s="613"/>
      <c r="BB224" s="1076"/>
      <c r="BC224" s="613"/>
      <c r="BD224" s="613"/>
      <c r="BE224" s="613"/>
      <c r="BF224" s="613"/>
      <c r="BG224" s="613"/>
      <c r="BH224" s="973"/>
      <c r="BI224" s="613"/>
      <c r="BJ224" s="613"/>
      <c r="BK224" s="613"/>
      <c r="BL224" s="613"/>
      <c r="BM224" s="613"/>
      <c r="BN224" s="973"/>
      <c r="BO224" s="613"/>
      <c r="BP224" s="613"/>
      <c r="BQ224" s="613"/>
      <c r="BR224" s="613"/>
      <c r="BS224" s="613"/>
      <c r="BT224" s="973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5"/>
      <c r="O225" s="1075"/>
      <c r="P225" s="1075"/>
      <c r="Q225" s="1075"/>
      <c r="R225" s="1075"/>
      <c r="S225" s="1075"/>
      <c r="T225" s="613"/>
      <c r="U225" s="613"/>
      <c r="V225" s="613"/>
      <c r="W225" s="613"/>
      <c r="X225" s="613"/>
      <c r="Y225" s="613"/>
      <c r="Z225" s="613"/>
      <c r="AA225" s="972"/>
      <c r="AB225" s="972"/>
      <c r="AC225" s="972"/>
      <c r="AD225" s="972"/>
      <c r="AE225" s="613"/>
      <c r="AF225" s="972"/>
      <c r="AG225" s="972"/>
      <c r="AH225" s="972"/>
      <c r="AI225" s="613"/>
      <c r="AJ225" s="972"/>
      <c r="AK225" s="613"/>
      <c r="AL225" s="972"/>
      <c r="AM225" s="972"/>
      <c r="AN225" s="972"/>
      <c r="AO225" s="613"/>
      <c r="AP225" s="613"/>
      <c r="AQ225" s="613"/>
      <c r="AR225" s="613"/>
      <c r="AS225" s="613"/>
      <c r="AT225" s="613"/>
      <c r="AU225" s="613"/>
      <c r="AV225" s="973"/>
      <c r="AW225" s="613"/>
      <c r="AX225" s="613"/>
      <c r="AY225" s="613"/>
      <c r="AZ225" s="613"/>
      <c r="BA225" s="613"/>
      <c r="BB225" s="1076"/>
      <c r="BC225" s="613"/>
      <c r="BD225" s="613"/>
      <c r="BE225" s="613"/>
      <c r="BF225" s="613"/>
      <c r="BG225" s="613"/>
      <c r="BH225" s="973"/>
      <c r="BI225" s="613"/>
      <c r="BJ225" s="613"/>
      <c r="BK225" s="613"/>
      <c r="BL225" s="613"/>
      <c r="BM225" s="613"/>
      <c r="BN225" s="973"/>
      <c r="BO225" s="613"/>
      <c r="BP225" s="613"/>
      <c r="BQ225" s="613"/>
      <c r="BR225" s="613"/>
      <c r="BS225" s="613"/>
      <c r="BT225" s="973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5"/>
      <c r="O226" s="1075"/>
      <c r="P226" s="1075"/>
      <c r="Q226" s="1075"/>
      <c r="R226" s="1075"/>
      <c r="S226" s="1075"/>
      <c r="T226" s="613"/>
      <c r="U226" s="613"/>
      <c r="V226" s="613"/>
      <c r="W226" s="613"/>
      <c r="X226" s="613"/>
      <c r="Y226" s="613"/>
      <c r="Z226" s="613"/>
      <c r="AA226" s="972"/>
      <c r="AB226" s="972"/>
      <c r="AC226" s="972"/>
      <c r="AD226" s="972"/>
      <c r="AE226" s="613"/>
      <c r="AF226" s="972"/>
      <c r="AG226" s="972"/>
      <c r="AH226" s="972"/>
      <c r="AI226" s="613"/>
      <c r="AJ226" s="972"/>
      <c r="AK226" s="613"/>
      <c r="AL226" s="972"/>
      <c r="AM226" s="972"/>
      <c r="AN226" s="972"/>
      <c r="AO226" s="613"/>
      <c r="AP226" s="613"/>
      <c r="AQ226" s="613"/>
      <c r="AR226" s="613"/>
      <c r="AS226" s="613"/>
      <c r="AT226" s="613"/>
      <c r="AU226" s="613"/>
      <c r="AV226" s="973"/>
      <c r="AW226" s="613"/>
      <c r="AX226" s="613"/>
      <c r="AY226" s="613"/>
      <c r="AZ226" s="613"/>
      <c r="BA226" s="613"/>
      <c r="BB226" s="1076"/>
      <c r="BC226" s="613"/>
      <c r="BD226" s="613"/>
      <c r="BE226" s="613"/>
      <c r="BF226" s="613"/>
      <c r="BG226" s="613"/>
      <c r="BH226" s="973"/>
      <c r="BI226" s="613"/>
      <c r="BJ226" s="613"/>
      <c r="BK226" s="613"/>
      <c r="BL226" s="613"/>
      <c r="BM226" s="613"/>
      <c r="BN226" s="973"/>
      <c r="BO226" s="613"/>
      <c r="BP226" s="613"/>
      <c r="BQ226" s="613"/>
      <c r="BR226" s="613"/>
      <c r="BS226" s="613"/>
      <c r="BT226" s="973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5"/>
      <c r="O227" s="1075"/>
      <c r="P227" s="1075"/>
      <c r="Q227" s="1075"/>
      <c r="R227" s="1075"/>
      <c r="S227" s="1075"/>
      <c r="T227" s="613"/>
      <c r="U227" s="613"/>
      <c r="V227" s="613"/>
      <c r="W227" s="613"/>
      <c r="X227" s="613"/>
      <c r="Y227" s="613"/>
      <c r="Z227" s="613"/>
      <c r="AA227" s="972"/>
      <c r="AB227" s="972"/>
      <c r="AC227" s="972"/>
      <c r="AD227" s="972"/>
      <c r="AE227" s="613"/>
      <c r="AF227" s="972"/>
      <c r="AG227" s="972"/>
      <c r="AH227" s="972"/>
      <c r="AI227" s="613"/>
      <c r="AJ227" s="972"/>
      <c r="AK227" s="613"/>
      <c r="AL227" s="972"/>
      <c r="AM227" s="972"/>
      <c r="AN227" s="972"/>
      <c r="AO227" s="613"/>
      <c r="AP227" s="613"/>
      <c r="AQ227" s="613"/>
      <c r="AR227" s="613"/>
      <c r="AS227" s="613"/>
      <c r="AT227" s="613"/>
      <c r="AU227" s="613"/>
      <c r="AV227" s="973"/>
      <c r="AW227" s="613"/>
      <c r="AX227" s="613"/>
      <c r="AY227" s="613"/>
      <c r="AZ227" s="613"/>
      <c r="BA227" s="613"/>
      <c r="BB227" s="1076"/>
      <c r="BC227" s="613"/>
      <c r="BD227" s="613"/>
      <c r="BE227" s="613"/>
      <c r="BF227" s="613"/>
      <c r="BG227" s="613"/>
      <c r="BH227" s="973"/>
      <c r="BI227" s="613"/>
      <c r="BJ227" s="613"/>
      <c r="BK227" s="613"/>
      <c r="BL227" s="613"/>
      <c r="BM227" s="613"/>
      <c r="BN227" s="973"/>
      <c r="BO227" s="613"/>
      <c r="BP227" s="613"/>
      <c r="BQ227" s="613"/>
      <c r="BR227" s="613"/>
      <c r="BS227" s="613"/>
      <c r="BT227" s="973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5"/>
      <c r="O228" s="1075"/>
      <c r="P228" s="1075"/>
      <c r="Q228" s="1075"/>
      <c r="R228" s="1075"/>
      <c r="S228" s="1075"/>
      <c r="T228" s="613"/>
      <c r="U228" s="613"/>
      <c r="V228" s="613"/>
      <c r="W228" s="613"/>
      <c r="X228" s="613"/>
      <c r="Y228" s="613"/>
      <c r="Z228" s="613"/>
      <c r="AA228" s="972"/>
      <c r="AB228" s="972"/>
      <c r="AC228" s="972"/>
      <c r="AD228" s="972"/>
      <c r="AE228" s="613"/>
      <c r="AF228" s="972"/>
      <c r="AG228" s="972"/>
      <c r="AH228" s="972"/>
      <c r="AI228" s="613"/>
      <c r="AJ228" s="972"/>
      <c r="AK228" s="613"/>
      <c r="AL228" s="972"/>
      <c r="AM228" s="972"/>
      <c r="AN228" s="972"/>
      <c r="AO228" s="613"/>
      <c r="AP228" s="613"/>
      <c r="AQ228" s="613"/>
      <c r="AR228" s="613"/>
      <c r="AS228" s="613"/>
      <c r="AT228" s="613"/>
      <c r="AU228" s="613"/>
      <c r="AV228" s="973"/>
      <c r="AW228" s="613"/>
      <c r="AX228" s="613"/>
      <c r="AY228" s="613"/>
      <c r="AZ228" s="613"/>
      <c r="BA228" s="613"/>
      <c r="BB228" s="1076"/>
      <c r="BC228" s="613"/>
      <c r="BD228" s="613"/>
      <c r="BE228" s="613"/>
      <c r="BF228" s="613"/>
      <c r="BG228" s="613"/>
      <c r="BH228" s="973"/>
      <c r="BI228" s="613"/>
      <c r="BJ228" s="613"/>
      <c r="BK228" s="613"/>
      <c r="BL228" s="613"/>
      <c r="BM228" s="613"/>
      <c r="BN228" s="973"/>
      <c r="BO228" s="613"/>
      <c r="BP228" s="613"/>
      <c r="BQ228" s="613"/>
      <c r="BR228" s="613"/>
      <c r="BS228" s="613"/>
      <c r="BT228" s="973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5"/>
      <c r="O229" s="1075"/>
      <c r="P229" s="1075"/>
      <c r="Q229" s="1075"/>
      <c r="R229" s="1075"/>
      <c r="S229" s="1075"/>
      <c r="T229" s="613"/>
      <c r="U229" s="613"/>
      <c r="V229" s="613"/>
      <c r="W229" s="613"/>
      <c r="X229" s="613"/>
      <c r="Y229" s="613"/>
      <c r="Z229" s="613"/>
      <c r="AA229" s="972"/>
      <c r="AB229" s="972"/>
      <c r="AC229" s="972"/>
      <c r="AD229" s="972"/>
      <c r="AE229" s="613"/>
      <c r="AF229" s="972"/>
      <c r="AG229" s="972"/>
      <c r="AH229" s="972"/>
      <c r="AI229" s="613"/>
      <c r="AJ229" s="972"/>
      <c r="AK229" s="613"/>
      <c r="AL229" s="972"/>
      <c r="AM229" s="972"/>
      <c r="AN229" s="972"/>
      <c r="AO229" s="613"/>
      <c r="AP229" s="613"/>
      <c r="AQ229" s="613"/>
      <c r="AR229" s="613"/>
      <c r="AS229" s="613"/>
      <c r="AT229" s="613"/>
      <c r="AU229" s="613"/>
      <c r="AV229" s="973"/>
      <c r="AW229" s="613"/>
      <c r="AX229" s="613"/>
      <c r="AY229" s="613"/>
      <c r="AZ229" s="613"/>
      <c r="BA229" s="613"/>
      <c r="BB229" s="1076"/>
      <c r="BC229" s="613"/>
      <c r="BD229" s="613"/>
      <c r="BE229" s="613"/>
      <c r="BF229" s="613"/>
      <c r="BG229" s="613"/>
      <c r="BH229" s="973"/>
      <c r="BI229" s="613"/>
      <c r="BJ229" s="613"/>
      <c r="BK229" s="613"/>
      <c r="BL229" s="613"/>
      <c r="BM229" s="613"/>
      <c r="BN229" s="973"/>
      <c r="BO229" s="613"/>
      <c r="BP229" s="613"/>
      <c r="BQ229" s="613"/>
      <c r="BR229" s="613"/>
      <c r="BS229" s="613"/>
      <c r="BT229" s="973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5"/>
      <c r="O230" s="1075"/>
      <c r="P230" s="1075"/>
      <c r="Q230" s="1075"/>
      <c r="R230" s="1075"/>
      <c r="S230" s="1075"/>
      <c r="T230" s="613"/>
      <c r="U230" s="613"/>
      <c r="V230" s="613"/>
      <c r="W230" s="613"/>
      <c r="X230" s="613"/>
      <c r="Y230" s="613"/>
      <c r="Z230" s="613"/>
      <c r="AA230" s="972"/>
      <c r="AB230" s="972"/>
      <c r="AC230" s="972"/>
      <c r="AD230" s="972"/>
      <c r="AE230" s="613"/>
      <c r="AF230" s="972"/>
      <c r="AG230" s="972"/>
      <c r="AH230" s="972"/>
      <c r="AI230" s="613"/>
      <c r="AJ230" s="972"/>
      <c r="AK230" s="613"/>
      <c r="AL230" s="972"/>
      <c r="AM230" s="972"/>
      <c r="AN230" s="972"/>
      <c r="AO230" s="613"/>
      <c r="AP230" s="613"/>
      <c r="AQ230" s="613"/>
      <c r="AR230" s="613"/>
      <c r="AS230" s="613"/>
      <c r="AT230" s="613"/>
      <c r="AU230" s="613"/>
      <c r="AV230" s="973"/>
      <c r="AW230" s="613"/>
      <c r="AX230" s="613"/>
      <c r="AY230" s="613"/>
      <c r="AZ230" s="613"/>
      <c r="BA230" s="613"/>
      <c r="BB230" s="1076"/>
      <c r="BC230" s="613"/>
      <c r="BD230" s="613"/>
      <c r="BE230" s="613"/>
      <c r="BF230" s="613"/>
      <c r="BG230" s="613"/>
      <c r="BH230" s="973"/>
      <c r="BI230" s="613"/>
      <c r="BJ230" s="613"/>
      <c r="BK230" s="613"/>
      <c r="BL230" s="613"/>
      <c r="BM230" s="613"/>
      <c r="BN230" s="973"/>
      <c r="BO230" s="613"/>
      <c r="BP230" s="613"/>
      <c r="BQ230" s="613"/>
      <c r="BR230" s="613"/>
      <c r="BS230" s="613"/>
      <c r="BT230" s="973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5"/>
      <c r="O231" s="1075"/>
      <c r="P231" s="1075"/>
      <c r="Q231" s="1075"/>
      <c r="R231" s="1075"/>
      <c r="S231" s="1075"/>
      <c r="T231" s="613"/>
      <c r="U231" s="613"/>
      <c r="V231" s="613"/>
      <c r="W231" s="613"/>
      <c r="X231" s="613"/>
      <c r="Y231" s="613"/>
      <c r="Z231" s="613"/>
      <c r="AA231" s="972"/>
      <c r="AB231" s="972"/>
      <c r="AC231" s="972"/>
      <c r="AD231" s="972"/>
      <c r="AE231" s="613"/>
      <c r="AF231" s="972"/>
      <c r="AG231" s="972"/>
      <c r="AH231" s="972"/>
      <c r="AI231" s="613"/>
      <c r="AJ231" s="972"/>
      <c r="AK231" s="613"/>
      <c r="AL231" s="972"/>
      <c r="AM231" s="972"/>
      <c r="AN231" s="972"/>
      <c r="AO231" s="613"/>
      <c r="AP231" s="613"/>
      <c r="AQ231" s="613"/>
      <c r="AR231" s="613"/>
      <c r="AS231" s="613"/>
      <c r="AT231" s="613"/>
      <c r="AU231" s="613"/>
      <c r="AV231" s="973"/>
      <c r="AW231" s="613"/>
      <c r="AX231" s="613"/>
      <c r="AY231" s="613"/>
      <c r="AZ231" s="613"/>
      <c r="BA231" s="613"/>
      <c r="BB231" s="1076"/>
      <c r="BC231" s="613"/>
      <c r="BD231" s="613"/>
      <c r="BE231" s="613"/>
      <c r="BF231" s="613"/>
      <c r="BG231" s="613"/>
      <c r="BH231" s="973"/>
      <c r="BI231" s="613"/>
      <c r="BJ231" s="613"/>
      <c r="BK231" s="613"/>
      <c r="BL231" s="613"/>
      <c r="BM231" s="613"/>
      <c r="BN231" s="973"/>
      <c r="BO231" s="613"/>
      <c r="BP231" s="613"/>
      <c r="BQ231" s="613"/>
      <c r="BR231" s="613"/>
      <c r="BS231" s="613"/>
      <c r="BT231" s="973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5"/>
      <c r="O232" s="1075"/>
      <c r="P232" s="1075"/>
      <c r="Q232" s="1075"/>
      <c r="R232" s="1075"/>
      <c r="S232" s="1075"/>
      <c r="T232" s="613"/>
      <c r="U232" s="613"/>
      <c r="V232" s="613"/>
      <c r="W232" s="613"/>
      <c r="X232" s="613"/>
      <c r="Y232" s="613"/>
      <c r="Z232" s="613"/>
      <c r="AA232" s="972"/>
      <c r="AB232" s="972"/>
      <c r="AC232" s="972"/>
      <c r="AD232" s="972"/>
      <c r="AE232" s="613"/>
      <c r="AF232" s="972"/>
      <c r="AG232" s="972"/>
      <c r="AH232" s="972"/>
      <c r="AI232" s="613"/>
      <c r="AJ232" s="972"/>
      <c r="AK232" s="613"/>
      <c r="AL232" s="972"/>
      <c r="AM232" s="972"/>
      <c r="AN232" s="972"/>
      <c r="AO232" s="613"/>
      <c r="AP232" s="613"/>
      <c r="AQ232" s="613"/>
      <c r="AR232" s="613"/>
      <c r="AS232" s="613"/>
      <c r="AT232" s="613"/>
      <c r="AU232" s="613"/>
      <c r="AV232" s="973"/>
      <c r="AW232" s="613"/>
      <c r="AX232" s="613"/>
      <c r="AY232" s="613"/>
      <c r="AZ232" s="613"/>
      <c r="BA232" s="613"/>
      <c r="BB232" s="1076"/>
      <c r="BC232" s="613"/>
      <c r="BD232" s="613"/>
      <c r="BE232" s="613"/>
      <c r="BF232" s="613"/>
      <c r="BG232" s="613"/>
      <c r="BH232" s="973"/>
      <c r="BI232" s="613"/>
      <c r="BJ232" s="613"/>
      <c r="BK232" s="613"/>
      <c r="BL232" s="613"/>
      <c r="BM232" s="613"/>
      <c r="BN232" s="973"/>
      <c r="BO232" s="613"/>
      <c r="BP232" s="613"/>
      <c r="BQ232" s="613"/>
      <c r="BR232" s="613"/>
      <c r="BS232" s="613"/>
      <c r="BT232" s="973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5"/>
      <c r="O233" s="1075"/>
      <c r="P233" s="1075"/>
      <c r="Q233" s="1075"/>
      <c r="R233" s="1075"/>
      <c r="S233" s="1075"/>
      <c r="T233" s="613"/>
      <c r="U233" s="613"/>
      <c r="V233" s="613"/>
      <c r="W233" s="613"/>
      <c r="X233" s="613"/>
      <c r="Y233" s="613"/>
      <c r="Z233" s="613"/>
      <c r="AA233" s="972"/>
      <c r="AB233" s="972"/>
      <c r="AC233" s="972"/>
      <c r="AD233" s="972"/>
      <c r="AE233" s="613"/>
      <c r="AF233" s="972"/>
      <c r="AG233" s="972"/>
      <c r="AH233" s="972"/>
      <c r="AI233" s="613"/>
      <c r="AJ233" s="972"/>
      <c r="AK233" s="613"/>
      <c r="AL233" s="972"/>
      <c r="AM233" s="972"/>
      <c r="AN233" s="972"/>
      <c r="AO233" s="613"/>
      <c r="AP233" s="613"/>
      <c r="AQ233" s="613"/>
      <c r="AR233" s="613"/>
      <c r="AS233" s="613"/>
      <c r="AT233" s="613"/>
      <c r="AU233" s="613"/>
      <c r="AV233" s="973"/>
      <c r="AW233" s="613"/>
      <c r="AX233" s="613"/>
      <c r="AY233" s="613"/>
      <c r="AZ233" s="613"/>
      <c r="BA233" s="613"/>
      <c r="BB233" s="1076"/>
      <c r="BC233" s="613"/>
      <c r="BD233" s="613"/>
      <c r="BE233" s="613"/>
      <c r="BF233" s="613"/>
      <c r="BG233" s="613"/>
      <c r="BH233" s="973"/>
      <c r="BI233" s="613"/>
      <c r="BJ233" s="613"/>
      <c r="BK233" s="613"/>
      <c r="BL233" s="613"/>
      <c r="BM233" s="613"/>
      <c r="BN233" s="973"/>
      <c r="BO233" s="613"/>
      <c r="BP233" s="613"/>
      <c r="BQ233" s="613"/>
      <c r="BR233" s="613"/>
      <c r="BS233" s="613"/>
      <c r="BT233" s="973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5"/>
      <c r="O234" s="1075"/>
      <c r="P234" s="1075"/>
      <c r="Q234" s="1075"/>
      <c r="R234" s="1075"/>
      <c r="S234" s="1075"/>
      <c r="T234" s="613"/>
      <c r="U234" s="613"/>
      <c r="V234" s="613"/>
      <c r="W234" s="613"/>
      <c r="X234" s="613"/>
      <c r="Y234" s="613"/>
      <c r="Z234" s="613"/>
      <c r="AA234" s="972"/>
      <c r="AB234" s="972"/>
      <c r="AC234" s="972"/>
      <c r="AD234" s="972"/>
      <c r="AE234" s="613"/>
      <c r="AF234" s="972"/>
      <c r="AG234" s="972"/>
      <c r="AH234" s="972"/>
      <c r="AI234" s="613"/>
      <c r="AJ234" s="972"/>
      <c r="AK234" s="613"/>
      <c r="AL234" s="972"/>
      <c r="AM234" s="972"/>
      <c r="AN234" s="972"/>
      <c r="AO234" s="613"/>
      <c r="AP234" s="613"/>
      <c r="AQ234" s="613"/>
      <c r="AR234" s="613"/>
      <c r="AS234" s="613"/>
      <c r="AT234" s="613"/>
      <c r="AU234" s="613"/>
      <c r="AV234" s="973"/>
      <c r="AW234" s="613"/>
      <c r="AX234" s="613"/>
      <c r="AY234" s="613"/>
      <c r="AZ234" s="613"/>
      <c r="BA234" s="613"/>
      <c r="BB234" s="1076"/>
      <c r="BC234" s="613"/>
      <c r="BD234" s="613"/>
      <c r="BE234" s="613"/>
      <c r="BF234" s="613"/>
      <c r="BG234" s="613"/>
      <c r="BH234" s="973"/>
      <c r="BI234" s="613"/>
      <c r="BJ234" s="613"/>
      <c r="BK234" s="613"/>
      <c r="BL234" s="613"/>
      <c r="BM234" s="613"/>
      <c r="BN234" s="973"/>
      <c r="BO234" s="613"/>
      <c r="BP234" s="613"/>
      <c r="BQ234" s="613"/>
      <c r="BR234" s="613"/>
      <c r="BS234" s="613"/>
      <c r="BT234" s="973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5"/>
      <c r="O235" s="1075"/>
      <c r="P235" s="1075"/>
      <c r="Q235" s="1075"/>
      <c r="R235" s="1075"/>
      <c r="S235" s="1075"/>
      <c r="T235" s="613"/>
      <c r="U235" s="613"/>
      <c r="V235" s="613"/>
      <c r="W235" s="613"/>
      <c r="X235" s="613"/>
      <c r="Y235" s="613"/>
      <c r="Z235" s="613"/>
      <c r="AA235" s="972"/>
      <c r="AB235" s="972"/>
      <c r="AC235" s="972"/>
      <c r="AD235" s="972"/>
      <c r="AE235" s="613"/>
      <c r="AF235" s="972"/>
      <c r="AG235" s="972"/>
      <c r="AH235" s="972"/>
      <c r="AI235" s="613"/>
      <c r="AJ235" s="972"/>
      <c r="AK235" s="613"/>
      <c r="AL235" s="972"/>
      <c r="AM235" s="972"/>
      <c r="AN235" s="972"/>
      <c r="AO235" s="613"/>
      <c r="AP235" s="613"/>
      <c r="AQ235" s="613"/>
      <c r="AR235" s="613"/>
      <c r="AS235" s="613"/>
      <c r="AT235" s="613"/>
      <c r="AU235" s="613"/>
      <c r="AV235" s="973"/>
      <c r="AW235" s="613"/>
      <c r="AX235" s="613"/>
      <c r="AY235" s="613"/>
      <c r="AZ235" s="613"/>
      <c r="BA235" s="613"/>
      <c r="BB235" s="1076"/>
      <c r="BC235" s="613"/>
      <c r="BD235" s="613"/>
      <c r="BE235" s="613"/>
      <c r="BF235" s="613"/>
      <c r="BG235" s="613"/>
      <c r="BH235" s="973"/>
      <c r="BI235" s="613"/>
      <c r="BJ235" s="613"/>
      <c r="BK235" s="613"/>
      <c r="BL235" s="613"/>
      <c r="BM235" s="613"/>
      <c r="BN235" s="973"/>
      <c r="BO235" s="613"/>
      <c r="BP235" s="613"/>
      <c r="BQ235" s="613"/>
      <c r="BR235" s="613"/>
      <c r="BS235" s="613"/>
      <c r="BT235" s="973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5"/>
      <c r="O236" s="1075"/>
      <c r="P236" s="1075"/>
      <c r="Q236" s="1075"/>
      <c r="R236" s="1075"/>
      <c r="S236" s="1075"/>
      <c r="T236" s="613"/>
      <c r="U236" s="613"/>
      <c r="V236" s="613"/>
      <c r="W236" s="613"/>
      <c r="X236" s="613"/>
      <c r="Y236" s="613"/>
      <c r="Z236" s="613"/>
      <c r="AA236" s="972"/>
      <c r="AB236" s="972"/>
      <c r="AC236" s="972"/>
      <c r="AD236" s="972"/>
      <c r="AE236" s="613"/>
      <c r="AF236" s="972"/>
      <c r="AG236" s="972"/>
      <c r="AH236" s="972"/>
      <c r="AI236" s="613"/>
      <c r="AJ236" s="972"/>
      <c r="AK236" s="613"/>
      <c r="AL236" s="972"/>
      <c r="AM236" s="972"/>
      <c r="AN236" s="972"/>
      <c r="AO236" s="613"/>
      <c r="AP236" s="613"/>
      <c r="AQ236" s="613"/>
      <c r="AR236" s="613"/>
      <c r="AS236" s="613"/>
      <c r="AT236" s="613"/>
      <c r="AU236" s="613"/>
      <c r="AV236" s="973"/>
      <c r="AW236" s="613"/>
      <c r="AX236" s="613"/>
      <c r="AY236" s="613"/>
      <c r="AZ236" s="613"/>
      <c r="BA236" s="613"/>
      <c r="BB236" s="1076"/>
      <c r="BC236" s="613"/>
      <c r="BD236" s="613"/>
      <c r="BE236" s="613"/>
      <c r="BF236" s="613"/>
      <c r="BG236" s="613"/>
      <c r="BH236" s="973"/>
      <c r="BI236" s="613"/>
      <c r="BJ236" s="613"/>
      <c r="BK236" s="613"/>
      <c r="BL236" s="613"/>
      <c r="BM236" s="613"/>
      <c r="BN236" s="973"/>
      <c r="BO236" s="613"/>
      <c r="BP236" s="613"/>
      <c r="BQ236" s="613"/>
      <c r="BR236" s="613"/>
      <c r="BS236" s="613"/>
      <c r="BT236" s="973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5"/>
      <c r="O237" s="1075"/>
      <c r="P237" s="1075"/>
      <c r="Q237" s="1075"/>
      <c r="R237" s="1075"/>
      <c r="S237" s="1075"/>
      <c r="T237" s="613"/>
      <c r="U237" s="613"/>
      <c r="V237" s="613"/>
      <c r="W237" s="613"/>
      <c r="X237" s="613"/>
      <c r="Y237" s="613"/>
      <c r="Z237" s="613"/>
      <c r="AA237" s="972"/>
      <c r="AB237" s="972"/>
      <c r="AC237" s="972"/>
      <c r="AD237" s="972"/>
      <c r="AE237" s="613"/>
      <c r="AF237" s="972"/>
      <c r="AG237" s="972"/>
      <c r="AH237" s="972"/>
      <c r="AI237" s="613"/>
      <c r="AJ237" s="972"/>
      <c r="AK237" s="613"/>
      <c r="AL237" s="972"/>
      <c r="AM237" s="972"/>
      <c r="AN237" s="972"/>
      <c r="AO237" s="613"/>
      <c r="AP237" s="613"/>
      <c r="AQ237" s="613"/>
      <c r="AR237" s="613"/>
      <c r="AS237" s="613"/>
      <c r="AT237" s="613"/>
      <c r="AU237" s="613"/>
      <c r="AV237" s="973"/>
      <c r="AW237" s="613"/>
      <c r="AX237" s="613"/>
      <c r="AY237" s="613"/>
      <c r="AZ237" s="613"/>
      <c r="BA237" s="613"/>
      <c r="BB237" s="1076"/>
      <c r="BC237" s="613"/>
      <c r="BD237" s="613"/>
      <c r="BE237" s="613"/>
      <c r="BF237" s="613"/>
      <c r="BG237" s="613"/>
      <c r="BH237" s="973"/>
      <c r="BI237" s="613"/>
      <c r="BJ237" s="613"/>
      <c r="BK237" s="613"/>
      <c r="BL237" s="613"/>
      <c r="BM237" s="613"/>
      <c r="BN237" s="973"/>
      <c r="BO237" s="613"/>
      <c r="BP237" s="613"/>
      <c r="BQ237" s="613"/>
      <c r="BR237" s="613"/>
      <c r="BS237" s="613"/>
      <c r="BT237" s="973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5"/>
      <c r="O238" s="1075"/>
      <c r="P238" s="1075"/>
      <c r="Q238" s="1075"/>
      <c r="R238" s="1075"/>
      <c r="S238" s="1075"/>
      <c r="T238" s="613"/>
      <c r="U238" s="613"/>
      <c r="V238" s="613"/>
      <c r="W238" s="613"/>
      <c r="X238" s="613"/>
      <c r="Y238" s="613"/>
      <c r="Z238" s="613"/>
      <c r="AA238" s="972"/>
      <c r="AB238" s="972"/>
      <c r="AC238" s="972"/>
      <c r="AD238" s="972"/>
      <c r="AE238" s="613"/>
      <c r="AF238" s="972"/>
      <c r="AG238" s="972"/>
      <c r="AH238" s="972"/>
      <c r="AI238" s="613"/>
      <c r="AJ238" s="972"/>
      <c r="AK238" s="613"/>
      <c r="AL238" s="972"/>
      <c r="AM238" s="972"/>
      <c r="AN238" s="972"/>
      <c r="AO238" s="613"/>
      <c r="AP238" s="613"/>
      <c r="AQ238" s="613"/>
      <c r="AR238" s="613"/>
      <c r="AS238" s="613"/>
      <c r="AT238" s="613"/>
      <c r="AU238" s="613"/>
      <c r="AV238" s="973"/>
      <c r="AW238" s="613"/>
      <c r="AX238" s="613"/>
      <c r="AY238" s="613"/>
      <c r="AZ238" s="613"/>
      <c r="BA238" s="613"/>
      <c r="BB238" s="1076"/>
      <c r="BC238" s="613"/>
      <c r="BD238" s="613"/>
      <c r="BE238" s="613"/>
      <c r="BF238" s="613"/>
      <c r="BG238" s="613"/>
      <c r="BH238" s="973"/>
      <c r="BI238" s="613"/>
      <c r="BJ238" s="613"/>
      <c r="BK238" s="613"/>
      <c r="BL238" s="613"/>
      <c r="BM238" s="613"/>
      <c r="BN238" s="973"/>
      <c r="BO238" s="613"/>
      <c r="BP238" s="613"/>
      <c r="BQ238" s="613"/>
      <c r="BR238" s="613"/>
      <c r="BS238" s="613"/>
      <c r="BT238" s="973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5"/>
      <c r="O239" s="1075"/>
      <c r="P239" s="1075"/>
      <c r="Q239" s="1075"/>
      <c r="R239" s="1075"/>
      <c r="S239" s="1075"/>
      <c r="T239" s="613"/>
      <c r="U239" s="613"/>
      <c r="V239" s="613"/>
      <c r="W239" s="613"/>
      <c r="X239" s="613"/>
      <c r="Y239" s="613"/>
      <c r="Z239" s="613"/>
      <c r="AA239" s="972"/>
      <c r="AB239" s="972"/>
      <c r="AC239" s="972"/>
      <c r="AD239" s="972"/>
      <c r="AE239" s="613"/>
      <c r="AF239" s="972"/>
      <c r="AG239" s="972"/>
      <c r="AH239" s="972"/>
      <c r="AI239" s="613"/>
      <c r="AJ239" s="972"/>
      <c r="AK239" s="613"/>
      <c r="AL239" s="972"/>
      <c r="AM239" s="972"/>
      <c r="AN239" s="972"/>
      <c r="AO239" s="613"/>
      <c r="AP239" s="613"/>
      <c r="AQ239" s="613"/>
      <c r="AR239" s="613"/>
      <c r="AS239" s="613"/>
      <c r="AT239" s="613"/>
      <c r="AU239" s="613"/>
      <c r="AV239" s="973"/>
      <c r="AW239" s="613"/>
      <c r="AX239" s="613"/>
      <c r="AY239" s="613"/>
      <c r="AZ239" s="613"/>
      <c r="BA239" s="613"/>
      <c r="BB239" s="1076"/>
      <c r="BC239" s="613"/>
      <c r="BD239" s="613"/>
      <c r="BE239" s="613"/>
      <c r="BF239" s="613"/>
      <c r="BG239" s="613"/>
      <c r="BH239" s="973"/>
      <c r="BI239" s="613"/>
      <c r="BJ239" s="613"/>
      <c r="BK239" s="613"/>
      <c r="BL239" s="613"/>
      <c r="BM239" s="613"/>
      <c r="BN239" s="973"/>
      <c r="BO239" s="613"/>
      <c r="BP239" s="613"/>
      <c r="BQ239" s="613"/>
      <c r="BR239" s="613"/>
      <c r="BS239" s="613"/>
      <c r="BT239" s="973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5"/>
      <c r="O240" s="1075"/>
      <c r="P240" s="1075"/>
      <c r="Q240" s="1075"/>
      <c r="R240" s="1075"/>
      <c r="S240" s="1075"/>
      <c r="T240" s="613"/>
      <c r="U240" s="613"/>
      <c r="V240" s="613"/>
      <c r="W240" s="613"/>
      <c r="X240" s="613"/>
      <c r="Y240" s="613"/>
      <c r="Z240" s="613"/>
      <c r="AA240" s="972"/>
      <c r="AB240" s="972"/>
      <c r="AC240" s="972"/>
      <c r="AD240" s="972"/>
      <c r="AE240" s="613"/>
      <c r="AF240" s="972"/>
      <c r="AG240" s="972"/>
      <c r="AH240" s="972"/>
      <c r="AI240" s="613"/>
      <c r="AJ240" s="972"/>
      <c r="AK240" s="613"/>
      <c r="AL240" s="972"/>
      <c r="AM240" s="972"/>
      <c r="AN240" s="972"/>
      <c r="AO240" s="613"/>
      <c r="AP240" s="613"/>
      <c r="AQ240" s="613"/>
      <c r="AR240" s="613"/>
      <c r="AS240" s="613"/>
      <c r="AT240" s="613"/>
      <c r="AU240" s="613"/>
      <c r="AV240" s="973"/>
      <c r="AW240" s="613"/>
      <c r="AX240" s="613"/>
      <c r="AY240" s="613"/>
      <c r="AZ240" s="613"/>
      <c r="BA240" s="613"/>
      <c r="BB240" s="1076"/>
      <c r="BC240" s="613"/>
      <c r="BD240" s="613"/>
      <c r="BE240" s="613"/>
      <c r="BF240" s="613"/>
      <c r="BG240" s="613"/>
      <c r="BH240" s="973"/>
      <c r="BI240" s="613"/>
      <c r="BJ240" s="613"/>
      <c r="BK240" s="613"/>
      <c r="BL240" s="613"/>
      <c r="BM240" s="613"/>
      <c r="BN240" s="973"/>
      <c r="BO240" s="613"/>
      <c r="BP240" s="613"/>
      <c r="BQ240" s="613"/>
      <c r="BR240" s="613"/>
      <c r="BS240" s="613"/>
      <c r="BT240" s="973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5"/>
      <c r="O241" s="1075"/>
      <c r="P241" s="1075"/>
      <c r="Q241" s="1075"/>
      <c r="R241" s="1075"/>
      <c r="S241" s="1075"/>
      <c r="T241" s="613"/>
      <c r="U241" s="613"/>
      <c r="V241" s="613"/>
      <c r="W241" s="613"/>
      <c r="X241" s="613"/>
      <c r="Y241" s="613"/>
      <c r="Z241" s="613"/>
      <c r="AA241" s="972"/>
      <c r="AB241" s="972"/>
      <c r="AC241" s="972"/>
      <c r="AD241" s="972"/>
      <c r="AE241" s="613"/>
      <c r="AF241" s="972"/>
      <c r="AG241" s="972"/>
      <c r="AH241" s="972"/>
      <c r="AI241" s="613"/>
      <c r="AJ241" s="972"/>
      <c r="AK241" s="613"/>
      <c r="AL241" s="972"/>
      <c r="AM241" s="972"/>
      <c r="AN241" s="972"/>
      <c r="AO241" s="613"/>
      <c r="AP241" s="613"/>
      <c r="AQ241" s="613"/>
      <c r="AR241" s="613"/>
      <c r="AS241" s="613"/>
      <c r="AT241" s="613"/>
      <c r="AU241" s="613"/>
      <c r="AV241" s="973"/>
      <c r="AW241" s="613"/>
      <c r="AX241" s="613"/>
      <c r="AY241" s="613"/>
      <c r="AZ241" s="613"/>
      <c r="BA241" s="613"/>
      <c r="BB241" s="1076"/>
      <c r="BC241" s="613"/>
      <c r="BD241" s="613"/>
      <c r="BE241" s="613"/>
      <c r="BF241" s="613"/>
      <c r="BG241" s="613"/>
      <c r="BH241" s="973"/>
      <c r="BI241" s="613"/>
      <c r="BJ241" s="613"/>
      <c r="BK241" s="613"/>
      <c r="BL241" s="613"/>
      <c r="BM241" s="613"/>
      <c r="BN241" s="973"/>
      <c r="BO241" s="613"/>
      <c r="BP241" s="613"/>
      <c r="BQ241" s="613"/>
      <c r="BR241" s="613"/>
      <c r="BS241" s="613"/>
      <c r="BT241" s="973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5"/>
      <c r="O242" s="1075"/>
      <c r="P242" s="1075"/>
      <c r="Q242" s="1075"/>
      <c r="R242" s="1075"/>
      <c r="S242" s="1075"/>
      <c r="T242" s="613"/>
      <c r="U242" s="613"/>
      <c r="V242" s="613"/>
      <c r="W242" s="613"/>
      <c r="X242" s="613"/>
      <c r="Y242" s="613"/>
      <c r="Z242" s="613"/>
      <c r="AA242" s="972"/>
      <c r="AB242" s="972"/>
      <c r="AC242" s="972"/>
      <c r="AD242" s="972"/>
      <c r="AE242" s="613"/>
      <c r="AF242" s="972"/>
      <c r="AG242" s="972"/>
      <c r="AH242" s="972"/>
      <c r="AI242" s="613"/>
      <c r="AJ242" s="972"/>
      <c r="AK242" s="613"/>
      <c r="AL242" s="972"/>
      <c r="AM242" s="972"/>
      <c r="AN242" s="972"/>
      <c r="AO242" s="613"/>
      <c r="AP242" s="613"/>
      <c r="AQ242" s="613"/>
      <c r="AR242" s="613"/>
      <c r="AS242" s="613"/>
      <c r="AT242" s="613"/>
      <c r="AU242" s="613"/>
      <c r="AV242" s="973"/>
      <c r="AW242" s="613"/>
      <c r="AX242" s="613"/>
      <c r="AY242" s="613"/>
      <c r="AZ242" s="613"/>
      <c r="BA242" s="613"/>
      <c r="BB242" s="1076"/>
      <c r="BC242" s="613"/>
      <c r="BD242" s="613"/>
      <c r="BE242" s="613"/>
      <c r="BF242" s="613"/>
      <c r="BG242" s="613"/>
      <c r="BH242" s="973"/>
      <c r="BI242" s="613"/>
      <c r="BJ242" s="613"/>
      <c r="BK242" s="613"/>
      <c r="BL242" s="613"/>
      <c r="BM242" s="613"/>
      <c r="BN242" s="973"/>
      <c r="BO242" s="613"/>
      <c r="BP242" s="613"/>
      <c r="BQ242" s="613"/>
      <c r="BR242" s="613"/>
      <c r="BS242" s="613"/>
      <c r="BT242" s="973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5"/>
      <c r="O243" s="1075"/>
      <c r="P243" s="1075"/>
      <c r="Q243" s="1075"/>
      <c r="R243" s="1075"/>
      <c r="S243" s="1075"/>
      <c r="T243" s="613"/>
      <c r="U243" s="613"/>
      <c r="V243" s="613"/>
      <c r="W243" s="613"/>
      <c r="X243" s="613"/>
      <c r="Y243" s="613"/>
      <c r="Z243" s="613"/>
      <c r="AA243" s="972"/>
      <c r="AB243" s="972"/>
      <c r="AC243" s="972"/>
      <c r="AD243" s="972"/>
      <c r="AE243" s="613"/>
      <c r="AF243" s="972"/>
      <c r="AG243" s="972"/>
      <c r="AH243" s="972"/>
      <c r="AI243" s="613"/>
      <c r="AJ243" s="972"/>
      <c r="AK243" s="613"/>
      <c r="AL243" s="972"/>
      <c r="AM243" s="972"/>
      <c r="AN243" s="972"/>
      <c r="AO243" s="613"/>
      <c r="AP243" s="613"/>
      <c r="AQ243" s="613"/>
      <c r="AR243" s="613"/>
      <c r="AS243" s="613"/>
      <c r="AT243" s="613"/>
      <c r="AU243" s="613"/>
      <c r="AV243" s="973"/>
      <c r="AW243" s="613"/>
      <c r="AX243" s="613"/>
      <c r="AY243" s="613"/>
      <c r="AZ243" s="613"/>
      <c r="BA243" s="613"/>
      <c r="BB243" s="1076"/>
      <c r="BC243" s="613"/>
      <c r="BD243" s="613"/>
      <c r="BE243" s="613"/>
      <c r="BF243" s="613"/>
      <c r="BG243" s="613"/>
      <c r="BH243" s="973"/>
      <c r="BI243" s="613"/>
      <c r="BJ243" s="613"/>
      <c r="BK243" s="613"/>
      <c r="BL243" s="613"/>
      <c r="BM243" s="613"/>
      <c r="BN243" s="973"/>
      <c r="BO243" s="613"/>
      <c r="BP243" s="613"/>
      <c r="BQ243" s="613"/>
      <c r="BR243" s="613"/>
      <c r="BS243" s="613"/>
      <c r="BT243" s="973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5"/>
      <c r="O244" s="1075"/>
      <c r="P244" s="1075"/>
      <c r="Q244" s="1075"/>
      <c r="R244" s="1075"/>
      <c r="S244" s="1075"/>
      <c r="T244" s="613"/>
      <c r="U244" s="613"/>
      <c r="V244" s="613"/>
      <c r="W244" s="613"/>
      <c r="X244" s="613"/>
      <c r="Y244" s="613"/>
      <c r="Z244" s="613"/>
      <c r="AA244" s="972"/>
      <c r="AB244" s="972"/>
      <c r="AC244" s="972"/>
      <c r="AD244" s="972"/>
      <c r="AE244" s="613"/>
      <c r="AF244" s="972"/>
      <c r="AG244" s="972"/>
      <c r="AH244" s="972"/>
      <c r="AI244" s="613"/>
      <c r="AJ244" s="972"/>
      <c r="AK244" s="613"/>
      <c r="AL244" s="972"/>
      <c r="AM244" s="972"/>
      <c r="AN244" s="972"/>
      <c r="AO244" s="613"/>
      <c r="AP244" s="613"/>
      <c r="AQ244" s="613"/>
      <c r="AR244" s="613"/>
      <c r="AS244" s="613"/>
      <c r="AT244" s="613"/>
      <c r="AU244" s="613"/>
      <c r="AV244" s="973"/>
      <c r="AW244" s="613"/>
      <c r="AX244" s="613"/>
      <c r="AY244" s="613"/>
      <c r="AZ244" s="613"/>
      <c r="BA244" s="613"/>
      <c r="BB244" s="1076"/>
      <c r="BC244" s="613"/>
      <c r="BD244" s="613"/>
      <c r="BE244" s="613"/>
      <c r="BF244" s="613"/>
      <c r="BG244" s="613"/>
      <c r="BH244" s="973"/>
      <c r="BI244" s="613"/>
      <c r="BJ244" s="613"/>
      <c r="BK244" s="613"/>
      <c r="BL244" s="613"/>
      <c r="BM244" s="613"/>
      <c r="BN244" s="973"/>
      <c r="BO244" s="613"/>
      <c r="BP244" s="613"/>
      <c r="BQ244" s="613"/>
      <c r="BR244" s="613"/>
      <c r="BS244" s="613"/>
      <c r="BT244" s="973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5"/>
      <c r="O245" s="1075"/>
      <c r="P245" s="1075"/>
      <c r="Q245" s="1075"/>
      <c r="R245" s="1075"/>
      <c r="S245" s="1075"/>
      <c r="T245" s="613"/>
      <c r="U245" s="613"/>
      <c r="V245" s="613"/>
      <c r="W245" s="613"/>
      <c r="X245" s="613"/>
      <c r="Y245" s="613"/>
      <c r="Z245" s="613"/>
      <c r="AA245" s="972"/>
      <c r="AB245" s="972"/>
      <c r="AC245" s="972"/>
      <c r="AD245" s="972"/>
      <c r="AE245" s="613"/>
      <c r="AF245" s="972"/>
      <c r="AG245" s="972"/>
      <c r="AH245" s="972"/>
      <c r="AI245" s="613"/>
      <c r="AJ245" s="972"/>
      <c r="AK245" s="613"/>
      <c r="AL245" s="972"/>
      <c r="AM245" s="972"/>
      <c r="AN245" s="972"/>
      <c r="AO245" s="613"/>
      <c r="AP245" s="613"/>
      <c r="AQ245" s="613"/>
      <c r="AR245" s="613"/>
      <c r="AS245" s="613"/>
      <c r="AT245" s="613"/>
      <c r="AU245" s="613"/>
      <c r="AV245" s="973"/>
      <c r="AW245" s="613"/>
      <c r="AX245" s="613"/>
      <c r="AY245" s="613"/>
      <c r="AZ245" s="613"/>
      <c r="BA245" s="613"/>
      <c r="BB245" s="1076"/>
      <c r="BC245" s="613"/>
      <c r="BD245" s="613"/>
      <c r="BE245" s="613"/>
      <c r="BF245" s="613"/>
      <c r="BG245" s="613"/>
      <c r="BH245" s="973"/>
      <c r="BI245" s="613"/>
      <c r="BJ245" s="613"/>
      <c r="BK245" s="613"/>
      <c r="BL245" s="613"/>
      <c r="BM245" s="613"/>
      <c r="BN245" s="973"/>
      <c r="BO245" s="613"/>
      <c r="BP245" s="613"/>
      <c r="BQ245" s="613"/>
      <c r="BR245" s="613"/>
      <c r="BS245" s="613"/>
      <c r="BT245" s="973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5"/>
      <c r="O246" s="1075"/>
      <c r="P246" s="1075"/>
      <c r="Q246" s="1075"/>
      <c r="R246" s="1075"/>
      <c r="S246" s="1075"/>
      <c r="T246" s="613"/>
      <c r="U246" s="613"/>
      <c r="V246" s="613"/>
      <c r="W246" s="613"/>
      <c r="X246" s="613"/>
      <c r="Y246" s="613"/>
      <c r="Z246" s="613"/>
      <c r="AA246" s="972"/>
      <c r="AB246" s="972"/>
      <c r="AC246" s="972"/>
      <c r="AD246" s="972"/>
      <c r="AE246" s="613"/>
      <c r="AF246" s="972"/>
      <c r="AG246" s="972"/>
      <c r="AH246" s="972"/>
      <c r="AI246" s="613"/>
      <c r="AJ246" s="972"/>
      <c r="AK246" s="613"/>
      <c r="AL246" s="972"/>
      <c r="AM246" s="972"/>
      <c r="AN246" s="972"/>
      <c r="AO246" s="613"/>
      <c r="AP246" s="613"/>
      <c r="AQ246" s="613"/>
      <c r="AR246" s="613"/>
      <c r="AS246" s="613"/>
      <c r="AT246" s="613"/>
      <c r="AU246" s="613"/>
      <c r="AV246" s="973"/>
      <c r="AW246" s="613"/>
      <c r="AX246" s="613"/>
      <c r="AY246" s="613"/>
      <c r="AZ246" s="613"/>
      <c r="BA246" s="613"/>
      <c r="BB246" s="1076"/>
      <c r="BC246" s="613"/>
      <c r="BD246" s="613"/>
      <c r="BE246" s="613"/>
      <c r="BF246" s="613"/>
      <c r="BG246" s="613"/>
      <c r="BH246" s="973"/>
      <c r="BI246" s="613"/>
      <c r="BJ246" s="613"/>
      <c r="BK246" s="613"/>
      <c r="BL246" s="613"/>
      <c r="BM246" s="613"/>
      <c r="BN246" s="973"/>
      <c r="BO246" s="613"/>
      <c r="BP246" s="613"/>
      <c r="BQ246" s="613"/>
      <c r="BR246" s="613"/>
      <c r="BS246" s="613"/>
      <c r="BT246" s="973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5"/>
      <c r="O247" s="1075"/>
      <c r="P247" s="1075"/>
      <c r="Q247" s="1075"/>
      <c r="R247" s="1075"/>
      <c r="S247" s="1075"/>
      <c r="T247" s="613"/>
      <c r="U247" s="613"/>
      <c r="V247" s="613"/>
      <c r="W247" s="613"/>
      <c r="X247" s="613"/>
      <c r="Y247" s="613"/>
      <c r="Z247" s="613"/>
      <c r="AA247" s="972"/>
      <c r="AB247" s="972"/>
      <c r="AC247" s="972"/>
      <c r="AD247" s="972"/>
      <c r="AE247" s="613"/>
      <c r="AF247" s="972"/>
      <c r="AG247" s="972"/>
      <c r="AH247" s="972"/>
      <c r="AI247" s="613"/>
      <c r="AJ247" s="972"/>
      <c r="AK247" s="613"/>
      <c r="AL247" s="972"/>
      <c r="AM247" s="972"/>
      <c r="AN247" s="972"/>
      <c r="AO247" s="613"/>
      <c r="AP247" s="613"/>
      <c r="AQ247" s="613"/>
      <c r="AR247" s="613"/>
      <c r="AS247" s="613"/>
      <c r="AT247" s="613"/>
      <c r="AU247" s="613"/>
      <c r="AV247" s="973"/>
      <c r="AW247" s="613"/>
      <c r="AX247" s="613"/>
      <c r="AY247" s="613"/>
      <c r="AZ247" s="613"/>
      <c r="BA247" s="613"/>
      <c r="BB247" s="1076"/>
      <c r="BC247" s="613"/>
      <c r="BD247" s="613"/>
      <c r="BE247" s="613"/>
      <c r="BF247" s="613"/>
      <c r="BG247" s="613"/>
      <c r="BH247" s="973"/>
      <c r="BI247" s="613"/>
      <c r="BJ247" s="613"/>
      <c r="BK247" s="613"/>
      <c r="BL247" s="613"/>
      <c r="BM247" s="613"/>
      <c r="BN247" s="973"/>
      <c r="BO247" s="613"/>
      <c r="BP247" s="613"/>
      <c r="BQ247" s="613"/>
      <c r="BR247" s="613"/>
      <c r="BS247" s="613"/>
      <c r="BT247" s="973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5"/>
      <c r="O248" s="1075"/>
      <c r="P248" s="1075"/>
      <c r="Q248" s="1075"/>
      <c r="R248" s="1075"/>
      <c r="S248" s="1075"/>
      <c r="T248" s="613"/>
      <c r="U248" s="613"/>
      <c r="V248" s="613"/>
      <c r="W248" s="613"/>
      <c r="X248" s="613"/>
      <c r="Y248" s="613"/>
      <c r="Z248" s="613"/>
      <c r="AA248" s="972"/>
      <c r="AB248" s="972"/>
      <c r="AC248" s="972"/>
      <c r="AD248" s="972"/>
      <c r="AE248" s="613"/>
      <c r="AF248" s="972"/>
      <c r="AG248" s="972"/>
      <c r="AH248" s="972"/>
      <c r="AI248" s="613"/>
      <c r="AJ248" s="972"/>
      <c r="AK248" s="613"/>
      <c r="AL248" s="972"/>
      <c r="AM248" s="972"/>
      <c r="AN248" s="972"/>
      <c r="AO248" s="613"/>
      <c r="AP248" s="613"/>
      <c r="AQ248" s="613"/>
      <c r="AR248" s="613"/>
      <c r="AS248" s="613"/>
      <c r="AT248" s="613"/>
      <c r="AU248" s="613"/>
      <c r="AV248" s="973"/>
      <c r="AW248" s="613"/>
      <c r="AX248" s="613"/>
      <c r="AY248" s="613"/>
      <c r="AZ248" s="613"/>
      <c r="BA248" s="613"/>
      <c r="BB248" s="1076"/>
      <c r="BC248" s="613"/>
      <c r="BD248" s="613"/>
      <c r="BE248" s="613"/>
      <c r="BF248" s="613"/>
      <c r="BG248" s="613"/>
      <c r="BH248" s="973"/>
      <c r="BI248" s="613"/>
      <c r="BJ248" s="613"/>
      <c r="BK248" s="613"/>
      <c r="BL248" s="613"/>
      <c r="BM248" s="613"/>
      <c r="BN248" s="973"/>
      <c r="BO248" s="613"/>
      <c r="BP248" s="613"/>
      <c r="BQ248" s="613"/>
      <c r="BR248" s="613"/>
      <c r="BS248" s="613"/>
      <c r="BT248" s="973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5"/>
      <c r="O249" s="1075"/>
      <c r="P249" s="1075"/>
      <c r="Q249" s="1075"/>
      <c r="R249" s="1075"/>
      <c r="S249" s="1075"/>
      <c r="T249" s="613"/>
      <c r="U249" s="613"/>
      <c r="V249" s="613"/>
      <c r="W249" s="613"/>
      <c r="X249" s="613"/>
      <c r="Y249" s="613"/>
      <c r="Z249" s="613"/>
      <c r="AA249" s="972"/>
      <c r="AB249" s="972"/>
      <c r="AC249" s="972"/>
      <c r="AD249" s="972"/>
      <c r="AE249" s="613"/>
      <c r="AF249" s="972"/>
      <c r="AG249" s="972"/>
      <c r="AH249" s="972"/>
      <c r="AI249" s="613"/>
      <c r="AJ249" s="972"/>
      <c r="AK249" s="613"/>
      <c r="AL249" s="972"/>
      <c r="AM249" s="972"/>
      <c r="AN249" s="972"/>
      <c r="AO249" s="613"/>
      <c r="AP249" s="613"/>
      <c r="AQ249" s="613"/>
      <c r="AR249" s="613"/>
      <c r="AS249" s="613"/>
      <c r="AT249" s="613"/>
      <c r="AU249" s="613"/>
      <c r="AV249" s="973"/>
      <c r="AW249" s="613"/>
      <c r="AX249" s="613"/>
      <c r="AY249" s="613"/>
      <c r="AZ249" s="613"/>
      <c r="BA249" s="613"/>
      <c r="BB249" s="1076"/>
      <c r="BC249" s="613"/>
      <c r="BD249" s="613"/>
      <c r="BE249" s="613"/>
      <c r="BF249" s="613"/>
      <c r="BG249" s="613"/>
      <c r="BH249" s="973"/>
      <c r="BI249" s="613"/>
      <c r="BJ249" s="613"/>
      <c r="BK249" s="613"/>
      <c r="BL249" s="613"/>
      <c r="BM249" s="613"/>
      <c r="BN249" s="973"/>
      <c r="BO249" s="613"/>
      <c r="BP249" s="613"/>
      <c r="BQ249" s="613"/>
      <c r="BR249" s="613"/>
      <c r="BS249" s="613"/>
      <c r="BT249" s="973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5"/>
      <c r="O250" s="1075"/>
      <c r="P250" s="1075"/>
      <c r="Q250" s="1075"/>
      <c r="R250" s="1075"/>
      <c r="S250" s="1075"/>
      <c r="T250" s="613"/>
      <c r="U250" s="613"/>
      <c r="V250" s="613"/>
      <c r="W250" s="613"/>
      <c r="X250" s="613"/>
      <c r="Y250" s="613"/>
      <c r="Z250" s="613"/>
      <c r="AA250" s="972"/>
      <c r="AB250" s="972"/>
      <c r="AC250" s="972"/>
      <c r="AD250" s="972"/>
      <c r="AE250" s="613"/>
      <c r="AF250" s="972"/>
      <c r="AG250" s="972"/>
      <c r="AH250" s="972"/>
      <c r="AI250" s="613"/>
      <c r="AJ250" s="972"/>
      <c r="AK250" s="613"/>
      <c r="AL250" s="972"/>
      <c r="AM250" s="972"/>
      <c r="AN250" s="972"/>
      <c r="AO250" s="613"/>
      <c r="AP250" s="613"/>
      <c r="AQ250" s="613"/>
      <c r="AR250" s="613"/>
      <c r="AS250" s="613"/>
      <c r="AT250" s="613"/>
      <c r="AU250" s="613"/>
      <c r="AV250" s="973"/>
      <c r="AW250" s="613"/>
      <c r="AX250" s="613"/>
      <c r="AY250" s="613"/>
      <c r="AZ250" s="613"/>
      <c r="BA250" s="613"/>
      <c r="BB250" s="1076"/>
      <c r="BC250" s="613"/>
      <c r="BD250" s="613"/>
      <c r="BE250" s="613"/>
      <c r="BF250" s="613"/>
      <c r="BG250" s="613"/>
      <c r="BH250" s="973"/>
      <c r="BI250" s="613"/>
      <c r="BJ250" s="613"/>
      <c r="BK250" s="613"/>
      <c r="BL250" s="613"/>
      <c r="BM250" s="613"/>
      <c r="BN250" s="973"/>
      <c r="BO250" s="613"/>
      <c r="BP250" s="613"/>
      <c r="BQ250" s="613"/>
      <c r="BR250" s="613"/>
      <c r="BS250" s="613"/>
      <c r="BT250" s="973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5"/>
      <c r="O251" s="1075"/>
      <c r="P251" s="1075"/>
      <c r="Q251" s="1075"/>
      <c r="R251" s="1075"/>
      <c r="S251" s="1075"/>
      <c r="T251" s="613"/>
      <c r="U251" s="613"/>
      <c r="V251" s="613"/>
      <c r="W251" s="613"/>
      <c r="X251" s="613"/>
      <c r="Y251" s="613"/>
      <c r="Z251" s="613"/>
      <c r="AA251" s="972"/>
      <c r="AB251" s="972"/>
      <c r="AC251" s="972"/>
      <c r="AD251" s="972"/>
      <c r="AE251" s="613"/>
      <c r="AF251" s="972"/>
      <c r="AG251" s="972"/>
      <c r="AH251" s="972"/>
      <c r="AI251" s="613"/>
      <c r="AJ251" s="972"/>
      <c r="AK251" s="613"/>
      <c r="AL251" s="972"/>
      <c r="AM251" s="972"/>
      <c r="AN251" s="972"/>
      <c r="AO251" s="613"/>
      <c r="AP251" s="613"/>
      <c r="AQ251" s="613"/>
      <c r="AR251" s="613"/>
      <c r="AS251" s="613"/>
      <c r="AT251" s="613"/>
      <c r="AU251" s="613"/>
      <c r="AV251" s="973"/>
      <c r="AW251" s="613"/>
      <c r="AX251" s="613"/>
      <c r="AY251" s="613"/>
      <c r="AZ251" s="613"/>
      <c r="BA251" s="613"/>
      <c r="BB251" s="1076"/>
      <c r="BC251" s="613"/>
      <c r="BD251" s="613"/>
      <c r="BE251" s="613"/>
      <c r="BF251" s="613"/>
      <c r="BG251" s="613"/>
      <c r="BH251" s="973"/>
      <c r="BI251" s="613"/>
      <c r="BJ251" s="613"/>
      <c r="BK251" s="613"/>
      <c r="BL251" s="613"/>
      <c r="BM251" s="613"/>
      <c r="BN251" s="973"/>
      <c r="BO251" s="613"/>
      <c r="BP251" s="613"/>
      <c r="BQ251" s="613"/>
      <c r="BR251" s="613"/>
      <c r="BS251" s="613"/>
      <c r="BT251" s="973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5"/>
      <c r="O252" s="1075"/>
      <c r="P252" s="1075"/>
      <c r="Q252" s="1075"/>
      <c r="R252" s="1075"/>
      <c r="S252" s="1075"/>
      <c r="T252" s="613"/>
      <c r="U252" s="613"/>
      <c r="V252" s="613"/>
      <c r="W252" s="613"/>
      <c r="X252" s="613"/>
      <c r="Y252" s="613"/>
      <c r="Z252" s="613"/>
      <c r="AA252" s="972"/>
      <c r="AB252" s="972"/>
      <c r="AC252" s="972"/>
      <c r="AD252" s="972"/>
      <c r="AE252" s="613"/>
      <c r="AF252" s="972"/>
      <c r="AG252" s="972"/>
      <c r="AH252" s="972"/>
      <c r="AI252" s="613"/>
      <c r="AJ252" s="972"/>
      <c r="AK252" s="613"/>
      <c r="AL252" s="972"/>
      <c r="AM252" s="972"/>
      <c r="AN252" s="972"/>
      <c r="AO252" s="613"/>
      <c r="AP252" s="613"/>
      <c r="AQ252" s="613"/>
      <c r="AR252" s="613"/>
      <c r="AS252" s="613"/>
      <c r="AT252" s="613"/>
      <c r="AU252" s="613"/>
      <c r="AV252" s="973"/>
      <c r="AW252" s="613"/>
      <c r="AX252" s="613"/>
      <c r="AY252" s="613"/>
      <c r="AZ252" s="613"/>
      <c r="BA252" s="613"/>
      <c r="BB252" s="1076"/>
      <c r="BC252" s="613"/>
      <c r="BD252" s="613"/>
      <c r="BE252" s="613"/>
      <c r="BF252" s="613"/>
      <c r="BG252" s="613"/>
      <c r="BH252" s="973"/>
      <c r="BI252" s="613"/>
      <c r="BJ252" s="613"/>
      <c r="BK252" s="613"/>
      <c r="BL252" s="613"/>
      <c r="BM252" s="613"/>
      <c r="BN252" s="973"/>
      <c r="BO252" s="613"/>
      <c r="BP252" s="613"/>
      <c r="BQ252" s="613"/>
      <c r="BR252" s="613"/>
      <c r="BS252" s="613"/>
      <c r="BT252" s="973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5"/>
      <c r="O253" s="1075"/>
      <c r="P253" s="1075"/>
      <c r="Q253" s="1075"/>
      <c r="R253" s="1075"/>
      <c r="S253" s="1075"/>
      <c r="T253" s="613"/>
      <c r="U253" s="613"/>
      <c r="V253" s="613"/>
      <c r="W253" s="613"/>
      <c r="X253" s="613"/>
      <c r="Y253" s="613"/>
      <c r="Z253" s="613"/>
      <c r="AA253" s="972"/>
      <c r="AB253" s="972"/>
      <c r="AC253" s="972"/>
      <c r="AD253" s="972"/>
      <c r="AE253" s="613"/>
      <c r="AF253" s="972"/>
      <c r="AG253" s="972"/>
      <c r="AH253" s="972"/>
      <c r="AI253" s="613"/>
      <c r="AJ253" s="972"/>
      <c r="AK253" s="613"/>
      <c r="AL253" s="972"/>
      <c r="AM253" s="972"/>
      <c r="AN253" s="972"/>
      <c r="AO253" s="613"/>
      <c r="AP253" s="613"/>
      <c r="AQ253" s="613"/>
      <c r="AR253" s="613"/>
      <c r="AS253" s="613"/>
      <c r="AT253" s="613"/>
      <c r="AU253" s="613"/>
      <c r="AV253" s="973"/>
      <c r="AW253" s="613"/>
      <c r="AX253" s="613"/>
      <c r="AY253" s="613"/>
      <c r="AZ253" s="613"/>
      <c r="BA253" s="613"/>
      <c r="BB253" s="1076"/>
      <c r="BC253" s="613"/>
      <c r="BD253" s="613"/>
      <c r="BE253" s="613"/>
      <c r="BF253" s="613"/>
      <c r="BG253" s="613"/>
      <c r="BH253" s="973"/>
      <c r="BI253" s="613"/>
      <c r="BJ253" s="613"/>
      <c r="BK253" s="613"/>
      <c r="BL253" s="613"/>
      <c r="BM253" s="613"/>
      <c r="BN253" s="973"/>
      <c r="BO253" s="613"/>
      <c r="BP253" s="613"/>
      <c r="BQ253" s="613"/>
      <c r="BR253" s="613"/>
      <c r="BS253" s="613"/>
      <c r="BT253" s="973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5"/>
      <c r="O254" s="1075"/>
      <c r="P254" s="1075"/>
      <c r="Q254" s="1075"/>
      <c r="R254" s="1075"/>
      <c r="S254" s="1075"/>
      <c r="T254" s="613"/>
      <c r="U254" s="613"/>
      <c r="V254" s="613"/>
      <c r="W254" s="613"/>
      <c r="X254" s="613"/>
      <c r="Y254" s="613"/>
      <c r="Z254" s="613"/>
      <c r="AA254" s="972"/>
      <c r="AB254" s="972"/>
      <c r="AC254" s="972"/>
      <c r="AD254" s="972"/>
      <c r="AE254" s="613"/>
      <c r="AF254" s="972"/>
      <c r="AG254" s="972"/>
      <c r="AH254" s="972"/>
      <c r="AI254" s="613"/>
      <c r="AJ254" s="972"/>
      <c r="AK254" s="613"/>
      <c r="AL254" s="972"/>
      <c r="AM254" s="972"/>
      <c r="AN254" s="972"/>
      <c r="AO254" s="613"/>
      <c r="AP254" s="613"/>
      <c r="AQ254" s="613"/>
      <c r="AR254" s="613"/>
      <c r="AS254" s="613"/>
      <c r="AT254" s="613"/>
      <c r="AU254" s="613"/>
      <c r="AV254" s="973"/>
      <c r="AW254" s="613"/>
      <c r="AX254" s="613"/>
      <c r="AY254" s="613"/>
      <c r="AZ254" s="613"/>
      <c r="BA254" s="613"/>
      <c r="BB254" s="1076"/>
      <c r="BC254" s="613"/>
      <c r="BD254" s="613"/>
      <c r="BE254" s="613"/>
      <c r="BF254" s="613"/>
      <c r="BG254" s="613"/>
      <c r="BH254" s="973"/>
      <c r="BI254" s="613"/>
      <c r="BJ254" s="613"/>
      <c r="BK254" s="613"/>
      <c r="BL254" s="613"/>
      <c r="BM254" s="613"/>
      <c r="BN254" s="973"/>
      <c r="BO254" s="613"/>
      <c r="BP254" s="613"/>
      <c r="BQ254" s="613"/>
      <c r="BR254" s="613"/>
      <c r="BS254" s="613"/>
      <c r="BT254" s="973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5"/>
      <c r="O255" s="1075"/>
      <c r="P255" s="1075"/>
      <c r="Q255" s="1075"/>
      <c r="R255" s="1075"/>
      <c r="S255" s="1075"/>
      <c r="T255" s="613"/>
      <c r="U255" s="613"/>
      <c r="V255" s="613"/>
      <c r="W255" s="613"/>
      <c r="X255" s="613"/>
      <c r="Y255" s="613"/>
      <c r="Z255" s="613"/>
      <c r="AA255" s="972"/>
      <c r="AB255" s="972"/>
      <c r="AC255" s="972"/>
      <c r="AD255" s="972"/>
      <c r="AE255" s="613"/>
      <c r="AF255" s="972"/>
      <c r="AG255" s="972"/>
      <c r="AH255" s="972"/>
      <c r="AI255" s="613"/>
      <c r="AJ255" s="972"/>
      <c r="AK255" s="613"/>
      <c r="AL255" s="972"/>
      <c r="AM255" s="972"/>
      <c r="AN255" s="972"/>
      <c r="AO255" s="613"/>
      <c r="AP255" s="613"/>
      <c r="AQ255" s="613"/>
      <c r="AR255" s="613"/>
      <c r="AS255" s="613"/>
      <c r="AT255" s="613"/>
      <c r="AU255" s="613"/>
      <c r="AV255" s="973"/>
      <c r="AW255" s="613"/>
      <c r="AX255" s="613"/>
      <c r="AY255" s="613"/>
      <c r="AZ255" s="613"/>
      <c r="BA255" s="613"/>
      <c r="BB255" s="1076"/>
      <c r="BC255" s="613"/>
      <c r="BD255" s="613"/>
      <c r="BE255" s="613"/>
      <c r="BF255" s="613"/>
      <c r="BG255" s="613"/>
      <c r="BH255" s="973"/>
      <c r="BI255" s="613"/>
      <c r="BJ255" s="613"/>
      <c r="BK255" s="613"/>
      <c r="BL255" s="613"/>
      <c r="BM255" s="613"/>
      <c r="BN255" s="973"/>
      <c r="BO255" s="613"/>
      <c r="BP255" s="613"/>
      <c r="BQ255" s="613"/>
      <c r="BR255" s="613"/>
      <c r="BS255" s="613"/>
      <c r="BT255" s="973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5"/>
      <c r="O256" s="1075"/>
      <c r="P256" s="1075"/>
      <c r="Q256" s="1075"/>
      <c r="R256" s="1075"/>
      <c r="S256" s="1075"/>
      <c r="T256" s="613"/>
      <c r="U256" s="613"/>
      <c r="V256" s="613"/>
      <c r="W256" s="613"/>
      <c r="X256" s="613"/>
      <c r="Y256" s="613"/>
      <c r="Z256" s="613"/>
      <c r="AA256" s="972"/>
      <c r="AB256" s="972"/>
      <c r="AC256" s="972"/>
      <c r="AD256" s="972"/>
      <c r="AE256" s="613"/>
      <c r="AF256" s="972"/>
      <c r="AG256" s="972"/>
      <c r="AH256" s="972"/>
      <c r="AI256" s="613"/>
      <c r="AJ256" s="972"/>
      <c r="AK256" s="613"/>
      <c r="AL256" s="972"/>
      <c r="AM256" s="972"/>
      <c r="AN256" s="972"/>
      <c r="AO256" s="613"/>
      <c r="AP256" s="613"/>
      <c r="AQ256" s="613"/>
      <c r="AR256" s="613"/>
      <c r="AS256" s="613"/>
      <c r="AT256" s="613"/>
      <c r="AU256" s="613"/>
      <c r="AV256" s="973"/>
      <c r="AW256" s="613"/>
      <c r="AX256" s="613"/>
      <c r="AY256" s="613"/>
      <c r="AZ256" s="613"/>
      <c r="BA256" s="613"/>
      <c r="BB256" s="1076"/>
      <c r="BC256" s="613"/>
      <c r="BD256" s="613"/>
      <c r="BE256" s="613"/>
      <c r="BF256" s="613"/>
      <c r="BG256" s="613"/>
      <c r="BH256" s="973"/>
      <c r="BI256" s="613"/>
      <c r="BJ256" s="613"/>
      <c r="BK256" s="613"/>
      <c r="BL256" s="613"/>
      <c r="BM256" s="613"/>
      <c r="BN256" s="973"/>
      <c r="BO256" s="613"/>
      <c r="BP256" s="613"/>
      <c r="BQ256" s="613"/>
      <c r="BR256" s="613"/>
      <c r="BS256" s="613"/>
      <c r="BT256" s="973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5"/>
      <c r="O257" s="1075"/>
      <c r="P257" s="1075"/>
      <c r="Q257" s="1075"/>
      <c r="R257" s="1075"/>
      <c r="S257" s="1075"/>
      <c r="T257" s="613"/>
      <c r="U257" s="613"/>
      <c r="V257" s="613"/>
      <c r="W257" s="613"/>
      <c r="X257" s="613"/>
      <c r="Y257" s="613"/>
      <c r="Z257" s="613"/>
      <c r="AA257" s="972"/>
      <c r="AB257" s="972"/>
      <c r="AC257" s="972"/>
      <c r="AD257" s="972"/>
      <c r="AE257" s="613"/>
      <c r="AF257" s="972"/>
      <c r="AG257" s="972"/>
      <c r="AH257" s="972"/>
      <c r="AI257" s="613"/>
      <c r="AJ257" s="972"/>
      <c r="AK257" s="613"/>
      <c r="AL257" s="972"/>
      <c r="AM257" s="972"/>
      <c r="AN257" s="972"/>
      <c r="AO257" s="613"/>
      <c r="AP257" s="613"/>
      <c r="AQ257" s="613"/>
      <c r="AR257" s="613"/>
      <c r="AS257" s="613"/>
      <c r="AT257" s="613"/>
      <c r="AU257" s="613"/>
      <c r="AV257" s="973"/>
      <c r="AW257" s="613"/>
      <c r="AX257" s="613"/>
      <c r="AY257" s="613"/>
      <c r="AZ257" s="613"/>
      <c r="BA257" s="613"/>
      <c r="BB257" s="1076"/>
      <c r="BC257" s="613"/>
      <c r="BD257" s="613"/>
      <c r="BE257" s="613"/>
      <c r="BF257" s="613"/>
      <c r="BG257" s="613"/>
      <c r="BH257" s="973"/>
      <c r="BI257" s="613"/>
      <c r="BJ257" s="613"/>
      <c r="BK257" s="613"/>
      <c r="BL257" s="613"/>
      <c r="BM257" s="613"/>
      <c r="BN257" s="973"/>
      <c r="BO257" s="613"/>
      <c r="BP257" s="613"/>
      <c r="BQ257" s="613"/>
      <c r="BR257" s="613"/>
      <c r="BS257" s="613"/>
      <c r="BT257" s="973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5"/>
      <c r="O258" s="1075"/>
      <c r="P258" s="1075"/>
      <c r="Q258" s="1075"/>
      <c r="R258" s="1075"/>
      <c r="S258" s="1075"/>
      <c r="T258" s="613"/>
      <c r="U258" s="613"/>
      <c r="V258" s="613"/>
      <c r="W258" s="613"/>
      <c r="X258" s="613"/>
      <c r="Y258" s="613"/>
      <c r="Z258" s="613"/>
      <c r="AA258" s="972"/>
      <c r="AB258" s="972"/>
      <c r="AC258" s="972"/>
      <c r="AD258" s="972"/>
      <c r="AE258" s="613"/>
      <c r="AF258" s="972"/>
      <c r="AG258" s="972"/>
      <c r="AH258" s="972"/>
      <c r="AI258" s="613"/>
      <c r="AJ258" s="972"/>
      <c r="AK258" s="613"/>
      <c r="AL258" s="972"/>
      <c r="AM258" s="972"/>
      <c r="AN258" s="972"/>
      <c r="AO258" s="613"/>
      <c r="AP258" s="613"/>
      <c r="AQ258" s="613"/>
      <c r="AR258" s="613"/>
      <c r="AS258" s="613"/>
      <c r="AT258" s="613"/>
      <c r="AU258" s="613"/>
      <c r="AV258" s="973"/>
      <c r="AW258" s="613"/>
      <c r="AX258" s="613"/>
      <c r="AY258" s="613"/>
      <c r="AZ258" s="613"/>
      <c r="BA258" s="613"/>
      <c r="BB258" s="1076"/>
      <c r="BC258" s="613"/>
      <c r="BD258" s="613"/>
      <c r="BE258" s="613"/>
      <c r="BF258" s="613"/>
      <c r="BG258" s="613"/>
      <c r="BH258" s="973"/>
      <c r="BI258" s="613"/>
      <c r="BJ258" s="613"/>
      <c r="BK258" s="613"/>
      <c r="BL258" s="613"/>
      <c r="BM258" s="613"/>
      <c r="BN258" s="973"/>
      <c r="BO258" s="613"/>
      <c r="BP258" s="613"/>
      <c r="BQ258" s="613"/>
      <c r="BR258" s="613"/>
      <c r="BS258" s="613"/>
      <c r="BT258" s="973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5"/>
      <c r="O259" s="1075"/>
      <c r="P259" s="1075"/>
      <c r="Q259" s="1075"/>
      <c r="R259" s="1075"/>
      <c r="S259" s="1075"/>
      <c r="T259" s="613"/>
      <c r="U259" s="613"/>
      <c r="V259" s="613"/>
      <c r="W259" s="613"/>
      <c r="X259" s="613"/>
      <c r="Y259" s="613"/>
      <c r="Z259" s="613"/>
      <c r="AA259" s="972"/>
      <c r="AB259" s="972"/>
      <c r="AC259" s="972"/>
      <c r="AD259" s="972"/>
      <c r="AE259" s="613"/>
      <c r="AF259" s="972"/>
      <c r="AG259" s="972"/>
      <c r="AH259" s="972"/>
      <c r="AI259" s="613"/>
      <c r="AJ259" s="972"/>
      <c r="AK259" s="613"/>
      <c r="AL259" s="972"/>
      <c r="AM259" s="972"/>
      <c r="AN259" s="972"/>
      <c r="AO259" s="613"/>
      <c r="AP259" s="613"/>
      <c r="AQ259" s="613"/>
      <c r="AR259" s="613"/>
      <c r="AS259" s="613"/>
      <c r="AT259" s="613"/>
      <c r="AU259" s="613"/>
      <c r="AV259" s="973"/>
      <c r="AW259" s="613"/>
      <c r="AX259" s="613"/>
      <c r="AY259" s="613"/>
      <c r="AZ259" s="613"/>
      <c r="BA259" s="613"/>
      <c r="BB259" s="1076"/>
      <c r="BC259" s="613"/>
      <c r="BD259" s="613"/>
      <c r="BE259" s="613"/>
      <c r="BF259" s="613"/>
      <c r="BG259" s="613"/>
      <c r="BH259" s="973"/>
      <c r="BI259" s="613"/>
      <c r="BJ259" s="613"/>
      <c r="BK259" s="613"/>
      <c r="BL259" s="613"/>
      <c r="BM259" s="613"/>
      <c r="BN259" s="973"/>
      <c r="BO259" s="613"/>
      <c r="BP259" s="613"/>
      <c r="BQ259" s="613"/>
      <c r="BR259" s="613"/>
      <c r="BS259" s="613"/>
      <c r="BT259" s="973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5"/>
      <c r="O260" s="1075"/>
      <c r="P260" s="1075"/>
      <c r="Q260" s="1075"/>
      <c r="R260" s="1075"/>
      <c r="S260" s="1075"/>
      <c r="T260" s="613"/>
      <c r="U260" s="613"/>
      <c r="V260" s="613"/>
      <c r="W260" s="613"/>
      <c r="X260" s="613"/>
      <c r="Y260" s="613"/>
      <c r="Z260" s="613"/>
      <c r="AA260" s="972"/>
      <c r="AB260" s="972"/>
      <c r="AC260" s="972"/>
      <c r="AD260" s="972"/>
      <c r="AE260" s="613"/>
      <c r="AF260" s="972"/>
      <c r="AG260" s="972"/>
      <c r="AH260" s="972"/>
      <c r="AI260" s="613"/>
      <c r="AJ260" s="972"/>
      <c r="AK260" s="613"/>
      <c r="AL260" s="972"/>
      <c r="AM260" s="972"/>
      <c r="AN260" s="972"/>
      <c r="AO260" s="613"/>
      <c r="AP260" s="613"/>
      <c r="AQ260" s="613"/>
      <c r="AR260" s="613"/>
      <c r="AS260" s="613"/>
      <c r="AT260" s="613"/>
      <c r="AU260" s="613"/>
      <c r="AV260" s="973"/>
      <c r="AW260" s="613"/>
      <c r="AX260" s="613"/>
      <c r="AY260" s="613"/>
      <c r="AZ260" s="613"/>
      <c r="BA260" s="613"/>
      <c r="BB260" s="1076"/>
      <c r="BC260" s="613"/>
      <c r="BD260" s="613"/>
      <c r="BE260" s="613"/>
      <c r="BF260" s="613"/>
      <c r="BG260" s="613"/>
      <c r="BH260" s="973"/>
      <c r="BI260" s="613"/>
      <c r="BJ260" s="613"/>
      <c r="BK260" s="613"/>
      <c r="BL260" s="613"/>
      <c r="BM260" s="613"/>
      <c r="BN260" s="973"/>
      <c r="BO260" s="613"/>
      <c r="BP260" s="613"/>
      <c r="BQ260" s="613"/>
      <c r="BR260" s="613"/>
      <c r="BS260" s="613"/>
      <c r="BT260" s="973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5"/>
      <c r="O261" s="1075"/>
      <c r="P261" s="1075"/>
      <c r="Q261" s="1075"/>
      <c r="R261" s="1075"/>
      <c r="S261" s="1075"/>
      <c r="T261" s="613"/>
      <c r="U261" s="613"/>
      <c r="V261" s="613"/>
      <c r="W261" s="613"/>
      <c r="X261" s="613"/>
      <c r="Y261" s="613"/>
      <c r="Z261" s="613"/>
      <c r="AA261" s="972"/>
      <c r="AB261" s="972"/>
      <c r="AC261" s="972"/>
      <c r="AD261" s="972"/>
      <c r="AE261" s="613"/>
      <c r="AF261" s="972"/>
      <c r="AG261" s="972"/>
      <c r="AH261" s="972"/>
      <c r="AI261" s="613"/>
      <c r="AJ261" s="972"/>
      <c r="AK261" s="613"/>
      <c r="AL261" s="972"/>
      <c r="AM261" s="972"/>
      <c r="AN261" s="972"/>
      <c r="AO261" s="613"/>
      <c r="AP261" s="613"/>
      <c r="AQ261" s="613"/>
      <c r="AR261" s="613"/>
      <c r="AS261" s="613"/>
      <c r="AT261" s="613"/>
      <c r="AU261" s="613"/>
      <c r="AV261" s="973"/>
      <c r="AW261" s="613"/>
      <c r="AX261" s="613"/>
      <c r="AY261" s="613"/>
      <c r="AZ261" s="613"/>
      <c r="BA261" s="613"/>
      <c r="BB261" s="1076"/>
      <c r="BC261" s="613"/>
      <c r="BD261" s="613"/>
      <c r="BE261" s="613"/>
      <c r="BF261" s="613"/>
      <c r="BG261" s="613"/>
      <c r="BH261" s="973"/>
      <c r="BI261" s="613"/>
      <c r="BJ261" s="613"/>
      <c r="BK261" s="613"/>
      <c r="BL261" s="613"/>
      <c r="BM261" s="613"/>
      <c r="BN261" s="973"/>
      <c r="BO261" s="613"/>
      <c r="BP261" s="613"/>
      <c r="BQ261" s="613"/>
      <c r="BR261" s="613"/>
      <c r="BS261" s="613"/>
      <c r="BT261" s="973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5"/>
      <c r="O262" s="1075"/>
      <c r="P262" s="1075"/>
      <c r="Q262" s="1075"/>
      <c r="R262" s="1075"/>
      <c r="S262" s="1075"/>
      <c r="T262" s="613"/>
      <c r="U262" s="613"/>
      <c r="V262" s="613"/>
      <c r="W262" s="613"/>
      <c r="X262" s="613"/>
      <c r="Y262" s="613"/>
      <c r="Z262" s="613"/>
      <c r="AA262" s="972"/>
      <c r="AB262" s="972"/>
      <c r="AC262" s="972"/>
      <c r="AD262" s="972"/>
      <c r="AE262" s="613"/>
      <c r="AF262" s="972"/>
      <c r="AG262" s="972"/>
      <c r="AH262" s="972"/>
      <c r="AI262" s="613"/>
      <c r="AJ262" s="972"/>
      <c r="AK262" s="613"/>
      <c r="AL262" s="972"/>
      <c r="AM262" s="972"/>
      <c r="AN262" s="972"/>
      <c r="AO262" s="613"/>
      <c r="AP262" s="613"/>
      <c r="AQ262" s="613"/>
      <c r="AR262" s="613"/>
      <c r="AS262" s="613"/>
      <c r="AT262" s="613"/>
      <c r="AU262" s="613"/>
      <c r="AV262" s="973"/>
      <c r="AW262" s="613"/>
      <c r="AX262" s="613"/>
      <c r="AY262" s="613"/>
      <c r="AZ262" s="613"/>
      <c r="BA262" s="613"/>
      <c r="BB262" s="1076"/>
      <c r="BC262" s="613"/>
      <c r="BD262" s="613"/>
      <c r="BE262" s="613"/>
      <c r="BF262" s="613"/>
      <c r="BG262" s="613"/>
      <c r="BH262" s="973"/>
      <c r="BI262" s="613"/>
      <c r="BJ262" s="613"/>
      <c r="BK262" s="613"/>
      <c r="BL262" s="613"/>
      <c r="BM262" s="613"/>
      <c r="BN262" s="973"/>
      <c r="BO262" s="613"/>
      <c r="BP262" s="613"/>
      <c r="BQ262" s="613"/>
      <c r="BR262" s="613"/>
      <c r="BS262" s="613"/>
      <c r="BT262" s="973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5"/>
      <c r="O263" s="1075"/>
      <c r="P263" s="1075"/>
      <c r="Q263" s="1075"/>
      <c r="R263" s="1075"/>
      <c r="S263" s="1075"/>
      <c r="T263" s="613"/>
      <c r="U263" s="613"/>
      <c r="V263" s="613"/>
      <c r="W263" s="613"/>
      <c r="X263" s="613"/>
      <c r="Y263" s="613"/>
      <c r="Z263" s="613"/>
      <c r="AA263" s="972"/>
      <c r="AB263" s="972"/>
      <c r="AC263" s="972"/>
      <c r="AD263" s="972"/>
      <c r="AE263" s="613"/>
      <c r="AF263" s="972"/>
      <c r="AG263" s="972"/>
      <c r="AH263" s="972"/>
      <c r="AI263" s="613"/>
      <c r="AJ263" s="972"/>
      <c r="AK263" s="613"/>
      <c r="AL263" s="972"/>
      <c r="AM263" s="972"/>
      <c r="AN263" s="972"/>
      <c r="AO263" s="613"/>
      <c r="AP263" s="613"/>
      <c r="AQ263" s="613"/>
      <c r="AR263" s="613"/>
      <c r="AS263" s="613"/>
      <c r="AT263" s="613"/>
      <c r="AU263" s="613"/>
      <c r="AV263" s="973"/>
      <c r="AW263" s="613"/>
      <c r="AX263" s="613"/>
      <c r="AY263" s="613"/>
      <c r="AZ263" s="613"/>
      <c r="BA263" s="613"/>
      <c r="BB263" s="1076"/>
      <c r="BC263" s="613"/>
      <c r="BD263" s="613"/>
      <c r="BE263" s="613"/>
      <c r="BF263" s="613"/>
      <c r="BG263" s="613"/>
      <c r="BH263" s="973"/>
      <c r="BI263" s="613"/>
      <c r="BJ263" s="613"/>
      <c r="BK263" s="613"/>
      <c r="BL263" s="613"/>
      <c r="BM263" s="613"/>
      <c r="BN263" s="973"/>
      <c r="BO263" s="613"/>
      <c r="BP263" s="613"/>
      <c r="BQ263" s="613"/>
      <c r="BR263" s="613"/>
      <c r="BS263" s="613"/>
      <c r="BT263" s="973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5"/>
      <c r="O264" s="1075"/>
      <c r="P264" s="1075"/>
      <c r="Q264" s="1075"/>
      <c r="R264" s="1075"/>
      <c r="S264" s="1075"/>
      <c r="T264" s="613"/>
      <c r="U264" s="613"/>
      <c r="V264" s="613"/>
      <c r="W264" s="613"/>
      <c r="X264" s="613"/>
      <c r="Y264" s="613"/>
      <c r="Z264" s="613"/>
      <c r="AA264" s="972"/>
      <c r="AB264" s="972"/>
      <c r="AC264" s="972"/>
      <c r="AD264" s="972"/>
      <c r="AE264" s="613"/>
      <c r="AF264" s="972"/>
      <c r="AG264" s="972"/>
      <c r="AH264" s="972"/>
      <c r="AI264" s="613"/>
      <c r="AJ264" s="972"/>
      <c r="AK264" s="613"/>
      <c r="AL264" s="972"/>
      <c r="AM264" s="972"/>
      <c r="AN264" s="972"/>
      <c r="AO264" s="613"/>
      <c r="AP264" s="613"/>
      <c r="AQ264" s="613"/>
      <c r="AR264" s="613"/>
      <c r="AS264" s="613"/>
      <c r="AT264" s="613"/>
      <c r="AU264" s="613"/>
      <c r="AV264" s="973"/>
      <c r="AW264" s="613"/>
      <c r="AX264" s="613"/>
      <c r="AY264" s="613"/>
      <c r="AZ264" s="613"/>
      <c r="BA264" s="613"/>
      <c r="BB264" s="1076"/>
      <c r="BC264" s="613"/>
      <c r="BD264" s="613"/>
      <c r="BE264" s="613"/>
      <c r="BF264" s="613"/>
      <c r="BG264" s="613"/>
      <c r="BH264" s="973"/>
      <c r="BI264" s="613"/>
      <c r="BJ264" s="613"/>
      <c r="BK264" s="613"/>
      <c r="BL264" s="613"/>
      <c r="BM264" s="613"/>
      <c r="BN264" s="973"/>
      <c r="BO264" s="613"/>
      <c r="BP264" s="613"/>
      <c r="BQ264" s="613"/>
      <c r="BR264" s="613"/>
      <c r="BS264" s="613"/>
      <c r="BT264" s="973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5"/>
      <c r="O265" s="1075"/>
      <c r="P265" s="1075"/>
      <c r="Q265" s="1075"/>
      <c r="R265" s="1075"/>
      <c r="S265" s="1075"/>
      <c r="T265" s="613"/>
      <c r="U265" s="613"/>
      <c r="V265" s="613"/>
      <c r="W265" s="613"/>
      <c r="X265" s="613"/>
      <c r="Y265" s="613"/>
      <c r="Z265" s="613"/>
      <c r="AA265" s="972"/>
      <c r="AB265" s="972"/>
      <c r="AC265" s="972"/>
      <c r="AD265" s="972"/>
      <c r="AE265" s="613"/>
      <c r="AF265" s="972"/>
      <c r="AG265" s="972"/>
      <c r="AH265" s="972"/>
      <c r="AI265" s="613"/>
      <c r="AJ265" s="972"/>
      <c r="AK265" s="613"/>
      <c r="AL265" s="972"/>
      <c r="AM265" s="972"/>
      <c r="AN265" s="972"/>
      <c r="AO265" s="613"/>
      <c r="AP265" s="613"/>
      <c r="AQ265" s="613"/>
      <c r="AR265" s="613"/>
      <c r="AS265" s="613"/>
      <c r="AT265" s="613"/>
      <c r="AU265" s="613"/>
      <c r="AV265" s="973"/>
      <c r="AW265" s="613"/>
      <c r="AX265" s="613"/>
      <c r="AY265" s="613"/>
      <c r="AZ265" s="613"/>
      <c r="BA265" s="613"/>
      <c r="BB265" s="1076"/>
      <c r="BC265" s="613"/>
      <c r="BD265" s="613"/>
      <c r="BE265" s="613"/>
      <c r="BF265" s="613"/>
      <c r="BG265" s="613"/>
      <c r="BH265" s="973"/>
      <c r="BI265" s="613"/>
      <c r="BJ265" s="613"/>
      <c r="BK265" s="613"/>
      <c r="BL265" s="613"/>
      <c r="BM265" s="613"/>
      <c r="BN265" s="973"/>
      <c r="BO265" s="613"/>
      <c r="BP265" s="613"/>
      <c r="BQ265" s="613"/>
      <c r="BR265" s="613"/>
      <c r="BS265" s="613"/>
      <c r="BT265" s="973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5"/>
      <c r="O266" s="1075"/>
      <c r="P266" s="1075"/>
      <c r="Q266" s="1075"/>
      <c r="R266" s="1075"/>
      <c r="S266" s="1075"/>
      <c r="T266" s="613"/>
      <c r="U266" s="613"/>
      <c r="V266" s="613"/>
      <c r="W266" s="613"/>
      <c r="X266" s="613"/>
      <c r="Y266" s="613"/>
      <c r="Z266" s="613"/>
      <c r="AA266" s="972"/>
      <c r="AB266" s="972"/>
      <c r="AC266" s="972"/>
      <c r="AD266" s="972"/>
      <c r="AE266" s="613"/>
      <c r="AF266" s="972"/>
      <c r="AG266" s="972"/>
      <c r="AH266" s="972"/>
      <c r="AI266" s="613"/>
      <c r="AJ266" s="972"/>
      <c r="AK266" s="613"/>
      <c r="AL266" s="972"/>
      <c r="AM266" s="972"/>
      <c r="AN266" s="972"/>
      <c r="AO266" s="613"/>
      <c r="AP266" s="613"/>
      <c r="AQ266" s="613"/>
      <c r="AR266" s="613"/>
      <c r="AS266" s="613"/>
      <c r="AT266" s="613"/>
      <c r="AU266" s="613"/>
      <c r="AV266" s="973"/>
      <c r="AW266" s="613"/>
      <c r="AX266" s="613"/>
      <c r="AY266" s="613"/>
      <c r="AZ266" s="613"/>
      <c r="BA266" s="613"/>
      <c r="BB266" s="1076"/>
      <c r="BC266" s="613"/>
      <c r="BD266" s="613"/>
      <c r="BE266" s="613"/>
      <c r="BF266" s="613"/>
      <c r="BG266" s="613"/>
      <c r="BH266" s="973"/>
      <c r="BI266" s="613"/>
      <c r="BJ266" s="613"/>
      <c r="BK266" s="613"/>
      <c r="BL266" s="613"/>
      <c r="BM266" s="613"/>
      <c r="BN266" s="973"/>
      <c r="BO266" s="613"/>
      <c r="BP266" s="613"/>
      <c r="BQ266" s="613"/>
      <c r="BR266" s="613"/>
      <c r="BS266" s="613"/>
      <c r="BT266" s="973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5"/>
      <c r="O267" s="1075"/>
      <c r="P267" s="1075"/>
      <c r="Q267" s="1075"/>
      <c r="R267" s="1075"/>
      <c r="S267" s="1075"/>
      <c r="T267" s="613"/>
      <c r="U267" s="613"/>
      <c r="V267" s="613"/>
      <c r="W267" s="613"/>
      <c r="X267" s="613"/>
      <c r="Y267" s="613"/>
      <c r="Z267" s="613"/>
      <c r="AA267" s="972"/>
      <c r="AB267" s="972"/>
      <c r="AC267" s="972"/>
      <c r="AD267" s="972"/>
      <c r="AE267" s="613"/>
      <c r="AF267" s="972"/>
      <c r="AG267" s="972"/>
      <c r="AH267" s="972"/>
      <c r="AI267" s="613"/>
      <c r="AJ267" s="972"/>
      <c r="AK267" s="613"/>
      <c r="AL267" s="972"/>
      <c r="AM267" s="972"/>
      <c r="AN267" s="972"/>
      <c r="AO267" s="613"/>
      <c r="AP267" s="613"/>
      <c r="AQ267" s="613"/>
      <c r="AR267" s="613"/>
      <c r="AS267" s="613"/>
      <c r="AT267" s="613"/>
      <c r="AU267" s="613"/>
      <c r="AV267" s="973"/>
      <c r="AW267" s="613"/>
      <c r="AX267" s="613"/>
      <c r="AY267" s="613"/>
      <c r="AZ267" s="613"/>
      <c r="BA267" s="613"/>
      <c r="BB267" s="1076"/>
      <c r="BC267" s="613"/>
      <c r="BD267" s="613"/>
      <c r="BE267" s="613"/>
      <c r="BF267" s="613"/>
      <c r="BG267" s="613"/>
      <c r="BH267" s="973"/>
      <c r="BI267" s="613"/>
      <c r="BJ267" s="613"/>
      <c r="BK267" s="613"/>
      <c r="BL267" s="613"/>
      <c r="BM267" s="613"/>
      <c r="BN267" s="973"/>
      <c r="BO267" s="613"/>
      <c r="BP267" s="613"/>
      <c r="BQ267" s="613"/>
      <c r="BR267" s="613"/>
      <c r="BS267" s="613"/>
      <c r="BT267" s="973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5"/>
      <c r="O268" s="1075"/>
      <c r="P268" s="1075"/>
      <c r="Q268" s="1075"/>
      <c r="R268" s="1075"/>
      <c r="S268" s="1075"/>
      <c r="T268" s="613"/>
      <c r="U268" s="613"/>
      <c r="V268" s="613"/>
      <c r="W268" s="613"/>
      <c r="X268" s="613"/>
      <c r="Y268" s="613"/>
      <c r="Z268" s="613"/>
      <c r="AA268" s="972"/>
      <c r="AB268" s="972"/>
      <c r="AC268" s="972"/>
      <c r="AD268" s="972"/>
      <c r="AE268" s="613"/>
      <c r="AF268" s="972"/>
      <c r="AG268" s="972"/>
      <c r="AH268" s="972"/>
      <c r="AI268" s="613"/>
      <c r="AJ268" s="972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3"/>
      <c r="AW268" s="613"/>
      <c r="AX268" s="613"/>
      <c r="AY268" s="613"/>
      <c r="AZ268" s="613"/>
      <c r="BA268" s="613"/>
      <c r="BB268" s="1076"/>
      <c r="BC268" s="613"/>
      <c r="BD268" s="613"/>
      <c r="BE268" s="613"/>
      <c r="BF268" s="613"/>
      <c r="BG268" s="613"/>
      <c r="BH268" s="973"/>
      <c r="BI268" s="613"/>
      <c r="BJ268" s="613"/>
      <c r="BK268" s="613"/>
      <c r="BL268" s="613"/>
      <c r="BM268" s="613"/>
      <c r="BN268" s="973"/>
      <c r="BO268" s="613"/>
      <c r="BP268" s="613"/>
      <c r="BQ268" s="613"/>
      <c r="BR268" s="613"/>
      <c r="BS268" s="613"/>
      <c r="BT268" s="973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5"/>
      <c r="O269" s="1075"/>
      <c r="P269" s="1075"/>
      <c r="Q269" s="1075"/>
      <c r="R269" s="1075"/>
      <c r="S269" s="1075"/>
      <c r="T269" s="613"/>
      <c r="U269" s="613"/>
      <c r="V269" s="613"/>
      <c r="W269" s="613"/>
      <c r="X269" s="613"/>
      <c r="Y269" s="613"/>
      <c r="Z269" s="613"/>
      <c r="AA269" s="972"/>
      <c r="AB269" s="972"/>
      <c r="AC269" s="972"/>
      <c r="AD269" s="972"/>
      <c r="AE269" s="613"/>
      <c r="AF269" s="972"/>
      <c r="AG269" s="972"/>
      <c r="AH269" s="972"/>
      <c r="AI269" s="613"/>
      <c r="AJ269" s="972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3"/>
      <c r="AW269" s="613"/>
      <c r="AX269" s="613"/>
      <c r="AY269" s="613"/>
      <c r="AZ269" s="613"/>
      <c r="BA269" s="613"/>
      <c r="BB269" s="1076"/>
      <c r="BC269" s="613"/>
      <c r="BD269" s="613"/>
      <c r="BE269" s="613"/>
      <c r="BF269" s="613"/>
      <c r="BG269" s="613"/>
      <c r="BH269" s="973"/>
      <c r="BI269" s="613"/>
      <c r="BJ269" s="613"/>
      <c r="BK269" s="613"/>
      <c r="BL269" s="613"/>
      <c r="BM269" s="613"/>
      <c r="BN269" s="973"/>
      <c r="BO269" s="613"/>
      <c r="BP269" s="613"/>
      <c r="BQ269" s="613"/>
      <c r="BR269" s="613"/>
      <c r="BS269" s="613"/>
      <c r="BT269" s="973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5"/>
      <c r="O270" s="1075"/>
      <c r="P270" s="1075"/>
      <c r="Q270" s="1075"/>
      <c r="R270" s="1075"/>
      <c r="S270" s="1075"/>
      <c r="T270" s="613"/>
      <c r="U270" s="613"/>
      <c r="V270" s="613"/>
      <c r="W270" s="613"/>
      <c r="X270" s="613"/>
      <c r="Y270" s="613"/>
      <c r="Z270" s="613"/>
      <c r="AA270" s="972"/>
      <c r="AB270" s="972"/>
      <c r="AC270" s="972"/>
      <c r="AD270" s="972"/>
      <c r="AE270" s="613"/>
      <c r="AF270" s="972"/>
      <c r="AG270" s="972"/>
      <c r="AH270" s="972"/>
      <c r="AI270" s="613"/>
      <c r="AJ270" s="972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3"/>
      <c r="AW270" s="613"/>
      <c r="AX270" s="613"/>
      <c r="AY270" s="613"/>
      <c r="AZ270" s="613"/>
      <c r="BA270" s="613"/>
      <c r="BB270" s="1076"/>
      <c r="BC270" s="613"/>
      <c r="BD270" s="613"/>
      <c r="BE270" s="613"/>
      <c r="BF270" s="613"/>
      <c r="BG270" s="613"/>
      <c r="BH270" s="973"/>
      <c r="BI270" s="613"/>
      <c r="BJ270" s="613"/>
      <c r="BK270" s="613"/>
      <c r="BL270" s="613"/>
      <c r="BM270" s="613"/>
      <c r="BN270" s="973"/>
      <c r="BO270" s="613"/>
      <c r="BP270" s="613"/>
      <c r="BQ270" s="613"/>
      <c r="BR270" s="613"/>
      <c r="BS270" s="613"/>
      <c r="BT270" s="973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5"/>
      <c r="O271" s="1075"/>
      <c r="P271" s="1075"/>
      <c r="Q271" s="1075"/>
      <c r="R271" s="1075"/>
      <c r="S271" s="1075"/>
      <c r="T271" s="613"/>
      <c r="U271" s="613"/>
      <c r="V271" s="613"/>
      <c r="W271" s="613"/>
      <c r="X271" s="613"/>
      <c r="Y271" s="613"/>
      <c r="Z271" s="613"/>
      <c r="AA271" s="972"/>
      <c r="AB271" s="972"/>
      <c r="AC271" s="972"/>
      <c r="AD271" s="972"/>
      <c r="AE271" s="613"/>
      <c r="AF271" s="972"/>
      <c r="AG271" s="972"/>
      <c r="AH271" s="972"/>
      <c r="AI271" s="613"/>
      <c r="AJ271" s="972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3"/>
      <c r="AW271" s="613"/>
      <c r="AX271" s="613"/>
      <c r="AY271" s="613"/>
      <c r="AZ271" s="613"/>
      <c r="BA271" s="613"/>
      <c r="BB271" s="1076"/>
      <c r="BC271" s="613"/>
      <c r="BD271" s="613"/>
      <c r="BE271" s="613"/>
      <c r="BF271" s="613"/>
      <c r="BG271" s="613"/>
      <c r="BH271" s="973"/>
      <c r="BI271" s="613"/>
      <c r="BJ271" s="613"/>
      <c r="BK271" s="613"/>
      <c r="BL271" s="613"/>
      <c r="BM271" s="613"/>
      <c r="BN271" s="973"/>
      <c r="BO271" s="613"/>
      <c r="BP271" s="613"/>
      <c r="BQ271" s="613"/>
      <c r="BR271" s="613"/>
      <c r="BS271" s="613"/>
      <c r="BT271" s="973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5"/>
      <c r="O272" s="1075"/>
      <c r="P272" s="1075"/>
      <c r="Q272" s="1075"/>
      <c r="R272" s="1075"/>
      <c r="S272" s="1075"/>
      <c r="T272" s="613"/>
      <c r="U272" s="613"/>
      <c r="V272" s="613"/>
      <c r="W272" s="613"/>
      <c r="X272" s="613"/>
      <c r="Y272" s="613"/>
      <c r="Z272" s="613"/>
      <c r="AA272" s="972"/>
      <c r="AB272" s="972"/>
      <c r="AC272" s="972"/>
      <c r="AD272" s="972"/>
      <c r="AE272" s="613"/>
      <c r="AF272" s="972"/>
      <c r="AG272" s="972"/>
      <c r="AH272" s="972"/>
      <c r="AI272" s="613"/>
      <c r="AJ272" s="972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3"/>
      <c r="AW272" s="613"/>
      <c r="AX272" s="613"/>
      <c r="AY272" s="613"/>
      <c r="AZ272" s="613"/>
      <c r="BA272" s="613"/>
      <c r="BB272" s="1076"/>
      <c r="BC272" s="613"/>
      <c r="BD272" s="613"/>
      <c r="BE272" s="613"/>
      <c r="BF272" s="613"/>
      <c r="BG272" s="613"/>
      <c r="BH272" s="973"/>
      <c r="BI272" s="613"/>
      <c r="BJ272" s="613"/>
      <c r="BK272" s="613"/>
      <c r="BL272" s="613"/>
      <c r="BM272" s="613"/>
      <c r="BN272" s="973"/>
      <c r="BO272" s="613"/>
      <c r="BP272" s="613"/>
      <c r="BQ272" s="613"/>
      <c r="BR272" s="613"/>
      <c r="BS272" s="613"/>
      <c r="BT272" s="973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5"/>
      <c r="O273" s="1075"/>
      <c r="P273" s="1075"/>
      <c r="Q273" s="1075"/>
      <c r="R273" s="1075"/>
      <c r="S273" s="1075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2"/>
      <c r="AF273" s="613"/>
      <c r="AG273" s="613"/>
      <c r="AH273" s="613"/>
      <c r="AI273" s="974"/>
      <c r="AJ273" s="613"/>
      <c r="AK273" s="972"/>
      <c r="AL273" s="613"/>
      <c r="AM273" s="972"/>
      <c r="AN273" s="613"/>
      <c r="AO273" s="972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3"/>
      <c r="BB273" s="613"/>
      <c r="BC273" s="613"/>
      <c r="BD273" s="613"/>
      <c r="BE273" s="613"/>
      <c r="BF273" s="613"/>
      <c r="BG273" s="1076"/>
      <c r="BH273" s="613"/>
      <c r="BI273" s="613"/>
      <c r="BJ273" s="613"/>
      <c r="BK273" s="613"/>
      <c r="BL273" s="613"/>
      <c r="BM273" s="973"/>
      <c r="BN273" s="613"/>
      <c r="BO273" s="613"/>
      <c r="BP273" s="613"/>
      <c r="BQ273" s="613"/>
      <c r="BR273" s="613"/>
      <c r="BS273" s="973"/>
      <c r="BT273" s="613"/>
      <c r="BU273" s="613"/>
      <c r="BV273" s="613"/>
      <c r="BW273" s="613"/>
      <c r="BX273" s="613"/>
      <c r="BY273" s="973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5"/>
      <c r="O274" s="1075"/>
      <c r="P274" s="1075"/>
      <c r="Q274" s="1075"/>
      <c r="R274" s="1075"/>
      <c r="S274" s="1075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2"/>
      <c r="AF274" s="613"/>
      <c r="AG274" s="613"/>
      <c r="AH274" s="613"/>
      <c r="AI274" s="974"/>
      <c r="AJ274" s="613"/>
      <c r="AK274" s="972"/>
      <c r="AL274" s="613"/>
      <c r="AM274" s="972"/>
      <c r="AN274" s="613"/>
      <c r="AO274" s="972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3"/>
      <c r="BB274" s="613"/>
      <c r="BC274" s="613"/>
      <c r="BD274" s="613"/>
      <c r="BE274" s="613"/>
      <c r="BF274" s="613"/>
      <c r="BG274" s="1076"/>
      <c r="BH274" s="613"/>
      <c r="BI274" s="613"/>
      <c r="BJ274" s="613"/>
      <c r="BK274" s="613"/>
      <c r="BL274" s="613"/>
      <c r="BM274" s="973"/>
      <c r="BN274" s="613"/>
      <c r="BO274" s="613"/>
      <c r="BP274" s="613"/>
      <c r="BQ274" s="613"/>
      <c r="BR274" s="613"/>
      <c r="BS274" s="973"/>
      <c r="BT274" s="613"/>
      <c r="BU274" s="613"/>
      <c r="BV274" s="613"/>
      <c r="BW274" s="613"/>
      <c r="BX274" s="613"/>
      <c r="BY274" s="973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5"/>
      <c r="O275" s="1075"/>
      <c r="P275" s="1075"/>
      <c r="Q275" s="1075"/>
      <c r="R275" s="1075"/>
      <c r="S275" s="1075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2"/>
      <c r="AF275" s="613"/>
      <c r="AG275" s="613"/>
      <c r="AH275" s="613"/>
      <c r="AI275" s="974"/>
      <c r="AJ275" s="613"/>
      <c r="AK275" s="972"/>
      <c r="AL275" s="613"/>
      <c r="AM275" s="972"/>
      <c r="AN275" s="613"/>
      <c r="AO275" s="972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3"/>
      <c r="BB275" s="613"/>
      <c r="BC275" s="613"/>
      <c r="BD275" s="613"/>
      <c r="BE275" s="613"/>
      <c r="BF275" s="613"/>
      <c r="BG275" s="1076"/>
      <c r="BH275" s="613"/>
      <c r="BI275" s="613"/>
      <c r="BJ275" s="613"/>
      <c r="BK275" s="613"/>
      <c r="BL275" s="613"/>
      <c r="BM275" s="973"/>
      <c r="BN275" s="613"/>
      <c r="BO275" s="613"/>
      <c r="BP275" s="613"/>
      <c r="BQ275" s="613"/>
      <c r="BR275" s="613"/>
      <c r="BS275" s="973"/>
      <c r="BT275" s="613"/>
      <c r="BU275" s="613"/>
      <c r="BV275" s="613"/>
      <c r="BW275" s="613"/>
      <c r="BX275" s="613"/>
      <c r="BY275" s="973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5"/>
      <c r="O276" s="1075"/>
      <c r="P276" s="1075"/>
      <c r="Q276" s="1075"/>
      <c r="R276" s="1075"/>
      <c r="S276" s="1075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2"/>
      <c r="AF276" s="613"/>
      <c r="AG276" s="613"/>
      <c r="AH276" s="613"/>
      <c r="AI276" s="974"/>
      <c r="AJ276" s="613"/>
      <c r="AK276" s="972"/>
      <c r="AL276" s="613"/>
      <c r="AM276" s="972"/>
      <c r="AN276" s="613"/>
      <c r="AO276" s="972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3"/>
      <c r="BB276" s="613"/>
      <c r="BC276" s="613"/>
      <c r="BD276" s="613"/>
      <c r="BE276" s="613"/>
      <c r="BF276" s="613"/>
      <c r="BG276" s="1076"/>
      <c r="BH276" s="613"/>
      <c r="BI276" s="613"/>
      <c r="BJ276" s="613"/>
      <c r="BK276" s="613"/>
      <c r="BL276" s="613"/>
      <c r="BM276" s="973"/>
      <c r="BN276" s="613"/>
      <c r="BO276" s="613"/>
      <c r="BP276" s="613"/>
      <c r="BQ276" s="613"/>
      <c r="BR276" s="613"/>
      <c r="BS276" s="973"/>
      <c r="BT276" s="613"/>
      <c r="BU276" s="613"/>
      <c r="BV276" s="613"/>
      <c r="BW276" s="613"/>
      <c r="BX276" s="613"/>
      <c r="BY276" s="973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5"/>
      <c r="O277" s="1075"/>
      <c r="P277" s="1075"/>
      <c r="Q277" s="1075"/>
      <c r="R277" s="1075"/>
      <c r="S277" s="1075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2"/>
      <c r="AF277" s="613"/>
      <c r="AG277" s="613"/>
      <c r="AH277" s="613"/>
      <c r="AI277" s="974"/>
      <c r="AJ277" s="613"/>
      <c r="AK277" s="972"/>
      <c r="AL277" s="613"/>
      <c r="AM277" s="972"/>
      <c r="AN277" s="613"/>
      <c r="AO277" s="972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3"/>
      <c r="BB277" s="613"/>
      <c r="BC277" s="613"/>
      <c r="BD277" s="613"/>
      <c r="BE277" s="613"/>
      <c r="BF277" s="613"/>
      <c r="BG277" s="1076"/>
      <c r="BH277" s="613"/>
      <c r="BI277" s="613"/>
      <c r="BJ277" s="613"/>
      <c r="BK277" s="613"/>
      <c r="BL277" s="613"/>
      <c r="BM277" s="973"/>
      <c r="BN277" s="613"/>
      <c r="BO277" s="613"/>
      <c r="BP277" s="613"/>
      <c r="BQ277" s="613"/>
      <c r="BR277" s="613"/>
      <c r="BS277" s="973"/>
      <c r="BT277" s="613"/>
      <c r="BU277" s="613"/>
      <c r="BV277" s="613"/>
      <c r="BW277" s="613"/>
      <c r="BX277" s="613"/>
      <c r="BY277" s="973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5"/>
      <c r="O278" s="1075"/>
      <c r="P278" s="1075"/>
      <c r="Q278" s="1075"/>
      <c r="R278" s="1075"/>
      <c r="S278" s="1075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2"/>
      <c r="AF278" s="613"/>
      <c r="AG278" s="613"/>
      <c r="AH278" s="613"/>
      <c r="AI278" s="974"/>
      <c r="AJ278" s="613"/>
      <c r="AK278" s="972"/>
      <c r="AL278" s="613"/>
      <c r="AM278" s="972"/>
      <c r="AN278" s="613"/>
      <c r="AO278" s="972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3"/>
      <c r="BB278" s="613"/>
      <c r="BC278" s="613"/>
      <c r="BD278" s="613"/>
      <c r="BE278" s="613"/>
      <c r="BF278" s="613"/>
      <c r="BG278" s="1076"/>
      <c r="BH278" s="613"/>
      <c r="BI278" s="613"/>
      <c r="BJ278" s="613"/>
      <c r="BK278" s="613"/>
      <c r="BL278" s="613"/>
      <c r="BM278" s="973"/>
      <c r="BN278" s="613"/>
      <c r="BO278" s="613"/>
      <c r="BP278" s="613"/>
      <c r="BQ278" s="613"/>
      <c r="BR278" s="613"/>
      <c r="BS278" s="973"/>
      <c r="BT278" s="613"/>
      <c r="BU278" s="613"/>
      <c r="BV278" s="613"/>
      <c r="BW278" s="613"/>
      <c r="BX278" s="613"/>
      <c r="BY278" s="973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5"/>
      <c r="O279" s="1075"/>
      <c r="P279" s="1075"/>
      <c r="Q279" s="1075"/>
      <c r="R279" s="1075"/>
      <c r="S279" s="1075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2"/>
      <c r="AF279" s="613"/>
      <c r="AG279" s="613"/>
      <c r="AH279" s="613"/>
      <c r="AI279" s="974"/>
      <c r="AJ279" s="613"/>
      <c r="AK279" s="972"/>
      <c r="AL279" s="613"/>
      <c r="AM279" s="972"/>
      <c r="AN279" s="613"/>
      <c r="AO279" s="972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3"/>
      <c r="BB279" s="613"/>
      <c r="BC279" s="613"/>
      <c r="BD279" s="613"/>
      <c r="BE279" s="613"/>
      <c r="BF279" s="613"/>
      <c r="BG279" s="1076"/>
      <c r="BH279" s="613"/>
      <c r="BI279" s="613"/>
      <c r="BJ279" s="613"/>
      <c r="BK279" s="613"/>
      <c r="BL279" s="613"/>
      <c r="BM279" s="973"/>
      <c r="BN279" s="613"/>
      <c r="BO279" s="613"/>
      <c r="BP279" s="613"/>
      <c r="BQ279" s="613"/>
      <c r="BR279" s="613"/>
      <c r="BS279" s="973"/>
      <c r="BT279" s="613"/>
      <c r="BU279" s="613"/>
      <c r="BV279" s="613"/>
      <c r="BW279" s="613"/>
      <c r="BX279" s="613"/>
      <c r="BY279" s="973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5"/>
      <c r="O280" s="1075"/>
      <c r="P280" s="1075"/>
      <c r="Q280" s="1075"/>
      <c r="R280" s="1075"/>
      <c r="S280" s="1075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2"/>
      <c r="AF280" s="613"/>
      <c r="AG280" s="613"/>
      <c r="AH280" s="613"/>
      <c r="AI280" s="974"/>
      <c r="AJ280" s="613"/>
      <c r="AK280" s="972"/>
      <c r="AL280" s="613"/>
      <c r="AM280" s="972"/>
      <c r="AN280" s="613"/>
      <c r="AO280" s="972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3"/>
      <c r="BB280" s="613"/>
      <c r="BC280" s="613"/>
      <c r="BD280" s="613"/>
      <c r="BE280" s="613"/>
      <c r="BF280" s="613"/>
      <c r="BG280" s="1076"/>
      <c r="BH280" s="613"/>
      <c r="BI280" s="613"/>
      <c r="BJ280" s="613"/>
      <c r="BK280" s="613"/>
      <c r="BL280" s="613"/>
      <c r="BM280" s="973"/>
      <c r="BN280" s="613"/>
      <c r="BO280" s="613"/>
      <c r="BP280" s="613"/>
      <c r="BQ280" s="613"/>
      <c r="BR280" s="613"/>
      <c r="BS280" s="973"/>
      <c r="BT280" s="613"/>
      <c r="BU280" s="613"/>
      <c r="BV280" s="613"/>
      <c r="BW280" s="613"/>
      <c r="BX280" s="613"/>
      <c r="BY280" s="973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5"/>
      <c r="O281" s="1075"/>
      <c r="P281" s="1075"/>
      <c r="Q281" s="1075"/>
      <c r="R281" s="1075"/>
      <c r="S281" s="1075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2"/>
      <c r="AF281" s="613"/>
      <c r="AG281" s="613"/>
      <c r="AH281" s="613"/>
      <c r="AI281" s="974"/>
      <c r="AJ281" s="613"/>
      <c r="AK281" s="972"/>
      <c r="AL281" s="613"/>
      <c r="AM281" s="972"/>
      <c r="AN281" s="613"/>
      <c r="AO281" s="972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3"/>
      <c r="BB281" s="613"/>
      <c r="BC281" s="613"/>
      <c r="BD281" s="613"/>
      <c r="BE281" s="613"/>
      <c r="BF281" s="613"/>
      <c r="BG281" s="1076"/>
      <c r="BH281" s="613"/>
      <c r="BI281" s="613"/>
      <c r="BJ281" s="613"/>
      <c r="BK281" s="613"/>
      <c r="BL281" s="613"/>
      <c r="BM281" s="973"/>
      <c r="BN281" s="613"/>
      <c r="BO281" s="613"/>
      <c r="BP281" s="613"/>
      <c r="BQ281" s="613"/>
      <c r="BR281" s="613"/>
      <c r="BS281" s="973"/>
      <c r="BT281" s="613"/>
      <c r="BU281" s="613"/>
      <c r="BV281" s="613"/>
      <c r="BW281" s="613"/>
      <c r="BX281" s="613"/>
      <c r="BY281" s="973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5"/>
      <c r="O282" s="1075"/>
      <c r="P282" s="1075"/>
      <c r="Q282" s="1075"/>
      <c r="R282" s="1075"/>
      <c r="S282" s="1075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2"/>
      <c r="AF282" s="613"/>
      <c r="AG282" s="613"/>
      <c r="AH282" s="613"/>
      <c r="AI282" s="974"/>
      <c r="AJ282" s="613"/>
      <c r="AK282" s="972"/>
      <c r="AL282" s="613"/>
      <c r="AM282" s="972"/>
      <c r="AN282" s="613"/>
      <c r="AO282" s="972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3"/>
      <c r="BB282" s="613"/>
      <c r="BC282" s="613"/>
      <c r="BD282" s="613"/>
      <c r="BE282" s="613"/>
      <c r="BF282" s="613"/>
      <c r="BG282" s="1076"/>
      <c r="BH282" s="613"/>
      <c r="BI282" s="613"/>
      <c r="BJ282" s="613"/>
      <c r="BK282" s="613"/>
      <c r="BL282" s="613"/>
      <c r="BM282" s="973"/>
      <c r="BN282" s="613"/>
      <c r="BO282" s="613"/>
      <c r="BP282" s="613"/>
      <c r="BQ282" s="613"/>
      <c r="BR282" s="613"/>
      <c r="BS282" s="973"/>
      <c r="BT282" s="613"/>
      <c r="BU282" s="613"/>
      <c r="BV282" s="613"/>
      <c r="BW282" s="613"/>
      <c r="BX282" s="613"/>
      <c r="BY282" s="973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5"/>
      <c r="O283" s="1075"/>
      <c r="P283" s="1075"/>
      <c r="Q283" s="1075"/>
      <c r="R283" s="1075"/>
      <c r="S283" s="1075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2"/>
      <c r="AF283" s="613"/>
      <c r="AG283" s="613"/>
      <c r="AH283" s="613"/>
      <c r="AI283" s="974"/>
      <c r="AJ283" s="613"/>
      <c r="AK283" s="972"/>
      <c r="AL283" s="613"/>
      <c r="AM283" s="972"/>
      <c r="AN283" s="613"/>
      <c r="AO283" s="972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3"/>
      <c r="BB283" s="613"/>
      <c r="BC283" s="613"/>
      <c r="BD283" s="613"/>
      <c r="BE283" s="613"/>
      <c r="BF283" s="613"/>
      <c r="BG283" s="1076"/>
      <c r="BH283" s="613"/>
      <c r="BI283" s="613"/>
      <c r="BJ283" s="613"/>
      <c r="BK283" s="613"/>
      <c r="BL283" s="613"/>
      <c r="BM283" s="973"/>
      <c r="BN283" s="613"/>
      <c r="BO283" s="613"/>
      <c r="BP283" s="613"/>
      <c r="BQ283" s="613"/>
      <c r="BR283" s="613"/>
      <c r="BS283" s="973"/>
      <c r="BT283" s="613"/>
      <c r="BU283" s="613"/>
      <c r="BV283" s="613"/>
      <c r="BW283" s="613"/>
      <c r="BX283" s="613"/>
      <c r="BY283" s="973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5"/>
      <c r="O284" s="1075"/>
      <c r="P284" s="1075"/>
      <c r="Q284" s="1075"/>
      <c r="R284" s="1075"/>
      <c r="S284" s="1075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2"/>
      <c r="AF284" s="613"/>
      <c r="AG284" s="613"/>
      <c r="AH284" s="613"/>
      <c r="AI284" s="974"/>
      <c r="AJ284" s="613"/>
      <c r="AK284" s="972"/>
      <c r="AL284" s="613"/>
      <c r="AM284" s="972"/>
      <c r="AN284" s="613"/>
      <c r="AO284" s="972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3"/>
      <c r="BB284" s="613"/>
      <c r="BC284" s="613"/>
      <c r="BD284" s="613"/>
      <c r="BE284" s="613"/>
      <c r="BF284" s="613"/>
      <c r="BG284" s="1076"/>
      <c r="BH284" s="613"/>
      <c r="BI284" s="613"/>
      <c r="BJ284" s="613"/>
      <c r="BK284" s="613"/>
      <c r="BL284" s="613"/>
      <c r="BM284" s="973"/>
      <c r="BN284" s="613"/>
      <c r="BO284" s="613"/>
      <c r="BP284" s="613"/>
      <c r="BQ284" s="613"/>
      <c r="BR284" s="613"/>
      <c r="BS284" s="973"/>
      <c r="BT284" s="613"/>
      <c r="BU284" s="613"/>
      <c r="BV284" s="613"/>
      <c r="BW284" s="613"/>
      <c r="BX284" s="613"/>
      <c r="BY284" s="973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5"/>
      <c r="O285" s="1075"/>
      <c r="P285" s="1075"/>
      <c r="Q285" s="1075"/>
      <c r="R285" s="1075"/>
      <c r="S285" s="1075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2"/>
      <c r="AF285" s="613"/>
      <c r="AG285" s="613"/>
      <c r="AH285" s="613"/>
      <c r="AI285" s="974"/>
      <c r="AJ285" s="613"/>
      <c r="AK285" s="972"/>
      <c r="AL285" s="613"/>
      <c r="AM285" s="972"/>
      <c r="AN285" s="613"/>
      <c r="AO285" s="972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3"/>
      <c r="BB285" s="613"/>
      <c r="BC285" s="613"/>
      <c r="BD285" s="613"/>
      <c r="BE285" s="613"/>
      <c r="BF285" s="613"/>
      <c r="BG285" s="1076"/>
      <c r="BH285" s="613"/>
      <c r="BI285" s="613"/>
      <c r="BJ285" s="613"/>
      <c r="BK285" s="613"/>
      <c r="BL285" s="613"/>
      <c r="BM285" s="973"/>
      <c r="BN285" s="613"/>
      <c r="BO285" s="613"/>
      <c r="BP285" s="613"/>
      <c r="BQ285" s="613"/>
      <c r="BR285" s="613"/>
      <c r="BS285" s="973"/>
      <c r="BT285" s="613"/>
      <c r="BU285" s="613"/>
      <c r="BV285" s="613"/>
      <c r="BW285" s="613"/>
      <c r="BX285" s="613"/>
      <c r="BY285" s="973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5"/>
      <c r="O286" s="1075"/>
      <c r="P286" s="1075"/>
      <c r="Q286" s="1075"/>
      <c r="R286" s="1075"/>
      <c r="S286" s="1075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2"/>
      <c r="AF286" s="613"/>
      <c r="AG286" s="613"/>
      <c r="AH286" s="613"/>
      <c r="AI286" s="974"/>
      <c r="AJ286" s="613"/>
      <c r="AK286" s="972"/>
      <c r="AL286" s="613"/>
      <c r="AM286" s="972"/>
      <c r="AN286" s="613"/>
      <c r="AO286" s="972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3"/>
      <c r="BB286" s="613"/>
      <c r="BC286" s="613"/>
      <c r="BD286" s="613"/>
      <c r="BE286" s="613"/>
      <c r="BF286" s="613"/>
      <c r="BG286" s="1076"/>
      <c r="BH286" s="613"/>
      <c r="BI286" s="613"/>
      <c r="BJ286" s="613"/>
      <c r="BK286" s="613"/>
      <c r="BL286" s="613"/>
      <c r="BM286" s="973"/>
      <c r="BN286" s="613"/>
      <c r="BO286" s="613"/>
      <c r="BP286" s="613"/>
      <c r="BQ286" s="613"/>
      <c r="BR286" s="613"/>
      <c r="BS286" s="973"/>
      <c r="BT286" s="613"/>
      <c r="BU286" s="613"/>
      <c r="BV286" s="613"/>
      <c r="BW286" s="613"/>
      <c r="BX286" s="613"/>
      <c r="BY286" s="973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5"/>
      <c r="O287" s="1075"/>
      <c r="P287" s="1075"/>
      <c r="Q287" s="1075"/>
      <c r="R287" s="1075"/>
      <c r="S287" s="1075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2"/>
      <c r="AF287" s="613"/>
      <c r="AG287" s="613"/>
      <c r="AH287" s="613"/>
      <c r="AI287" s="974"/>
      <c r="AJ287" s="613"/>
      <c r="AK287" s="972"/>
      <c r="AL287" s="613"/>
      <c r="AM287" s="972"/>
      <c r="AN287" s="613"/>
      <c r="AO287" s="972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3"/>
      <c r="BB287" s="613"/>
      <c r="BC287" s="613"/>
      <c r="BD287" s="613"/>
      <c r="BE287" s="613"/>
      <c r="BF287" s="613"/>
      <c r="BG287" s="1076"/>
      <c r="BH287" s="613"/>
      <c r="BI287" s="613"/>
      <c r="BJ287" s="613"/>
      <c r="BK287" s="613"/>
      <c r="BL287" s="613"/>
      <c r="BM287" s="973"/>
      <c r="BN287" s="613"/>
      <c r="BO287" s="613"/>
      <c r="BP287" s="613"/>
      <c r="BQ287" s="613"/>
      <c r="BR287" s="613"/>
      <c r="BS287" s="973"/>
      <c r="BT287" s="613"/>
      <c r="BU287" s="613"/>
      <c r="BV287" s="613"/>
      <c r="BW287" s="613"/>
      <c r="BX287" s="613"/>
      <c r="BY287" s="973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5"/>
      <c r="O288" s="1075"/>
      <c r="P288" s="1075"/>
      <c r="Q288" s="1075"/>
      <c r="R288" s="1075"/>
      <c r="S288" s="1075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2"/>
      <c r="AF288" s="613"/>
      <c r="AG288" s="613"/>
      <c r="AH288" s="613"/>
      <c r="AI288" s="974"/>
      <c r="AJ288" s="613"/>
      <c r="AK288" s="972"/>
      <c r="AL288" s="613"/>
      <c r="AM288" s="972"/>
      <c r="AN288" s="613"/>
      <c r="AO288" s="972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3"/>
      <c r="BB288" s="613"/>
      <c r="BC288" s="613"/>
      <c r="BD288" s="613"/>
      <c r="BE288" s="613"/>
      <c r="BF288" s="613"/>
      <c r="BG288" s="1076"/>
      <c r="BH288" s="613"/>
      <c r="BI288" s="613"/>
      <c r="BJ288" s="613"/>
      <c r="BK288" s="613"/>
      <c r="BL288" s="613"/>
      <c r="BM288" s="973"/>
      <c r="BN288" s="613"/>
      <c r="BO288" s="613"/>
      <c r="BP288" s="613"/>
      <c r="BQ288" s="613"/>
      <c r="BR288" s="613"/>
      <c r="BS288" s="973"/>
      <c r="BT288" s="613"/>
      <c r="BU288" s="613"/>
      <c r="BV288" s="613"/>
      <c r="BW288" s="613"/>
      <c r="BX288" s="613"/>
      <c r="BY288" s="973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5"/>
      <c r="O289" s="1075"/>
      <c r="P289" s="1075"/>
      <c r="Q289" s="1075"/>
      <c r="R289" s="1075"/>
      <c r="S289" s="1075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2"/>
      <c r="AF289" s="613"/>
      <c r="AG289" s="613"/>
      <c r="AH289" s="613"/>
      <c r="AI289" s="974"/>
      <c r="AJ289" s="613"/>
      <c r="AK289" s="972"/>
      <c r="AL289" s="613"/>
      <c r="AM289" s="972"/>
      <c r="AN289" s="613"/>
      <c r="AO289" s="972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3"/>
      <c r="BB289" s="613"/>
      <c r="BC289" s="613"/>
      <c r="BD289" s="613"/>
      <c r="BE289" s="613"/>
      <c r="BF289" s="613"/>
      <c r="BG289" s="1076"/>
      <c r="BH289" s="613"/>
      <c r="BI289" s="613"/>
      <c r="BJ289" s="613"/>
      <c r="BK289" s="613"/>
      <c r="BL289" s="613"/>
      <c r="BM289" s="973"/>
      <c r="BN289" s="613"/>
      <c r="BO289" s="613"/>
      <c r="BP289" s="613"/>
      <c r="BQ289" s="613"/>
      <c r="BR289" s="613"/>
      <c r="BS289" s="973"/>
      <c r="BT289" s="613"/>
      <c r="BU289" s="613"/>
      <c r="BV289" s="613"/>
      <c r="BW289" s="613"/>
      <c r="BX289" s="613"/>
      <c r="BY289" s="973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5"/>
      <c r="O290" s="1075"/>
      <c r="P290" s="1075"/>
      <c r="Q290" s="1075"/>
      <c r="R290" s="1075"/>
      <c r="S290" s="1075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2"/>
      <c r="AF290" s="613"/>
      <c r="AG290" s="613"/>
      <c r="AH290" s="613"/>
      <c r="AI290" s="974"/>
      <c r="AJ290" s="613"/>
      <c r="AK290" s="972"/>
      <c r="AL290" s="613"/>
      <c r="AM290" s="972"/>
      <c r="AN290" s="613"/>
      <c r="AO290" s="972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3"/>
      <c r="BB290" s="613"/>
      <c r="BC290" s="613"/>
      <c r="BD290" s="613"/>
      <c r="BE290" s="613"/>
      <c r="BF290" s="613"/>
      <c r="BG290" s="1076"/>
      <c r="BH290" s="613"/>
      <c r="BI290" s="613"/>
      <c r="BJ290" s="613"/>
      <c r="BK290" s="613"/>
      <c r="BL290" s="613"/>
      <c r="BM290" s="973"/>
      <c r="BN290" s="613"/>
      <c r="BO290" s="613"/>
      <c r="BP290" s="613"/>
      <c r="BQ290" s="613"/>
      <c r="BR290" s="613"/>
      <c r="BS290" s="973"/>
      <c r="BT290" s="613"/>
      <c r="BU290" s="613"/>
      <c r="BV290" s="613"/>
      <c r="BW290" s="613"/>
      <c r="BX290" s="613"/>
      <c r="BY290" s="973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5"/>
      <c r="O291" s="1075"/>
      <c r="P291" s="1075"/>
      <c r="Q291" s="1075"/>
      <c r="R291" s="1075"/>
      <c r="S291" s="1075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2"/>
      <c r="AF291" s="613"/>
      <c r="AG291" s="613"/>
      <c r="AH291" s="613"/>
      <c r="AI291" s="974"/>
      <c r="AJ291" s="613"/>
      <c r="AK291" s="972"/>
      <c r="AL291" s="613"/>
      <c r="AM291" s="972"/>
      <c r="AN291" s="613"/>
      <c r="AO291" s="972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3"/>
      <c r="BB291" s="613"/>
      <c r="BC291" s="613"/>
      <c r="BD291" s="613"/>
      <c r="BE291" s="613"/>
      <c r="BF291" s="613"/>
      <c r="BG291" s="1076"/>
      <c r="BH291" s="613"/>
      <c r="BI291" s="613"/>
      <c r="BJ291" s="613"/>
      <c r="BK291" s="613"/>
      <c r="BL291" s="613"/>
      <c r="BM291" s="973"/>
      <c r="BN291" s="613"/>
      <c r="BO291" s="613"/>
      <c r="BP291" s="613"/>
      <c r="BQ291" s="613"/>
      <c r="BR291" s="613"/>
      <c r="BS291" s="973"/>
      <c r="BT291" s="613"/>
      <c r="BU291" s="613"/>
      <c r="BV291" s="613"/>
      <c r="BW291" s="613"/>
      <c r="BX291" s="613"/>
      <c r="BY291" s="973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5"/>
      <c r="O292" s="1075"/>
      <c r="P292" s="1075"/>
      <c r="Q292" s="1075"/>
      <c r="R292" s="1075"/>
      <c r="S292" s="1075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2"/>
      <c r="AF292" s="613"/>
      <c r="AG292" s="613"/>
      <c r="AH292" s="613"/>
      <c r="AI292" s="974"/>
      <c r="AJ292" s="613"/>
      <c r="AK292" s="972"/>
      <c r="AL292" s="613"/>
      <c r="AM292" s="972"/>
      <c r="AN292" s="613"/>
      <c r="AO292" s="972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3"/>
      <c r="BB292" s="613"/>
      <c r="BC292" s="613"/>
      <c r="BD292" s="613"/>
      <c r="BE292" s="613"/>
      <c r="BF292" s="613"/>
      <c r="BG292" s="1076"/>
      <c r="BH292" s="613"/>
      <c r="BI292" s="613"/>
      <c r="BJ292" s="613"/>
      <c r="BK292" s="613"/>
      <c r="BL292" s="613"/>
      <c r="BM292" s="973"/>
      <c r="BN292" s="613"/>
      <c r="BO292" s="613"/>
      <c r="BP292" s="613"/>
      <c r="BQ292" s="613"/>
      <c r="BR292" s="613"/>
      <c r="BS292" s="973"/>
      <c r="BT292" s="613"/>
      <c r="BU292" s="613"/>
      <c r="BV292" s="613"/>
      <c r="BW292" s="613"/>
      <c r="BX292" s="613"/>
      <c r="BY292" s="973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5"/>
      <c r="O293" s="1075"/>
      <c r="P293" s="1075"/>
      <c r="Q293" s="1075"/>
      <c r="R293" s="1075"/>
      <c r="S293" s="1075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2"/>
      <c r="AF293" s="613"/>
      <c r="AG293" s="613"/>
      <c r="AH293" s="613"/>
      <c r="AI293" s="974"/>
      <c r="AJ293" s="613"/>
      <c r="AK293" s="972"/>
      <c r="AL293" s="613"/>
      <c r="AM293" s="972"/>
      <c r="AN293" s="613"/>
      <c r="AO293" s="972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3"/>
      <c r="BB293" s="613"/>
      <c r="BC293" s="613"/>
      <c r="BD293" s="613"/>
      <c r="BE293" s="613"/>
      <c r="BF293" s="613"/>
      <c r="BG293" s="1076"/>
      <c r="BH293" s="613"/>
      <c r="BI293" s="613"/>
      <c r="BJ293" s="613"/>
      <c r="BK293" s="613"/>
      <c r="BL293" s="613"/>
      <c r="BM293" s="973"/>
      <c r="BN293" s="613"/>
      <c r="BO293" s="613"/>
      <c r="BP293" s="613"/>
      <c r="BQ293" s="613"/>
      <c r="BR293" s="613"/>
      <c r="BS293" s="973"/>
      <c r="BT293" s="613"/>
      <c r="BU293" s="613"/>
      <c r="BV293" s="613"/>
      <c r="BW293" s="613"/>
      <c r="BX293" s="613"/>
      <c r="BY293" s="973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5"/>
      <c r="O294" s="1075"/>
      <c r="P294" s="1075"/>
      <c r="Q294" s="1075"/>
      <c r="R294" s="1075"/>
      <c r="S294" s="1075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2"/>
      <c r="AF294" s="613"/>
      <c r="AG294" s="613"/>
      <c r="AH294" s="613"/>
      <c r="AI294" s="974"/>
      <c r="AJ294" s="613"/>
      <c r="AK294" s="972"/>
      <c r="AL294" s="613"/>
      <c r="AM294" s="972"/>
      <c r="AN294" s="613"/>
      <c r="AO294" s="972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3"/>
      <c r="BB294" s="613"/>
      <c r="BC294" s="613"/>
      <c r="BD294" s="613"/>
      <c r="BE294" s="613"/>
      <c r="BF294" s="613"/>
      <c r="BG294" s="1076"/>
      <c r="BH294" s="613"/>
      <c r="BI294" s="613"/>
      <c r="BJ294" s="613"/>
      <c r="BK294" s="613"/>
      <c r="BL294" s="613"/>
      <c r="BM294" s="973"/>
      <c r="BN294" s="613"/>
      <c r="BO294" s="613"/>
      <c r="BP294" s="613"/>
      <c r="BQ294" s="613"/>
      <c r="BR294" s="613"/>
      <c r="BS294" s="973"/>
      <c r="BT294" s="613"/>
      <c r="BU294" s="613"/>
      <c r="BV294" s="613"/>
      <c r="BW294" s="613"/>
      <c r="BX294" s="613"/>
      <c r="BY294" s="973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5"/>
      <c r="O295" s="1075"/>
      <c r="P295" s="1075"/>
      <c r="Q295" s="1075"/>
      <c r="R295" s="1075"/>
      <c r="S295" s="1075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2"/>
      <c r="AF295" s="613"/>
      <c r="AG295" s="613"/>
      <c r="AH295" s="613"/>
      <c r="AI295" s="974"/>
      <c r="AJ295" s="613"/>
      <c r="AK295" s="972"/>
      <c r="AL295" s="613"/>
      <c r="AM295" s="972"/>
      <c r="AN295" s="613"/>
      <c r="AO295" s="972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3"/>
      <c r="BB295" s="613"/>
      <c r="BC295" s="613"/>
      <c r="BD295" s="613"/>
      <c r="BE295" s="613"/>
      <c r="BF295" s="613"/>
      <c r="BG295" s="1076"/>
      <c r="BH295" s="613"/>
      <c r="BI295" s="613"/>
      <c r="BJ295" s="613"/>
      <c r="BK295" s="613"/>
      <c r="BL295" s="613"/>
      <c r="BM295" s="973"/>
      <c r="BN295" s="613"/>
      <c r="BO295" s="613"/>
      <c r="BP295" s="613"/>
      <c r="BQ295" s="613"/>
      <c r="BR295" s="613"/>
      <c r="BS295" s="973"/>
      <c r="BT295" s="613"/>
      <c r="BU295" s="613"/>
      <c r="BV295" s="613"/>
      <c r="BW295" s="613"/>
      <c r="BX295" s="613"/>
      <c r="BY295" s="973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5"/>
      <c r="O296" s="1075"/>
      <c r="P296" s="1075"/>
      <c r="Q296" s="1075"/>
      <c r="R296" s="1075"/>
      <c r="S296" s="1075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2"/>
      <c r="AF296" s="613"/>
      <c r="AG296" s="613"/>
      <c r="AH296" s="613"/>
      <c r="AI296" s="974"/>
      <c r="AJ296" s="613"/>
      <c r="AK296" s="972"/>
      <c r="AL296" s="613"/>
      <c r="AM296" s="972"/>
      <c r="AN296" s="613"/>
      <c r="AO296" s="972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3"/>
      <c r="BB296" s="613"/>
      <c r="BC296" s="613"/>
      <c r="BD296" s="613"/>
      <c r="BE296" s="613"/>
      <c r="BF296" s="613"/>
      <c r="BG296" s="1076"/>
      <c r="BH296" s="613"/>
      <c r="BI296" s="613"/>
      <c r="BJ296" s="613"/>
      <c r="BK296" s="613"/>
      <c r="BL296" s="613"/>
      <c r="BM296" s="973"/>
      <c r="BN296" s="613"/>
      <c r="BO296" s="613"/>
      <c r="BP296" s="613"/>
      <c r="BQ296" s="613"/>
      <c r="BR296" s="613"/>
      <c r="BS296" s="973"/>
      <c r="BT296" s="613"/>
      <c r="BU296" s="613"/>
      <c r="BV296" s="613"/>
      <c r="BW296" s="613"/>
      <c r="BX296" s="613"/>
      <c r="BY296" s="973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5"/>
      <c r="O297" s="1075"/>
      <c r="P297" s="1075"/>
      <c r="Q297" s="1075"/>
      <c r="R297" s="1075"/>
      <c r="S297" s="1075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2"/>
      <c r="AF297" s="613"/>
      <c r="AG297" s="613"/>
      <c r="AH297" s="613"/>
      <c r="AI297" s="974"/>
      <c r="AJ297" s="613"/>
      <c r="AK297" s="972"/>
      <c r="AL297" s="613"/>
      <c r="AM297" s="972"/>
      <c r="AN297" s="613"/>
      <c r="AO297" s="972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3"/>
      <c r="BB297" s="613"/>
      <c r="BC297" s="613"/>
      <c r="BD297" s="613"/>
      <c r="BE297" s="613"/>
      <c r="BF297" s="613"/>
      <c r="BG297" s="1076"/>
      <c r="BH297" s="613"/>
      <c r="BI297" s="613"/>
      <c r="BJ297" s="613"/>
      <c r="BK297" s="613"/>
      <c r="BL297" s="613"/>
      <c r="BM297" s="973"/>
      <c r="BN297" s="613"/>
      <c r="BO297" s="613"/>
      <c r="BP297" s="613"/>
      <c r="BQ297" s="613"/>
      <c r="BR297" s="613"/>
      <c r="BS297" s="973"/>
      <c r="BT297" s="613"/>
      <c r="BU297" s="613"/>
      <c r="BV297" s="613"/>
      <c r="BW297" s="613"/>
      <c r="BX297" s="613"/>
      <c r="BY297" s="973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5"/>
      <c r="O298" s="1075"/>
      <c r="P298" s="1075"/>
      <c r="Q298" s="1075"/>
      <c r="R298" s="1075"/>
      <c r="S298" s="1075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2"/>
      <c r="AF298" s="613"/>
      <c r="AG298" s="613"/>
      <c r="AH298" s="613"/>
      <c r="AI298" s="974"/>
      <c r="AJ298" s="613"/>
      <c r="AK298" s="972"/>
      <c r="AL298" s="613"/>
      <c r="AM298" s="972"/>
      <c r="AN298" s="613"/>
      <c r="AO298" s="972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3"/>
      <c r="BB298" s="613"/>
      <c r="BC298" s="613"/>
      <c r="BD298" s="613"/>
      <c r="BE298" s="613"/>
      <c r="BF298" s="613"/>
      <c r="BG298" s="1076"/>
      <c r="BH298" s="613"/>
      <c r="BI298" s="613"/>
      <c r="BJ298" s="613"/>
      <c r="BK298" s="613"/>
      <c r="BL298" s="613"/>
      <c r="BM298" s="973"/>
      <c r="BN298" s="613"/>
      <c r="BO298" s="613"/>
      <c r="BP298" s="613"/>
      <c r="BQ298" s="613"/>
      <c r="BR298" s="613"/>
      <c r="BS298" s="973"/>
      <c r="BT298" s="613"/>
      <c r="BU298" s="613"/>
      <c r="BV298" s="613"/>
      <c r="BW298" s="613"/>
      <c r="BX298" s="613"/>
      <c r="BY298" s="973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5"/>
      <c r="O299" s="1075"/>
      <c r="P299" s="1075"/>
      <c r="Q299" s="1075"/>
      <c r="R299" s="1075"/>
      <c r="S299" s="1075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2"/>
      <c r="AF299" s="613"/>
      <c r="AG299" s="613"/>
      <c r="AH299" s="613"/>
      <c r="AI299" s="974"/>
      <c r="AJ299" s="613"/>
      <c r="AK299" s="972"/>
      <c r="AL299" s="613"/>
      <c r="AM299" s="972"/>
      <c r="AN299" s="613"/>
      <c r="AO299" s="972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3"/>
      <c r="BB299" s="613"/>
      <c r="BC299" s="613"/>
      <c r="BD299" s="613"/>
      <c r="BE299" s="613"/>
      <c r="BF299" s="613"/>
      <c r="BG299" s="1076"/>
      <c r="BH299" s="613"/>
      <c r="BI299" s="613"/>
      <c r="BJ299" s="613"/>
      <c r="BK299" s="613"/>
      <c r="BL299" s="613"/>
      <c r="BM299" s="973"/>
      <c r="BN299" s="613"/>
      <c r="BO299" s="613"/>
      <c r="BP299" s="613"/>
      <c r="BQ299" s="613"/>
      <c r="BR299" s="613"/>
      <c r="BS299" s="973"/>
      <c r="BT299" s="613"/>
      <c r="BU299" s="613"/>
      <c r="BV299" s="613"/>
      <c r="BW299" s="613"/>
      <c r="BX299" s="613"/>
      <c r="BY299" s="973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5"/>
      <c r="O300" s="1075"/>
      <c r="P300" s="1075"/>
      <c r="Q300" s="1075"/>
      <c r="R300" s="1075"/>
      <c r="S300" s="1075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2"/>
      <c r="AF300" s="613"/>
      <c r="AG300" s="613"/>
      <c r="AH300" s="613"/>
      <c r="AI300" s="974"/>
      <c r="AJ300" s="613"/>
      <c r="AK300" s="972"/>
      <c r="AL300" s="613"/>
      <c r="AM300" s="972"/>
      <c r="AN300" s="613"/>
      <c r="AO300" s="972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3"/>
      <c r="BB300" s="613"/>
      <c r="BC300" s="613"/>
      <c r="BD300" s="613"/>
      <c r="BE300" s="613"/>
      <c r="BF300" s="613"/>
      <c r="BG300" s="1076"/>
      <c r="BH300" s="613"/>
      <c r="BI300" s="613"/>
      <c r="BJ300" s="613"/>
      <c r="BK300" s="613"/>
      <c r="BL300" s="613"/>
      <c r="BM300" s="973"/>
      <c r="BN300" s="613"/>
      <c r="BO300" s="613"/>
      <c r="BP300" s="613"/>
      <c r="BQ300" s="613"/>
      <c r="BR300" s="613"/>
      <c r="BS300" s="973"/>
      <c r="BT300" s="613"/>
      <c r="BU300" s="613"/>
      <c r="BV300" s="613"/>
      <c r="BW300" s="613"/>
      <c r="BX300" s="613"/>
      <c r="BY300" s="973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5"/>
      <c r="O301" s="1075"/>
      <c r="P301" s="1075"/>
      <c r="Q301" s="1075"/>
      <c r="R301" s="1075"/>
      <c r="S301" s="1075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2"/>
      <c r="AF301" s="613"/>
      <c r="AG301" s="613"/>
      <c r="AH301" s="613"/>
      <c r="AI301" s="974"/>
      <c r="AJ301" s="613"/>
      <c r="AK301" s="972"/>
      <c r="AL301" s="613"/>
      <c r="AM301" s="972"/>
      <c r="AN301" s="613"/>
      <c r="AO301" s="972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3"/>
      <c r="BB301" s="613"/>
      <c r="BC301" s="613"/>
      <c r="BD301" s="613"/>
      <c r="BE301" s="613"/>
      <c r="BF301" s="613"/>
      <c r="BG301" s="1076"/>
      <c r="BH301" s="613"/>
      <c r="BI301" s="613"/>
      <c r="BJ301" s="613"/>
      <c r="BK301" s="613"/>
      <c r="BL301" s="613"/>
      <c r="BM301" s="973"/>
      <c r="BN301" s="613"/>
      <c r="BO301" s="613"/>
      <c r="BP301" s="613"/>
      <c r="BQ301" s="613"/>
      <c r="BR301" s="613"/>
      <c r="BS301" s="973"/>
      <c r="BT301" s="613"/>
      <c r="BU301" s="613"/>
      <c r="BV301" s="613"/>
      <c r="BW301" s="613"/>
      <c r="BX301" s="613"/>
      <c r="BY301" s="973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5"/>
      <c r="O302" s="1075"/>
      <c r="P302" s="1075"/>
      <c r="Q302" s="1075"/>
      <c r="R302" s="1075"/>
      <c r="S302" s="1075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2"/>
      <c r="AF302" s="613"/>
      <c r="AG302" s="613"/>
      <c r="AH302" s="613"/>
      <c r="AI302" s="974"/>
      <c r="AJ302" s="613"/>
      <c r="AK302" s="972"/>
      <c r="AL302" s="613"/>
      <c r="AM302" s="972"/>
      <c r="AN302" s="613"/>
      <c r="AO302" s="972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3"/>
      <c r="BB302" s="613"/>
      <c r="BC302" s="613"/>
      <c r="BD302" s="613"/>
      <c r="BE302" s="613"/>
      <c r="BF302" s="613"/>
      <c r="BG302" s="1076"/>
      <c r="BH302" s="613"/>
      <c r="BI302" s="613"/>
      <c r="BJ302" s="613"/>
      <c r="BK302" s="613"/>
      <c r="BL302" s="613"/>
      <c r="BM302" s="973"/>
      <c r="BN302" s="613"/>
      <c r="BO302" s="613"/>
      <c r="BP302" s="613"/>
      <c r="BQ302" s="613"/>
      <c r="BR302" s="613"/>
      <c r="BS302" s="973"/>
      <c r="BT302" s="613"/>
      <c r="BU302" s="613"/>
      <c r="BV302" s="613"/>
      <c r="BW302" s="613"/>
      <c r="BX302" s="613"/>
      <c r="BY302" s="973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5"/>
      <c r="O303" s="1075"/>
      <c r="P303" s="1075"/>
      <c r="Q303" s="1075"/>
      <c r="R303" s="1075"/>
      <c r="S303" s="1075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2"/>
      <c r="AF303" s="613"/>
      <c r="AG303" s="613"/>
      <c r="AH303" s="613"/>
      <c r="AI303" s="974"/>
      <c r="AJ303" s="613"/>
      <c r="AK303" s="972"/>
      <c r="AL303" s="613"/>
      <c r="AM303" s="972"/>
      <c r="AN303" s="613"/>
      <c r="AO303" s="972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3"/>
      <c r="BB303" s="613"/>
      <c r="BC303" s="613"/>
      <c r="BD303" s="613"/>
      <c r="BE303" s="613"/>
      <c r="BF303" s="613"/>
      <c r="BG303" s="1076"/>
      <c r="BH303" s="613"/>
      <c r="BI303" s="613"/>
      <c r="BJ303" s="613"/>
      <c r="BK303" s="613"/>
      <c r="BL303" s="613"/>
      <c r="BM303" s="973"/>
      <c r="BN303" s="613"/>
      <c r="BO303" s="613"/>
      <c r="BP303" s="613"/>
      <c r="BQ303" s="613"/>
      <c r="BR303" s="613"/>
      <c r="BS303" s="973"/>
      <c r="BT303" s="613"/>
      <c r="BU303" s="613"/>
      <c r="BV303" s="613"/>
      <c r="BW303" s="613"/>
      <c r="BX303" s="613"/>
      <c r="BY303" s="973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5"/>
      <c r="O304" s="1075"/>
      <c r="P304" s="1075"/>
      <c r="Q304" s="1075"/>
      <c r="R304" s="1075"/>
      <c r="S304" s="1075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2"/>
      <c r="AF304" s="613"/>
      <c r="AG304" s="613"/>
      <c r="AH304" s="613"/>
      <c r="AI304" s="974"/>
      <c r="AJ304" s="613"/>
      <c r="AK304" s="972"/>
      <c r="AL304" s="613"/>
      <c r="AM304" s="972"/>
      <c r="AN304" s="613"/>
      <c r="AO304" s="972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3"/>
      <c r="BB304" s="613"/>
      <c r="BC304" s="613"/>
      <c r="BD304" s="613"/>
      <c r="BE304" s="613"/>
      <c r="BF304" s="613"/>
      <c r="BG304" s="1076"/>
      <c r="BH304" s="613"/>
      <c r="BI304" s="613"/>
      <c r="BJ304" s="613"/>
      <c r="BK304" s="613"/>
      <c r="BL304" s="613"/>
      <c r="BM304" s="973"/>
      <c r="BN304" s="613"/>
      <c r="BO304" s="613"/>
      <c r="BP304" s="613"/>
      <c r="BQ304" s="613"/>
      <c r="BR304" s="613"/>
      <c r="BS304" s="973"/>
      <c r="BT304" s="613"/>
      <c r="BU304" s="613"/>
      <c r="BV304" s="613"/>
      <c r="BW304" s="613"/>
      <c r="BX304" s="613"/>
      <c r="BY304" s="973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5"/>
      <c r="O305" s="1075"/>
      <c r="P305" s="1075"/>
      <c r="Q305" s="1075"/>
      <c r="R305" s="1075"/>
      <c r="S305" s="1075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2"/>
      <c r="AF305" s="613"/>
      <c r="AG305" s="613"/>
      <c r="AH305" s="613"/>
      <c r="AI305" s="974"/>
      <c r="AJ305" s="613"/>
      <c r="AK305" s="972"/>
      <c r="AL305" s="613"/>
      <c r="AM305" s="972"/>
      <c r="AN305" s="613"/>
      <c r="AO305" s="972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3"/>
      <c r="BB305" s="613"/>
      <c r="BC305" s="613"/>
      <c r="BD305" s="613"/>
      <c r="BE305" s="613"/>
      <c r="BF305" s="613"/>
      <c r="BG305" s="1076"/>
      <c r="BH305" s="613"/>
      <c r="BI305" s="613"/>
      <c r="BJ305" s="613"/>
      <c r="BK305" s="613"/>
      <c r="BL305" s="613"/>
      <c r="BM305" s="973"/>
      <c r="BN305" s="613"/>
      <c r="BO305" s="613"/>
      <c r="BP305" s="613"/>
      <c r="BQ305" s="613"/>
      <c r="BR305" s="613"/>
      <c r="BS305" s="973"/>
      <c r="BT305" s="613"/>
      <c r="BU305" s="613"/>
      <c r="BV305" s="613"/>
      <c r="BW305" s="613"/>
      <c r="BX305" s="613"/>
      <c r="BY305" s="973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5"/>
      <c r="O306" s="1075"/>
      <c r="P306" s="1075"/>
      <c r="Q306" s="1075"/>
      <c r="R306" s="1075"/>
      <c r="S306" s="1075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2"/>
      <c r="AF306" s="613"/>
      <c r="AG306" s="613"/>
      <c r="AH306" s="613"/>
      <c r="AI306" s="974"/>
      <c r="AJ306" s="613"/>
      <c r="AK306" s="972"/>
      <c r="AL306" s="613"/>
      <c r="AM306" s="972"/>
      <c r="AN306" s="613"/>
      <c r="AO306" s="972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3"/>
      <c r="BB306" s="613"/>
      <c r="BC306" s="613"/>
      <c r="BD306" s="613"/>
      <c r="BE306" s="613"/>
      <c r="BF306" s="613"/>
      <c r="BG306" s="1076"/>
      <c r="BH306" s="613"/>
      <c r="BI306" s="613"/>
      <c r="BJ306" s="613"/>
      <c r="BK306" s="613"/>
      <c r="BL306" s="613"/>
      <c r="BM306" s="973"/>
      <c r="BN306" s="613"/>
      <c r="BO306" s="613"/>
      <c r="BP306" s="613"/>
      <c r="BQ306" s="613"/>
      <c r="BR306" s="613"/>
      <c r="BS306" s="973"/>
      <c r="BT306" s="613"/>
      <c r="BU306" s="613"/>
      <c r="BV306" s="613"/>
      <c r="BW306" s="613"/>
      <c r="BX306" s="613"/>
      <c r="BY306" s="973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5"/>
      <c r="O307" s="1075"/>
      <c r="P307" s="1075"/>
      <c r="Q307" s="1075"/>
      <c r="R307" s="1075"/>
      <c r="S307" s="1075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2"/>
      <c r="AF307" s="613"/>
      <c r="AG307" s="613"/>
      <c r="AH307" s="613"/>
      <c r="AI307" s="974"/>
      <c r="AJ307" s="613"/>
      <c r="AK307" s="972"/>
      <c r="AL307" s="613"/>
      <c r="AM307" s="972"/>
      <c r="AN307" s="613"/>
      <c r="AO307" s="972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3"/>
      <c r="BB307" s="613"/>
      <c r="BC307" s="613"/>
      <c r="BD307" s="613"/>
      <c r="BE307" s="613"/>
      <c r="BF307" s="613"/>
      <c r="BG307" s="1076"/>
      <c r="BH307" s="613"/>
      <c r="BI307" s="613"/>
      <c r="BJ307" s="613"/>
      <c r="BK307" s="613"/>
      <c r="BL307" s="613"/>
      <c r="BM307" s="973"/>
      <c r="BN307" s="613"/>
      <c r="BO307" s="613"/>
      <c r="BP307" s="613"/>
      <c r="BQ307" s="613"/>
      <c r="BR307" s="613"/>
      <c r="BS307" s="973"/>
      <c r="BT307" s="613"/>
      <c r="BU307" s="613"/>
      <c r="BV307" s="613"/>
      <c r="BW307" s="613"/>
      <c r="BX307" s="613"/>
      <c r="BY307" s="973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5"/>
      <c r="O308" s="1075"/>
      <c r="P308" s="1075"/>
      <c r="Q308" s="1075"/>
      <c r="R308" s="1075"/>
      <c r="S308" s="1075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2"/>
      <c r="AF308" s="613"/>
      <c r="AG308" s="613"/>
      <c r="AH308" s="613"/>
      <c r="AI308" s="974"/>
      <c r="AJ308" s="613"/>
      <c r="AK308" s="972"/>
      <c r="AL308" s="613"/>
      <c r="AM308" s="972"/>
      <c r="AN308" s="613"/>
      <c r="AO308" s="972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3"/>
      <c r="BB308" s="613"/>
      <c r="BC308" s="613"/>
      <c r="BD308" s="613"/>
      <c r="BE308" s="613"/>
      <c r="BF308" s="613"/>
      <c r="BG308" s="1076"/>
      <c r="BH308" s="613"/>
      <c r="BI308" s="613"/>
      <c r="BJ308" s="613"/>
      <c r="BK308" s="613"/>
      <c r="BL308" s="613"/>
      <c r="BM308" s="973"/>
      <c r="BN308" s="613"/>
      <c r="BO308" s="613"/>
      <c r="BP308" s="613"/>
      <c r="BQ308" s="613"/>
      <c r="BR308" s="613"/>
      <c r="BS308" s="973"/>
      <c r="BT308" s="613"/>
      <c r="BU308" s="613"/>
      <c r="BV308" s="613"/>
      <c r="BW308" s="613"/>
      <c r="BX308" s="613"/>
      <c r="BY308" s="973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5"/>
      <c r="O309" s="1075"/>
      <c r="P309" s="1075"/>
      <c r="Q309" s="1075"/>
      <c r="R309" s="1075"/>
      <c r="S309" s="1075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2"/>
      <c r="AF309" s="613"/>
      <c r="AG309" s="613"/>
      <c r="AH309" s="613"/>
      <c r="AI309" s="974"/>
      <c r="AJ309" s="613"/>
      <c r="AK309" s="972"/>
      <c r="AL309" s="613"/>
      <c r="AM309" s="972"/>
      <c r="AN309" s="613"/>
      <c r="AO309" s="972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3"/>
      <c r="BB309" s="613"/>
      <c r="BC309" s="613"/>
      <c r="BD309" s="613"/>
      <c r="BE309" s="613"/>
      <c r="BF309" s="613"/>
      <c r="BG309" s="1076"/>
      <c r="BH309" s="613"/>
      <c r="BI309" s="613"/>
      <c r="BJ309" s="613"/>
      <c r="BK309" s="613"/>
      <c r="BL309" s="613"/>
      <c r="BM309" s="973"/>
      <c r="BN309" s="613"/>
      <c r="BO309" s="613"/>
      <c r="BP309" s="613"/>
      <c r="BQ309" s="613"/>
      <c r="BR309" s="613"/>
      <c r="BS309" s="973"/>
      <c r="BT309" s="613"/>
      <c r="BU309" s="613"/>
      <c r="BV309" s="613"/>
      <c r="BW309" s="613"/>
      <c r="BX309" s="613"/>
      <c r="BY309" s="973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5"/>
      <c r="O310" s="1075"/>
      <c r="P310" s="1075"/>
      <c r="Q310" s="1075"/>
      <c r="R310" s="1075"/>
      <c r="S310" s="1075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2"/>
      <c r="AF310" s="613"/>
      <c r="AG310" s="613"/>
      <c r="AH310" s="613"/>
      <c r="AI310" s="974"/>
      <c r="AJ310" s="613"/>
      <c r="AK310" s="972"/>
      <c r="AL310" s="613"/>
      <c r="AM310" s="972"/>
      <c r="AN310" s="613"/>
      <c r="AO310" s="972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3"/>
      <c r="BB310" s="613"/>
      <c r="BC310" s="613"/>
      <c r="BD310" s="613"/>
      <c r="BE310" s="613"/>
      <c r="BF310" s="613"/>
      <c r="BG310" s="1076"/>
      <c r="BH310" s="613"/>
      <c r="BI310" s="613"/>
      <c r="BJ310" s="613"/>
      <c r="BK310" s="613"/>
      <c r="BL310" s="613"/>
      <c r="BM310" s="973"/>
      <c r="BN310" s="613"/>
      <c r="BO310" s="613"/>
      <c r="BP310" s="613"/>
      <c r="BQ310" s="613"/>
      <c r="BR310" s="613"/>
      <c r="BS310" s="973"/>
      <c r="BT310" s="613"/>
      <c r="BU310" s="613"/>
      <c r="BV310" s="613"/>
      <c r="BW310" s="613"/>
      <c r="BX310" s="613"/>
      <c r="BY310" s="973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5"/>
      <c r="O311" s="1075"/>
      <c r="P311" s="1075"/>
      <c r="Q311" s="1075"/>
      <c r="R311" s="1075"/>
      <c r="S311" s="1075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2"/>
      <c r="AF311" s="613"/>
      <c r="AG311" s="613"/>
      <c r="AH311" s="613"/>
      <c r="AI311" s="974"/>
      <c r="AJ311" s="613"/>
      <c r="AK311" s="972"/>
      <c r="AL311" s="613"/>
      <c r="AM311" s="972"/>
      <c r="AN311" s="613"/>
      <c r="AO311" s="972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3"/>
      <c r="BB311" s="613"/>
      <c r="BC311" s="613"/>
      <c r="BD311" s="613"/>
      <c r="BE311" s="613"/>
      <c r="BF311" s="613"/>
      <c r="BG311" s="1076"/>
      <c r="BH311" s="613"/>
      <c r="BI311" s="613"/>
      <c r="BJ311" s="613"/>
      <c r="BK311" s="613"/>
      <c r="BL311" s="613"/>
      <c r="BM311" s="973"/>
      <c r="BN311" s="613"/>
      <c r="BO311" s="613"/>
      <c r="BP311" s="613"/>
      <c r="BQ311" s="613"/>
      <c r="BR311" s="613"/>
      <c r="BS311" s="973"/>
      <c r="BT311" s="613"/>
      <c r="BU311" s="613"/>
      <c r="BV311" s="613"/>
      <c r="BW311" s="613"/>
      <c r="BX311" s="613"/>
      <c r="BY311" s="973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5"/>
      <c r="O312" s="1075"/>
      <c r="P312" s="1075"/>
      <c r="Q312" s="1075"/>
      <c r="R312" s="1075"/>
      <c r="S312" s="1075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2"/>
      <c r="AF312" s="613"/>
      <c r="AG312" s="613"/>
      <c r="AH312" s="613"/>
      <c r="AI312" s="974"/>
      <c r="AJ312" s="613"/>
      <c r="AK312" s="972"/>
      <c r="AL312" s="613"/>
      <c r="AM312" s="972"/>
      <c r="AN312" s="613"/>
      <c r="AO312" s="972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3"/>
      <c r="BB312" s="613"/>
      <c r="BC312" s="613"/>
      <c r="BD312" s="613"/>
      <c r="BE312" s="613"/>
      <c r="BF312" s="613"/>
      <c r="BG312" s="1076"/>
      <c r="BH312" s="613"/>
      <c r="BI312" s="613"/>
      <c r="BJ312" s="613"/>
      <c r="BK312" s="613"/>
      <c r="BL312" s="613"/>
      <c r="BM312" s="973"/>
      <c r="BN312" s="613"/>
      <c r="BO312" s="613"/>
      <c r="BP312" s="613"/>
      <c r="BQ312" s="613"/>
      <c r="BR312" s="613"/>
      <c r="BS312" s="973"/>
      <c r="BT312" s="613"/>
      <c r="BU312" s="613"/>
      <c r="BV312" s="613"/>
      <c r="BW312" s="613"/>
      <c r="BX312" s="613"/>
      <c r="BY312" s="973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5"/>
      <c r="O313" s="1075"/>
      <c r="P313" s="1075"/>
      <c r="Q313" s="1075"/>
      <c r="R313" s="1075"/>
      <c r="S313" s="1075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2"/>
      <c r="AF313" s="613"/>
      <c r="AG313" s="613"/>
      <c r="AH313" s="613"/>
      <c r="AI313" s="974"/>
      <c r="AJ313" s="613"/>
      <c r="AK313" s="972"/>
      <c r="AL313" s="613"/>
      <c r="AM313" s="972"/>
      <c r="AN313" s="613"/>
      <c r="AO313" s="972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3"/>
      <c r="BB313" s="613"/>
      <c r="BC313" s="613"/>
      <c r="BD313" s="613"/>
      <c r="BE313" s="613"/>
      <c r="BF313" s="613"/>
      <c r="BG313" s="1076"/>
      <c r="BH313" s="613"/>
      <c r="BI313" s="613"/>
      <c r="BJ313" s="613"/>
      <c r="BK313" s="613"/>
      <c r="BL313" s="613"/>
      <c r="BM313" s="973"/>
      <c r="BN313" s="613"/>
      <c r="BO313" s="613"/>
      <c r="BP313" s="613"/>
      <c r="BQ313" s="613"/>
      <c r="BR313" s="613"/>
      <c r="BS313" s="973"/>
      <c r="BT313" s="613"/>
      <c r="BU313" s="613"/>
      <c r="BV313" s="613"/>
      <c r="BW313" s="613"/>
      <c r="BX313" s="613"/>
      <c r="BY313" s="973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5"/>
      <c r="O314" s="1075"/>
      <c r="P314" s="1075"/>
      <c r="Q314" s="1075"/>
      <c r="R314" s="1075"/>
      <c r="S314" s="1075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2"/>
      <c r="AF314" s="613"/>
      <c r="AG314" s="613"/>
      <c r="AH314" s="613"/>
      <c r="AI314" s="974"/>
      <c r="AJ314" s="613"/>
      <c r="AK314" s="972"/>
      <c r="AL314" s="613"/>
      <c r="AM314" s="972"/>
      <c r="AN314" s="613"/>
      <c r="AO314" s="972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3"/>
      <c r="BB314" s="613"/>
      <c r="BC314" s="613"/>
      <c r="BD314" s="613"/>
      <c r="BE314" s="613"/>
      <c r="BF314" s="613"/>
      <c r="BG314" s="1076"/>
      <c r="BH314" s="613"/>
      <c r="BI314" s="613"/>
      <c r="BJ314" s="613"/>
      <c r="BK314" s="613"/>
      <c r="BL314" s="613"/>
      <c r="BM314" s="973"/>
      <c r="BN314" s="613"/>
      <c r="BO314" s="613"/>
      <c r="BP314" s="613"/>
      <c r="BQ314" s="613"/>
      <c r="BR314" s="613"/>
      <c r="BS314" s="973"/>
      <c r="BT314" s="613"/>
      <c r="BU314" s="613"/>
      <c r="BV314" s="613"/>
      <c r="BW314" s="613"/>
      <c r="BX314" s="613"/>
      <c r="BY314" s="973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5"/>
      <c r="O315" s="1075"/>
      <c r="P315" s="1075"/>
      <c r="Q315" s="1075"/>
      <c r="R315" s="1075"/>
      <c r="S315" s="1075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2"/>
      <c r="AF315" s="613"/>
      <c r="AG315" s="613"/>
      <c r="AH315" s="613"/>
      <c r="AI315" s="974"/>
      <c r="AJ315" s="613"/>
      <c r="AK315" s="972"/>
      <c r="AL315" s="613"/>
      <c r="AM315" s="972"/>
      <c r="AN315" s="613"/>
      <c r="AO315" s="972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3"/>
      <c r="BB315" s="613"/>
      <c r="BC315" s="613"/>
      <c r="BD315" s="613"/>
      <c r="BE315" s="613"/>
      <c r="BF315" s="613"/>
      <c r="BG315" s="1076"/>
      <c r="BH315" s="613"/>
      <c r="BI315" s="613"/>
      <c r="BJ315" s="613"/>
      <c r="BK315" s="613"/>
      <c r="BL315" s="613"/>
      <c r="BM315" s="973"/>
      <c r="BN315" s="613"/>
      <c r="BO315" s="613"/>
      <c r="BP315" s="613"/>
      <c r="BQ315" s="613"/>
      <c r="BR315" s="613"/>
      <c r="BS315" s="973"/>
      <c r="BT315" s="613"/>
      <c r="BU315" s="613"/>
      <c r="BV315" s="613"/>
      <c r="BW315" s="613"/>
      <c r="BX315" s="613"/>
      <c r="BY315" s="973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5"/>
      <c r="O316" s="1075"/>
      <c r="P316" s="1075"/>
      <c r="Q316" s="1075"/>
      <c r="R316" s="1075"/>
      <c r="S316" s="1075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2"/>
      <c r="AF316" s="613"/>
      <c r="AG316" s="613"/>
      <c r="AH316" s="613"/>
      <c r="AI316" s="974"/>
      <c r="AJ316" s="613"/>
      <c r="AK316" s="972"/>
      <c r="AL316" s="613"/>
      <c r="AM316" s="972"/>
      <c r="AN316" s="613"/>
      <c r="AO316" s="972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3"/>
      <c r="BB316" s="613"/>
      <c r="BC316" s="613"/>
      <c r="BD316" s="613"/>
      <c r="BE316" s="613"/>
      <c r="BF316" s="613"/>
      <c r="BG316" s="1076"/>
      <c r="BH316" s="613"/>
      <c r="BI316" s="613"/>
      <c r="BJ316" s="613"/>
      <c r="BK316" s="613"/>
      <c r="BL316" s="613"/>
      <c r="BM316" s="973"/>
      <c r="BN316" s="613"/>
      <c r="BO316" s="613"/>
      <c r="BP316" s="613"/>
      <c r="BQ316" s="613"/>
      <c r="BR316" s="613"/>
      <c r="BS316" s="973"/>
      <c r="BT316" s="613"/>
      <c r="BU316" s="613"/>
      <c r="BV316" s="613"/>
      <c r="BW316" s="613"/>
      <c r="BX316" s="613"/>
      <c r="BY316" s="973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5"/>
      <c r="O317" s="1075"/>
      <c r="P317" s="1075"/>
      <c r="Q317" s="1075"/>
      <c r="R317" s="1075"/>
      <c r="S317" s="1075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2"/>
      <c r="AF317" s="613"/>
      <c r="AG317" s="613"/>
      <c r="AH317" s="613"/>
      <c r="AI317" s="974"/>
      <c r="AJ317" s="613"/>
      <c r="AK317" s="972"/>
      <c r="AL317" s="613"/>
      <c r="AM317" s="972"/>
      <c r="AN317" s="613"/>
      <c r="AO317" s="972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3"/>
      <c r="BB317" s="613"/>
      <c r="BC317" s="613"/>
      <c r="BD317" s="613"/>
      <c r="BE317" s="613"/>
      <c r="BF317" s="613"/>
      <c r="BG317" s="1076"/>
      <c r="BH317" s="613"/>
      <c r="BI317" s="613"/>
      <c r="BJ317" s="613"/>
      <c r="BK317" s="613"/>
      <c r="BL317" s="613"/>
      <c r="BM317" s="973"/>
      <c r="BN317" s="613"/>
      <c r="BO317" s="613"/>
      <c r="BP317" s="613"/>
      <c r="BQ317" s="613"/>
      <c r="BR317" s="613"/>
      <c r="BS317" s="973"/>
      <c r="BT317" s="613"/>
      <c r="BU317" s="613"/>
      <c r="BV317" s="613"/>
      <c r="BW317" s="613"/>
      <c r="BX317" s="613"/>
      <c r="BY317" s="973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5"/>
      <c r="O318" s="1075"/>
      <c r="P318" s="1075"/>
      <c r="Q318" s="1075"/>
      <c r="R318" s="1075"/>
      <c r="S318" s="1075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2"/>
      <c r="AF318" s="613"/>
      <c r="AG318" s="613"/>
      <c r="AH318" s="613"/>
      <c r="AI318" s="974"/>
      <c r="AJ318" s="613"/>
      <c r="AK318" s="972"/>
      <c r="AL318" s="613"/>
      <c r="AM318" s="972"/>
      <c r="AN318" s="613"/>
      <c r="AO318" s="972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3"/>
      <c r="BB318" s="613"/>
      <c r="BC318" s="613"/>
      <c r="BD318" s="613"/>
      <c r="BE318" s="613"/>
      <c r="BF318" s="613"/>
      <c r="BG318" s="1076"/>
      <c r="BH318" s="613"/>
      <c r="BI318" s="613"/>
      <c r="BJ318" s="613"/>
      <c r="BK318" s="613"/>
      <c r="BL318" s="613"/>
      <c r="BM318" s="973"/>
      <c r="BN318" s="613"/>
      <c r="BO318" s="613"/>
      <c r="BP318" s="613"/>
      <c r="BQ318" s="613"/>
      <c r="BR318" s="613"/>
      <c r="BS318" s="973"/>
      <c r="BT318" s="613"/>
      <c r="BU318" s="613"/>
      <c r="BV318" s="613"/>
      <c r="BW318" s="613"/>
      <c r="BX318" s="613"/>
      <c r="BY318" s="973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5"/>
      <c r="O319" s="1075"/>
      <c r="P319" s="1075"/>
      <c r="Q319" s="1075"/>
      <c r="R319" s="1075"/>
      <c r="S319" s="1075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2"/>
      <c r="AF319" s="613"/>
      <c r="AG319" s="613"/>
      <c r="AH319" s="613"/>
      <c r="AI319" s="974"/>
      <c r="AJ319" s="613"/>
      <c r="AK319" s="972"/>
      <c r="AL319" s="613"/>
      <c r="AM319" s="972"/>
      <c r="AN319" s="613"/>
      <c r="AO319" s="972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3"/>
      <c r="BB319" s="613"/>
      <c r="BC319" s="613"/>
      <c r="BD319" s="613"/>
      <c r="BE319" s="613"/>
      <c r="BF319" s="613"/>
      <c r="BG319" s="1076"/>
      <c r="BH319" s="613"/>
      <c r="BI319" s="613"/>
      <c r="BJ319" s="613"/>
      <c r="BK319" s="613"/>
      <c r="BL319" s="613"/>
      <c r="BM319" s="973"/>
      <c r="BN319" s="613"/>
      <c r="BO319" s="613"/>
      <c r="BP319" s="613"/>
      <c r="BQ319" s="613"/>
      <c r="BR319" s="613"/>
      <c r="BS319" s="973"/>
      <c r="BT319" s="613"/>
      <c r="BU319" s="613"/>
      <c r="BV319" s="613"/>
      <c r="BW319" s="613"/>
      <c r="BX319" s="613"/>
      <c r="BY319" s="973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5"/>
      <c r="O320" s="1075"/>
      <c r="P320" s="1075"/>
      <c r="Q320" s="1075"/>
      <c r="R320" s="1075"/>
      <c r="S320" s="1075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2"/>
      <c r="AF320" s="613"/>
      <c r="AG320" s="613"/>
      <c r="AH320" s="613"/>
      <c r="AI320" s="974"/>
      <c r="AJ320" s="613"/>
      <c r="AK320" s="972"/>
      <c r="AL320" s="613"/>
      <c r="AM320" s="972"/>
      <c r="AN320" s="613"/>
      <c r="AO320" s="972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3"/>
      <c r="BB320" s="613"/>
      <c r="BC320" s="613"/>
      <c r="BD320" s="613"/>
      <c r="BE320" s="613"/>
      <c r="BF320" s="613"/>
      <c r="BG320" s="1076"/>
      <c r="BH320" s="613"/>
      <c r="BI320" s="613"/>
      <c r="BJ320" s="613"/>
      <c r="BK320" s="613"/>
      <c r="BL320" s="613"/>
      <c r="BM320" s="973"/>
      <c r="BN320" s="613"/>
      <c r="BO320" s="613"/>
      <c r="BP320" s="613"/>
      <c r="BQ320" s="613"/>
      <c r="BR320" s="613"/>
      <c r="BS320" s="973"/>
      <c r="BT320" s="613"/>
      <c r="BU320" s="613"/>
      <c r="BV320" s="613"/>
      <c r="BW320" s="613"/>
      <c r="BX320" s="613"/>
      <c r="BY320" s="973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5"/>
      <c r="O321" s="1075"/>
      <c r="P321" s="1075"/>
      <c r="Q321" s="1075"/>
      <c r="R321" s="1075"/>
      <c r="S321" s="1075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2"/>
      <c r="AF321" s="613"/>
      <c r="AG321" s="613"/>
      <c r="AH321" s="613"/>
      <c r="AI321" s="974"/>
      <c r="AJ321" s="613"/>
      <c r="AK321" s="972"/>
      <c r="AL321" s="613"/>
      <c r="AM321" s="972"/>
      <c r="AN321" s="613"/>
      <c r="AO321" s="972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3"/>
      <c r="BB321" s="613"/>
      <c r="BC321" s="613"/>
      <c r="BD321" s="613"/>
      <c r="BE321" s="613"/>
      <c r="BF321" s="613"/>
      <c r="BG321" s="1076"/>
      <c r="BH321" s="613"/>
      <c r="BI321" s="613"/>
      <c r="BJ321" s="613"/>
      <c r="BK321" s="613"/>
      <c r="BL321" s="613"/>
      <c r="BM321" s="973"/>
      <c r="BN321" s="613"/>
      <c r="BO321" s="613"/>
      <c r="BP321" s="613"/>
      <c r="BQ321" s="613"/>
      <c r="BR321" s="613"/>
      <c r="BS321" s="973"/>
      <c r="BT321" s="613"/>
      <c r="BU321" s="613"/>
      <c r="BV321" s="613"/>
      <c r="BW321" s="613"/>
      <c r="BX321" s="613"/>
      <c r="BY321" s="973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5"/>
      <c r="O322" s="1075"/>
      <c r="P322" s="1075"/>
      <c r="Q322" s="1075"/>
      <c r="R322" s="1075"/>
      <c r="S322" s="1075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2"/>
      <c r="AF322" s="613"/>
      <c r="AG322" s="613"/>
      <c r="AH322" s="613"/>
      <c r="AI322" s="974"/>
      <c r="AJ322" s="613"/>
      <c r="AK322" s="972"/>
      <c r="AL322" s="613"/>
      <c r="AM322" s="972"/>
      <c r="AN322" s="613"/>
      <c r="AO322" s="972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3"/>
      <c r="BB322" s="613"/>
      <c r="BC322" s="613"/>
      <c r="BD322" s="613"/>
      <c r="BE322" s="613"/>
      <c r="BF322" s="613"/>
      <c r="BG322" s="1076"/>
      <c r="BH322" s="613"/>
      <c r="BI322" s="613"/>
      <c r="BJ322" s="613"/>
      <c r="BK322" s="613"/>
      <c r="BL322" s="613"/>
      <c r="BM322" s="973"/>
      <c r="BN322" s="613"/>
      <c r="BO322" s="613"/>
      <c r="BP322" s="613"/>
      <c r="BQ322" s="613"/>
      <c r="BR322" s="613"/>
      <c r="BS322" s="973"/>
      <c r="BT322" s="613"/>
      <c r="BU322" s="613"/>
      <c r="BV322" s="613"/>
      <c r="BW322" s="613"/>
      <c r="BX322" s="613"/>
      <c r="BY322" s="973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5"/>
      <c r="O323" s="1075"/>
      <c r="P323" s="1075"/>
      <c r="Q323" s="1075"/>
      <c r="R323" s="1075"/>
      <c r="S323" s="1075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2"/>
      <c r="AF323" s="613"/>
      <c r="AG323" s="613"/>
      <c r="AH323" s="613"/>
      <c r="AI323" s="974"/>
      <c r="AJ323" s="613"/>
      <c r="AK323" s="972"/>
      <c r="AL323" s="613"/>
      <c r="AM323" s="972"/>
      <c r="AN323" s="613"/>
      <c r="AO323" s="972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3"/>
      <c r="BB323" s="613"/>
      <c r="BC323" s="613"/>
      <c r="BD323" s="613"/>
      <c r="BE323" s="613"/>
      <c r="BF323" s="613"/>
      <c r="BG323" s="1076"/>
      <c r="BH323" s="613"/>
      <c r="BI323" s="613"/>
      <c r="BJ323" s="613"/>
      <c r="BK323" s="613"/>
      <c r="BL323" s="613"/>
      <c r="BM323" s="973"/>
      <c r="BN323" s="613"/>
      <c r="BO323" s="613"/>
      <c r="BP323" s="613"/>
      <c r="BQ323" s="613"/>
      <c r="BR323" s="613"/>
      <c r="BS323" s="973"/>
      <c r="BT323" s="613"/>
      <c r="BU323" s="613"/>
      <c r="BV323" s="613"/>
      <c r="BW323" s="613"/>
      <c r="BX323" s="613"/>
      <c r="BY323" s="973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5"/>
      <c r="O324" s="1075"/>
      <c r="P324" s="1075"/>
      <c r="Q324" s="1075"/>
      <c r="R324" s="1075"/>
      <c r="S324" s="1075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2"/>
      <c r="AF324" s="613"/>
      <c r="AG324" s="613"/>
      <c r="AH324" s="613"/>
      <c r="AI324" s="974"/>
      <c r="AJ324" s="613"/>
      <c r="AK324" s="972"/>
      <c r="AL324" s="613"/>
      <c r="AM324" s="972"/>
      <c r="AN324" s="613"/>
      <c r="AO324" s="972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3"/>
      <c r="BB324" s="613"/>
      <c r="BC324" s="613"/>
      <c r="BD324" s="613"/>
      <c r="BE324" s="613"/>
      <c r="BF324" s="613"/>
      <c r="BG324" s="1076"/>
      <c r="BH324" s="613"/>
      <c r="BI324" s="613"/>
      <c r="BJ324" s="613"/>
      <c r="BK324" s="613"/>
      <c r="BL324" s="613"/>
      <c r="BM324" s="973"/>
      <c r="BN324" s="613"/>
      <c r="BO324" s="613"/>
      <c r="BP324" s="613"/>
      <c r="BQ324" s="613"/>
      <c r="BR324" s="613"/>
      <c r="BS324" s="973"/>
      <c r="BT324" s="613"/>
      <c r="BU324" s="613"/>
      <c r="BV324" s="613"/>
      <c r="BW324" s="613"/>
      <c r="BX324" s="613"/>
      <c r="BY324" s="973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5"/>
      <c r="O325" s="1075"/>
      <c r="P325" s="1075"/>
      <c r="Q325" s="1075"/>
      <c r="R325" s="1075"/>
      <c r="S325" s="1075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2"/>
      <c r="AF325" s="613"/>
      <c r="AG325" s="613"/>
      <c r="AH325" s="613"/>
      <c r="AI325" s="974"/>
      <c r="AJ325" s="613"/>
      <c r="AK325" s="972"/>
      <c r="AL325" s="613"/>
      <c r="AM325" s="972"/>
      <c r="AN325" s="613"/>
      <c r="AO325" s="972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3"/>
      <c r="BB325" s="613"/>
      <c r="BC325" s="613"/>
      <c r="BD325" s="613"/>
      <c r="BE325" s="613"/>
      <c r="BF325" s="613"/>
      <c r="BG325" s="1076"/>
      <c r="BH325" s="613"/>
      <c r="BI325" s="613"/>
      <c r="BJ325" s="613"/>
      <c r="BK325" s="613"/>
      <c r="BL325" s="613"/>
      <c r="BM325" s="973"/>
      <c r="BN325" s="613"/>
      <c r="BO325" s="613"/>
      <c r="BP325" s="613"/>
      <c r="BQ325" s="613"/>
      <c r="BR325" s="613"/>
      <c r="BS325" s="973"/>
      <c r="BT325" s="613"/>
      <c r="BU325" s="613"/>
      <c r="BV325" s="613"/>
      <c r="BW325" s="613"/>
      <c r="BX325" s="613"/>
      <c r="BY325" s="973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5"/>
      <c r="O326" s="1075"/>
      <c r="P326" s="1075"/>
      <c r="Q326" s="1075"/>
      <c r="R326" s="1075"/>
      <c r="S326" s="1075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2"/>
      <c r="AF326" s="613"/>
      <c r="AG326" s="613"/>
      <c r="AH326" s="613"/>
      <c r="AI326" s="974"/>
      <c r="AJ326" s="613"/>
      <c r="AK326" s="972"/>
      <c r="AL326" s="613"/>
      <c r="AM326" s="972"/>
      <c r="AN326" s="613"/>
      <c r="AO326" s="972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3"/>
      <c r="BB326" s="613"/>
      <c r="BC326" s="613"/>
      <c r="BD326" s="613"/>
      <c r="BE326" s="613"/>
      <c r="BF326" s="613"/>
      <c r="BG326" s="1076"/>
      <c r="BH326" s="613"/>
      <c r="BI326" s="613"/>
      <c r="BJ326" s="613"/>
      <c r="BK326" s="613"/>
      <c r="BL326" s="613"/>
      <c r="BM326" s="973"/>
      <c r="BN326" s="613"/>
      <c r="BO326" s="613"/>
      <c r="BP326" s="613"/>
      <c r="BQ326" s="613"/>
      <c r="BR326" s="613"/>
      <c r="BS326" s="973"/>
      <c r="BT326" s="613"/>
      <c r="BU326" s="613"/>
      <c r="BV326" s="613"/>
      <c r="BW326" s="613"/>
      <c r="BX326" s="613"/>
      <c r="BY326" s="973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5"/>
      <c r="O327" s="1075"/>
      <c r="P327" s="1075"/>
      <c r="Q327" s="1075"/>
      <c r="R327" s="1075"/>
      <c r="S327" s="1075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2"/>
      <c r="AF327" s="613"/>
      <c r="AG327" s="613"/>
      <c r="AH327" s="613"/>
      <c r="AI327" s="974"/>
      <c r="AJ327" s="613"/>
      <c r="AK327" s="972"/>
      <c r="AL327" s="613"/>
      <c r="AM327" s="972"/>
      <c r="AN327" s="613"/>
      <c r="AO327" s="972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3"/>
      <c r="BB327" s="613"/>
      <c r="BC327" s="613"/>
      <c r="BD327" s="613"/>
      <c r="BE327" s="613"/>
      <c r="BF327" s="613"/>
      <c r="BG327" s="1076"/>
      <c r="BH327" s="613"/>
      <c r="BI327" s="613"/>
      <c r="BJ327" s="613"/>
      <c r="BK327" s="613"/>
      <c r="BL327" s="613"/>
      <c r="BM327" s="973"/>
      <c r="BN327" s="613"/>
      <c r="BO327" s="613"/>
      <c r="BP327" s="613"/>
      <c r="BQ327" s="613"/>
      <c r="BR327" s="613"/>
      <c r="BS327" s="973"/>
      <c r="BT327" s="613"/>
      <c r="BU327" s="613"/>
      <c r="BV327" s="613"/>
      <c r="BW327" s="613"/>
      <c r="BX327" s="613"/>
      <c r="BY327" s="973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5"/>
      <c r="O328" s="1075"/>
      <c r="P328" s="1075"/>
      <c r="Q328" s="1075"/>
      <c r="R328" s="1075"/>
      <c r="S328" s="1075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2"/>
      <c r="AF328" s="613"/>
      <c r="AG328" s="613"/>
      <c r="AH328" s="613"/>
      <c r="AI328" s="974"/>
      <c r="AJ328" s="613"/>
      <c r="AK328" s="972"/>
      <c r="AL328" s="613"/>
      <c r="AM328" s="972"/>
      <c r="AN328" s="613"/>
      <c r="AO328" s="972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3"/>
      <c r="BB328" s="613"/>
      <c r="BC328" s="613"/>
      <c r="BD328" s="613"/>
      <c r="BE328" s="613"/>
      <c r="BF328" s="613"/>
      <c r="BG328" s="1076"/>
      <c r="BH328" s="613"/>
      <c r="BI328" s="613"/>
      <c r="BJ328" s="613"/>
      <c r="BK328" s="613"/>
      <c r="BL328" s="613"/>
      <c r="BM328" s="973"/>
      <c r="BN328" s="613"/>
      <c r="BO328" s="613"/>
      <c r="BP328" s="613"/>
      <c r="BQ328" s="613"/>
      <c r="BR328" s="613"/>
      <c r="BS328" s="973"/>
      <c r="BT328" s="613"/>
      <c r="BU328" s="613"/>
      <c r="BV328" s="613"/>
      <c r="BW328" s="613"/>
      <c r="BX328" s="613"/>
      <c r="BY328" s="973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5"/>
      <c r="O329" s="1075"/>
      <c r="P329" s="1075"/>
      <c r="Q329" s="1075"/>
      <c r="R329" s="1075"/>
      <c r="S329" s="1075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2"/>
      <c r="AF329" s="613"/>
      <c r="AG329" s="613"/>
      <c r="AH329" s="613"/>
      <c r="AI329" s="974"/>
      <c r="AJ329" s="613"/>
      <c r="AK329" s="972"/>
      <c r="AL329" s="613"/>
      <c r="AM329" s="972"/>
      <c r="AN329" s="613"/>
      <c r="AO329" s="972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3"/>
      <c r="BB329" s="613"/>
      <c r="BC329" s="613"/>
      <c r="BD329" s="613"/>
      <c r="BE329" s="613"/>
      <c r="BF329" s="613"/>
      <c r="BG329" s="1076"/>
      <c r="BH329" s="613"/>
      <c r="BI329" s="613"/>
      <c r="BJ329" s="613"/>
      <c r="BK329" s="613"/>
      <c r="BL329" s="613"/>
      <c r="BM329" s="973"/>
      <c r="BN329" s="613"/>
      <c r="BO329" s="613"/>
      <c r="BP329" s="613"/>
      <c r="BQ329" s="613"/>
      <c r="BR329" s="613"/>
      <c r="BS329" s="973"/>
      <c r="BT329" s="613"/>
      <c r="BU329" s="613"/>
      <c r="BV329" s="613"/>
      <c r="BW329" s="613"/>
      <c r="BX329" s="613"/>
      <c r="BY329" s="973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5"/>
      <c r="O330" s="1075"/>
      <c r="P330" s="1075"/>
      <c r="Q330" s="1075"/>
      <c r="R330" s="1075"/>
      <c r="S330" s="1075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2"/>
      <c r="AF330" s="613"/>
      <c r="AG330" s="613"/>
      <c r="AH330" s="613"/>
      <c r="AI330" s="974"/>
      <c r="AJ330" s="613"/>
      <c r="AK330" s="972"/>
      <c r="AL330" s="613"/>
      <c r="AM330" s="972"/>
      <c r="AN330" s="613"/>
      <c r="AO330" s="972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3"/>
      <c r="BB330" s="613"/>
      <c r="BC330" s="613"/>
      <c r="BD330" s="613"/>
      <c r="BE330" s="613"/>
      <c r="BF330" s="613"/>
      <c r="BG330" s="1076"/>
      <c r="BH330" s="613"/>
      <c r="BI330" s="613"/>
      <c r="BJ330" s="613"/>
      <c r="BK330" s="613"/>
      <c r="BL330" s="613"/>
      <c r="BM330" s="973"/>
      <c r="BN330" s="613"/>
      <c r="BO330" s="613"/>
      <c r="BP330" s="613"/>
      <c r="BQ330" s="613"/>
      <c r="BR330" s="613"/>
      <c r="BS330" s="973"/>
      <c r="BT330" s="613"/>
      <c r="BU330" s="613"/>
      <c r="BV330" s="613"/>
      <c r="BW330" s="613"/>
      <c r="BX330" s="613"/>
      <c r="BY330" s="973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5"/>
      <c r="O331" s="1075"/>
      <c r="P331" s="1075"/>
      <c r="Q331" s="1075"/>
      <c r="R331" s="1075"/>
      <c r="S331" s="1075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2"/>
      <c r="AF331" s="613"/>
      <c r="AG331" s="613"/>
      <c r="AH331" s="613"/>
      <c r="AI331" s="974"/>
      <c r="AJ331" s="613"/>
      <c r="AK331" s="972"/>
      <c r="AL331" s="613"/>
      <c r="AM331" s="972"/>
      <c r="AN331" s="613"/>
      <c r="AO331" s="972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3"/>
      <c r="BB331" s="613"/>
      <c r="BC331" s="613"/>
      <c r="BD331" s="613"/>
      <c r="BE331" s="613"/>
      <c r="BF331" s="613"/>
      <c r="BG331" s="1076"/>
      <c r="BH331" s="613"/>
      <c r="BI331" s="613"/>
      <c r="BJ331" s="613"/>
      <c r="BK331" s="613"/>
      <c r="BL331" s="613"/>
      <c r="BM331" s="973"/>
      <c r="BN331" s="613"/>
      <c r="BO331" s="613"/>
      <c r="BP331" s="613"/>
      <c r="BQ331" s="613"/>
      <c r="BR331" s="613"/>
      <c r="BS331" s="973"/>
      <c r="BT331" s="613"/>
      <c r="BU331" s="613"/>
      <c r="BV331" s="613"/>
      <c r="BW331" s="613"/>
      <c r="BX331" s="613"/>
      <c r="BY331" s="973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5"/>
      <c r="O332" s="1075"/>
      <c r="P332" s="1075"/>
      <c r="Q332" s="1075"/>
      <c r="R332" s="1075"/>
      <c r="S332" s="1075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2"/>
      <c r="AF332" s="613"/>
      <c r="AG332" s="613"/>
      <c r="AH332" s="613"/>
      <c r="AI332" s="974"/>
      <c r="AJ332" s="613"/>
      <c r="AK332" s="972"/>
      <c r="AL332" s="613"/>
      <c r="AM332" s="972"/>
      <c r="AN332" s="613"/>
      <c r="AO332" s="972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3"/>
      <c r="BB332" s="613"/>
      <c r="BC332" s="613"/>
      <c r="BD332" s="613"/>
      <c r="BE332" s="613"/>
      <c r="BF332" s="613"/>
      <c r="BG332" s="1076"/>
      <c r="BH332" s="613"/>
      <c r="BI332" s="613"/>
      <c r="BJ332" s="613"/>
      <c r="BK332" s="613"/>
      <c r="BL332" s="613"/>
      <c r="BM332" s="973"/>
      <c r="BN332" s="613"/>
      <c r="BO332" s="613"/>
      <c r="BP332" s="613"/>
      <c r="BQ332" s="613"/>
      <c r="BR332" s="613"/>
      <c r="BS332" s="973"/>
      <c r="BT332" s="613"/>
      <c r="BU332" s="613"/>
      <c r="BV332" s="613"/>
      <c r="BW332" s="613"/>
      <c r="BX332" s="613"/>
      <c r="BY332" s="973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5"/>
      <c r="O333" s="1075"/>
      <c r="P333" s="1075"/>
      <c r="Q333" s="1075"/>
      <c r="R333" s="1075"/>
      <c r="S333" s="1075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2"/>
      <c r="AF333" s="613"/>
      <c r="AG333" s="613"/>
      <c r="AH333" s="613"/>
      <c r="AI333" s="974"/>
      <c r="AJ333" s="613"/>
      <c r="AK333" s="972"/>
      <c r="AL333" s="613"/>
      <c r="AM333" s="972"/>
      <c r="AN333" s="613"/>
      <c r="AO333" s="972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3"/>
      <c r="BB333" s="613"/>
      <c r="BC333" s="613"/>
      <c r="BD333" s="613"/>
      <c r="BE333" s="613"/>
      <c r="BF333" s="613"/>
      <c r="BG333" s="1076"/>
      <c r="BH333" s="613"/>
      <c r="BI333" s="613"/>
      <c r="BJ333" s="613"/>
      <c r="BK333" s="613"/>
      <c r="BL333" s="613"/>
      <c r="BM333" s="973"/>
      <c r="BN333" s="613"/>
      <c r="BO333" s="613"/>
      <c r="BP333" s="613"/>
      <c r="BQ333" s="613"/>
      <c r="BR333" s="613"/>
      <c r="BS333" s="973"/>
      <c r="BT333" s="613"/>
      <c r="BU333" s="613"/>
      <c r="BV333" s="613"/>
      <c r="BW333" s="613"/>
      <c r="BX333" s="613"/>
      <c r="BY333" s="973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5"/>
      <c r="O334" s="1075"/>
      <c r="P334" s="1075"/>
      <c r="Q334" s="1075"/>
      <c r="R334" s="1075"/>
      <c r="S334" s="1075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2"/>
      <c r="AF334" s="613"/>
      <c r="AG334" s="613"/>
      <c r="AH334" s="613"/>
      <c r="AI334" s="974"/>
      <c r="AJ334" s="613"/>
      <c r="AK334" s="972"/>
      <c r="AL334" s="613"/>
      <c r="AM334" s="972"/>
      <c r="AN334" s="613"/>
      <c r="AO334" s="972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3"/>
      <c r="BB334" s="613"/>
      <c r="BC334" s="613"/>
      <c r="BD334" s="613"/>
      <c r="BE334" s="613"/>
      <c r="BF334" s="613"/>
      <c r="BG334" s="1076"/>
      <c r="BH334" s="613"/>
      <c r="BI334" s="613"/>
      <c r="BJ334" s="613"/>
      <c r="BK334" s="613"/>
      <c r="BL334" s="613"/>
      <c r="BM334" s="973"/>
      <c r="BN334" s="613"/>
      <c r="BO334" s="613"/>
      <c r="BP334" s="613"/>
      <c r="BQ334" s="613"/>
      <c r="BR334" s="613"/>
      <c r="BS334" s="973"/>
      <c r="BT334" s="613"/>
      <c r="BU334" s="613"/>
      <c r="BV334" s="613"/>
      <c r="BW334" s="613"/>
      <c r="BX334" s="613"/>
      <c r="BY334" s="973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5"/>
      <c r="O335" s="1075"/>
      <c r="P335" s="1075"/>
      <c r="Q335" s="1075"/>
      <c r="R335" s="1075"/>
      <c r="S335" s="1075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2"/>
      <c r="AF335" s="613"/>
      <c r="AG335" s="613"/>
      <c r="AH335" s="613"/>
      <c r="AI335" s="974"/>
      <c r="AJ335" s="613"/>
      <c r="AK335" s="972"/>
      <c r="AL335" s="613"/>
      <c r="AM335" s="972"/>
      <c r="AN335" s="613"/>
      <c r="AO335" s="972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3"/>
      <c r="BB335" s="613"/>
      <c r="BC335" s="613"/>
      <c r="BD335" s="613"/>
      <c r="BE335" s="613"/>
      <c r="BF335" s="613"/>
      <c r="BG335" s="1076"/>
      <c r="BH335" s="613"/>
      <c r="BI335" s="613"/>
      <c r="BJ335" s="613"/>
      <c r="BK335" s="613"/>
      <c r="BL335" s="613"/>
      <c r="BM335" s="973"/>
      <c r="BN335" s="613"/>
      <c r="BO335" s="613"/>
      <c r="BP335" s="613"/>
      <c r="BQ335" s="613"/>
      <c r="BR335" s="613"/>
      <c r="BS335" s="973"/>
      <c r="BT335" s="613"/>
      <c r="BU335" s="613"/>
      <c r="BV335" s="613"/>
      <c r="BW335" s="613"/>
      <c r="BX335" s="613"/>
      <c r="BY335" s="973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5"/>
      <c r="O336" s="1075"/>
      <c r="P336" s="1075"/>
      <c r="Q336" s="1075"/>
      <c r="R336" s="1075"/>
      <c r="S336" s="1075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2"/>
      <c r="AF336" s="613"/>
      <c r="AG336" s="613"/>
      <c r="AH336" s="613"/>
      <c r="AI336" s="974"/>
      <c r="AJ336" s="613"/>
      <c r="AK336" s="972"/>
      <c r="AL336" s="613"/>
      <c r="AM336" s="972"/>
      <c r="AN336" s="613"/>
      <c r="AO336" s="972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3"/>
      <c r="BB336" s="613"/>
      <c r="BC336" s="613"/>
      <c r="BD336" s="613"/>
      <c r="BE336" s="613"/>
      <c r="BF336" s="613"/>
      <c r="BG336" s="1076"/>
      <c r="BH336" s="613"/>
      <c r="BI336" s="613"/>
      <c r="BJ336" s="613"/>
      <c r="BK336" s="613"/>
      <c r="BL336" s="613"/>
      <c r="BM336" s="973"/>
      <c r="BN336" s="613"/>
      <c r="BO336" s="613"/>
      <c r="BP336" s="613"/>
      <c r="BQ336" s="613"/>
      <c r="BR336" s="613"/>
      <c r="BS336" s="973"/>
      <c r="BT336" s="613"/>
      <c r="BU336" s="613"/>
      <c r="BV336" s="613"/>
      <c r="BW336" s="613"/>
      <c r="BX336" s="613"/>
      <c r="BY336" s="973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5"/>
      <c r="O337" s="1075"/>
      <c r="P337" s="1075"/>
      <c r="Q337" s="1075"/>
      <c r="R337" s="1075"/>
      <c r="S337" s="1075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2"/>
      <c r="AF337" s="613"/>
      <c r="AG337" s="613"/>
      <c r="AH337" s="613"/>
      <c r="AI337" s="974"/>
      <c r="AJ337" s="613"/>
      <c r="AK337" s="972"/>
      <c r="AL337" s="613"/>
      <c r="AM337" s="972"/>
      <c r="AN337" s="613"/>
      <c r="AO337" s="972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3"/>
      <c r="BB337" s="613"/>
      <c r="BC337" s="613"/>
      <c r="BD337" s="613"/>
      <c r="BE337" s="613"/>
      <c r="BF337" s="613"/>
      <c r="BG337" s="1076"/>
      <c r="BH337" s="613"/>
      <c r="BI337" s="613"/>
      <c r="BJ337" s="613"/>
      <c r="BK337" s="613"/>
      <c r="BL337" s="613"/>
      <c r="BM337" s="973"/>
      <c r="BN337" s="613"/>
      <c r="BO337" s="613"/>
      <c r="BP337" s="613"/>
      <c r="BQ337" s="613"/>
      <c r="BR337" s="613"/>
      <c r="BS337" s="973"/>
      <c r="BT337" s="613"/>
      <c r="BU337" s="613"/>
      <c r="BV337" s="613"/>
      <c r="BW337" s="613"/>
      <c r="BX337" s="613"/>
      <c r="BY337" s="973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5"/>
      <c r="O338" s="1075"/>
      <c r="P338" s="1075"/>
      <c r="Q338" s="1075"/>
      <c r="R338" s="1075"/>
      <c r="S338" s="1075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2"/>
      <c r="AF338" s="613"/>
      <c r="AG338" s="613"/>
      <c r="AH338" s="613"/>
      <c r="AI338" s="974"/>
      <c r="AJ338" s="613"/>
      <c r="AK338" s="972"/>
      <c r="AL338" s="613"/>
      <c r="AM338" s="972"/>
      <c r="AN338" s="613"/>
      <c r="AO338" s="972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3"/>
      <c r="BB338" s="613"/>
      <c r="BC338" s="613"/>
      <c r="BD338" s="613"/>
      <c r="BE338" s="613"/>
      <c r="BF338" s="613"/>
      <c r="BG338" s="1076"/>
      <c r="BH338" s="613"/>
      <c r="BI338" s="613"/>
      <c r="BJ338" s="613"/>
      <c r="BK338" s="613"/>
      <c r="BL338" s="613"/>
      <c r="BM338" s="973"/>
      <c r="BN338" s="613"/>
      <c r="BO338" s="613"/>
      <c r="BP338" s="613"/>
      <c r="BQ338" s="613"/>
      <c r="BR338" s="613"/>
      <c r="BS338" s="973"/>
      <c r="BT338" s="613"/>
      <c r="BU338" s="613"/>
      <c r="BV338" s="613"/>
      <c r="BW338" s="613"/>
      <c r="BX338" s="613"/>
      <c r="BY338" s="973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5"/>
      <c r="O339" s="1075"/>
      <c r="P339" s="1075"/>
      <c r="Q339" s="1075"/>
      <c r="R339" s="1075"/>
      <c r="S339" s="1075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2"/>
      <c r="AF339" s="613"/>
      <c r="AG339" s="613"/>
      <c r="AH339" s="613"/>
      <c r="AI339" s="974"/>
      <c r="AJ339" s="613"/>
      <c r="AK339" s="972"/>
      <c r="AL339" s="613"/>
      <c r="AM339" s="972"/>
      <c r="AN339" s="613"/>
      <c r="AO339" s="972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3"/>
      <c r="BB339" s="613"/>
      <c r="BC339" s="613"/>
      <c r="BD339" s="613"/>
      <c r="BE339" s="613"/>
      <c r="BF339" s="613"/>
      <c r="BG339" s="1076"/>
      <c r="BH339" s="613"/>
      <c r="BI339" s="613"/>
      <c r="BJ339" s="613"/>
      <c r="BK339" s="613"/>
      <c r="BL339" s="613"/>
      <c r="BM339" s="973"/>
      <c r="BN339" s="613"/>
      <c r="BO339" s="613"/>
      <c r="BP339" s="613"/>
      <c r="BQ339" s="613"/>
      <c r="BR339" s="613"/>
      <c r="BS339" s="973"/>
      <c r="BT339" s="613"/>
      <c r="BU339" s="613"/>
      <c r="BV339" s="613"/>
      <c r="BW339" s="613"/>
      <c r="BX339" s="613"/>
      <c r="BY339" s="973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5"/>
      <c r="O340" s="1075"/>
      <c r="P340" s="1075"/>
      <c r="Q340" s="1075"/>
      <c r="R340" s="1075"/>
      <c r="S340" s="1075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2"/>
      <c r="AF340" s="613"/>
      <c r="AG340" s="613"/>
      <c r="AH340" s="613"/>
      <c r="AI340" s="974"/>
      <c r="AJ340" s="613"/>
      <c r="AK340" s="972"/>
      <c r="AL340" s="613"/>
      <c r="AM340" s="972"/>
      <c r="AN340" s="613"/>
      <c r="AO340" s="972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3"/>
      <c r="BB340" s="613"/>
      <c r="BC340" s="613"/>
      <c r="BD340" s="613"/>
      <c r="BE340" s="613"/>
      <c r="BF340" s="613"/>
      <c r="BG340" s="1076"/>
      <c r="BH340" s="613"/>
      <c r="BI340" s="613"/>
      <c r="BJ340" s="613"/>
      <c r="BK340" s="613"/>
      <c r="BL340" s="613"/>
      <c r="BM340" s="973"/>
      <c r="BN340" s="613"/>
      <c r="BO340" s="613"/>
      <c r="BP340" s="613"/>
      <c r="BQ340" s="613"/>
      <c r="BR340" s="613"/>
      <c r="BS340" s="973"/>
      <c r="BT340" s="613"/>
      <c r="BU340" s="613"/>
      <c r="BV340" s="613"/>
      <c r="BW340" s="613"/>
      <c r="BX340" s="613"/>
      <c r="BY340" s="973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5"/>
      <c r="O341" s="1075"/>
      <c r="P341" s="1075"/>
      <c r="Q341" s="1075"/>
      <c r="R341" s="1075"/>
      <c r="S341" s="1075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2"/>
      <c r="AF341" s="613"/>
      <c r="AG341" s="613"/>
      <c r="AH341" s="613"/>
      <c r="AI341" s="974"/>
      <c r="AJ341" s="613"/>
      <c r="AK341" s="972"/>
      <c r="AL341" s="613"/>
      <c r="AM341" s="972"/>
      <c r="AN341" s="613"/>
      <c r="AO341" s="972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3"/>
      <c r="BB341" s="613"/>
      <c r="BC341" s="613"/>
      <c r="BD341" s="613"/>
      <c r="BE341" s="613"/>
      <c r="BF341" s="613"/>
      <c r="BG341" s="1076"/>
      <c r="BH341" s="613"/>
      <c r="BI341" s="613"/>
      <c r="BJ341" s="613"/>
      <c r="BK341" s="613"/>
      <c r="BL341" s="613"/>
      <c r="BM341" s="973"/>
      <c r="BN341" s="613"/>
      <c r="BO341" s="613"/>
      <c r="BP341" s="613"/>
      <c r="BQ341" s="613"/>
      <c r="BR341" s="613"/>
      <c r="BS341" s="973"/>
      <c r="BT341" s="613"/>
      <c r="BU341" s="613"/>
      <c r="BV341" s="613"/>
      <c r="BW341" s="613"/>
      <c r="BX341" s="613"/>
      <c r="BY341" s="973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5"/>
      <c r="O342" s="1075"/>
      <c r="P342" s="1075"/>
      <c r="Q342" s="1075"/>
      <c r="R342" s="1075"/>
      <c r="S342" s="1075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2"/>
      <c r="AF342" s="613"/>
      <c r="AG342" s="613"/>
      <c r="AH342" s="613"/>
      <c r="AI342" s="974"/>
      <c r="AJ342" s="613"/>
      <c r="AK342" s="972"/>
      <c r="AL342" s="613"/>
      <c r="AM342" s="972"/>
      <c r="AN342" s="613"/>
      <c r="AO342" s="972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3"/>
      <c r="BB342" s="613"/>
      <c r="BC342" s="613"/>
      <c r="BD342" s="613"/>
      <c r="BE342" s="613"/>
      <c r="BF342" s="613"/>
      <c r="BG342" s="1076"/>
      <c r="BH342" s="613"/>
      <c r="BI342" s="613"/>
      <c r="BJ342" s="613"/>
      <c r="BK342" s="613"/>
      <c r="BL342" s="613"/>
      <c r="BM342" s="973"/>
      <c r="BN342" s="613"/>
      <c r="BO342" s="613"/>
      <c r="BP342" s="613"/>
      <c r="BQ342" s="613"/>
      <c r="BR342" s="613"/>
      <c r="BS342" s="973"/>
      <c r="BT342" s="613"/>
      <c r="BU342" s="613"/>
      <c r="BV342" s="613"/>
      <c r="BW342" s="613"/>
      <c r="BX342" s="613"/>
      <c r="BY342" s="973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5"/>
      <c r="O343" s="1075"/>
      <c r="P343" s="1075"/>
      <c r="Q343" s="1075"/>
      <c r="R343" s="1075"/>
      <c r="S343" s="1075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2"/>
      <c r="AF343" s="613"/>
      <c r="AG343" s="613"/>
      <c r="AH343" s="613"/>
      <c r="AI343" s="974"/>
      <c r="AJ343" s="613"/>
      <c r="AK343" s="972"/>
      <c r="AL343" s="613"/>
      <c r="AM343" s="972"/>
      <c r="AN343" s="613"/>
      <c r="AO343" s="972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3"/>
      <c r="BB343" s="613"/>
      <c r="BC343" s="613"/>
      <c r="BD343" s="613"/>
      <c r="BE343" s="613"/>
      <c r="BF343" s="613"/>
      <c r="BG343" s="1076"/>
      <c r="BH343" s="613"/>
      <c r="BI343" s="613"/>
      <c r="BJ343" s="613"/>
      <c r="BK343" s="613"/>
      <c r="BL343" s="613"/>
      <c r="BM343" s="973"/>
      <c r="BN343" s="613"/>
      <c r="BO343" s="613"/>
      <c r="BP343" s="613"/>
      <c r="BQ343" s="613"/>
      <c r="BR343" s="613"/>
      <c r="BS343" s="973"/>
      <c r="BT343" s="613"/>
      <c r="BU343" s="613"/>
      <c r="BV343" s="613"/>
      <c r="BW343" s="613"/>
      <c r="BX343" s="613"/>
      <c r="BY343" s="973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5"/>
      <c r="O344" s="1075"/>
      <c r="P344" s="1075"/>
      <c r="Q344" s="1075"/>
      <c r="R344" s="1075"/>
      <c r="S344" s="1075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2"/>
      <c r="AF344" s="613"/>
      <c r="AG344" s="613"/>
      <c r="AH344" s="613"/>
      <c r="AI344" s="974"/>
      <c r="AJ344" s="613"/>
      <c r="AK344" s="972"/>
      <c r="AL344" s="613"/>
      <c r="AM344" s="972"/>
      <c r="AN344" s="613"/>
      <c r="AO344" s="972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3"/>
      <c r="BB344" s="613"/>
      <c r="BC344" s="613"/>
      <c r="BD344" s="613"/>
      <c r="BE344" s="613"/>
      <c r="BF344" s="613"/>
      <c r="BG344" s="1076"/>
      <c r="BH344" s="613"/>
      <c r="BI344" s="613"/>
      <c r="BJ344" s="613"/>
      <c r="BK344" s="613"/>
      <c r="BL344" s="613"/>
      <c r="BM344" s="973"/>
      <c r="BN344" s="613"/>
      <c r="BO344" s="613"/>
      <c r="BP344" s="613"/>
      <c r="BQ344" s="613"/>
      <c r="BR344" s="613"/>
      <c r="BS344" s="973"/>
      <c r="BT344" s="613"/>
      <c r="BU344" s="613"/>
      <c r="BV344" s="613"/>
      <c r="BW344" s="613"/>
      <c r="BX344" s="613"/>
      <c r="BY344" s="973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5"/>
      <c r="O345" s="1075"/>
      <c r="P345" s="1075"/>
      <c r="Q345" s="1075"/>
      <c r="R345" s="1075"/>
      <c r="S345" s="1075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2"/>
      <c r="AF345" s="613"/>
      <c r="AG345" s="613"/>
      <c r="AH345" s="613"/>
      <c r="AI345" s="974"/>
      <c r="AJ345" s="613"/>
      <c r="AK345" s="972"/>
      <c r="AL345" s="613"/>
      <c r="AM345" s="972"/>
      <c r="AN345" s="613"/>
      <c r="AO345" s="972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3"/>
      <c r="BB345" s="613"/>
      <c r="BC345" s="613"/>
      <c r="BD345" s="613"/>
      <c r="BE345" s="613"/>
      <c r="BF345" s="613"/>
      <c r="BG345" s="1076"/>
      <c r="BH345" s="613"/>
      <c r="BI345" s="613"/>
      <c r="BJ345" s="613"/>
      <c r="BK345" s="613"/>
      <c r="BL345" s="613"/>
      <c r="BM345" s="973"/>
      <c r="BN345" s="613"/>
      <c r="BO345" s="613"/>
      <c r="BP345" s="613"/>
      <c r="BQ345" s="613"/>
      <c r="BR345" s="613"/>
      <c r="BS345" s="973"/>
      <c r="BT345" s="613"/>
      <c r="BU345" s="613"/>
      <c r="BV345" s="613"/>
      <c r="BW345" s="613"/>
      <c r="BX345" s="613"/>
      <c r="BY345" s="973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5"/>
      <c r="O346" s="1075"/>
      <c r="P346" s="1075"/>
      <c r="Q346" s="1075"/>
      <c r="R346" s="1075"/>
      <c r="S346" s="1075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2"/>
      <c r="AF346" s="613"/>
      <c r="AG346" s="613"/>
      <c r="AH346" s="613"/>
      <c r="AI346" s="974"/>
      <c r="AJ346" s="613"/>
      <c r="AK346" s="972"/>
      <c r="AL346" s="613"/>
      <c r="AM346" s="972"/>
      <c r="AN346" s="613"/>
      <c r="AO346" s="972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3"/>
      <c r="BB346" s="613"/>
      <c r="BC346" s="613"/>
      <c r="BD346" s="613"/>
      <c r="BE346" s="613"/>
      <c r="BF346" s="613"/>
      <c r="BG346" s="1076"/>
      <c r="BH346" s="613"/>
      <c r="BI346" s="613"/>
      <c r="BJ346" s="613"/>
      <c r="BK346" s="613"/>
      <c r="BL346" s="613"/>
      <c r="BM346" s="973"/>
      <c r="BN346" s="613"/>
      <c r="BO346" s="613"/>
      <c r="BP346" s="613"/>
      <c r="BQ346" s="613"/>
      <c r="BR346" s="613"/>
      <c r="BS346" s="973"/>
      <c r="BT346" s="613"/>
      <c r="BU346" s="613"/>
      <c r="BV346" s="613"/>
      <c r="BW346" s="613"/>
      <c r="BX346" s="613"/>
      <c r="BY346" s="973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5"/>
      <c r="O347" s="1075"/>
      <c r="P347" s="1075"/>
      <c r="Q347" s="1075"/>
      <c r="R347" s="1075"/>
      <c r="S347" s="1075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2"/>
      <c r="AF347" s="613"/>
      <c r="AG347" s="613"/>
      <c r="AH347" s="613"/>
      <c r="AI347" s="974"/>
      <c r="AJ347" s="613"/>
      <c r="AK347" s="972"/>
      <c r="AL347" s="613"/>
      <c r="AM347" s="972"/>
      <c r="AN347" s="613"/>
      <c r="AO347" s="972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3"/>
      <c r="BB347" s="613"/>
      <c r="BC347" s="613"/>
      <c r="BD347" s="613"/>
      <c r="BE347" s="613"/>
      <c r="BF347" s="613"/>
      <c r="BG347" s="1076"/>
      <c r="BH347" s="613"/>
      <c r="BI347" s="613"/>
      <c r="BJ347" s="613"/>
      <c r="BK347" s="613"/>
      <c r="BL347" s="613"/>
      <c r="BM347" s="973"/>
      <c r="BN347" s="613"/>
      <c r="BO347" s="613"/>
      <c r="BP347" s="613"/>
      <c r="BQ347" s="613"/>
      <c r="BR347" s="613"/>
      <c r="BS347" s="973"/>
      <c r="BT347" s="613"/>
      <c r="BU347" s="613"/>
      <c r="BV347" s="613"/>
      <c r="BW347" s="613"/>
      <c r="BX347" s="613"/>
      <c r="BY347" s="973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5"/>
      <c r="O348" s="1075"/>
      <c r="P348" s="1075"/>
      <c r="Q348" s="1075"/>
      <c r="R348" s="1075"/>
      <c r="S348" s="1075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2"/>
      <c r="AF348" s="613"/>
      <c r="AG348" s="613"/>
      <c r="AH348" s="613"/>
      <c r="AI348" s="974"/>
      <c r="AJ348" s="613"/>
      <c r="AK348" s="972"/>
      <c r="AL348" s="613"/>
      <c r="AM348" s="972"/>
      <c r="AN348" s="613"/>
      <c r="AO348" s="972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3"/>
      <c r="BB348" s="613"/>
      <c r="BC348" s="613"/>
      <c r="BD348" s="613"/>
      <c r="BE348" s="613"/>
      <c r="BF348" s="613"/>
      <c r="BG348" s="1076"/>
      <c r="BH348" s="613"/>
      <c r="BI348" s="613"/>
      <c r="BJ348" s="613"/>
      <c r="BK348" s="613"/>
      <c r="BL348" s="613"/>
      <c r="BM348" s="973"/>
      <c r="BN348" s="613"/>
      <c r="BO348" s="613"/>
      <c r="BP348" s="613"/>
      <c r="BQ348" s="613"/>
      <c r="BR348" s="613"/>
      <c r="BS348" s="973"/>
      <c r="BT348" s="613"/>
      <c r="BU348" s="613"/>
      <c r="BV348" s="613"/>
      <c r="BW348" s="613"/>
      <c r="BX348" s="613"/>
      <c r="BY348" s="973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5"/>
      <c r="O349" s="1075"/>
      <c r="P349" s="1075"/>
      <c r="Q349" s="1075"/>
      <c r="R349" s="1075"/>
      <c r="S349" s="1075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2"/>
      <c r="AF349" s="613"/>
      <c r="AG349" s="613"/>
      <c r="AH349" s="613"/>
      <c r="AI349" s="974"/>
      <c r="AJ349" s="613"/>
      <c r="AK349" s="972"/>
      <c r="AL349" s="613"/>
      <c r="AM349" s="972"/>
      <c r="AN349" s="613"/>
      <c r="AO349" s="972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3"/>
      <c r="BB349" s="613"/>
      <c r="BC349" s="613"/>
      <c r="BD349" s="613"/>
      <c r="BE349" s="613"/>
      <c r="BF349" s="613"/>
      <c r="BG349" s="1076"/>
      <c r="BH349" s="613"/>
      <c r="BI349" s="613"/>
      <c r="BJ349" s="613"/>
      <c r="BK349" s="613"/>
      <c r="BL349" s="613"/>
      <c r="BM349" s="973"/>
      <c r="BN349" s="613"/>
      <c r="BO349" s="613"/>
      <c r="BP349" s="613"/>
      <c r="BQ349" s="613"/>
      <c r="BR349" s="613"/>
      <c r="BS349" s="973"/>
      <c r="BT349" s="613"/>
      <c r="BU349" s="613"/>
      <c r="BV349" s="613"/>
      <c r="BW349" s="613"/>
      <c r="BX349" s="613"/>
      <c r="BY349" s="973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5"/>
      <c r="O350" s="1075"/>
      <c r="P350" s="1075"/>
      <c r="Q350" s="1075"/>
      <c r="R350" s="1075"/>
      <c r="S350" s="1075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2"/>
      <c r="AF350" s="613"/>
      <c r="AG350" s="613"/>
      <c r="AH350" s="613"/>
      <c r="AI350" s="974"/>
      <c r="AJ350" s="613"/>
      <c r="AK350" s="972"/>
      <c r="AL350" s="613"/>
      <c r="AM350" s="972"/>
      <c r="AN350" s="613"/>
      <c r="AO350" s="972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3"/>
      <c r="BB350" s="613"/>
      <c r="BC350" s="613"/>
      <c r="BD350" s="613"/>
      <c r="BE350" s="613"/>
      <c r="BF350" s="613"/>
      <c r="BG350" s="1076"/>
      <c r="BH350" s="613"/>
      <c r="BI350" s="613"/>
      <c r="BJ350" s="613"/>
      <c r="BK350" s="613"/>
      <c r="BL350" s="613"/>
      <c r="BM350" s="973"/>
      <c r="BN350" s="613"/>
      <c r="BO350" s="613"/>
      <c r="BP350" s="613"/>
      <c r="BQ350" s="613"/>
      <c r="BR350" s="613"/>
      <c r="BS350" s="973"/>
      <c r="BT350" s="613"/>
      <c r="BU350" s="613"/>
      <c r="BV350" s="613"/>
      <c r="BW350" s="613"/>
      <c r="BX350" s="613"/>
      <c r="BY350" s="973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5"/>
      <c r="O351" s="1075"/>
      <c r="P351" s="1075"/>
      <c r="Q351" s="1075"/>
      <c r="R351" s="1075"/>
      <c r="S351" s="1075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2"/>
      <c r="AF351" s="613"/>
      <c r="AG351" s="613"/>
      <c r="AH351" s="613"/>
      <c r="AI351" s="974"/>
      <c r="AJ351" s="613"/>
      <c r="AK351" s="972"/>
      <c r="AL351" s="613"/>
      <c r="AM351" s="972"/>
      <c r="AN351" s="613"/>
      <c r="AO351" s="972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3"/>
      <c r="BB351" s="613"/>
      <c r="BC351" s="613"/>
      <c r="BD351" s="613"/>
      <c r="BE351" s="613"/>
      <c r="BF351" s="613"/>
      <c r="BG351" s="1076"/>
      <c r="BH351" s="613"/>
      <c r="BI351" s="613"/>
      <c r="BJ351" s="613"/>
      <c r="BK351" s="613"/>
      <c r="BL351" s="613"/>
      <c r="BM351" s="973"/>
      <c r="BN351" s="613"/>
      <c r="BO351" s="613"/>
      <c r="BP351" s="613"/>
      <c r="BQ351" s="613"/>
      <c r="BR351" s="613"/>
      <c r="BS351" s="973"/>
      <c r="BT351" s="613"/>
      <c r="BU351" s="613"/>
      <c r="BV351" s="613"/>
      <c r="BW351" s="613"/>
      <c r="BX351" s="613"/>
      <c r="BY351" s="973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5"/>
      <c r="O352" s="1075"/>
      <c r="P352" s="1075"/>
      <c r="Q352" s="1075"/>
      <c r="R352" s="1075"/>
      <c r="S352" s="1075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2"/>
      <c r="AF352" s="613"/>
      <c r="AG352" s="613"/>
      <c r="AH352" s="613"/>
      <c r="AI352" s="974"/>
      <c r="AJ352" s="613"/>
      <c r="AK352" s="972"/>
      <c r="AL352" s="613"/>
      <c r="AM352" s="972"/>
      <c r="AN352" s="613"/>
      <c r="AO352" s="972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3"/>
      <c r="BB352" s="613"/>
      <c r="BC352" s="613"/>
      <c r="BD352" s="613"/>
      <c r="BE352" s="613"/>
      <c r="BF352" s="613"/>
      <c r="BG352" s="1076"/>
      <c r="BH352" s="613"/>
      <c r="BI352" s="613"/>
      <c r="BJ352" s="613"/>
      <c r="BK352" s="613"/>
      <c r="BL352" s="613"/>
      <c r="BM352" s="973"/>
      <c r="BN352" s="613"/>
      <c r="BO352" s="613"/>
      <c r="BP352" s="613"/>
      <c r="BQ352" s="613"/>
      <c r="BR352" s="613"/>
      <c r="BS352" s="973"/>
      <c r="BT352" s="613"/>
      <c r="BU352" s="613"/>
      <c r="BV352" s="613"/>
      <c r="BW352" s="613"/>
      <c r="BX352" s="613"/>
      <c r="BY352" s="973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5"/>
      <c r="O353" s="1075"/>
      <c r="P353" s="1075"/>
      <c r="Q353" s="1075"/>
      <c r="R353" s="1075"/>
      <c r="S353" s="1075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2"/>
      <c r="AF353" s="613"/>
      <c r="AG353" s="613"/>
      <c r="AH353" s="613"/>
      <c r="AI353" s="974"/>
      <c r="AJ353" s="613"/>
      <c r="AK353" s="972"/>
      <c r="AL353" s="613"/>
      <c r="AM353" s="972"/>
      <c r="AN353" s="613"/>
      <c r="AO353" s="972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3"/>
      <c r="BB353" s="613"/>
      <c r="BC353" s="613"/>
      <c r="BD353" s="613"/>
      <c r="BE353" s="613"/>
      <c r="BF353" s="613"/>
      <c r="BG353" s="1076"/>
      <c r="BH353" s="613"/>
      <c r="BI353" s="613"/>
      <c r="BJ353" s="613"/>
      <c r="BK353" s="613"/>
      <c r="BL353" s="613"/>
      <c r="BM353" s="973"/>
      <c r="BN353" s="613"/>
      <c r="BO353" s="613"/>
      <c r="BP353" s="613"/>
      <c r="BQ353" s="613"/>
      <c r="BR353" s="613"/>
      <c r="BS353" s="973"/>
      <c r="BT353" s="613"/>
      <c r="BU353" s="613"/>
      <c r="BV353" s="613"/>
      <c r="BW353" s="613"/>
      <c r="BX353" s="613"/>
      <c r="BY353" s="973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5"/>
      <c r="O354" s="1075"/>
      <c r="P354" s="1075"/>
      <c r="Q354" s="1075"/>
      <c r="R354" s="1075"/>
      <c r="S354" s="1075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2"/>
      <c r="AF354" s="613"/>
      <c r="AG354" s="613"/>
      <c r="AH354" s="613"/>
      <c r="AI354" s="974"/>
      <c r="AJ354" s="613"/>
      <c r="AK354" s="972"/>
      <c r="AL354" s="613"/>
      <c r="AM354" s="972"/>
      <c r="AN354" s="613"/>
      <c r="AO354" s="972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3"/>
      <c r="BB354" s="613"/>
      <c r="BC354" s="613"/>
      <c r="BD354" s="613"/>
      <c r="BE354" s="613"/>
      <c r="BF354" s="613"/>
      <c r="BG354" s="1076"/>
      <c r="BH354" s="613"/>
      <c r="BI354" s="613"/>
      <c r="BJ354" s="613"/>
      <c r="BK354" s="613"/>
      <c r="BL354" s="613"/>
      <c r="BM354" s="973"/>
      <c r="BN354" s="613"/>
      <c r="BO354" s="613"/>
      <c r="BP354" s="613"/>
      <c r="BQ354" s="613"/>
      <c r="BR354" s="613"/>
      <c r="BS354" s="973"/>
      <c r="BT354" s="613"/>
      <c r="BU354" s="613"/>
      <c r="BV354" s="613"/>
      <c r="BW354" s="613"/>
      <c r="BX354" s="613"/>
      <c r="BY354" s="973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5"/>
      <c r="O355" s="1075"/>
      <c r="P355" s="1075"/>
      <c r="Q355" s="1075"/>
      <c r="R355" s="1075"/>
      <c r="S355" s="1075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2"/>
      <c r="AF355" s="613"/>
      <c r="AG355" s="613"/>
      <c r="AH355" s="613"/>
      <c r="AI355" s="974"/>
      <c r="AJ355" s="613"/>
      <c r="AK355" s="972"/>
      <c r="AL355" s="613"/>
      <c r="AM355" s="972"/>
      <c r="AN355" s="613"/>
      <c r="AO355" s="972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3"/>
      <c r="BB355" s="613"/>
      <c r="BC355" s="613"/>
      <c r="BD355" s="613"/>
      <c r="BE355" s="613"/>
      <c r="BF355" s="613"/>
      <c r="BG355" s="1076"/>
      <c r="BH355" s="613"/>
      <c r="BI355" s="613"/>
      <c r="BJ355" s="613"/>
      <c r="BK355" s="613"/>
      <c r="BL355" s="613"/>
      <c r="BM355" s="973"/>
      <c r="BN355" s="613"/>
      <c r="BO355" s="613"/>
      <c r="BP355" s="613"/>
      <c r="BQ355" s="613"/>
      <c r="BR355" s="613"/>
      <c r="BS355" s="973"/>
      <c r="BT355" s="613"/>
      <c r="BU355" s="613"/>
      <c r="BV355" s="613"/>
      <c r="BW355" s="613"/>
      <c r="BX355" s="613"/>
      <c r="BY355" s="973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5"/>
      <c r="O356" s="1075"/>
      <c r="P356" s="1075"/>
      <c r="Q356" s="1075"/>
      <c r="R356" s="1075"/>
      <c r="S356" s="1075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2"/>
      <c r="AF356" s="613"/>
      <c r="AG356" s="613"/>
      <c r="AH356" s="613"/>
      <c r="AI356" s="974"/>
      <c r="AJ356" s="613"/>
      <c r="AK356" s="972"/>
      <c r="AL356" s="613"/>
      <c r="AM356" s="972"/>
      <c r="AN356" s="613"/>
      <c r="AO356" s="972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3"/>
      <c r="BB356" s="613"/>
      <c r="BC356" s="613"/>
      <c r="BD356" s="613"/>
      <c r="BE356" s="613"/>
      <c r="BF356" s="613"/>
      <c r="BG356" s="1076"/>
      <c r="BH356" s="613"/>
      <c r="BI356" s="613"/>
      <c r="BJ356" s="613"/>
      <c r="BK356" s="613"/>
      <c r="BL356" s="613"/>
      <c r="BM356" s="973"/>
      <c r="BN356" s="613"/>
      <c r="BO356" s="613"/>
      <c r="BP356" s="613"/>
      <c r="BQ356" s="613"/>
      <c r="BR356" s="613"/>
      <c r="BS356" s="973"/>
      <c r="BT356" s="613"/>
      <c r="BU356" s="613"/>
      <c r="BV356" s="613"/>
      <c r="BW356" s="613"/>
      <c r="BX356" s="613"/>
      <c r="BY356" s="973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5"/>
      <c r="O357" s="1075"/>
      <c r="P357" s="1075"/>
      <c r="Q357" s="1075"/>
      <c r="R357" s="1075"/>
      <c r="S357" s="1075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2"/>
      <c r="AF357" s="613"/>
      <c r="AG357" s="613"/>
      <c r="AH357" s="613"/>
      <c r="AI357" s="974"/>
      <c r="AJ357" s="613"/>
      <c r="AK357" s="972"/>
      <c r="AL357" s="613"/>
      <c r="AM357" s="972"/>
      <c r="AN357" s="613"/>
      <c r="AO357" s="972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3"/>
      <c r="BB357" s="613"/>
      <c r="BC357" s="613"/>
      <c r="BD357" s="613"/>
      <c r="BE357" s="613"/>
      <c r="BF357" s="613"/>
      <c r="BG357" s="1076"/>
      <c r="BH357" s="613"/>
      <c r="BI357" s="613"/>
      <c r="BJ357" s="613"/>
      <c r="BK357" s="613"/>
      <c r="BL357" s="613"/>
      <c r="BM357" s="973"/>
      <c r="BN357" s="613"/>
      <c r="BO357" s="613"/>
      <c r="BP357" s="613"/>
      <c r="BQ357" s="613"/>
      <c r="BR357" s="613"/>
      <c r="BS357" s="973"/>
      <c r="BT357" s="613"/>
      <c r="BU357" s="613"/>
      <c r="BV357" s="613"/>
      <c r="BW357" s="613"/>
      <c r="BX357" s="613"/>
      <c r="BY357" s="973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5"/>
      <c r="O358" s="1075"/>
      <c r="P358" s="1075"/>
      <c r="Q358" s="1075"/>
      <c r="R358" s="1075"/>
      <c r="S358" s="1075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2"/>
      <c r="AF358" s="613"/>
      <c r="AG358" s="613"/>
      <c r="AH358" s="613"/>
      <c r="AI358" s="974"/>
      <c r="AJ358" s="613"/>
      <c r="AK358" s="972"/>
      <c r="AL358" s="613"/>
      <c r="AM358" s="972"/>
      <c r="AN358" s="613"/>
      <c r="AO358" s="972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3"/>
      <c r="BB358" s="613"/>
      <c r="BC358" s="613"/>
      <c r="BD358" s="613"/>
      <c r="BE358" s="613"/>
      <c r="BF358" s="613"/>
      <c r="BG358" s="1076"/>
      <c r="BH358" s="613"/>
      <c r="BI358" s="613"/>
      <c r="BJ358" s="613"/>
      <c r="BK358" s="613"/>
      <c r="BL358" s="613"/>
      <c r="BM358" s="973"/>
      <c r="BN358" s="613"/>
      <c r="BO358" s="613"/>
      <c r="BP358" s="613"/>
      <c r="BQ358" s="613"/>
      <c r="BR358" s="613"/>
      <c r="BS358" s="973"/>
      <c r="BT358" s="613"/>
      <c r="BU358" s="613"/>
      <c r="BV358" s="613"/>
      <c r="BW358" s="613"/>
      <c r="BX358" s="613"/>
      <c r="BY358" s="973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5"/>
      <c r="O359" s="1075"/>
      <c r="P359" s="1075"/>
      <c r="Q359" s="1075"/>
      <c r="R359" s="1075"/>
      <c r="S359" s="1075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2"/>
      <c r="AF359" s="613"/>
      <c r="AG359" s="613"/>
      <c r="AH359" s="613"/>
      <c r="AI359" s="974"/>
      <c r="AJ359" s="613"/>
      <c r="AK359" s="972"/>
      <c r="AL359" s="613"/>
      <c r="AM359" s="972"/>
      <c r="AN359" s="613"/>
      <c r="AO359" s="972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3"/>
      <c r="BB359" s="613"/>
      <c r="BC359" s="613"/>
      <c r="BD359" s="613"/>
      <c r="BE359" s="613"/>
      <c r="BF359" s="613"/>
      <c r="BG359" s="1076"/>
      <c r="BH359" s="613"/>
      <c r="BI359" s="613"/>
      <c r="BJ359" s="613"/>
      <c r="BK359" s="613"/>
      <c r="BL359" s="613"/>
      <c r="BM359" s="973"/>
      <c r="BN359" s="613"/>
      <c r="BO359" s="613"/>
      <c r="BP359" s="613"/>
      <c r="BQ359" s="613"/>
      <c r="BR359" s="613"/>
      <c r="BS359" s="973"/>
      <c r="BT359" s="613"/>
      <c r="BU359" s="613"/>
      <c r="BV359" s="613"/>
      <c r="BW359" s="613"/>
      <c r="BX359" s="613"/>
      <c r="BY359" s="973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5"/>
      <c r="O360" s="1075"/>
      <c r="P360" s="1075"/>
      <c r="Q360" s="1075"/>
      <c r="R360" s="1075"/>
      <c r="S360" s="1075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2"/>
      <c r="AF360" s="613"/>
      <c r="AG360" s="613"/>
      <c r="AH360" s="613"/>
      <c r="AI360" s="974"/>
      <c r="AJ360" s="613"/>
      <c r="AK360" s="972"/>
      <c r="AL360" s="613"/>
      <c r="AM360" s="972"/>
      <c r="AN360" s="613"/>
      <c r="AO360" s="972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3"/>
      <c r="BB360" s="613"/>
      <c r="BC360" s="613"/>
      <c r="BD360" s="613"/>
      <c r="BE360" s="613"/>
      <c r="BF360" s="613"/>
      <c r="BG360" s="1076"/>
      <c r="BH360" s="613"/>
      <c r="BI360" s="613"/>
      <c r="BJ360" s="613"/>
      <c r="BK360" s="613"/>
      <c r="BL360" s="613"/>
      <c r="BM360" s="973"/>
      <c r="BN360" s="613"/>
      <c r="BO360" s="613"/>
      <c r="BP360" s="613"/>
      <c r="BQ360" s="613"/>
      <c r="BR360" s="613"/>
      <c r="BS360" s="973"/>
      <c r="BT360" s="613"/>
      <c r="BU360" s="613"/>
      <c r="BV360" s="613"/>
      <c r="BW360" s="613"/>
      <c r="BX360" s="613"/>
      <c r="BY360" s="973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5"/>
      <c r="O361" s="1075"/>
      <c r="P361" s="1075"/>
      <c r="Q361" s="1075"/>
      <c r="R361" s="1075"/>
      <c r="S361" s="1075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2"/>
      <c r="AF361" s="613"/>
      <c r="AG361" s="613"/>
      <c r="AH361" s="613"/>
      <c r="AI361" s="974"/>
      <c r="AJ361" s="613"/>
      <c r="AK361" s="972"/>
      <c r="AL361" s="613"/>
      <c r="AM361" s="972"/>
      <c r="AN361" s="613"/>
      <c r="AO361" s="972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3"/>
      <c r="BB361" s="613"/>
      <c r="BC361" s="613"/>
      <c r="BD361" s="613"/>
      <c r="BE361" s="613"/>
      <c r="BF361" s="613"/>
      <c r="BG361" s="1076"/>
      <c r="BH361" s="613"/>
      <c r="BI361" s="613"/>
      <c r="BJ361" s="613"/>
      <c r="BK361" s="613"/>
      <c r="BL361" s="613"/>
      <c r="BM361" s="973"/>
      <c r="BN361" s="613"/>
      <c r="BO361" s="613"/>
      <c r="BP361" s="613"/>
      <c r="BQ361" s="613"/>
      <c r="BR361" s="613"/>
      <c r="BS361" s="973"/>
      <c r="BT361" s="613"/>
      <c r="BU361" s="613"/>
      <c r="BV361" s="613"/>
      <c r="BW361" s="613"/>
      <c r="BX361" s="613"/>
      <c r="BY361" s="973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5"/>
      <c r="O362" s="1075"/>
      <c r="P362" s="1075"/>
      <c r="Q362" s="1075"/>
      <c r="R362" s="1075"/>
      <c r="S362" s="1075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2"/>
      <c r="AF362" s="613"/>
      <c r="AG362" s="613"/>
      <c r="AH362" s="613"/>
      <c r="AI362" s="974"/>
      <c r="AJ362" s="613"/>
      <c r="AK362" s="972"/>
      <c r="AL362" s="613"/>
      <c r="AM362" s="972"/>
      <c r="AN362" s="613"/>
      <c r="AO362" s="972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3"/>
      <c r="BB362" s="613"/>
      <c r="BC362" s="613"/>
      <c r="BD362" s="613"/>
      <c r="BE362" s="613"/>
      <c r="BF362" s="613"/>
      <c r="BG362" s="1076"/>
      <c r="BH362" s="613"/>
      <c r="BI362" s="613"/>
      <c r="BJ362" s="613"/>
      <c r="BK362" s="613"/>
      <c r="BL362" s="613"/>
      <c r="BM362" s="973"/>
      <c r="BN362" s="613"/>
      <c r="BO362" s="613"/>
      <c r="BP362" s="613"/>
      <c r="BQ362" s="613"/>
      <c r="BR362" s="613"/>
      <c r="BS362" s="973"/>
      <c r="BT362" s="613"/>
      <c r="BU362" s="613"/>
      <c r="BV362" s="613"/>
      <c r="BW362" s="613"/>
      <c r="BX362" s="613"/>
      <c r="BY362" s="973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5"/>
      <c r="O363" s="1075"/>
      <c r="P363" s="1075"/>
      <c r="Q363" s="1075"/>
      <c r="R363" s="1075"/>
      <c r="S363" s="1075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2"/>
      <c r="AF363" s="613"/>
      <c r="AG363" s="613"/>
      <c r="AH363" s="613"/>
      <c r="AI363" s="974"/>
      <c r="AJ363" s="613"/>
      <c r="AK363" s="972"/>
      <c r="AL363" s="613"/>
      <c r="AM363" s="972"/>
      <c r="AN363" s="613"/>
      <c r="AO363" s="972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3"/>
      <c r="BB363" s="613"/>
      <c r="BC363" s="613"/>
      <c r="BD363" s="613"/>
      <c r="BE363" s="613"/>
      <c r="BF363" s="613"/>
      <c r="BG363" s="1076"/>
      <c r="BH363" s="613"/>
      <c r="BI363" s="613"/>
      <c r="BJ363" s="613"/>
      <c r="BK363" s="613"/>
      <c r="BL363" s="613"/>
      <c r="BM363" s="973"/>
      <c r="BN363" s="613"/>
      <c r="BO363" s="613"/>
      <c r="BP363" s="613"/>
      <c r="BQ363" s="613"/>
      <c r="BR363" s="613"/>
      <c r="BS363" s="973"/>
      <c r="BT363" s="613"/>
      <c r="BU363" s="613"/>
      <c r="BV363" s="613"/>
      <c r="BW363" s="613"/>
      <c r="BX363" s="613"/>
      <c r="BY363" s="973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5"/>
      <c r="O364" s="1075"/>
      <c r="P364" s="1075"/>
      <c r="Q364" s="1075"/>
      <c r="R364" s="1075"/>
      <c r="S364" s="1075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2"/>
      <c r="AF364" s="613"/>
      <c r="AG364" s="613"/>
      <c r="AH364" s="613"/>
      <c r="AI364" s="974"/>
      <c r="AJ364" s="613"/>
      <c r="AK364" s="972"/>
      <c r="AL364" s="613"/>
      <c r="AM364" s="972"/>
      <c r="AN364" s="613"/>
      <c r="AO364" s="972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3"/>
      <c r="BB364" s="613"/>
      <c r="BC364" s="613"/>
      <c r="BD364" s="613"/>
      <c r="BE364" s="613"/>
      <c r="BF364" s="613"/>
      <c r="BG364" s="1076"/>
      <c r="BH364" s="613"/>
      <c r="BI364" s="613"/>
      <c r="BJ364" s="613"/>
      <c r="BK364" s="613"/>
      <c r="BL364" s="613"/>
      <c r="BM364" s="973"/>
      <c r="BN364" s="613"/>
      <c r="BO364" s="613"/>
      <c r="BP364" s="613"/>
      <c r="BQ364" s="613"/>
      <c r="BR364" s="613"/>
      <c r="BS364" s="973"/>
      <c r="BT364" s="613"/>
      <c r="BU364" s="613"/>
      <c r="BV364" s="613"/>
      <c r="BW364" s="613"/>
      <c r="BX364" s="613"/>
      <c r="BY364" s="973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5"/>
      <c r="O365" s="1075"/>
      <c r="P365" s="1075"/>
      <c r="Q365" s="1075"/>
      <c r="R365" s="1075"/>
      <c r="S365" s="1075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2"/>
      <c r="AF365" s="613"/>
      <c r="AG365" s="613"/>
      <c r="AH365" s="613"/>
      <c r="AI365" s="974"/>
      <c r="AJ365" s="613"/>
      <c r="AK365" s="972"/>
      <c r="AL365" s="613"/>
      <c r="AM365" s="972"/>
      <c r="AN365" s="613"/>
      <c r="AO365" s="972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3"/>
      <c r="BB365" s="613"/>
      <c r="BC365" s="613"/>
      <c r="BD365" s="613"/>
      <c r="BE365" s="613"/>
      <c r="BF365" s="613"/>
      <c r="BG365" s="1076"/>
      <c r="BH365" s="613"/>
      <c r="BI365" s="613"/>
      <c r="BJ365" s="613"/>
      <c r="BK365" s="613"/>
      <c r="BL365" s="613"/>
      <c r="BM365" s="973"/>
      <c r="BN365" s="613"/>
      <c r="BO365" s="613"/>
      <c r="BP365" s="613"/>
      <c r="BQ365" s="613"/>
      <c r="BR365" s="613"/>
      <c r="BS365" s="973"/>
      <c r="BT365" s="613"/>
      <c r="BU365" s="613"/>
      <c r="BV365" s="613"/>
      <c r="BW365" s="613"/>
      <c r="BX365" s="613"/>
      <c r="BY365" s="973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5"/>
      <c r="O366" s="1075"/>
      <c r="P366" s="1075"/>
      <c r="Q366" s="1075"/>
      <c r="R366" s="1075"/>
      <c r="S366" s="1075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2"/>
      <c r="AF366" s="613"/>
      <c r="AG366" s="613"/>
      <c r="AH366" s="613"/>
      <c r="AI366" s="974"/>
      <c r="AJ366" s="613"/>
      <c r="AK366" s="972"/>
      <c r="AL366" s="613"/>
      <c r="AM366" s="972"/>
      <c r="AN366" s="613"/>
      <c r="AO366" s="972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3"/>
      <c r="BB366" s="613"/>
      <c r="BC366" s="613"/>
      <c r="BD366" s="613"/>
      <c r="BE366" s="613"/>
      <c r="BF366" s="613"/>
      <c r="BG366" s="1076"/>
      <c r="BH366" s="613"/>
      <c r="BI366" s="613"/>
      <c r="BJ366" s="613"/>
      <c r="BK366" s="613"/>
      <c r="BL366" s="613"/>
      <c r="BM366" s="973"/>
      <c r="BN366" s="613"/>
      <c r="BO366" s="613"/>
      <c r="BP366" s="613"/>
      <c r="BQ366" s="613"/>
      <c r="BR366" s="613"/>
      <c r="BS366" s="973"/>
      <c r="BT366" s="613"/>
      <c r="BU366" s="613"/>
      <c r="BV366" s="613"/>
      <c r="BW366" s="613"/>
      <c r="BX366" s="613"/>
      <c r="BY366" s="973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5"/>
      <c r="O367" s="1075"/>
      <c r="P367" s="1075"/>
      <c r="Q367" s="1075"/>
      <c r="R367" s="1075"/>
      <c r="S367" s="1075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2"/>
      <c r="AF367" s="613"/>
      <c r="AG367" s="613"/>
      <c r="AH367" s="613"/>
      <c r="AI367" s="974"/>
      <c r="AJ367" s="613"/>
      <c r="AK367" s="972"/>
      <c r="AL367" s="613"/>
      <c r="AM367" s="972"/>
      <c r="AN367" s="613"/>
      <c r="AO367" s="972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3"/>
      <c r="BB367" s="613"/>
      <c r="BC367" s="613"/>
      <c r="BD367" s="613"/>
      <c r="BE367" s="613"/>
      <c r="BF367" s="613"/>
      <c r="BG367" s="1076"/>
      <c r="BH367" s="613"/>
      <c r="BI367" s="613"/>
      <c r="BJ367" s="613"/>
      <c r="BK367" s="613"/>
      <c r="BL367" s="613"/>
      <c r="BM367" s="973"/>
      <c r="BN367" s="613"/>
      <c r="BO367" s="613"/>
      <c r="BP367" s="613"/>
      <c r="BQ367" s="613"/>
      <c r="BR367" s="613"/>
      <c r="BS367" s="973"/>
      <c r="BT367" s="613"/>
      <c r="BU367" s="613"/>
      <c r="BV367" s="613"/>
      <c r="BW367" s="613"/>
      <c r="BX367" s="613"/>
      <c r="BY367" s="973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5"/>
      <c r="O368" s="1075"/>
      <c r="P368" s="1075"/>
      <c r="Q368" s="1075"/>
      <c r="R368" s="1075"/>
      <c r="S368" s="1075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2"/>
      <c r="AF368" s="613"/>
      <c r="AG368" s="613"/>
      <c r="AH368" s="613"/>
      <c r="AI368" s="974"/>
      <c r="AJ368" s="613"/>
      <c r="AK368" s="972"/>
      <c r="AL368" s="613"/>
      <c r="AM368" s="972"/>
      <c r="AN368" s="613"/>
      <c r="AO368" s="972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3"/>
      <c r="BB368" s="613"/>
      <c r="BC368" s="613"/>
      <c r="BD368" s="613"/>
      <c r="BE368" s="613"/>
      <c r="BF368" s="613"/>
      <c r="BG368" s="1076"/>
      <c r="BH368" s="613"/>
      <c r="BI368" s="613"/>
      <c r="BJ368" s="613"/>
      <c r="BK368" s="613"/>
      <c r="BL368" s="613"/>
      <c r="BM368" s="973"/>
      <c r="BN368" s="613"/>
      <c r="BO368" s="613"/>
      <c r="BP368" s="613"/>
      <c r="BQ368" s="613"/>
      <c r="BR368" s="613"/>
      <c r="BS368" s="973"/>
      <c r="BT368" s="613"/>
      <c r="BU368" s="613"/>
      <c r="BV368" s="613"/>
      <c r="BW368" s="613"/>
      <c r="BX368" s="613"/>
      <c r="BY368" s="973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5"/>
      <c r="O369" s="1075"/>
      <c r="P369" s="1075"/>
      <c r="Q369" s="1075"/>
      <c r="R369" s="1075"/>
      <c r="S369" s="1075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2"/>
      <c r="AF369" s="613"/>
      <c r="AG369" s="613"/>
      <c r="AH369" s="613"/>
      <c r="AI369" s="974"/>
      <c r="AJ369" s="613"/>
      <c r="AK369" s="972"/>
      <c r="AL369" s="613"/>
      <c r="AM369" s="972"/>
      <c r="AN369" s="613"/>
      <c r="AO369" s="972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3"/>
      <c r="BB369" s="613"/>
      <c r="BC369" s="613"/>
      <c r="BD369" s="613"/>
      <c r="BE369" s="613"/>
      <c r="BF369" s="613"/>
      <c r="BG369" s="1076"/>
      <c r="BH369" s="613"/>
      <c r="BI369" s="613"/>
      <c r="BJ369" s="613"/>
      <c r="BK369" s="613"/>
      <c r="BL369" s="613"/>
      <c r="BM369" s="973"/>
      <c r="BN369" s="613"/>
      <c r="BO369" s="613"/>
      <c r="BP369" s="613"/>
      <c r="BQ369" s="613"/>
      <c r="BR369" s="613"/>
      <c r="BS369" s="973"/>
      <c r="BT369" s="613"/>
      <c r="BU369" s="613"/>
      <c r="BV369" s="613"/>
      <c r="BW369" s="613"/>
      <c r="BX369" s="613"/>
      <c r="BY369" s="973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5"/>
      <c r="O370" s="1075"/>
      <c r="P370" s="1075"/>
      <c r="Q370" s="1075"/>
      <c r="R370" s="1075"/>
      <c r="S370" s="1075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2"/>
      <c r="AF370" s="613"/>
      <c r="AG370" s="613"/>
      <c r="AH370" s="613"/>
      <c r="AI370" s="974"/>
      <c r="AJ370" s="613"/>
      <c r="AK370" s="972"/>
      <c r="AL370" s="613"/>
      <c r="AM370" s="972"/>
      <c r="AN370" s="613"/>
      <c r="AO370" s="972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3"/>
      <c r="BB370" s="613"/>
      <c r="BC370" s="613"/>
      <c r="BD370" s="613"/>
      <c r="BE370" s="613"/>
      <c r="BF370" s="613"/>
      <c r="BG370" s="1076"/>
      <c r="BH370" s="613"/>
      <c r="BI370" s="613"/>
      <c r="BJ370" s="613"/>
      <c r="BK370" s="613"/>
      <c r="BL370" s="613"/>
      <c r="BM370" s="973"/>
      <c r="BN370" s="613"/>
      <c r="BO370" s="613"/>
      <c r="BP370" s="613"/>
      <c r="BQ370" s="613"/>
      <c r="BR370" s="613"/>
      <c r="BS370" s="973"/>
      <c r="BT370" s="613"/>
      <c r="BU370" s="613"/>
      <c r="BV370" s="613"/>
      <c r="BW370" s="613"/>
      <c r="BX370" s="613"/>
      <c r="BY370" s="973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5"/>
      <c r="O371" s="1075"/>
      <c r="P371" s="1075"/>
      <c r="Q371" s="1075"/>
      <c r="R371" s="1075"/>
      <c r="S371" s="1075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2"/>
      <c r="AF371" s="613"/>
      <c r="AG371" s="613"/>
      <c r="AH371" s="613"/>
      <c r="AI371" s="974"/>
      <c r="AJ371" s="613"/>
      <c r="AK371" s="972"/>
      <c r="AL371" s="613"/>
      <c r="AM371" s="972"/>
      <c r="AN371" s="613"/>
      <c r="AO371" s="972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3"/>
      <c r="BB371" s="613"/>
      <c r="BC371" s="613"/>
      <c r="BD371" s="613"/>
      <c r="BE371" s="613"/>
      <c r="BF371" s="613"/>
      <c r="BG371" s="1076"/>
      <c r="BH371" s="613"/>
      <c r="BI371" s="613"/>
      <c r="BJ371" s="613"/>
      <c r="BK371" s="613"/>
      <c r="BL371" s="613"/>
      <c r="BM371" s="973"/>
      <c r="BN371" s="613"/>
      <c r="BO371" s="613"/>
      <c r="BP371" s="613"/>
      <c r="BQ371" s="613"/>
      <c r="BR371" s="613"/>
      <c r="BS371" s="973"/>
      <c r="BT371" s="613"/>
      <c r="BU371" s="613"/>
      <c r="BV371" s="613"/>
      <c r="BW371" s="613"/>
      <c r="BX371" s="613"/>
      <c r="BY371" s="973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5"/>
      <c r="O372" s="1075"/>
      <c r="P372" s="1075"/>
      <c r="Q372" s="1075"/>
      <c r="R372" s="1075"/>
      <c r="S372" s="1075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2"/>
      <c r="AF372" s="613"/>
      <c r="AG372" s="613"/>
      <c r="AH372" s="613"/>
      <c r="AI372" s="974"/>
      <c r="AJ372" s="613"/>
      <c r="AK372" s="972"/>
      <c r="AL372" s="613"/>
      <c r="AM372" s="972"/>
      <c r="AN372" s="613"/>
      <c r="AO372" s="972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3"/>
      <c r="BB372" s="613"/>
      <c r="BC372" s="613"/>
      <c r="BD372" s="613"/>
      <c r="BE372" s="613"/>
      <c r="BF372" s="613"/>
      <c r="BG372" s="1076"/>
      <c r="BH372" s="613"/>
      <c r="BI372" s="613"/>
      <c r="BJ372" s="613"/>
      <c r="BK372" s="613"/>
      <c r="BL372" s="613"/>
      <c r="BM372" s="973"/>
      <c r="BN372" s="613"/>
      <c r="BO372" s="613"/>
      <c r="BP372" s="613"/>
      <c r="BQ372" s="613"/>
      <c r="BR372" s="613"/>
      <c r="BS372" s="973"/>
      <c r="BT372" s="613"/>
      <c r="BU372" s="613"/>
      <c r="BV372" s="613"/>
      <c r="BW372" s="613"/>
      <c r="BX372" s="613"/>
      <c r="BY372" s="973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5"/>
      <c r="O373" s="1075"/>
      <c r="P373" s="1075"/>
      <c r="Q373" s="1075"/>
      <c r="R373" s="1075"/>
      <c r="S373" s="1075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2"/>
      <c r="AF373" s="613"/>
      <c r="AG373" s="613"/>
      <c r="AH373" s="613"/>
      <c r="AI373" s="974"/>
      <c r="AJ373" s="613"/>
      <c r="AK373" s="972"/>
      <c r="AL373" s="613"/>
      <c r="AM373" s="972"/>
      <c r="AN373" s="613"/>
      <c r="AO373" s="972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3"/>
      <c r="BB373" s="613"/>
      <c r="BC373" s="613"/>
      <c r="BD373" s="613"/>
      <c r="BE373" s="613"/>
      <c r="BF373" s="613"/>
      <c r="BG373" s="1076"/>
      <c r="BH373" s="613"/>
      <c r="BI373" s="613"/>
      <c r="BJ373" s="613"/>
      <c r="BK373" s="613"/>
      <c r="BL373" s="613"/>
      <c r="BM373" s="973"/>
      <c r="BN373" s="613"/>
      <c r="BO373" s="613"/>
      <c r="BP373" s="613"/>
      <c r="BQ373" s="613"/>
      <c r="BR373" s="613"/>
      <c r="BS373" s="973"/>
      <c r="BT373" s="613"/>
      <c r="BU373" s="613"/>
      <c r="BV373" s="613"/>
      <c r="BW373" s="613"/>
      <c r="BX373" s="613"/>
      <c r="BY373" s="973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5"/>
      <c r="O374" s="1075"/>
      <c r="P374" s="1075"/>
      <c r="Q374" s="1075"/>
      <c r="R374" s="1075"/>
      <c r="S374" s="1075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2"/>
      <c r="AF374" s="613"/>
      <c r="AG374" s="613"/>
      <c r="AH374" s="613"/>
      <c r="AI374" s="974"/>
      <c r="AJ374" s="613"/>
      <c r="AK374" s="972"/>
      <c r="AL374" s="613"/>
      <c r="AM374" s="972"/>
      <c r="AN374" s="613"/>
      <c r="AO374" s="972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3"/>
      <c r="BB374" s="613"/>
      <c r="BC374" s="613"/>
      <c r="BD374" s="613"/>
      <c r="BE374" s="613"/>
      <c r="BF374" s="613"/>
      <c r="BG374" s="1076"/>
      <c r="BH374" s="613"/>
      <c r="BI374" s="613"/>
      <c r="BJ374" s="613"/>
      <c r="BK374" s="613"/>
      <c r="BL374" s="613"/>
      <c r="BM374" s="973"/>
      <c r="BN374" s="613"/>
      <c r="BO374" s="613"/>
      <c r="BP374" s="613"/>
      <c r="BQ374" s="613"/>
      <c r="BR374" s="613"/>
      <c r="BS374" s="973"/>
      <c r="BT374" s="613"/>
      <c r="BU374" s="613"/>
      <c r="BV374" s="613"/>
      <c r="BW374" s="613"/>
      <c r="BX374" s="613"/>
      <c r="BY374" s="973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5"/>
      <c r="O375" s="1075"/>
      <c r="P375" s="1075"/>
      <c r="Q375" s="1075"/>
      <c r="R375" s="1075"/>
      <c r="S375" s="1075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2"/>
      <c r="AF375" s="613"/>
      <c r="AG375" s="613"/>
      <c r="AH375" s="613"/>
      <c r="AI375" s="974"/>
      <c r="AJ375" s="613"/>
      <c r="AK375" s="972"/>
      <c r="AL375" s="613"/>
      <c r="AM375" s="972"/>
      <c r="AN375" s="613"/>
      <c r="AO375" s="972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3"/>
      <c r="BB375" s="613"/>
      <c r="BC375" s="613"/>
      <c r="BD375" s="613"/>
      <c r="BE375" s="613"/>
      <c r="BF375" s="613"/>
      <c r="BG375" s="1076"/>
      <c r="BH375" s="613"/>
      <c r="BI375" s="613"/>
      <c r="BJ375" s="613"/>
      <c r="BK375" s="613"/>
      <c r="BL375" s="613"/>
      <c r="BM375" s="973"/>
      <c r="BN375" s="613"/>
      <c r="BO375" s="613"/>
      <c r="BP375" s="613"/>
      <c r="BQ375" s="613"/>
      <c r="BR375" s="613"/>
      <c r="BS375" s="973"/>
      <c r="BT375" s="613"/>
      <c r="BU375" s="613"/>
      <c r="BV375" s="613"/>
      <c r="BW375" s="613"/>
      <c r="BX375" s="613"/>
      <c r="BY375" s="973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5"/>
      <c r="O376" s="1075"/>
      <c r="P376" s="1075"/>
      <c r="Q376" s="1075"/>
      <c r="R376" s="1075"/>
      <c r="S376" s="1075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2"/>
      <c r="AF376" s="613"/>
      <c r="AG376" s="613"/>
      <c r="AH376" s="613"/>
      <c r="AI376" s="974"/>
      <c r="AJ376" s="613"/>
      <c r="AK376" s="972"/>
      <c r="AL376" s="613"/>
      <c r="AM376" s="972"/>
      <c r="AN376" s="613"/>
      <c r="AO376" s="972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3"/>
      <c r="BB376" s="613"/>
      <c r="BC376" s="613"/>
      <c r="BD376" s="613"/>
      <c r="BE376" s="613"/>
      <c r="BF376" s="613"/>
      <c r="BG376" s="1076"/>
      <c r="BH376" s="613"/>
      <c r="BI376" s="613"/>
      <c r="BJ376" s="613"/>
      <c r="BK376" s="613"/>
      <c r="BL376" s="613"/>
      <c r="BM376" s="973"/>
      <c r="BN376" s="613"/>
      <c r="BO376" s="613"/>
      <c r="BP376" s="613"/>
      <c r="BQ376" s="613"/>
      <c r="BR376" s="613"/>
      <c r="BS376" s="973"/>
      <c r="BT376" s="613"/>
      <c r="BU376" s="613"/>
      <c r="BV376" s="613"/>
      <c r="BW376" s="613"/>
      <c r="BX376" s="613"/>
      <c r="BY376" s="973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5"/>
      <c r="O377" s="1075"/>
      <c r="P377" s="1075"/>
      <c r="Q377" s="1075"/>
      <c r="R377" s="1075"/>
      <c r="S377" s="1075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2"/>
      <c r="AF377" s="613"/>
      <c r="AG377" s="613"/>
      <c r="AH377" s="613"/>
      <c r="AI377" s="974"/>
      <c r="AJ377" s="613"/>
      <c r="AK377" s="972"/>
      <c r="AL377" s="613"/>
      <c r="AM377" s="972"/>
      <c r="AN377" s="613"/>
      <c r="AO377" s="972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3"/>
      <c r="BB377" s="613"/>
      <c r="BC377" s="613"/>
      <c r="BD377" s="613"/>
      <c r="BE377" s="613"/>
      <c r="BF377" s="613"/>
      <c r="BG377" s="1076"/>
      <c r="BH377" s="613"/>
      <c r="BI377" s="613"/>
      <c r="BJ377" s="613"/>
      <c r="BK377" s="613"/>
      <c r="BL377" s="613"/>
      <c r="BM377" s="973"/>
      <c r="BN377" s="613"/>
      <c r="BO377" s="613"/>
      <c r="BP377" s="613"/>
      <c r="BQ377" s="613"/>
      <c r="BR377" s="613"/>
      <c r="BS377" s="973"/>
      <c r="BT377" s="613"/>
      <c r="BU377" s="613"/>
      <c r="BV377" s="613"/>
      <c r="BW377" s="613"/>
      <c r="BX377" s="613"/>
      <c r="BY377" s="973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5"/>
      <c r="O378" s="1075"/>
      <c r="P378" s="1075"/>
      <c r="Q378" s="1075"/>
      <c r="R378" s="1075"/>
      <c r="S378" s="1075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2"/>
      <c r="AF378" s="613"/>
      <c r="AG378" s="613"/>
      <c r="AH378" s="613"/>
      <c r="AI378" s="974"/>
      <c r="AJ378" s="613"/>
      <c r="AK378" s="972"/>
      <c r="AL378" s="613"/>
      <c r="AM378" s="972"/>
      <c r="AN378" s="613"/>
      <c r="AO378" s="972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3"/>
      <c r="BB378" s="613"/>
      <c r="BC378" s="613"/>
      <c r="BD378" s="613"/>
      <c r="BE378" s="613"/>
      <c r="BF378" s="613"/>
      <c r="BG378" s="1076"/>
      <c r="BH378" s="613"/>
      <c r="BI378" s="613"/>
      <c r="BJ378" s="613"/>
      <c r="BK378" s="613"/>
      <c r="BL378" s="613"/>
      <c r="BM378" s="973"/>
      <c r="BN378" s="613"/>
      <c r="BO378" s="613"/>
      <c r="BP378" s="613"/>
      <c r="BQ378" s="613"/>
      <c r="BR378" s="613"/>
      <c r="BS378" s="973"/>
      <c r="BT378" s="613"/>
      <c r="BU378" s="613"/>
      <c r="BV378" s="613"/>
      <c r="BW378" s="613"/>
      <c r="BX378" s="613"/>
      <c r="BY378" s="973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5"/>
      <c r="O379" s="1075"/>
      <c r="P379" s="1075"/>
      <c r="Q379" s="1075"/>
      <c r="R379" s="1075"/>
      <c r="S379" s="1075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2"/>
      <c r="AF379" s="613"/>
      <c r="AG379" s="613"/>
      <c r="AH379" s="613"/>
      <c r="AI379" s="974"/>
      <c r="AJ379" s="613"/>
      <c r="AK379" s="972"/>
      <c r="AL379" s="613"/>
      <c r="AM379" s="972"/>
      <c r="AN379" s="613"/>
      <c r="AO379" s="972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3"/>
      <c r="BB379" s="613"/>
      <c r="BC379" s="613"/>
      <c r="BD379" s="613"/>
      <c r="BE379" s="613"/>
      <c r="BF379" s="613"/>
      <c r="BG379" s="1076"/>
      <c r="BH379" s="613"/>
      <c r="BI379" s="613"/>
      <c r="BJ379" s="613"/>
      <c r="BK379" s="613"/>
      <c r="BL379" s="613"/>
      <c r="BM379" s="973"/>
      <c r="BN379" s="613"/>
      <c r="BO379" s="613"/>
      <c r="BP379" s="613"/>
      <c r="BQ379" s="613"/>
      <c r="BR379" s="613"/>
      <c r="BS379" s="973"/>
      <c r="BT379" s="613"/>
      <c r="BU379" s="613"/>
      <c r="BV379" s="613"/>
      <c r="BW379" s="613"/>
      <c r="BX379" s="613"/>
      <c r="BY379" s="973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5"/>
      <c r="O380" s="1075"/>
      <c r="P380" s="1075"/>
      <c r="Q380" s="1075"/>
      <c r="R380" s="1075"/>
      <c r="S380" s="1075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2"/>
      <c r="AF380" s="613"/>
      <c r="AG380" s="613"/>
      <c r="AH380" s="613"/>
      <c r="AI380" s="974"/>
      <c r="AJ380" s="613"/>
      <c r="AK380" s="972"/>
      <c r="AL380" s="613"/>
      <c r="AM380" s="972"/>
      <c r="AN380" s="613"/>
      <c r="AO380" s="972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3"/>
      <c r="BB380" s="613"/>
      <c r="BC380" s="613"/>
      <c r="BD380" s="613"/>
      <c r="BE380" s="613"/>
      <c r="BF380" s="613"/>
      <c r="BG380" s="1076"/>
      <c r="BH380" s="613"/>
      <c r="BI380" s="613"/>
      <c r="BJ380" s="613"/>
      <c r="BK380" s="613"/>
      <c r="BL380" s="613"/>
      <c r="BM380" s="973"/>
      <c r="BN380" s="613"/>
      <c r="BO380" s="613"/>
      <c r="BP380" s="613"/>
      <c r="BQ380" s="613"/>
      <c r="BR380" s="613"/>
      <c r="BS380" s="973"/>
      <c r="BT380" s="613"/>
      <c r="BU380" s="613"/>
      <c r="BV380" s="613"/>
      <c r="BW380" s="613"/>
      <c r="BX380" s="613"/>
      <c r="BY380" s="973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5"/>
      <c r="O381" s="1075"/>
      <c r="P381" s="1075"/>
      <c r="Q381" s="1075"/>
      <c r="R381" s="1075"/>
      <c r="S381" s="1075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2"/>
      <c r="AF381" s="613"/>
      <c r="AG381" s="613"/>
      <c r="AH381" s="613"/>
      <c r="AI381" s="974"/>
      <c r="AJ381" s="613"/>
      <c r="AK381" s="972"/>
      <c r="AL381" s="613"/>
      <c r="AM381" s="972"/>
      <c r="AN381" s="613"/>
      <c r="AO381" s="972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3"/>
      <c r="BB381" s="613"/>
      <c r="BC381" s="613"/>
      <c r="BD381" s="613"/>
      <c r="BE381" s="613"/>
      <c r="BF381" s="613"/>
      <c r="BG381" s="1076"/>
      <c r="BH381" s="613"/>
      <c r="BI381" s="613"/>
      <c r="BJ381" s="613"/>
      <c r="BK381" s="613"/>
      <c r="BL381" s="613"/>
      <c r="BM381" s="973"/>
      <c r="BN381" s="613"/>
      <c r="BO381" s="613"/>
      <c r="BP381" s="613"/>
      <c r="BQ381" s="613"/>
      <c r="BR381" s="613"/>
      <c r="BS381" s="973"/>
      <c r="BT381" s="613"/>
      <c r="BU381" s="613"/>
      <c r="BV381" s="613"/>
      <c r="BW381" s="613"/>
      <c r="BX381" s="613"/>
      <c r="BY381" s="973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5"/>
      <c r="O382" s="1075"/>
      <c r="P382" s="1075"/>
      <c r="Q382" s="1075"/>
      <c r="R382" s="1075"/>
      <c r="S382" s="1075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2"/>
      <c r="AF382" s="613"/>
      <c r="AG382" s="613"/>
      <c r="AH382" s="613"/>
      <c r="AI382" s="974"/>
      <c r="AJ382" s="613"/>
      <c r="AK382" s="972"/>
      <c r="AL382" s="613"/>
      <c r="AM382" s="972"/>
      <c r="AN382" s="613"/>
      <c r="AO382" s="972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3"/>
      <c r="BB382" s="613"/>
      <c r="BC382" s="613"/>
      <c r="BD382" s="613"/>
      <c r="BE382" s="613"/>
      <c r="BF382" s="613"/>
      <c r="BG382" s="1076"/>
      <c r="BH382" s="613"/>
      <c r="BI382" s="613"/>
      <c r="BJ382" s="613"/>
      <c r="BK382" s="613"/>
      <c r="BL382" s="613"/>
      <c r="BM382" s="973"/>
      <c r="BN382" s="613"/>
      <c r="BO382" s="613"/>
      <c r="BP382" s="613"/>
      <c r="BQ382" s="613"/>
      <c r="BR382" s="613"/>
      <c r="BS382" s="973"/>
      <c r="BT382" s="613"/>
      <c r="BU382" s="613"/>
      <c r="BV382" s="613"/>
      <c r="BW382" s="613"/>
      <c r="BX382" s="613"/>
      <c r="BY382" s="973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5"/>
      <c r="O383" s="1075"/>
      <c r="P383" s="1075"/>
      <c r="Q383" s="1075"/>
      <c r="R383" s="1075"/>
      <c r="S383" s="1075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2"/>
      <c r="AF383" s="613"/>
      <c r="AG383" s="613"/>
      <c r="AH383" s="613"/>
      <c r="AI383" s="974"/>
      <c r="AJ383" s="613"/>
      <c r="AK383" s="972"/>
      <c r="AL383" s="613"/>
      <c r="AM383" s="972"/>
      <c r="AN383" s="613"/>
      <c r="AO383" s="972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3"/>
      <c r="BB383" s="613"/>
      <c r="BC383" s="613"/>
      <c r="BD383" s="613"/>
      <c r="BE383" s="613"/>
      <c r="BF383" s="613"/>
      <c r="BG383" s="1076"/>
      <c r="BH383" s="613"/>
      <c r="BI383" s="613"/>
      <c r="BJ383" s="613"/>
      <c r="BK383" s="613"/>
      <c r="BL383" s="613"/>
      <c r="BM383" s="973"/>
      <c r="BN383" s="613"/>
      <c r="BO383" s="613"/>
      <c r="BP383" s="613"/>
      <c r="BQ383" s="613"/>
      <c r="BR383" s="613"/>
      <c r="BS383" s="973"/>
      <c r="BT383" s="613"/>
      <c r="BU383" s="613"/>
      <c r="BV383" s="613"/>
      <c r="BW383" s="613"/>
      <c r="BX383" s="613"/>
      <c r="BY383" s="973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5"/>
      <c r="O384" s="1075"/>
      <c r="P384" s="1075"/>
      <c r="Q384" s="1075"/>
      <c r="R384" s="1075"/>
      <c r="S384" s="1075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2"/>
      <c r="AF384" s="613"/>
      <c r="AG384" s="613"/>
      <c r="AH384" s="613"/>
      <c r="AI384" s="974"/>
      <c r="AJ384" s="613"/>
      <c r="AK384" s="972"/>
      <c r="AL384" s="613"/>
      <c r="AM384" s="972"/>
      <c r="AN384" s="613"/>
      <c r="AO384" s="972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3"/>
      <c r="BB384" s="613"/>
      <c r="BC384" s="613"/>
      <c r="BD384" s="613"/>
      <c r="BE384" s="613"/>
      <c r="BF384" s="613"/>
      <c r="BG384" s="1076"/>
      <c r="BH384" s="613"/>
      <c r="BI384" s="613"/>
      <c r="BJ384" s="613"/>
      <c r="BK384" s="613"/>
      <c r="BL384" s="613"/>
      <c r="BM384" s="973"/>
      <c r="BN384" s="613"/>
      <c r="BO384" s="613"/>
      <c r="BP384" s="613"/>
      <c r="BQ384" s="613"/>
      <c r="BR384" s="613"/>
      <c r="BS384" s="973"/>
      <c r="BT384" s="613"/>
      <c r="BU384" s="613"/>
      <c r="BV384" s="613"/>
      <c r="BW384" s="613"/>
      <c r="BX384" s="613"/>
      <c r="BY384" s="973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5"/>
      <c r="O385" s="1075"/>
      <c r="P385" s="1075"/>
      <c r="Q385" s="1075"/>
      <c r="R385" s="1075"/>
      <c r="S385" s="1075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2"/>
      <c r="AF385" s="613"/>
      <c r="AG385" s="613"/>
      <c r="AH385" s="613"/>
      <c r="AI385" s="974"/>
      <c r="AJ385" s="613"/>
      <c r="AK385" s="972"/>
      <c r="AL385" s="613"/>
      <c r="AM385" s="972"/>
      <c r="AN385" s="613"/>
      <c r="AO385" s="972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3"/>
      <c r="BB385" s="613"/>
      <c r="BC385" s="613"/>
      <c r="BD385" s="613"/>
      <c r="BE385" s="613"/>
      <c r="BF385" s="613"/>
      <c r="BG385" s="1076"/>
      <c r="BH385" s="613"/>
      <c r="BI385" s="613"/>
      <c r="BJ385" s="613"/>
      <c r="BK385" s="613"/>
      <c r="BL385" s="613"/>
      <c r="BM385" s="973"/>
      <c r="BN385" s="613"/>
      <c r="BO385" s="613"/>
      <c r="BP385" s="613"/>
      <c r="BQ385" s="613"/>
      <c r="BR385" s="613"/>
      <c r="BS385" s="973"/>
      <c r="BT385" s="613"/>
      <c r="BU385" s="613"/>
      <c r="BV385" s="613"/>
      <c r="BW385" s="613"/>
      <c r="BX385" s="613"/>
      <c r="BY385" s="973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5"/>
      <c r="O386" s="1075"/>
      <c r="P386" s="1075"/>
      <c r="Q386" s="1075"/>
      <c r="R386" s="1075"/>
      <c r="S386" s="1075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2"/>
      <c r="AF386" s="613"/>
      <c r="AG386" s="613"/>
      <c r="AH386" s="613"/>
      <c r="AI386" s="974"/>
      <c r="AJ386" s="613"/>
      <c r="AK386" s="972"/>
      <c r="AL386" s="613"/>
      <c r="AM386" s="972"/>
      <c r="AN386" s="613"/>
      <c r="AO386" s="972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3"/>
      <c r="BB386" s="613"/>
      <c r="BC386" s="613"/>
      <c r="BD386" s="613"/>
      <c r="BE386" s="613"/>
      <c r="BF386" s="613"/>
      <c r="BG386" s="1076"/>
      <c r="BH386" s="613"/>
      <c r="BI386" s="613"/>
      <c r="BJ386" s="613"/>
      <c r="BK386" s="613"/>
      <c r="BL386" s="613"/>
      <c r="BM386" s="973"/>
      <c r="BN386" s="613"/>
      <c r="BO386" s="613"/>
      <c r="BP386" s="613"/>
      <c r="BQ386" s="613"/>
      <c r="BR386" s="613"/>
      <c r="BS386" s="973"/>
      <c r="BT386" s="613"/>
      <c r="BU386" s="613"/>
      <c r="BV386" s="613"/>
      <c r="BW386" s="613"/>
      <c r="BX386" s="613"/>
      <c r="BY386" s="973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5"/>
      <c r="O387" s="1075"/>
      <c r="P387" s="1075"/>
      <c r="Q387" s="1075"/>
      <c r="R387" s="1075"/>
      <c r="S387" s="1075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2"/>
      <c r="AF387" s="613"/>
      <c r="AG387" s="613"/>
      <c r="AH387" s="613"/>
      <c r="AI387" s="974"/>
      <c r="AJ387" s="613"/>
      <c r="AK387" s="972"/>
      <c r="AL387" s="613"/>
      <c r="AM387" s="972"/>
      <c r="AN387" s="613"/>
      <c r="AO387" s="972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3"/>
      <c r="BB387" s="613"/>
      <c r="BC387" s="613"/>
      <c r="BD387" s="613"/>
      <c r="BE387" s="613"/>
      <c r="BF387" s="613"/>
      <c r="BG387" s="1076"/>
      <c r="BH387" s="613"/>
      <c r="BI387" s="613"/>
      <c r="BJ387" s="613"/>
      <c r="BK387" s="613"/>
      <c r="BL387" s="613"/>
      <c r="BM387" s="973"/>
      <c r="BN387" s="613"/>
      <c r="BO387" s="613"/>
      <c r="BP387" s="613"/>
      <c r="BQ387" s="613"/>
      <c r="BR387" s="613"/>
      <c r="BS387" s="973"/>
      <c r="BT387" s="613"/>
      <c r="BU387" s="613"/>
      <c r="BV387" s="613"/>
      <c r="BW387" s="613"/>
      <c r="BX387" s="613"/>
      <c r="BY387" s="973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5"/>
      <c r="O388" s="1075"/>
      <c r="P388" s="1075"/>
      <c r="Q388" s="1075"/>
      <c r="R388" s="1075"/>
      <c r="S388" s="1075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2"/>
      <c r="AF388" s="613"/>
      <c r="AG388" s="613"/>
      <c r="AH388" s="613"/>
      <c r="AI388" s="974"/>
      <c r="AJ388" s="613"/>
      <c r="AK388" s="972"/>
      <c r="AL388" s="613"/>
      <c r="AM388" s="972"/>
      <c r="AN388" s="613"/>
      <c r="AO388" s="972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3"/>
      <c r="BB388" s="613"/>
      <c r="BC388" s="613"/>
      <c r="BD388" s="613"/>
      <c r="BE388" s="613"/>
      <c r="BF388" s="613"/>
      <c r="BG388" s="1076"/>
      <c r="BH388" s="613"/>
      <c r="BI388" s="613"/>
      <c r="BJ388" s="613"/>
      <c r="BK388" s="613"/>
      <c r="BL388" s="613"/>
      <c r="BM388" s="973"/>
      <c r="BN388" s="613"/>
      <c r="BO388" s="613"/>
      <c r="BP388" s="613"/>
      <c r="BQ388" s="613"/>
      <c r="BR388" s="613"/>
      <c r="BS388" s="973"/>
      <c r="BT388" s="613"/>
      <c r="BU388" s="613"/>
      <c r="BV388" s="613"/>
      <c r="BW388" s="613"/>
      <c r="BX388" s="613"/>
      <c r="BY388" s="973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5"/>
      <c r="O389" s="1075"/>
      <c r="P389" s="1075"/>
      <c r="Q389" s="1075"/>
      <c r="R389" s="1075"/>
      <c r="S389" s="1075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2"/>
      <c r="AF389" s="613"/>
      <c r="AG389" s="613"/>
      <c r="AH389" s="613"/>
      <c r="AI389" s="974"/>
      <c r="AJ389" s="613"/>
      <c r="AK389" s="972"/>
      <c r="AL389" s="613"/>
      <c r="AM389" s="972"/>
      <c r="AN389" s="613"/>
      <c r="AO389" s="972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3"/>
      <c r="BB389" s="613"/>
      <c r="BC389" s="613"/>
      <c r="BD389" s="613"/>
      <c r="BE389" s="613"/>
      <c r="BF389" s="613"/>
      <c r="BG389" s="1076"/>
      <c r="BH389" s="613"/>
      <c r="BI389" s="613"/>
      <c r="BJ389" s="613"/>
      <c r="BK389" s="613"/>
      <c r="BL389" s="613"/>
      <c r="BM389" s="973"/>
      <c r="BN389" s="613"/>
      <c r="BO389" s="613"/>
      <c r="BP389" s="613"/>
      <c r="BQ389" s="613"/>
      <c r="BR389" s="613"/>
      <c r="BS389" s="973"/>
      <c r="BT389" s="613"/>
      <c r="BU389" s="613"/>
      <c r="BV389" s="613"/>
      <c r="BW389" s="613"/>
      <c r="BX389" s="613"/>
      <c r="BY389" s="973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5"/>
      <c r="O390" s="1075"/>
      <c r="P390" s="1075"/>
      <c r="Q390" s="1075"/>
      <c r="R390" s="1075"/>
      <c r="S390" s="1075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2"/>
      <c r="AF390" s="613"/>
      <c r="AG390" s="613"/>
      <c r="AH390" s="613"/>
      <c r="AI390" s="974"/>
      <c r="AJ390" s="613"/>
      <c r="AK390" s="972"/>
      <c r="AL390" s="613"/>
      <c r="AM390" s="972"/>
      <c r="AN390" s="613"/>
      <c r="AO390" s="972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3"/>
      <c r="BB390" s="613"/>
      <c r="BC390" s="613"/>
      <c r="BD390" s="613"/>
      <c r="BE390" s="613"/>
      <c r="BF390" s="613"/>
      <c r="BG390" s="1076"/>
      <c r="BH390" s="613"/>
      <c r="BI390" s="613"/>
      <c r="BJ390" s="613"/>
      <c r="BK390" s="613"/>
      <c r="BL390" s="613"/>
      <c r="BM390" s="973"/>
      <c r="BN390" s="613"/>
      <c r="BO390" s="613"/>
      <c r="BP390" s="613"/>
      <c r="BQ390" s="613"/>
      <c r="BR390" s="613"/>
      <c r="BS390" s="973"/>
      <c r="BT390" s="613"/>
      <c r="BU390" s="613"/>
      <c r="BV390" s="613"/>
      <c r="BW390" s="613"/>
      <c r="BX390" s="613"/>
      <c r="BY390" s="973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5"/>
      <c r="O391" s="1075"/>
      <c r="P391" s="1075"/>
      <c r="Q391" s="1075"/>
      <c r="R391" s="1075"/>
      <c r="S391" s="1075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2"/>
      <c r="AF391" s="613"/>
      <c r="AG391" s="613"/>
      <c r="AH391" s="613"/>
      <c r="AI391" s="974"/>
      <c r="AJ391" s="613"/>
      <c r="AK391" s="972"/>
      <c r="AL391" s="613"/>
      <c r="AM391" s="972"/>
      <c r="AN391" s="613"/>
      <c r="AO391" s="972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3"/>
      <c r="BB391" s="613"/>
      <c r="BC391" s="613"/>
      <c r="BD391" s="613"/>
      <c r="BE391" s="613"/>
      <c r="BF391" s="613"/>
      <c r="BG391" s="1076"/>
      <c r="BH391" s="613"/>
      <c r="BI391" s="613"/>
      <c r="BJ391" s="613"/>
      <c r="BK391" s="613"/>
      <c r="BL391" s="613"/>
      <c r="BM391" s="973"/>
      <c r="BN391" s="613"/>
      <c r="BO391" s="613"/>
      <c r="BP391" s="613"/>
      <c r="BQ391" s="613"/>
      <c r="BR391" s="613"/>
      <c r="BS391" s="973"/>
      <c r="BT391" s="613"/>
      <c r="BU391" s="613"/>
      <c r="BV391" s="613"/>
      <c r="BW391" s="613"/>
      <c r="BX391" s="613"/>
      <c r="BY391" s="973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5"/>
      <c r="O392" s="1075"/>
      <c r="P392" s="1075"/>
      <c r="Q392" s="1075"/>
      <c r="R392" s="1075"/>
      <c r="S392" s="1075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2"/>
      <c r="AF392" s="613"/>
      <c r="AG392" s="613"/>
      <c r="AH392" s="613"/>
      <c r="AI392" s="974"/>
      <c r="AJ392" s="613"/>
      <c r="AK392" s="972"/>
      <c r="AL392" s="613"/>
      <c r="AM392" s="972"/>
      <c r="AN392" s="613"/>
      <c r="AO392" s="972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3"/>
      <c r="BB392" s="613"/>
      <c r="BC392" s="613"/>
      <c r="BD392" s="613"/>
      <c r="BE392" s="613"/>
      <c r="BF392" s="613"/>
      <c r="BG392" s="1076"/>
      <c r="BH392" s="613"/>
      <c r="BI392" s="613"/>
      <c r="BJ392" s="613"/>
      <c r="BK392" s="613"/>
      <c r="BL392" s="613"/>
      <c r="BM392" s="973"/>
      <c r="BN392" s="613"/>
      <c r="BO392" s="613"/>
      <c r="BP392" s="613"/>
      <c r="BQ392" s="613"/>
      <c r="BR392" s="613"/>
      <c r="BS392" s="973"/>
      <c r="BT392" s="613"/>
      <c r="BU392" s="613"/>
      <c r="BV392" s="613"/>
      <c r="BW392" s="613"/>
      <c r="BX392" s="613"/>
      <c r="BY392" s="973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5"/>
      <c r="O393" s="1075"/>
      <c r="P393" s="1075"/>
      <c r="Q393" s="1075"/>
      <c r="R393" s="1075"/>
      <c r="S393" s="1075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2"/>
      <c r="AF393" s="613"/>
      <c r="AG393" s="613"/>
      <c r="AH393" s="613"/>
      <c r="AI393" s="974"/>
      <c r="AJ393" s="613"/>
      <c r="AK393" s="972"/>
      <c r="AL393" s="613"/>
      <c r="AM393" s="972"/>
      <c r="AN393" s="613"/>
      <c r="AO393" s="972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3"/>
      <c r="BB393" s="613"/>
      <c r="BC393" s="613"/>
      <c r="BD393" s="613"/>
      <c r="BE393" s="613"/>
      <c r="BF393" s="613"/>
      <c r="BG393" s="1076"/>
      <c r="BH393" s="613"/>
      <c r="BI393" s="613"/>
      <c r="BJ393" s="613"/>
      <c r="BK393" s="613"/>
      <c r="BL393" s="613"/>
      <c r="BM393" s="973"/>
      <c r="BN393" s="613"/>
      <c r="BO393" s="613"/>
      <c r="BP393" s="613"/>
      <c r="BQ393" s="613"/>
      <c r="BR393" s="613"/>
      <c r="BS393" s="973"/>
      <c r="BT393" s="613"/>
      <c r="BU393" s="613"/>
      <c r="BV393" s="613"/>
      <c r="BW393" s="613"/>
      <c r="BX393" s="613"/>
      <c r="BY393" s="973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5"/>
      <c r="O394" s="1075"/>
      <c r="P394" s="1075"/>
      <c r="Q394" s="1075"/>
      <c r="R394" s="1075"/>
      <c r="S394" s="1075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2"/>
      <c r="AF394" s="613"/>
      <c r="AG394" s="613"/>
      <c r="AH394" s="613"/>
      <c r="AI394" s="974"/>
      <c r="AJ394" s="613"/>
      <c r="AK394" s="972"/>
      <c r="AL394" s="613"/>
      <c r="AM394" s="972"/>
      <c r="AN394" s="613"/>
      <c r="AO394" s="972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3"/>
      <c r="BB394" s="613"/>
      <c r="BC394" s="613"/>
      <c r="BD394" s="613"/>
      <c r="BE394" s="613"/>
      <c r="BF394" s="613"/>
      <c r="BG394" s="1076"/>
      <c r="BH394" s="613"/>
      <c r="BI394" s="613"/>
      <c r="BJ394" s="613"/>
      <c r="BK394" s="613"/>
      <c r="BL394" s="613"/>
      <c r="BM394" s="973"/>
      <c r="BN394" s="613"/>
      <c r="BO394" s="613"/>
      <c r="BP394" s="613"/>
      <c r="BQ394" s="613"/>
      <c r="BR394" s="613"/>
      <c r="BS394" s="973"/>
      <c r="BT394" s="613"/>
      <c r="BU394" s="613"/>
      <c r="BV394" s="613"/>
      <c r="BW394" s="613"/>
      <c r="BX394" s="613"/>
      <c r="BY394" s="973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5"/>
      <c r="O395" s="1075"/>
      <c r="P395" s="1075"/>
      <c r="Q395" s="1075"/>
      <c r="R395" s="1075"/>
      <c r="S395" s="1075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2"/>
      <c r="AF395" s="613"/>
      <c r="AG395" s="613"/>
      <c r="AH395" s="613"/>
      <c r="AI395" s="974"/>
      <c r="AJ395" s="613"/>
      <c r="AK395" s="972"/>
      <c r="AL395" s="613"/>
      <c r="AM395" s="972"/>
      <c r="AN395" s="613"/>
      <c r="AO395" s="972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3"/>
      <c r="BB395" s="613"/>
      <c r="BC395" s="613"/>
      <c r="BD395" s="613"/>
      <c r="BE395" s="613"/>
      <c r="BF395" s="613"/>
      <c r="BG395" s="1076"/>
      <c r="BH395" s="613"/>
      <c r="BI395" s="613"/>
      <c r="BJ395" s="613"/>
      <c r="BK395" s="613"/>
      <c r="BL395" s="613"/>
      <c r="BM395" s="973"/>
      <c r="BN395" s="613"/>
      <c r="BO395" s="613"/>
      <c r="BP395" s="613"/>
      <c r="BQ395" s="613"/>
      <c r="BR395" s="613"/>
      <c r="BS395" s="973"/>
      <c r="BT395" s="613"/>
      <c r="BU395" s="613"/>
      <c r="BV395" s="613"/>
      <c r="BW395" s="613"/>
      <c r="BX395" s="613"/>
      <c r="BY395" s="973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5"/>
      <c r="O396" s="1075"/>
      <c r="P396" s="1075"/>
      <c r="Q396" s="1075"/>
      <c r="R396" s="1075"/>
      <c r="S396" s="1075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2"/>
      <c r="AF396" s="613"/>
      <c r="AG396" s="613"/>
      <c r="AH396" s="613"/>
      <c r="AI396" s="974"/>
      <c r="AJ396" s="613"/>
      <c r="AK396" s="972"/>
      <c r="AL396" s="613"/>
      <c r="AM396" s="972"/>
      <c r="AN396" s="613"/>
      <c r="AO396" s="972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3"/>
      <c r="BB396" s="613"/>
      <c r="BC396" s="613"/>
      <c r="BD396" s="613"/>
      <c r="BE396" s="613"/>
      <c r="BF396" s="613"/>
      <c r="BG396" s="1076"/>
      <c r="BH396" s="613"/>
      <c r="BI396" s="613"/>
      <c r="BJ396" s="613"/>
      <c r="BK396" s="613"/>
      <c r="BL396" s="613"/>
      <c r="BM396" s="973"/>
      <c r="BN396" s="613"/>
      <c r="BO396" s="613"/>
      <c r="BP396" s="613"/>
      <c r="BQ396" s="613"/>
      <c r="BR396" s="613"/>
      <c r="BS396" s="973"/>
      <c r="BT396" s="613"/>
      <c r="BU396" s="613"/>
      <c r="BV396" s="613"/>
      <c r="BW396" s="613"/>
      <c r="BX396" s="613"/>
      <c r="BY396" s="973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5"/>
      <c r="O397" s="1075"/>
      <c r="P397" s="1075"/>
      <c r="Q397" s="1075"/>
      <c r="R397" s="1075"/>
      <c r="S397" s="1075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2"/>
      <c r="AF397" s="613"/>
      <c r="AG397" s="613"/>
      <c r="AH397" s="613"/>
      <c r="AI397" s="974"/>
      <c r="AJ397" s="613"/>
      <c r="AK397" s="972"/>
      <c r="AL397" s="613"/>
      <c r="AM397" s="972"/>
      <c r="AN397" s="613"/>
      <c r="AO397" s="972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3"/>
      <c r="BB397" s="613"/>
      <c r="BC397" s="613"/>
      <c r="BD397" s="613"/>
      <c r="BE397" s="613"/>
      <c r="BF397" s="613"/>
      <c r="BG397" s="1076"/>
      <c r="BH397" s="613"/>
      <c r="BI397" s="613"/>
      <c r="BJ397" s="613"/>
      <c r="BK397" s="613"/>
      <c r="BL397" s="613"/>
      <c r="BM397" s="973"/>
      <c r="BN397" s="613"/>
      <c r="BO397" s="613"/>
      <c r="BP397" s="613"/>
      <c r="BQ397" s="613"/>
      <c r="BR397" s="613"/>
      <c r="BS397" s="973"/>
      <c r="BT397" s="613"/>
      <c r="BU397" s="613"/>
      <c r="BV397" s="613"/>
      <c r="BW397" s="613"/>
      <c r="BX397" s="613"/>
      <c r="BY397" s="973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5"/>
      <c r="O398" s="1075"/>
      <c r="P398" s="1075"/>
      <c r="Q398" s="1075"/>
      <c r="R398" s="1075"/>
      <c r="S398" s="1075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2"/>
      <c r="AF398" s="613"/>
      <c r="AG398" s="613"/>
      <c r="AH398" s="613"/>
      <c r="AI398" s="974"/>
      <c r="AJ398" s="613"/>
      <c r="AK398" s="972"/>
      <c r="AL398" s="613"/>
      <c r="AM398" s="972"/>
      <c r="AN398" s="613"/>
      <c r="AO398" s="972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3"/>
      <c r="BB398" s="613"/>
      <c r="BC398" s="613"/>
      <c r="BD398" s="613"/>
      <c r="BE398" s="613"/>
      <c r="BF398" s="613"/>
      <c r="BG398" s="1076"/>
      <c r="BH398" s="613"/>
      <c r="BI398" s="613"/>
      <c r="BJ398" s="613"/>
      <c r="BK398" s="613"/>
      <c r="BL398" s="613"/>
      <c r="BM398" s="973"/>
      <c r="BN398" s="613"/>
      <c r="BO398" s="613"/>
      <c r="BP398" s="613"/>
      <c r="BQ398" s="613"/>
      <c r="BR398" s="613"/>
      <c r="BS398" s="973"/>
      <c r="BT398" s="613"/>
      <c r="BU398" s="613"/>
      <c r="BV398" s="613"/>
      <c r="BW398" s="613"/>
      <c r="BX398" s="613"/>
      <c r="BY398" s="973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2"/>
      <c r="AF399" s="613"/>
      <c r="AG399" s="613"/>
      <c r="AH399" s="613"/>
      <c r="AI399" s="974"/>
      <c r="AJ399" s="613"/>
      <c r="AK399" s="972"/>
      <c r="AL399" s="613"/>
      <c r="AM399" s="972"/>
      <c r="AN399" s="613"/>
      <c r="AO399" s="972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3"/>
      <c r="BB399" s="613"/>
      <c r="BC399" s="613"/>
      <c r="BD399" s="613"/>
      <c r="BE399" s="613"/>
      <c r="BF399" s="613"/>
      <c r="BG399" s="1076"/>
      <c r="BH399" s="613"/>
      <c r="BI399" s="613"/>
      <c r="BJ399" s="613"/>
      <c r="BK399" s="613"/>
      <c r="BL399" s="613"/>
      <c r="BM399" s="973"/>
      <c r="BN399" s="613"/>
      <c r="BO399" s="613"/>
      <c r="BP399" s="613"/>
      <c r="BQ399" s="613"/>
      <c r="BR399" s="613"/>
      <c r="BS399" s="973"/>
      <c r="BT399" s="613"/>
      <c r="BU399" s="613"/>
      <c r="BV399" s="613"/>
      <c r="BW399" s="613"/>
      <c r="BX399" s="613"/>
      <c r="BY399" s="973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2"/>
      <c r="AF400" s="613"/>
      <c r="AG400" s="613"/>
      <c r="AH400" s="613"/>
      <c r="AI400" s="974"/>
      <c r="AJ400" s="613"/>
      <c r="AK400" s="972"/>
      <c r="AL400" s="613"/>
      <c r="AM400" s="972"/>
      <c r="AN400" s="613"/>
      <c r="AO400" s="972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3"/>
      <c r="BB400" s="613"/>
      <c r="BC400" s="613"/>
      <c r="BD400" s="613"/>
      <c r="BE400" s="613"/>
      <c r="BF400" s="613"/>
      <c r="BG400" s="1076"/>
      <c r="BH400" s="613"/>
      <c r="BI400" s="613"/>
      <c r="BJ400" s="613"/>
      <c r="BK400" s="613"/>
      <c r="BL400" s="613"/>
      <c r="BM400" s="973"/>
      <c r="BN400" s="613"/>
      <c r="BO400" s="613"/>
      <c r="BP400" s="613"/>
      <c r="BQ400" s="613"/>
      <c r="BR400" s="613"/>
      <c r="BS400" s="973"/>
      <c r="BT400" s="613"/>
      <c r="BU400" s="613"/>
      <c r="BV400" s="613"/>
      <c r="BW400" s="613"/>
      <c r="BX400" s="613"/>
      <c r="BY400" s="973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2"/>
      <c r="AF401" s="613"/>
      <c r="AG401" s="613"/>
      <c r="AH401" s="613"/>
      <c r="AI401" s="974"/>
      <c r="AJ401" s="613"/>
      <c r="AK401" s="972"/>
      <c r="AL401" s="613"/>
      <c r="AM401" s="972"/>
      <c r="AN401" s="613"/>
      <c r="AO401" s="972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3"/>
      <c r="BB401" s="613"/>
      <c r="BC401" s="613"/>
      <c r="BD401" s="613"/>
      <c r="BE401" s="613"/>
      <c r="BF401" s="613"/>
      <c r="BG401" s="1076"/>
      <c r="BH401" s="613"/>
      <c r="BI401" s="613"/>
      <c r="BJ401" s="613"/>
      <c r="BK401" s="613"/>
      <c r="BL401" s="613"/>
      <c r="BM401" s="973"/>
      <c r="BN401" s="613"/>
      <c r="BO401" s="613"/>
      <c r="BP401" s="613"/>
      <c r="BQ401" s="613"/>
      <c r="BR401" s="613"/>
      <c r="BS401" s="973"/>
      <c r="BT401" s="613"/>
      <c r="BU401" s="613"/>
      <c r="BV401" s="613"/>
      <c r="BW401" s="613"/>
      <c r="BX401" s="613"/>
      <c r="BY401" s="973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2"/>
      <c r="AF402" s="613"/>
      <c r="AG402" s="613"/>
      <c r="AH402" s="613"/>
      <c r="AI402" s="974"/>
      <c r="AJ402" s="613"/>
      <c r="AK402" s="972"/>
      <c r="AL402" s="613"/>
      <c r="AM402" s="972"/>
      <c r="AN402" s="613"/>
      <c r="AO402" s="972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3"/>
      <c r="BB402" s="613"/>
      <c r="BC402" s="613"/>
      <c r="BD402" s="613"/>
      <c r="BE402" s="613"/>
      <c r="BF402" s="613"/>
      <c r="BG402" s="1076"/>
      <c r="BH402" s="613"/>
      <c r="BI402" s="613"/>
      <c r="BJ402" s="613"/>
      <c r="BK402" s="613"/>
      <c r="BL402" s="613"/>
      <c r="BM402" s="973"/>
      <c r="BN402" s="613"/>
      <c r="BO402" s="613"/>
      <c r="BP402" s="613"/>
      <c r="BQ402" s="613"/>
      <c r="BR402" s="613"/>
      <c r="BS402" s="973"/>
      <c r="BT402" s="613"/>
      <c r="BU402" s="613"/>
      <c r="BV402" s="613"/>
      <c r="BW402" s="613"/>
      <c r="BX402" s="613"/>
      <c r="BY402" s="973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2"/>
      <c r="AF403" s="613"/>
      <c r="AG403" s="613"/>
      <c r="AH403" s="613"/>
      <c r="AI403" s="974"/>
      <c r="AJ403" s="613"/>
      <c r="AK403" s="972"/>
      <c r="AL403" s="613"/>
      <c r="AM403" s="972"/>
      <c r="AN403" s="613"/>
      <c r="AO403" s="972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3"/>
      <c r="BB403" s="613"/>
      <c r="BC403" s="613"/>
      <c r="BD403" s="613"/>
      <c r="BE403" s="613"/>
      <c r="BF403" s="613"/>
      <c r="BG403" s="1076"/>
      <c r="BH403" s="613"/>
      <c r="BI403" s="613"/>
      <c r="BJ403" s="613"/>
      <c r="BK403" s="613"/>
      <c r="BL403" s="613"/>
      <c r="BM403" s="973"/>
      <c r="BN403" s="613"/>
      <c r="BO403" s="613"/>
      <c r="BP403" s="613"/>
      <c r="BQ403" s="613"/>
      <c r="BR403" s="613"/>
      <c r="BS403" s="973"/>
      <c r="BT403" s="613"/>
      <c r="BU403" s="613"/>
      <c r="BV403" s="613"/>
      <c r="BW403" s="613"/>
      <c r="BX403" s="613"/>
      <c r="BY403" s="973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2"/>
      <c r="AF404" s="613"/>
      <c r="AG404" s="613"/>
      <c r="AH404" s="613"/>
      <c r="AI404" s="974"/>
      <c r="AJ404" s="613"/>
      <c r="AK404" s="972"/>
      <c r="AL404" s="613"/>
      <c r="AM404" s="972"/>
      <c r="AN404" s="613"/>
      <c r="AO404" s="972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3"/>
      <c r="BB404" s="613"/>
      <c r="BC404" s="613"/>
      <c r="BD404" s="613"/>
      <c r="BE404" s="613"/>
      <c r="BF404" s="613"/>
      <c r="BG404" s="1076"/>
      <c r="BH404" s="613"/>
      <c r="BI404" s="613"/>
      <c r="BJ404" s="613"/>
      <c r="BK404" s="613"/>
      <c r="BL404" s="613"/>
      <c r="BM404" s="973"/>
      <c r="BN404" s="613"/>
      <c r="BO404" s="613"/>
      <c r="BP404" s="613"/>
      <c r="BQ404" s="613"/>
      <c r="BR404" s="613"/>
      <c r="BS404" s="973"/>
      <c r="BT404" s="613"/>
      <c r="BU404" s="613"/>
      <c r="BV404" s="613"/>
      <c r="BW404" s="613"/>
      <c r="BX404" s="613"/>
      <c r="BY404" s="973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2"/>
      <c r="AF405" s="613"/>
      <c r="AG405" s="613"/>
      <c r="AH405" s="613"/>
      <c r="AI405" s="974"/>
      <c r="AJ405" s="613"/>
      <c r="AK405" s="972"/>
      <c r="AL405" s="613"/>
      <c r="AM405" s="972"/>
      <c r="AN405" s="613"/>
      <c r="AO405" s="972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3"/>
      <c r="BB405" s="613"/>
      <c r="BC405" s="613"/>
      <c r="BD405" s="613"/>
      <c r="BE405" s="613"/>
      <c r="BF405" s="613"/>
      <c r="BG405" s="1076"/>
      <c r="BH405" s="613"/>
      <c r="BI405" s="613"/>
      <c r="BJ405" s="613"/>
      <c r="BK405" s="613"/>
      <c r="BL405" s="613"/>
      <c r="BM405" s="973"/>
      <c r="BN405" s="613"/>
      <c r="BO405" s="613"/>
      <c r="BP405" s="613"/>
      <c r="BQ405" s="613"/>
      <c r="BR405" s="613"/>
      <c r="BS405" s="973"/>
      <c r="BT405" s="613"/>
      <c r="BU405" s="613"/>
      <c r="BV405" s="613"/>
      <c r="BW405" s="613"/>
      <c r="BX405" s="613"/>
      <c r="BY405" s="973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2"/>
      <c r="AF406" s="613"/>
      <c r="AG406" s="613"/>
      <c r="AH406" s="613"/>
      <c r="AI406" s="974"/>
      <c r="AJ406" s="613"/>
      <c r="AK406" s="972"/>
      <c r="AL406" s="613"/>
      <c r="AM406" s="972"/>
      <c r="AN406" s="613"/>
      <c r="AO406" s="972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3"/>
      <c r="BB406" s="613"/>
      <c r="BC406" s="613"/>
      <c r="BD406" s="613"/>
      <c r="BE406" s="613"/>
      <c r="BF406" s="613"/>
      <c r="BG406" s="1076"/>
      <c r="BH406" s="613"/>
      <c r="BI406" s="613"/>
      <c r="BJ406" s="613"/>
      <c r="BK406" s="613"/>
      <c r="BL406" s="613"/>
      <c r="BM406" s="973"/>
      <c r="BN406" s="613"/>
      <c r="BO406" s="613"/>
      <c r="BP406" s="613"/>
      <c r="BQ406" s="613"/>
      <c r="BR406" s="613"/>
      <c r="BS406" s="973"/>
      <c r="BT406" s="613"/>
      <c r="BU406" s="613"/>
      <c r="BV406" s="613"/>
      <c r="BW406" s="613"/>
      <c r="BX406" s="613"/>
      <c r="BY406" s="973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2"/>
      <c r="AF407" s="613"/>
      <c r="AG407" s="613"/>
      <c r="AH407" s="613"/>
      <c r="AI407" s="974"/>
      <c r="AJ407" s="613"/>
      <c r="AK407" s="972"/>
      <c r="AL407" s="613"/>
      <c r="AM407" s="972"/>
      <c r="AN407" s="613"/>
      <c r="AO407" s="972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3"/>
      <c r="BB407" s="613"/>
      <c r="BC407" s="613"/>
      <c r="BD407" s="613"/>
      <c r="BE407" s="613"/>
      <c r="BF407" s="613"/>
      <c r="BG407" s="1076"/>
      <c r="BH407" s="613"/>
      <c r="BI407" s="613"/>
      <c r="BJ407" s="613"/>
      <c r="BK407" s="613"/>
      <c r="BL407" s="613"/>
      <c r="BM407" s="973"/>
      <c r="BN407" s="613"/>
      <c r="BO407" s="613"/>
      <c r="BP407" s="613"/>
      <c r="BQ407" s="613"/>
      <c r="BR407" s="613"/>
      <c r="BS407" s="973"/>
      <c r="BT407" s="613"/>
      <c r="BU407" s="613"/>
      <c r="BV407" s="613"/>
      <c r="BW407" s="613"/>
      <c r="BX407" s="613"/>
      <c r="BY407" s="973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2"/>
      <c r="AF408" s="613"/>
      <c r="AG408" s="613"/>
      <c r="AH408" s="613"/>
      <c r="AI408" s="974"/>
      <c r="AJ408" s="613"/>
      <c r="AK408" s="972"/>
      <c r="AL408" s="613"/>
      <c r="AM408" s="972"/>
      <c r="AN408" s="613"/>
      <c r="AO408" s="972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3"/>
      <c r="BB408" s="613"/>
      <c r="BC408" s="613"/>
      <c r="BD408" s="613"/>
      <c r="BE408" s="613"/>
      <c r="BF408" s="613"/>
      <c r="BG408" s="1076"/>
      <c r="BH408" s="613"/>
      <c r="BI408" s="613"/>
      <c r="BJ408" s="613"/>
      <c r="BK408" s="613"/>
      <c r="BL408" s="613"/>
      <c r="BM408" s="973"/>
      <c r="BN408" s="613"/>
      <c r="BO408" s="613"/>
      <c r="BP408" s="613"/>
      <c r="BQ408" s="613"/>
      <c r="BR408" s="613"/>
      <c r="BS408" s="973"/>
      <c r="BT408" s="613"/>
      <c r="BU408" s="613"/>
      <c r="BV408" s="613"/>
      <c r="BW408" s="613"/>
      <c r="BX408" s="613"/>
      <c r="BY408" s="973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2"/>
      <c r="AF409" s="613"/>
      <c r="AG409" s="613"/>
      <c r="AH409" s="613"/>
      <c r="AI409" s="974"/>
      <c r="AJ409" s="613"/>
      <c r="AK409" s="972"/>
      <c r="AL409" s="613"/>
      <c r="AM409" s="972"/>
      <c r="AN409" s="613"/>
      <c r="AO409" s="972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3"/>
      <c r="BB409" s="613"/>
      <c r="BC409" s="613"/>
      <c r="BD409" s="613"/>
      <c r="BE409" s="613"/>
      <c r="BF409" s="613"/>
      <c r="BG409" s="1076"/>
      <c r="BH409" s="613"/>
      <c r="BI409" s="613"/>
      <c r="BJ409" s="613"/>
      <c r="BK409" s="613"/>
      <c r="BL409" s="613"/>
      <c r="BM409" s="973"/>
      <c r="BN409" s="613"/>
      <c r="BO409" s="613"/>
      <c r="BP409" s="613"/>
      <c r="BQ409" s="613"/>
      <c r="BR409" s="613"/>
      <c r="BS409" s="973"/>
      <c r="BT409" s="613"/>
      <c r="BU409" s="613"/>
      <c r="BV409" s="613"/>
      <c r="BW409" s="613"/>
      <c r="BX409" s="613"/>
      <c r="BY409" s="973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2"/>
      <c r="AF410" s="613"/>
      <c r="AG410" s="613"/>
      <c r="AH410" s="613"/>
      <c r="AI410" s="974"/>
      <c r="AJ410" s="613"/>
      <c r="AK410" s="972"/>
      <c r="AL410" s="613"/>
      <c r="AM410" s="972"/>
      <c r="AN410" s="613"/>
      <c r="AO410" s="972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3"/>
      <c r="BB410" s="613"/>
      <c r="BC410" s="613"/>
      <c r="BD410" s="613"/>
      <c r="BE410" s="613"/>
      <c r="BF410" s="613"/>
      <c r="BG410" s="1076"/>
      <c r="BH410" s="613"/>
      <c r="BI410" s="613"/>
      <c r="BJ410" s="613"/>
      <c r="BK410" s="613"/>
      <c r="BL410" s="613"/>
      <c r="BM410" s="973"/>
      <c r="BN410" s="613"/>
      <c r="BO410" s="613"/>
      <c r="BP410" s="613"/>
      <c r="BQ410" s="613"/>
      <c r="BR410" s="613"/>
      <c r="BS410" s="973"/>
      <c r="BT410" s="613"/>
      <c r="BU410" s="613"/>
      <c r="BV410" s="613"/>
      <c r="BW410" s="613"/>
      <c r="BX410" s="613"/>
      <c r="BY410" s="973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2"/>
      <c r="AF411" s="613"/>
      <c r="AG411" s="613"/>
      <c r="AH411" s="613"/>
      <c r="AI411" s="974"/>
      <c r="AJ411" s="613"/>
      <c r="AK411" s="972"/>
      <c r="AL411" s="613"/>
      <c r="AM411" s="972"/>
      <c r="AN411" s="613"/>
      <c r="AO411" s="972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3"/>
      <c r="BB411" s="613"/>
      <c r="BC411" s="613"/>
      <c r="BD411" s="613"/>
      <c r="BE411" s="613"/>
      <c r="BF411" s="613"/>
      <c r="BG411" s="1076"/>
      <c r="BH411" s="613"/>
      <c r="BI411" s="613"/>
      <c r="BJ411" s="613"/>
      <c r="BK411" s="613"/>
      <c r="BL411" s="613"/>
      <c r="BM411" s="973"/>
      <c r="BN411" s="613"/>
      <c r="BO411" s="613"/>
      <c r="BP411" s="613"/>
      <c r="BQ411" s="613"/>
      <c r="BR411" s="613"/>
      <c r="BS411" s="973"/>
      <c r="BT411" s="613"/>
      <c r="BU411" s="613"/>
      <c r="BV411" s="613"/>
      <c r="BW411" s="613"/>
      <c r="BX411" s="613"/>
      <c r="BY411" s="973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2"/>
      <c r="AF412" s="613"/>
      <c r="AG412" s="613"/>
      <c r="AH412" s="613"/>
      <c r="AI412" s="974"/>
      <c r="AJ412" s="613"/>
      <c r="AK412" s="972"/>
      <c r="AL412" s="613"/>
      <c r="AM412" s="972"/>
      <c r="AN412" s="613"/>
      <c r="AO412" s="972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3"/>
      <c r="BB412" s="613"/>
      <c r="BC412" s="613"/>
      <c r="BD412" s="613"/>
      <c r="BE412" s="613"/>
      <c r="BF412" s="613"/>
      <c r="BG412" s="1076"/>
      <c r="BH412" s="613"/>
      <c r="BI412" s="613"/>
      <c r="BJ412" s="613"/>
      <c r="BK412" s="613"/>
      <c r="BL412" s="613"/>
      <c r="BM412" s="973"/>
      <c r="BN412" s="613"/>
      <c r="BO412" s="613"/>
      <c r="BP412" s="613"/>
      <c r="BQ412" s="613"/>
      <c r="BR412" s="613"/>
      <c r="BS412" s="973"/>
      <c r="BT412" s="613"/>
      <c r="BU412" s="613"/>
      <c r="BV412" s="613"/>
      <c r="BW412" s="613"/>
      <c r="BX412" s="613"/>
      <c r="BY412" s="973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2"/>
      <c r="AF413" s="613"/>
      <c r="AG413" s="613"/>
      <c r="AH413" s="613"/>
      <c r="AI413" s="974"/>
      <c r="AJ413" s="613"/>
      <c r="AK413" s="972"/>
      <c r="AL413" s="613"/>
      <c r="AM413" s="972"/>
      <c r="AN413" s="613"/>
      <c r="AO413" s="972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3"/>
      <c r="BB413" s="613"/>
      <c r="BC413" s="613"/>
      <c r="BD413" s="613"/>
      <c r="BE413" s="613"/>
      <c r="BF413" s="613"/>
      <c r="BG413" s="1076"/>
      <c r="BH413" s="613"/>
      <c r="BI413" s="613"/>
      <c r="BJ413" s="613"/>
      <c r="BK413" s="613"/>
      <c r="BL413" s="613"/>
      <c r="BM413" s="973"/>
      <c r="BN413" s="613"/>
      <c r="BO413" s="613"/>
      <c r="BP413" s="613"/>
      <c r="BQ413" s="613"/>
      <c r="BR413" s="613"/>
      <c r="BS413" s="973"/>
      <c r="BT413" s="613"/>
      <c r="BU413" s="613"/>
      <c r="BV413" s="613"/>
      <c r="BW413" s="613"/>
      <c r="BX413" s="613"/>
      <c r="BY413" s="973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2"/>
      <c r="AF414" s="613"/>
      <c r="AG414" s="613"/>
      <c r="AH414" s="613"/>
      <c r="AI414" s="974"/>
      <c r="AJ414" s="613"/>
      <c r="AK414" s="972"/>
      <c r="AL414" s="613"/>
      <c r="AM414" s="972"/>
      <c r="AN414" s="613"/>
      <c r="AO414" s="972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3"/>
      <c r="BB414" s="613"/>
      <c r="BC414" s="613"/>
      <c r="BD414" s="613"/>
      <c r="BE414" s="613"/>
      <c r="BF414" s="613"/>
      <c r="BG414" s="1076"/>
      <c r="BH414" s="613"/>
      <c r="BI414" s="613"/>
      <c r="BJ414" s="613"/>
      <c r="BK414" s="613"/>
      <c r="BL414" s="613"/>
      <c r="BM414" s="973"/>
      <c r="BN414" s="613"/>
      <c r="BO414" s="613"/>
      <c r="BP414" s="613"/>
      <c r="BQ414" s="613"/>
      <c r="BR414" s="613"/>
      <c r="BS414" s="973"/>
      <c r="BT414" s="613"/>
      <c r="BU414" s="613"/>
      <c r="BV414" s="613"/>
      <c r="BW414" s="613"/>
      <c r="BX414" s="613"/>
      <c r="BY414" s="973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2"/>
      <c r="AF415" s="613"/>
      <c r="AG415" s="613"/>
      <c r="AH415" s="613"/>
      <c r="AI415" s="974"/>
      <c r="AJ415" s="613"/>
      <c r="AK415" s="972"/>
      <c r="AL415" s="613"/>
      <c r="AM415" s="972"/>
      <c r="AN415" s="613"/>
      <c r="AO415" s="972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3"/>
      <c r="BB415" s="613"/>
      <c r="BC415" s="613"/>
      <c r="BD415" s="613"/>
      <c r="BE415" s="613"/>
      <c r="BF415" s="613"/>
      <c r="BG415" s="1076"/>
      <c r="BH415" s="613"/>
      <c r="BI415" s="613"/>
      <c r="BJ415" s="613"/>
      <c r="BK415" s="613"/>
      <c r="BL415" s="613"/>
      <c r="BM415" s="973"/>
      <c r="BN415" s="613"/>
      <c r="BO415" s="613"/>
      <c r="BP415" s="613"/>
      <c r="BQ415" s="613"/>
      <c r="BR415" s="613"/>
      <c r="BS415" s="973"/>
      <c r="BT415" s="613"/>
      <c r="BU415" s="613"/>
      <c r="BV415" s="613"/>
      <c r="BW415" s="613"/>
      <c r="BX415" s="613"/>
      <c r="BY415" s="973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2"/>
      <c r="AF416" s="613"/>
      <c r="AG416" s="613"/>
      <c r="AH416" s="613"/>
      <c r="AI416" s="974"/>
      <c r="AJ416" s="613"/>
      <c r="AK416" s="972"/>
      <c r="AL416" s="613"/>
      <c r="AM416" s="972"/>
      <c r="AN416" s="613"/>
      <c r="AO416" s="972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3"/>
      <c r="BB416" s="613"/>
      <c r="BC416" s="613"/>
      <c r="BD416" s="613"/>
      <c r="BE416" s="613"/>
      <c r="BF416" s="613"/>
      <c r="BG416" s="1076"/>
      <c r="BH416" s="613"/>
      <c r="BI416" s="613"/>
      <c r="BJ416" s="613"/>
      <c r="BK416" s="613"/>
      <c r="BL416" s="613"/>
      <c r="BM416" s="973"/>
      <c r="BN416" s="613"/>
      <c r="BO416" s="613"/>
      <c r="BP416" s="613"/>
      <c r="BQ416" s="613"/>
      <c r="BR416" s="613"/>
      <c r="BS416" s="973"/>
      <c r="BT416" s="613"/>
      <c r="BU416" s="613"/>
      <c r="BV416" s="613"/>
      <c r="BW416" s="613"/>
      <c r="BX416" s="613"/>
      <c r="BY416" s="973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2"/>
      <c r="AF417" s="613"/>
      <c r="AG417" s="613"/>
      <c r="AH417" s="613"/>
      <c r="AI417" s="974"/>
      <c r="AJ417" s="613"/>
      <c r="AK417" s="972"/>
      <c r="AL417" s="613"/>
      <c r="AM417" s="972"/>
      <c r="AN417" s="613"/>
      <c r="AO417" s="972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3"/>
      <c r="BB417" s="613"/>
      <c r="BC417" s="613"/>
      <c r="BD417" s="613"/>
      <c r="BE417" s="613"/>
      <c r="BF417" s="613"/>
      <c r="BG417" s="1076"/>
      <c r="BH417" s="613"/>
      <c r="BI417" s="613"/>
      <c r="BJ417" s="613"/>
      <c r="BK417" s="613"/>
      <c r="BL417" s="613"/>
      <c r="BM417" s="973"/>
      <c r="BN417" s="613"/>
      <c r="BO417" s="613"/>
      <c r="BP417" s="613"/>
      <c r="BQ417" s="613"/>
      <c r="BR417" s="613"/>
      <c r="BS417" s="973"/>
      <c r="BT417" s="613"/>
      <c r="BU417" s="613"/>
      <c r="BV417" s="613"/>
      <c r="BW417" s="613"/>
      <c r="BX417" s="613"/>
      <c r="BY417" s="973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2"/>
      <c r="AF418" s="613"/>
      <c r="AG418" s="613"/>
      <c r="AH418" s="613"/>
      <c r="AI418" s="974"/>
      <c r="AJ418" s="613"/>
      <c r="AK418" s="972"/>
      <c r="AL418" s="613"/>
      <c r="AM418" s="972"/>
      <c r="AN418" s="613"/>
      <c r="AO418" s="972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3"/>
      <c r="BB418" s="613"/>
      <c r="BC418" s="613"/>
      <c r="BD418" s="613"/>
      <c r="BE418" s="613"/>
      <c r="BF418" s="613"/>
      <c r="BG418" s="1076"/>
      <c r="BH418" s="613"/>
      <c r="BI418" s="613"/>
      <c r="BJ418" s="613"/>
      <c r="BK418" s="613"/>
      <c r="BL418" s="613"/>
      <c r="BM418" s="973"/>
      <c r="BN418" s="613"/>
      <c r="BO418" s="613"/>
      <c r="BP418" s="613"/>
      <c r="BQ418" s="613"/>
      <c r="BR418" s="613"/>
      <c r="BS418" s="973"/>
      <c r="BT418" s="613"/>
      <c r="BU418" s="613"/>
      <c r="BV418" s="613"/>
      <c r="BW418" s="613"/>
      <c r="BX418" s="613"/>
      <c r="BY418" s="973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2"/>
      <c r="AF419" s="613"/>
      <c r="AG419" s="613"/>
      <c r="AH419" s="613"/>
      <c r="AI419" s="974"/>
      <c r="AJ419" s="613"/>
      <c r="AK419" s="972"/>
      <c r="AL419" s="613"/>
      <c r="AM419" s="972"/>
      <c r="AN419" s="613"/>
      <c r="AO419" s="972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3"/>
      <c r="BB419" s="613"/>
      <c r="BC419" s="613"/>
      <c r="BD419" s="613"/>
      <c r="BE419" s="613"/>
      <c r="BF419" s="613"/>
      <c r="BG419" s="1076"/>
      <c r="BH419" s="613"/>
      <c r="BI419" s="613"/>
      <c r="BJ419" s="613"/>
      <c r="BK419" s="613"/>
      <c r="BL419" s="613"/>
      <c r="BM419" s="973"/>
      <c r="BN419" s="613"/>
      <c r="BO419" s="613"/>
      <c r="BP419" s="613"/>
      <c r="BQ419" s="613"/>
      <c r="BR419" s="613"/>
      <c r="BS419" s="973"/>
      <c r="BT419" s="613"/>
      <c r="BU419" s="613"/>
      <c r="BV419" s="613"/>
      <c r="BW419" s="613"/>
      <c r="BX419" s="613"/>
      <c r="BY419" s="973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2"/>
      <c r="AF420" s="613"/>
      <c r="AG420" s="613"/>
      <c r="AH420" s="613"/>
      <c r="AI420" s="974"/>
      <c r="AJ420" s="613"/>
      <c r="AK420" s="972"/>
      <c r="AL420" s="613"/>
      <c r="AM420" s="972"/>
      <c r="AN420" s="613"/>
      <c r="AO420" s="972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3"/>
      <c r="BB420" s="613"/>
      <c r="BC420" s="613"/>
      <c r="BD420" s="613"/>
      <c r="BE420" s="613"/>
      <c r="BF420" s="613"/>
      <c r="BG420" s="1076"/>
      <c r="BH420" s="613"/>
      <c r="BI420" s="613"/>
      <c r="BJ420" s="613"/>
      <c r="BK420" s="613"/>
      <c r="BL420" s="613"/>
      <c r="BM420" s="973"/>
      <c r="BN420" s="613"/>
      <c r="BO420" s="613"/>
      <c r="BP420" s="613"/>
      <c r="BQ420" s="613"/>
      <c r="BR420" s="613"/>
      <c r="BS420" s="973"/>
      <c r="BT420" s="613"/>
      <c r="BU420" s="613"/>
      <c r="BV420" s="613"/>
      <c r="BW420" s="613"/>
      <c r="BX420" s="613"/>
      <c r="BY420" s="973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2"/>
      <c r="AF421" s="613"/>
      <c r="AG421" s="613"/>
      <c r="AH421" s="613"/>
      <c r="AI421" s="974"/>
      <c r="AJ421" s="613"/>
      <c r="AK421" s="972"/>
      <c r="AL421" s="613"/>
      <c r="AM421" s="972"/>
      <c r="AN421" s="613"/>
      <c r="AO421" s="972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3"/>
      <c r="BB421" s="613"/>
      <c r="BC421" s="613"/>
      <c r="BD421" s="613"/>
      <c r="BE421" s="613"/>
      <c r="BF421" s="613"/>
      <c r="BG421" s="1076"/>
      <c r="BH421" s="613"/>
      <c r="BI421" s="613"/>
      <c r="BJ421" s="613"/>
      <c r="BK421" s="613"/>
      <c r="BL421" s="613"/>
      <c r="BM421" s="973"/>
      <c r="BN421" s="613"/>
      <c r="BO421" s="613"/>
      <c r="BP421" s="613"/>
      <c r="BQ421" s="613"/>
      <c r="BR421" s="613"/>
      <c r="BS421" s="973"/>
      <c r="BT421" s="613"/>
      <c r="BU421" s="613"/>
      <c r="BV421" s="613"/>
      <c r="BW421" s="613"/>
      <c r="BX421" s="613"/>
      <c r="BY421" s="973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2"/>
      <c r="AF422" s="613"/>
      <c r="AG422" s="613"/>
      <c r="AH422" s="613"/>
      <c r="AI422" s="974"/>
      <c r="AJ422" s="613"/>
      <c r="AK422" s="972"/>
      <c r="AL422" s="613"/>
      <c r="AM422" s="972"/>
      <c r="AN422" s="613"/>
      <c r="AO422" s="972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3"/>
      <c r="BB422" s="613"/>
      <c r="BC422" s="613"/>
      <c r="BD422" s="613"/>
      <c r="BE422" s="613"/>
      <c r="BF422" s="613"/>
      <c r="BG422" s="1076"/>
      <c r="BH422" s="613"/>
      <c r="BI422" s="613"/>
      <c r="BJ422" s="613"/>
      <c r="BK422" s="613"/>
      <c r="BL422" s="613"/>
      <c r="BM422" s="973"/>
      <c r="BN422" s="613"/>
      <c r="BO422" s="613"/>
      <c r="BP422" s="613"/>
      <c r="BQ422" s="613"/>
      <c r="BR422" s="613"/>
      <c r="BS422" s="973"/>
      <c r="BT422" s="613"/>
      <c r="BU422" s="613"/>
      <c r="BV422" s="613"/>
      <c r="BW422" s="613"/>
      <c r="BX422" s="613"/>
      <c r="BY422" s="973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2"/>
      <c r="AF423" s="613"/>
      <c r="AG423" s="613"/>
      <c r="AH423" s="613"/>
      <c r="AI423" s="974"/>
      <c r="AJ423" s="613"/>
      <c r="AK423" s="972"/>
      <c r="AL423" s="613"/>
      <c r="AM423" s="972"/>
      <c r="AN423" s="613"/>
      <c r="AO423" s="972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3"/>
      <c r="BB423" s="613"/>
      <c r="BC423" s="613"/>
      <c r="BD423" s="613"/>
      <c r="BE423" s="613"/>
      <c r="BF423" s="613"/>
      <c r="BG423" s="1076"/>
      <c r="BH423" s="613"/>
      <c r="BI423" s="613"/>
      <c r="BJ423" s="613"/>
      <c r="BK423" s="613"/>
      <c r="BL423" s="613"/>
      <c r="BM423" s="973"/>
      <c r="BN423" s="613"/>
      <c r="BO423" s="613"/>
      <c r="BP423" s="613"/>
      <c r="BQ423" s="613"/>
      <c r="BR423" s="613"/>
      <c r="BS423" s="973"/>
      <c r="BT423" s="613"/>
      <c r="BU423" s="613"/>
      <c r="BV423" s="613"/>
      <c r="BW423" s="613"/>
      <c r="BX423" s="613"/>
      <c r="BY423" s="973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2"/>
      <c r="AF424" s="613"/>
      <c r="AG424" s="613"/>
      <c r="AH424" s="613"/>
      <c r="AI424" s="974"/>
      <c r="AJ424" s="613"/>
      <c r="AK424" s="972"/>
      <c r="AL424" s="613"/>
      <c r="AM424" s="972"/>
      <c r="AN424" s="613"/>
      <c r="AO424" s="972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3"/>
      <c r="BB424" s="613"/>
      <c r="BC424" s="613"/>
      <c r="BD424" s="613"/>
      <c r="BE424" s="613"/>
      <c r="BF424" s="613"/>
      <c r="BG424" s="1076"/>
      <c r="BH424" s="613"/>
      <c r="BI424" s="613"/>
      <c r="BJ424" s="613"/>
      <c r="BK424" s="613"/>
      <c r="BL424" s="613"/>
      <c r="BM424" s="973"/>
      <c r="BN424" s="613"/>
      <c r="BO424" s="613"/>
      <c r="BP424" s="613"/>
      <c r="BQ424" s="613"/>
      <c r="BR424" s="613"/>
      <c r="BS424" s="973"/>
      <c r="BT424" s="613"/>
      <c r="BU424" s="613"/>
      <c r="BV424" s="613"/>
      <c r="BW424" s="613"/>
      <c r="BX424" s="613"/>
      <c r="BY424" s="973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2"/>
      <c r="AF425" s="613"/>
      <c r="AG425" s="613"/>
      <c r="AH425" s="613"/>
      <c r="AI425" s="974"/>
      <c r="AJ425" s="613"/>
      <c r="AK425" s="972"/>
      <c r="AL425" s="613"/>
      <c r="AM425" s="972"/>
      <c r="AN425" s="613"/>
      <c r="AO425" s="972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3"/>
      <c r="BB425" s="613"/>
      <c r="BC425" s="613"/>
      <c r="BD425" s="613"/>
      <c r="BE425" s="613"/>
      <c r="BF425" s="613"/>
      <c r="BG425" s="1076"/>
      <c r="BH425" s="613"/>
      <c r="BI425" s="613"/>
      <c r="BJ425" s="613"/>
      <c r="BK425" s="613"/>
      <c r="BL425" s="613"/>
      <c r="BM425" s="973"/>
      <c r="BN425" s="613"/>
      <c r="BO425" s="613"/>
      <c r="BP425" s="613"/>
      <c r="BQ425" s="613"/>
      <c r="BR425" s="613"/>
      <c r="BS425" s="973"/>
      <c r="BT425" s="613"/>
      <c r="BU425" s="613"/>
      <c r="BV425" s="613"/>
      <c r="BW425" s="613"/>
      <c r="BX425" s="613"/>
      <c r="BY425" s="973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2"/>
      <c r="AF426" s="613"/>
      <c r="AG426" s="613"/>
      <c r="AH426" s="613"/>
      <c r="AI426" s="974"/>
      <c r="AJ426" s="613"/>
      <c r="AK426" s="972"/>
      <c r="AL426" s="613"/>
      <c r="AM426" s="972"/>
      <c r="AN426" s="613"/>
      <c r="AO426" s="972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3"/>
      <c r="BB426" s="613"/>
      <c r="BC426" s="613"/>
      <c r="BD426" s="613"/>
      <c r="BE426" s="613"/>
      <c r="BF426" s="613"/>
      <c r="BG426" s="1076"/>
      <c r="BH426" s="613"/>
      <c r="BI426" s="613"/>
      <c r="BJ426" s="613"/>
      <c r="BK426" s="613"/>
      <c r="BL426" s="613"/>
      <c r="BM426" s="973"/>
      <c r="BN426" s="613"/>
      <c r="BO426" s="613"/>
      <c r="BP426" s="613"/>
      <c r="BQ426" s="613"/>
      <c r="BR426" s="613"/>
      <c r="BS426" s="973"/>
      <c r="BT426" s="613"/>
      <c r="BU426" s="613"/>
      <c r="BV426" s="613"/>
      <c r="BW426" s="613"/>
      <c r="BX426" s="613"/>
      <c r="BY426" s="973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2"/>
      <c r="AF427" s="613"/>
      <c r="AG427" s="613"/>
      <c r="AH427" s="613"/>
      <c r="AI427" s="974"/>
      <c r="AJ427" s="613"/>
      <c r="AK427" s="972"/>
      <c r="AL427" s="613"/>
      <c r="AM427" s="972"/>
      <c r="AN427" s="613"/>
      <c r="AO427" s="972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3"/>
      <c r="BB427" s="613"/>
      <c r="BC427" s="613"/>
      <c r="BD427" s="613"/>
      <c r="BE427" s="613"/>
      <c r="BF427" s="613"/>
      <c r="BG427" s="1076"/>
      <c r="BH427" s="613"/>
      <c r="BI427" s="613"/>
      <c r="BJ427" s="613"/>
      <c r="BK427" s="613"/>
      <c r="BL427" s="613"/>
      <c r="BM427" s="973"/>
      <c r="BN427" s="613"/>
      <c r="BO427" s="613"/>
      <c r="BP427" s="613"/>
      <c r="BQ427" s="613"/>
      <c r="BR427" s="613"/>
      <c r="BS427" s="973"/>
      <c r="BT427" s="613"/>
      <c r="BU427" s="613"/>
      <c r="BV427" s="613"/>
      <c r="BW427" s="613"/>
      <c r="BX427" s="613"/>
      <c r="BY427" s="973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2"/>
      <c r="AF428" s="613"/>
      <c r="AG428" s="613"/>
      <c r="AH428" s="613"/>
      <c r="AI428" s="974"/>
      <c r="AJ428" s="613"/>
      <c r="AK428" s="972"/>
      <c r="AL428" s="613"/>
      <c r="AM428" s="972"/>
      <c r="AN428" s="613"/>
      <c r="AO428" s="972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3"/>
      <c r="BB428" s="613"/>
      <c r="BC428" s="613"/>
      <c r="BD428" s="613"/>
      <c r="BE428" s="613"/>
      <c r="BF428" s="613"/>
      <c r="BG428" s="1076"/>
      <c r="BH428" s="613"/>
      <c r="BI428" s="613"/>
      <c r="BJ428" s="613"/>
      <c r="BK428" s="613"/>
      <c r="BL428" s="613"/>
      <c r="BM428" s="973"/>
      <c r="BN428" s="613"/>
      <c r="BO428" s="613"/>
      <c r="BP428" s="613"/>
      <c r="BQ428" s="613"/>
      <c r="BR428" s="613"/>
      <c r="BS428" s="973"/>
      <c r="BT428" s="613"/>
      <c r="BU428" s="613"/>
      <c r="BV428" s="613"/>
      <c r="BW428" s="613"/>
      <c r="BX428" s="613"/>
      <c r="BY428" s="973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2"/>
      <c r="AF429" s="613"/>
      <c r="AG429" s="613"/>
      <c r="AH429" s="613"/>
      <c r="AI429" s="974"/>
      <c r="AJ429" s="613"/>
      <c r="AK429" s="972"/>
      <c r="AL429" s="613"/>
      <c r="AM429" s="972"/>
      <c r="AN429" s="613"/>
      <c r="AO429" s="972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3"/>
      <c r="BB429" s="613"/>
      <c r="BC429" s="613"/>
      <c r="BD429" s="613"/>
      <c r="BE429" s="613"/>
      <c r="BF429" s="613"/>
      <c r="BG429" s="1076"/>
      <c r="BH429" s="613"/>
      <c r="BI429" s="613"/>
      <c r="BJ429" s="613"/>
      <c r="BK429" s="613"/>
      <c r="BL429" s="613"/>
      <c r="BM429" s="973"/>
      <c r="BN429" s="613"/>
      <c r="BO429" s="613"/>
      <c r="BP429" s="613"/>
      <c r="BQ429" s="613"/>
      <c r="BR429" s="613"/>
      <c r="BS429" s="973"/>
      <c r="BT429" s="613"/>
      <c r="BU429" s="613"/>
      <c r="BV429" s="613"/>
      <c r="BW429" s="613"/>
      <c r="BX429" s="613"/>
      <c r="BY429" s="973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2"/>
      <c r="AF430" s="613"/>
      <c r="AG430" s="613"/>
      <c r="AH430" s="613"/>
      <c r="AI430" s="974"/>
      <c r="AJ430" s="613"/>
      <c r="AK430" s="972"/>
      <c r="AL430" s="613"/>
      <c r="AM430" s="972"/>
      <c r="AN430" s="613"/>
      <c r="AO430" s="972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3"/>
      <c r="BB430" s="613"/>
      <c r="BC430" s="613"/>
      <c r="BD430" s="613"/>
      <c r="BE430" s="613"/>
      <c r="BF430" s="613"/>
      <c r="BG430" s="1076"/>
      <c r="BH430" s="613"/>
      <c r="BI430" s="613"/>
      <c r="BJ430" s="613"/>
      <c r="BK430" s="613"/>
      <c r="BL430" s="613"/>
      <c r="BM430" s="973"/>
      <c r="BN430" s="613"/>
      <c r="BO430" s="613"/>
      <c r="BP430" s="613"/>
      <c r="BQ430" s="613"/>
      <c r="BR430" s="613"/>
      <c r="BS430" s="973"/>
      <c r="BT430" s="613"/>
      <c r="BU430" s="613"/>
      <c r="BV430" s="613"/>
      <c r="BW430" s="613"/>
      <c r="BX430" s="613"/>
      <c r="BY430" s="973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2"/>
      <c r="AF431" s="613"/>
      <c r="AG431" s="613"/>
      <c r="AH431" s="613"/>
      <c r="AI431" s="974"/>
      <c r="AJ431" s="613"/>
      <c r="AK431" s="972"/>
      <c r="AL431" s="613"/>
      <c r="AM431" s="972"/>
      <c r="AN431" s="613"/>
      <c r="AO431" s="972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3"/>
      <c r="BB431" s="613"/>
      <c r="BC431" s="613"/>
      <c r="BD431" s="613"/>
      <c r="BE431" s="613"/>
      <c r="BF431" s="613"/>
      <c r="BG431" s="1076"/>
      <c r="BH431" s="613"/>
      <c r="BI431" s="613"/>
      <c r="BJ431" s="613"/>
      <c r="BK431" s="613"/>
      <c r="BL431" s="613"/>
      <c r="BM431" s="973"/>
      <c r="BN431" s="613"/>
      <c r="BO431" s="613"/>
      <c r="BP431" s="613"/>
      <c r="BQ431" s="613"/>
      <c r="BR431" s="613"/>
      <c r="BS431" s="973"/>
      <c r="BT431" s="613"/>
      <c r="BU431" s="613"/>
      <c r="BV431" s="613"/>
      <c r="BW431" s="613"/>
      <c r="BX431" s="613"/>
      <c r="BY431" s="973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2"/>
      <c r="AF432" s="613"/>
      <c r="AG432" s="613"/>
      <c r="AH432" s="613"/>
      <c r="AI432" s="974"/>
      <c r="AJ432" s="613"/>
      <c r="AK432" s="972"/>
      <c r="AL432" s="613"/>
      <c r="AM432" s="972"/>
      <c r="AN432" s="613"/>
      <c r="AO432" s="972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3"/>
      <c r="BB432" s="613"/>
      <c r="BC432" s="613"/>
      <c r="BD432" s="613"/>
      <c r="BE432" s="613"/>
      <c r="BF432" s="613"/>
      <c r="BG432" s="1076"/>
      <c r="BH432" s="613"/>
      <c r="BI432" s="613"/>
      <c r="BJ432" s="613"/>
      <c r="BK432" s="613"/>
      <c r="BL432" s="613"/>
      <c r="BM432" s="973"/>
      <c r="BN432" s="613"/>
      <c r="BO432" s="613"/>
      <c r="BP432" s="613"/>
      <c r="BQ432" s="613"/>
      <c r="BR432" s="613"/>
      <c r="BS432" s="973"/>
      <c r="BT432" s="613"/>
      <c r="BU432" s="613"/>
      <c r="BV432" s="613"/>
      <c r="BW432" s="613"/>
      <c r="BX432" s="613"/>
      <c r="BY432" s="973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2"/>
      <c r="AF433" s="613"/>
      <c r="AG433" s="613"/>
      <c r="AH433" s="613"/>
      <c r="AI433" s="974"/>
      <c r="AJ433" s="613"/>
      <c r="AK433" s="972"/>
      <c r="AL433" s="613"/>
      <c r="AM433" s="972"/>
      <c r="AN433" s="613"/>
      <c r="AO433" s="972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3"/>
      <c r="BB433" s="613"/>
      <c r="BC433" s="613"/>
      <c r="BD433" s="613"/>
      <c r="BE433" s="613"/>
      <c r="BF433" s="613"/>
      <c r="BG433" s="1076"/>
      <c r="BH433" s="613"/>
      <c r="BI433" s="613"/>
      <c r="BJ433" s="613"/>
      <c r="BK433" s="613"/>
      <c r="BL433" s="613"/>
      <c r="BM433" s="973"/>
      <c r="BN433" s="613"/>
      <c r="BO433" s="613"/>
      <c r="BP433" s="613"/>
      <c r="BQ433" s="613"/>
      <c r="BR433" s="613"/>
      <c r="BS433" s="973"/>
      <c r="BT433" s="613"/>
      <c r="BU433" s="613"/>
      <c r="BV433" s="613"/>
      <c r="BW433" s="613"/>
      <c r="BX433" s="613"/>
      <c r="BY433" s="973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2"/>
      <c r="AF434" s="613"/>
      <c r="AG434" s="613"/>
      <c r="AH434" s="613"/>
      <c r="AI434" s="974"/>
      <c r="AJ434" s="613"/>
      <c r="AK434" s="972"/>
      <c r="AL434" s="613"/>
      <c r="AM434" s="972"/>
      <c r="AN434" s="613"/>
      <c r="AO434" s="972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3"/>
      <c r="BB434" s="613"/>
      <c r="BC434" s="613"/>
      <c r="BD434" s="613"/>
      <c r="BE434" s="613"/>
      <c r="BF434" s="613"/>
      <c r="BG434" s="1076"/>
      <c r="BH434" s="613"/>
      <c r="BI434" s="613"/>
      <c r="BJ434" s="613"/>
      <c r="BK434" s="613"/>
      <c r="BL434" s="613"/>
      <c r="BM434" s="973"/>
      <c r="BN434" s="613"/>
      <c r="BO434" s="613"/>
      <c r="BP434" s="613"/>
      <c r="BQ434" s="613"/>
      <c r="BR434" s="613"/>
      <c r="BS434" s="973"/>
      <c r="BT434" s="613"/>
      <c r="BU434" s="613"/>
      <c r="BV434" s="613"/>
      <c r="BW434" s="613"/>
      <c r="BX434" s="613"/>
      <c r="BY434" s="973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2"/>
      <c r="AF435" s="613"/>
      <c r="AG435" s="613"/>
      <c r="AH435" s="613"/>
      <c r="AI435" s="974"/>
      <c r="AJ435" s="613"/>
      <c r="AK435" s="972"/>
      <c r="AL435" s="613"/>
      <c r="AM435" s="972"/>
      <c r="AN435" s="613"/>
      <c r="AO435" s="972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3"/>
      <c r="BB435" s="613"/>
      <c r="BC435" s="613"/>
      <c r="BD435" s="613"/>
      <c r="BE435" s="613"/>
      <c r="BF435" s="613"/>
      <c r="BG435" s="1076"/>
      <c r="BH435" s="613"/>
      <c r="BI435" s="613"/>
      <c r="BJ435" s="613"/>
      <c r="BK435" s="613"/>
      <c r="BL435" s="613"/>
      <c r="BM435" s="973"/>
      <c r="BN435" s="613"/>
      <c r="BO435" s="613"/>
      <c r="BP435" s="613"/>
      <c r="BQ435" s="613"/>
      <c r="BR435" s="613"/>
      <c r="BS435" s="973"/>
      <c r="BT435" s="613"/>
      <c r="BU435" s="613"/>
      <c r="BV435" s="613"/>
      <c r="BW435" s="613"/>
      <c r="BX435" s="613"/>
      <c r="BY435" s="973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2"/>
      <c r="AF436" s="613"/>
      <c r="AG436" s="613"/>
      <c r="AH436" s="613"/>
      <c r="AI436" s="974"/>
      <c r="AJ436" s="613"/>
      <c r="AK436" s="972"/>
      <c r="AL436" s="613"/>
      <c r="AM436" s="972"/>
      <c r="AN436" s="613"/>
      <c r="AO436" s="972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3"/>
      <c r="BB436" s="613"/>
      <c r="BC436" s="613"/>
      <c r="BD436" s="613"/>
      <c r="BE436" s="613"/>
      <c r="BF436" s="613"/>
      <c r="BG436" s="1076"/>
      <c r="BH436" s="613"/>
      <c r="BI436" s="613"/>
      <c r="BJ436" s="613"/>
      <c r="BK436" s="613"/>
      <c r="BL436" s="613"/>
      <c r="BM436" s="973"/>
      <c r="BN436" s="613"/>
      <c r="BO436" s="613"/>
      <c r="BP436" s="613"/>
      <c r="BQ436" s="613"/>
      <c r="BR436" s="613"/>
      <c r="BS436" s="973"/>
      <c r="BT436" s="613"/>
      <c r="BU436" s="613"/>
      <c r="BV436" s="613"/>
      <c r="BW436" s="613"/>
      <c r="BX436" s="613"/>
      <c r="BY436" s="973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2"/>
      <c r="AF437" s="613"/>
      <c r="AG437" s="613"/>
      <c r="AH437" s="613"/>
      <c r="AI437" s="974"/>
      <c r="AJ437" s="613"/>
      <c r="AK437" s="972"/>
      <c r="AL437" s="613"/>
      <c r="AM437" s="972"/>
      <c r="AN437" s="613"/>
      <c r="AO437" s="972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3"/>
      <c r="BB437" s="613"/>
      <c r="BC437" s="613"/>
      <c r="BD437" s="613"/>
      <c r="BE437" s="613"/>
      <c r="BF437" s="613"/>
      <c r="BG437" s="1076"/>
      <c r="BH437" s="613"/>
      <c r="BI437" s="613"/>
      <c r="BJ437" s="613"/>
      <c r="BK437" s="613"/>
      <c r="BL437" s="613"/>
      <c r="BM437" s="973"/>
      <c r="BN437" s="613"/>
      <c r="BO437" s="613"/>
      <c r="BP437" s="613"/>
      <c r="BQ437" s="613"/>
      <c r="BR437" s="613"/>
      <c r="BS437" s="973"/>
      <c r="BT437" s="613"/>
      <c r="BU437" s="613"/>
      <c r="BV437" s="613"/>
      <c r="BW437" s="613"/>
      <c r="BX437" s="613"/>
      <c r="BY437" s="973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2"/>
      <c r="AF438" s="613"/>
      <c r="AG438" s="613"/>
      <c r="AH438" s="613"/>
      <c r="AI438" s="974"/>
      <c r="AJ438" s="613"/>
      <c r="AK438" s="972"/>
      <c r="AL438" s="613"/>
      <c r="AM438" s="972"/>
      <c r="AN438" s="613"/>
      <c r="AO438" s="972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3"/>
      <c r="BB438" s="613"/>
      <c r="BC438" s="613"/>
      <c r="BD438" s="613"/>
      <c r="BE438" s="613"/>
      <c r="BF438" s="613"/>
      <c r="BG438" s="1076"/>
      <c r="BH438" s="613"/>
      <c r="BI438" s="613"/>
      <c r="BJ438" s="613"/>
      <c r="BK438" s="613"/>
      <c r="BL438" s="613"/>
      <c r="BM438" s="973"/>
      <c r="BN438" s="613"/>
      <c r="BO438" s="613"/>
      <c r="BP438" s="613"/>
      <c r="BQ438" s="613"/>
      <c r="BR438" s="613"/>
      <c r="BS438" s="973"/>
      <c r="BT438" s="613"/>
      <c r="BU438" s="613"/>
      <c r="BV438" s="613"/>
      <c r="BW438" s="613"/>
      <c r="BX438" s="613"/>
      <c r="BY438" s="973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2"/>
      <c r="AF439" s="613"/>
      <c r="AG439" s="613"/>
      <c r="AH439" s="613"/>
      <c r="AI439" s="974"/>
      <c r="AJ439" s="613"/>
      <c r="AK439" s="972"/>
      <c r="AL439" s="613"/>
      <c r="AM439" s="972"/>
      <c r="AN439" s="613"/>
      <c r="AO439" s="972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3"/>
      <c r="BB439" s="613"/>
      <c r="BC439" s="613"/>
      <c r="BD439" s="613"/>
      <c r="BE439" s="613"/>
      <c r="BF439" s="613"/>
      <c r="BG439" s="1076"/>
      <c r="BH439" s="613"/>
      <c r="BI439" s="613"/>
      <c r="BJ439" s="613"/>
      <c r="BK439" s="613"/>
      <c r="BL439" s="613"/>
      <c r="BM439" s="973"/>
      <c r="BN439" s="613"/>
      <c r="BO439" s="613"/>
      <c r="BP439" s="613"/>
      <c r="BQ439" s="613"/>
      <c r="BR439" s="613"/>
      <c r="BS439" s="973"/>
      <c r="BT439" s="613"/>
      <c r="BU439" s="613"/>
      <c r="BV439" s="613"/>
      <c r="BW439" s="613"/>
      <c r="BX439" s="613"/>
      <c r="BY439" s="973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2"/>
      <c r="AF440" s="613"/>
      <c r="AG440" s="613"/>
      <c r="AH440" s="613"/>
      <c r="AI440" s="974"/>
      <c r="AJ440" s="613"/>
      <c r="AK440" s="972"/>
      <c r="AL440" s="613"/>
      <c r="AM440" s="972"/>
      <c r="AN440" s="613"/>
      <c r="AO440" s="972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3"/>
      <c r="BB440" s="613"/>
      <c r="BC440" s="613"/>
      <c r="BD440" s="613"/>
      <c r="BE440" s="613"/>
      <c r="BF440" s="613"/>
      <c r="BG440" s="1076"/>
      <c r="BH440" s="613"/>
      <c r="BI440" s="613"/>
      <c r="BJ440" s="613"/>
      <c r="BK440" s="613"/>
      <c r="BL440" s="613"/>
      <c r="BM440" s="973"/>
      <c r="BN440" s="613"/>
      <c r="BO440" s="613"/>
      <c r="BP440" s="613"/>
      <c r="BQ440" s="613"/>
      <c r="BR440" s="613"/>
      <c r="BS440" s="973"/>
      <c r="BT440" s="613"/>
      <c r="BU440" s="613"/>
      <c r="BV440" s="613"/>
      <c r="BW440" s="613"/>
      <c r="BX440" s="613"/>
      <c r="BY440" s="973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2"/>
      <c r="AF441" s="613"/>
      <c r="AG441" s="613"/>
      <c r="AH441" s="613"/>
      <c r="AI441" s="974"/>
      <c r="AJ441" s="613"/>
      <c r="AK441" s="972"/>
      <c r="AL441" s="613"/>
      <c r="AM441" s="972"/>
      <c r="AN441" s="613"/>
      <c r="AO441" s="972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3"/>
      <c r="BB441" s="613"/>
      <c r="BC441" s="613"/>
      <c r="BD441" s="613"/>
      <c r="BE441" s="613"/>
      <c r="BF441" s="613"/>
      <c r="BG441" s="1076"/>
      <c r="BH441" s="613"/>
      <c r="BI441" s="613"/>
      <c r="BJ441" s="613"/>
      <c r="BK441" s="613"/>
      <c r="BL441" s="613"/>
      <c r="BM441" s="973"/>
      <c r="BN441" s="613"/>
      <c r="BO441" s="613"/>
      <c r="BP441" s="613"/>
      <c r="BQ441" s="613"/>
      <c r="BR441" s="613"/>
      <c r="BS441" s="973"/>
      <c r="BT441" s="613"/>
      <c r="BU441" s="613"/>
      <c r="BV441" s="613"/>
      <c r="BW441" s="613"/>
      <c r="BX441" s="613"/>
      <c r="BY441" s="973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2"/>
      <c r="AF442" s="613"/>
      <c r="AG442" s="613"/>
      <c r="AH442" s="613"/>
      <c r="AI442" s="974"/>
      <c r="AJ442" s="613"/>
      <c r="AK442" s="972"/>
      <c r="AL442" s="613"/>
      <c r="AM442" s="972"/>
      <c r="AN442" s="613"/>
      <c r="AO442" s="972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3"/>
      <c r="BB442" s="613"/>
      <c r="BC442" s="613"/>
      <c r="BD442" s="613"/>
      <c r="BE442" s="613"/>
      <c r="BF442" s="613"/>
      <c r="BG442" s="1076"/>
      <c r="BH442" s="613"/>
      <c r="BI442" s="613"/>
      <c r="BJ442" s="613"/>
      <c r="BK442" s="613"/>
      <c r="BL442" s="613"/>
      <c r="BM442" s="973"/>
      <c r="BN442" s="613"/>
      <c r="BO442" s="613"/>
      <c r="BP442" s="613"/>
      <c r="BQ442" s="613"/>
      <c r="BR442" s="613"/>
      <c r="BS442" s="973"/>
      <c r="BT442" s="613"/>
      <c r="BU442" s="613"/>
      <c r="BV442" s="613"/>
      <c r="BW442" s="613"/>
      <c r="BX442" s="613"/>
      <c r="BY442" s="973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2"/>
      <c r="AF443" s="613"/>
      <c r="AG443" s="613"/>
      <c r="AH443" s="613"/>
      <c r="AI443" s="974"/>
      <c r="AJ443" s="613"/>
      <c r="AK443" s="972"/>
      <c r="AL443" s="613"/>
      <c r="AM443" s="972"/>
      <c r="AN443" s="613"/>
      <c r="AO443" s="972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3"/>
      <c r="BB443" s="613"/>
      <c r="BC443" s="613"/>
      <c r="BD443" s="613"/>
      <c r="BE443" s="613"/>
      <c r="BF443" s="613"/>
      <c r="BG443" s="1076"/>
      <c r="BH443" s="613"/>
      <c r="BI443" s="613"/>
      <c r="BJ443" s="613"/>
      <c r="BK443" s="613"/>
      <c r="BL443" s="613"/>
      <c r="BM443" s="973"/>
      <c r="BN443" s="613"/>
      <c r="BO443" s="613"/>
      <c r="BP443" s="613"/>
      <c r="BQ443" s="613"/>
      <c r="BR443" s="613"/>
      <c r="BS443" s="973"/>
      <c r="BT443" s="613"/>
      <c r="BU443" s="613"/>
      <c r="BV443" s="613"/>
      <c r="BW443" s="613"/>
      <c r="BX443" s="613"/>
      <c r="BY443" s="973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2"/>
      <c r="AF444" s="613"/>
      <c r="AG444" s="613"/>
      <c r="AH444" s="613"/>
      <c r="AI444" s="974"/>
      <c r="AJ444" s="613"/>
      <c r="AK444" s="972"/>
      <c r="AL444" s="613"/>
      <c r="AM444" s="972"/>
      <c r="AN444" s="613"/>
      <c r="AO444" s="972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3"/>
      <c r="BB444" s="613"/>
      <c r="BC444" s="613"/>
      <c r="BD444" s="613"/>
      <c r="BE444" s="613"/>
      <c r="BF444" s="613"/>
      <c r="BG444" s="1076"/>
      <c r="BH444" s="613"/>
      <c r="BI444" s="613"/>
      <c r="BJ444" s="613"/>
      <c r="BK444" s="613"/>
      <c r="BL444" s="613"/>
      <c r="BM444" s="973"/>
      <c r="BN444" s="613"/>
      <c r="BO444" s="613"/>
      <c r="BP444" s="613"/>
      <c r="BQ444" s="613"/>
      <c r="BR444" s="613"/>
      <c r="BS444" s="973"/>
      <c r="BT444" s="613"/>
      <c r="BU444" s="613"/>
      <c r="BV444" s="613"/>
      <c r="BW444" s="613"/>
      <c r="BX444" s="613"/>
      <c r="BY444" s="973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2"/>
      <c r="AF445" s="613"/>
      <c r="AG445" s="613"/>
      <c r="AH445" s="613"/>
      <c r="AI445" s="974"/>
      <c r="AJ445" s="613"/>
      <c r="AK445" s="972"/>
      <c r="AL445" s="613"/>
      <c r="AM445" s="972"/>
      <c r="AN445" s="613"/>
      <c r="AO445" s="972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3"/>
      <c r="BB445" s="613"/>
      <c r="BC445" s="613"/>
      <c r="BD445" s="613"/>
      <c r="BE445" s="613"/>
      <c r="BF445" s="613"/>
      <c r="BG445" s="1076"/>
      <c r="BH445" s="613"/>
      <c r="BI445" s="613"/>
      <c r="BJ445" s="613"/>
      <c r="BK445" s="613"/>
      <c r="BL445" s="613"/>
      <c r="BM445" s="973"/>
      <c r="BN445" s="613"/>
      <c r="BO445" s="613"/>
      <c r="BP445" s="613"/>
      <c r="BQ445" s="613"/>
      <c r="BR445" s="613"/>
      <c r="BS445" s="973"/>
      <c r="BT445" s="613"/>
      <c r="BU445" s="613"/>
      <c r="BV445" s="613"/>
      <c r="BW445" s="613"/>
      <c r="BX445" s="613"/>
      <c r="BY445" s="973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2"/>
      <c r="AF446" s="613"/>
      <c r="AG446" s="613"/>
      <c r="AH446" s="613"/>
      <c r="AI446" s="974"/>
      <c r="AJ446" s="613"/>
      <c r="AK446" s="972"/>
      <c r="AL446" s="613"/>
      <c r="AM446" s="972"/>
      <c r="AN446" s="613"/>
      <c r="AO446" s="972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3"/>
      <c r="BB446" s="613"/>
      <c r="BC446" s="613"/>
      <c r="BD446" s="613"/>
      <c r="BE446" s="613"/>
      <c r="BF446" s="613"/>
      <c r="BG446" s="1076"/>
      <c r="BH446" s="613"/>
      <c r="BI446" s="613"/>
      <c r="BJ446" s="613"/>
      <c r="BK446" s="613"/>
      <c r="BL446" s="613"/>
      <c r="BM446" s="973"/>
      <c r="BN446" s="613"/>
      <c r="BO446" s="613"/>
      <c r="BP446" s="613"/>
      <c r="BQ446" s="613"/>
      <c r="BR446" s="613"/>
      <c r="BS446" s="973"/>
      <c r="BT446" s="613"/>
      <c r="BU446" s="613"/>
      <c r="BV446" s="613"/>
      <c r="BW446" s="613"/>
      <c r="BX446" s="613"/>
      <c r="BY446" s="973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2"/>
      <c r="AF447" s="613"/>
      <c r="AG447" s="613"/>
      <c r="AH447" s="613"/>
      <c r="AI447" s="974"/>
      <c r="AJ447" s="613"/>
      <c r="AK447" s="972"/>
      <c r="AL447" s="613"/>
      <c r="AM447" s="972"/>
      <c r="AN447" s="613"/>
      <c r="AO447" s="972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3"/>
      <c r="BB447" s="613"/>
      <c r="BC447" s="613"/>
      <c r="BD447" s="613"/>
      <c r="BE447" s="613"/>
      <c r="BF447" s="613"/>
      <c r="BG447" s="1076"/>
      <c r="BH447" s="613"/>
      <c r="BI447" s="613"/>
      <c r="BJ447" s="613"/>
      <c r="BK447" s="613"/>
      <c r="BL447" s="613"/>
      <c r="BM447" s="973"/>
      <c r="BN447" s="613"/>
      <c r="BO447" s="613"/>
      <c r="BP447" s="613"/>
      <c r="BQ447" s="613"/>
      <c r="BR447" s="613"/>
      <c r="BS447" s="973"/>
      <c r="BT447" s="613"/>
      <c r="BU447" s="613"/>
      <c r="BV447" s="613"/>
      <c r="BW447" s="613"/>
      <c r="BX447" s="613"/>
      <c r="BY447" s="973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2"/>
      <c r="AF448" s="613"/>
      <c r="AG448" s="613"/>
      <c r="AH448" s="613"/>
      <c r="AI448" s="974"/>
      <c r="AJ448" s="613"/>
      <c r="AK448" s="972"/>
      <c r="AL448" s="613"/>
      <c r="AM448" s="972"/>
      <c r="AN448" s="613"/>
      <c r="AO448" s="972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3"/>
      <c r="BB448" s="613"/>
      <c r="BC448" s="613"/>
      <c r="BD448" s="613"/>
      <c r="BE448" s="613"/>
      <c r="BF448" s="613"/>
      <c r="BG448" s="1076"/>
      <c r="BH448" s="613"/>
      <c r="BI448" s="613"/>
      <c r="BJ448" s="613"/>
      <c r="BK448" s="613"/>
      <c r="BL448" s="613"/>
      <c r="BM448" s="973"/>
      <c r="BN448" s="613"/>
      <c r="BO448" s="613"/>
      <c r="BP448" s="613"/>
      <c r="BQ448" s="613"/>
      <c r="BR448" s="613"/>
      <c r="BS448" s="973"/>
      <c r="BT448" s="613"/>
      <c r="BU448" s="613"/>
      <c r="BV448" s="613"/>
      <c r="BW448" s="613"/>
      <c r="BX448" s="613"/>
      <c r="BY448" s="973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2"/>
      <c r="AF449" s="613"/>
      <c r="AG449" s="613"/>
      <c r="AH449" s="613"/>
      <c r="AI449" s="974"/>
      <c r="AJ449" s="613"/>
      <c r="AK449" s="972"/>
      <c r="AL449" s="613"/>
      <c r="AM449" s="972"/>
      <c r="AN449" s="613"/>
      <c r="AO449" s="972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3"/>
      <c r="BB449" s="613"/>
      <c r="BC449" s="613"/>
      <c r="BD449" s="613"/>
      <c r="BE449" s="613"/>
      <c r="BF449" s="613"/>
      <c r="BG449" s="1076"/>
      <c r="BH449" s="613"/>
      <c r="BI449" s="613"/>
      <c r="BJ449" s="613"/>
      <c r="BK449" s="613"/>
      <c r="BL449" s="613"/>
      <c r="BM449" s="973"/>
      <c r="BN449" s="613"/>
      <c r="BO449" s="613"/>
      <c r="BP449" s="613"/>
      <c r="BQ449" s="613"/>
      <c r="BR449" s="613"/>
      <c r="BS449" s="973"/>
      <c r="BT449" s="613"/>
      <c r="BU449" s="613"/>
      <c r="BV449" s="613"/>
      <c r="BW449" s="613"/>
      <c r="BX449" s="613"/>
      <c r="BY449" s="973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2"/>
      <c r="AF450" s="613"/>
      <c r="AG450" s="613"/>
      <c r="AH450" s="613"/>
      <c r="AI450" s="974"/>
      <c r="AJ450" s="613"/>
      <c r="AK450" s="972"/>
      <c r="AL450" s="613"/>
      <c r="AM450" s="972"/>
      <c r="AN450" s="613"/>
      <c r="AO450" s="972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3"/>
      <c r="BB450" s="613"/>
      <c r="BC450" s="613"/>
      <c r="BD450" s="613"/>
      <c r="BE450" s="613"/>
      <c r="BF450" s="613"/>
      <c r="BG450" s="1076"/>
      <c r="BH450" s="613"/>
      <c r="BI450" s="613"/>
      <c r="BJ450" s="613"/>
      <c r="BK450" s="613"/>
      <c r="BL450" s="613"/>
      <c r="BM450" s="973"/>
      <c r="BN450" s="613"/>
      <c r="BO450" s="613"/>
      <c r="BP450" s="613"/>
      <c r="BQ450" s="613"/>
      <c r="BR450" s="613"/>
      <c r="BS450" s="973"/>
      <c r="BT450" s="613"/>
      <c r="BU450" s="613"/>
      <c r="BV450" s="613"/>
      <c r="BW450" s="613"/>
      <c r="BX450" s="613"/>
      <c r="BY450" s="973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2"/>
      <c r="AF451" s="613"/>
      <c r="AG451" s="613"/>
      <c r="AH451" s="613"/>
      <c r="AI451" s="974"/>
      <c r="AJ451" s="613"/>
      <c r="AK451" s="972"/>
      <c r="AL451" s="613"/>
      <c r="AM451" s="972"/>
      <c r="AN451" s="613"/>
      <c r="AO451" s="972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3"/>
      <c r="BB451" s="613"/>
      <c r="BC451" s="613"/>
      <c r="BD451" s="613"/>
      <c r="BE451" s="613"/>
      <c r="BF451" s="613"/>
      <c r="BG451" s="1076"/>
      <c r="BH451" s="613"/>
      <c r="BI451" s="613"/>
      <c r="BJ451" s="613"/>
      <c r="BK451" s="613"/>
      <c r="BL451" s="613"/>
      <c r="BM451" s="973"/>
      <c r="BN451" s="613"/>
      <c r="BO451" s="613"/>
      <c r="BP451" s="613"/>
      <c r="BQ451" s="613"/>
      <c r="BR451" s="613"/>
      <c r="BS451" s="973"/>
      <c r="BT451" s="613"/>
      <c r="BU451" s="613"/>
      <c r="BV451" s="613"/>
      <c r="BW451" s="613"/>
      <c r="BX451" s="613"/>
      <c r="BY451" s="973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2"/>
      <c r="AF452" s="613"/>
      <c r="AG452" s="613"/>
      <c r="AH452" s="613"/>
      <c r="AI452" s="974"/>
      <c r="AJ452" s="613"/>
      <c r="AK452" s="972"/>
      <c r="AL452" s="613"/>
      <c r="AM452" s="972"/>
      <c r="AN452" s="613"/>
      <c r="AO452" s="972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3"/>
      <c r="BB452" s="613"/>
      <c r="BC452" s="613"/>
      <c r="BD452" s="613"/>
      <c r="BE452" s="613"/>
      <c r="BF452" s="613"/>
      <c r="BG452" s="1076"/>
      <c r="BH452" s="613"/>
      <c r="BI452" s="613"/>
      <c r="BJ452" s="613"/>
      <c r="BK452" s="613"/>
      <c r="BL452" s="613"/>
      <c r="BM452" s="973"/>
      <c r="BN452" s="613"/>
      <c r="BO452" s="613"/>
      <c r="BP452" s="613"/>
      <c r="BQ452" s="613"/>
      <c r="BR452" s="613"/>
      <c r="BS452" s="973"/>
      <c r="BT452" s="613"/>
      <c r="BU452" s="613"/>
      <c r="BV452" s="613"/>
      <c r="BW452" s="613"/>
      <c r="BX452" s="613"/>
      <c r="BY452" s="973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2"/>
      <c r="AF453" s="613"/>
      <c r="AG453" s="613"/>
      <c r="AH453" s="613"/>
      <c r="AI453" s="974"/>
      <c r="AJ453" s="613"/>
      <c r="AK453" s="972"/>
      <c r="AL453" s="613"/>
      <c r="AM453" s="972"/>
      <c r="AN453" s="613"/>
      <c r="AO453" s="972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3"/>
      <c r="BB453" s="613"/>
      <c r="BC453" s="613"/>
      <c r="BD453" s="613"/>
      <c r="BE453" s="613"/>
      <c r="BF453" s="613"/>
      <c r="BG453" s="1076"/>
      <c r="BH453" s="613"/>
      <c r="BI453" s="613"/>
      <c r="BJ453" s="613"/>
      <c r="BK453" s="613"/>
      <c r="BL453" s="613"/>
      <c r="BM453" s="973"/>
      <c r="BN453" s="613"/>
      <c r="BO453" s="613"/>
      <c r="BP453" s="613"/>
      <c r="BQ453" s="613"/>
      <c r="BR453" s="613"/>
      <c r="BS453" s="973"/>
      <c r="BT453" s="613"/>
      <c r="BU453" s="613"/>
      <c r="BV453" s="613"/>
      <c r="BW453" s="613"/>
      <c r="BX453" s="613"/>
      <c r="BY453" s="973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2"/>
      <c r="AF454" s="613"/>
      <c r="AG454" s="613"/>
      <c r="AH454" s="613"/>
      <c r="AI454" s="974"/>
      <c r="AJ454" s="613"/>
      <c r="AK454" s="972"/>
      <c r="AL454" s="613"/>
      <c r="AM454" s="972"/>
      <c r="AN454" s="613"/>
      <c r="AO454" s="972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3"/>
      <c r="BB454" s="613"/>
      <c r="BC454" s="613"/>
      <c r="BD454" s="613"/>
      <c r="BE454" s="613"/>
      <c r="BF454" s="613"/>
      <c r="BG454" s="1076"/>
      <c r="BH454" s="613"/>
      <c r="BI454" s="613"/>
      <c r="BJ454" s="613"/>
      <c r="BK454" s="613"/>
      <c r="BL454" s="613"/>
      <c r="BM454" s="973"/>
      <c r="BN454" s="613"/>
      <c r="BO454" s="613"/>
      <c r="BP454" s="613"/>
      <c r="BQ454" s="613"/>
      <c r="BR454" s="613"/>
      <c r="BS454" s="973"/>
      <c r="BT454" s="613"/>
      <c r="BU454" s="613"/>
      <c r="BV454" s="613"/>
      <c r="BW454" s="613"/>
      <c r="BX454" s="613"/>
      <c r="BY454" s="973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2"/>
      <c r="AF455" s="613"/>
      <c r="AG455" s="613"/>
      <c r="AH455" s="613"/>
      <c r="AI455" s="974"/>
      <c r="AJ455" s="613"/>
      <c r="AK455" s="972"/>
      <c r="AL455" s="613"/>
      <c r="AM455" s="972"/>
      <c r="AN455" s="613"/>
      <c r="AO455" s="972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3"/>
      <c r="BB455" s="613"/>
      <c r="BC455" s="613"/>
      <c r="BD455" s="613"/>
      <c r="BE455" s="613"/>
      <c r="BF455" s="613"/>
      <c r="BG455" s="1076"/>
      <c r="BH455" s="613"/>
      <c r="BI455" s="613"/>
      <c r="BJ455" s="613"/>
      <c r="BK455" s="613"/>
      <c r="BL455" s="613"/>
      <c r="BM455" s="973"/>
      <c r="BN455" s="613"/>
      <c r="BO455" s="613"/>
      <c r="BP455" s="613"/>
      <c r="BQ455" s="613"/>
      <c r="BR455" s="613"/>
      <c r="BS455" s="973"/>
      <c r="BT455" s="613"/>
      <c r="BU455" s="613"/>
      <c r="BV455" s="613"/>
      <c r="BW455" s="613"/>
      <c r="BX455" s="613"/>
      <c r="BY455" s="973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2"/>
      <c r="AF456" s="613"/>
      <c r="AG456" s="613"/>
      <c r="AH456" s="613"/>
      <c r="AI456" s="974"/>
      <c r="AJ456" s="613"/>
      <c r="AK456" s="972"/>
      <c r="AL456" s="613"/>
      <c r="AM456" s="972"/>
      <c r="AN456" s="613"/>
      <c r="AO456" s="972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3"/>
      <c r="BB456" s="613"/>
      <c r="BC456" s="613"/>
      <c r="BD456" s="613"/>
      <c r="BE456" s="613"/>
      <c r="BF456" s="613"/>
      <c r="BG456" s="1076"/>
      <c r="BH456" s="613"/>
      <c r="BI456" s="613"/>
      <c r="BJ456" s="613"/>
      <c r="BK456" s="613"/>
      <c r="BL456" s="613"/>
      <c r="BM456" s="973"/>
      <c r="BN456" s="613"/>
      <c r="BO456" s="613"/>
      <c r="BP456" s="613"/>
      <c r="BQ456" s="613"/>
      <c r="BR456" s="613"/>
      <c r="BS456" s="973"/>
      <c r="BT456" s="613"/>
      <c r="BU456" s="613"/>
      <c r="BV456" s="613"/>
      <c r="BW456" s="613"/>
      <c r="BX456" s="613"/>
      <c r="BY456" s="973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2"/>
      <c r="AF457" s="613"/>
      <c r="AG457" s="613"/>
      <c r="AH457" s="613"/>
      <c r="AI457" s="974"/>
      <c r="AJ457" s="613"/>
      <c r="AK457" s="972"/>
      <c r="AL457" s="613"/>
      <c r="AM457" s="972"/>
      <c r="AN457" s="613"/>
      <c r="AO457" s="972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3"/>
      <c r="BB457" s="613"/>
      <c r="BC457" s="613"/>
      <c r="BD457" s="613"/>
      <c r="BE457" s="613"/>
      <c r="BF457" s="613"/>
      <c r="BG457" s="1076"/>
      <c r="BH457" s="613"/>
      <c r="BI457" s="613"/>
      <c r="BJ457" s="613"/>
      <c r="BK457" s="613"/>
      <c r="BL457" s="613"/>
      <c r="BM457" s="973"/>
      <c r="BN457" s="613"/>
      <c r="BO457" s="613"/>
      <c r="BP457" s="613"/>
      <c r="BQ457" s="613"/>
      <c r="BR457" s="613"/>
      <c r="BS457" s="973"/>
      <c r="BT457" s="613"/>
      <c r="BU457" s="613"/>
      <c r="BV457" s="613"/>
      <c r="BW457" s="613"/>
      <c r="BX457" s="613"/>
      <c r="BY457" s="973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2"/>
      <c r="AF458" s="613"/>
      <c r="AG458" s="613"/>
      <c r="AH458" s="613"/>
      <c r="AI458" s="974"/>
      <c r="AJ458" s="613"/>
      <c r="AK458" s="972"/>
      <c r="AL458" s="613"/>
      <c r="AM458" s="972"/>
      <c r="AN458" s="613"/>
      <c r="AO458" s="972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3"/>
      <c r="BB458" s="613"/>
      <c r="BC458" s="613"/>
      <c r="BD458" s="613"/>
      <c r="BE458" s="613"/>
      <c r="BF458" s="613"/>
      <c r="BG458" s="1076"/>
      <c r="BH458" s="613"/>
      <c r="BI458" s="613"/>
      <c r="BJ458" s="613"/>
      <c r="BK458" s="613"/>
      <c r="BL458" s="613"/>
      <c r="BM458" s="973"/>
      <c r="BN458" s="613"/>
      <c r="BO458" s="613"/>
      <c r="BP458" s="613"/>
      <c r="BQ458" s="613"/>
      <c r="BR458" s="613"/>
      <c r="BS458" s="973"/>
      <c r="BT458" s="613"/>
      <c r="BU458" s="613"/>
      <c r="BV458" s="613"/>
      <c r="BW458" s="613"/>
      <c r="BX458" s="613"/>
      <c r="BY458" s="973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2"/>
      <c r="AF459" s="613"/>
      <c r="AG459" s="613"/>
      <c r="AH459" s="613"/>
      <c r="AI459" s="974"/>
      <c r="AJ459" s="613"/>
      <c r="AK459" s="972"/>
      <c r="AL459" s="613"/>
      <c r="AM459" s="972"/>
      <c r="AN459" s="613"/>
      <c r="AO459" s="972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3"/>
      <c r="BB459" s="613"/>
      <c r="BC459" s="613"/>
      <c r="BD459" s="613"/>
      <c r="BE459" s="613"/>
      <c r="BF459" s="613"/>
      <c r="BG459" s="1076"/>
      <c r="BH459" s="613"/>
      <c r="BI459" s="613"/>
      <c r="BJ459" s="613"/>
      <c r="BK459" s="613"/>
      <c r="BL459" s="613"/>
      <c r="BM459" s="973"/>
      <c r="BN459" s="613"/>
      <c r="BO459" s="613"/>
      <c r="BP459" s="613"/>
      <c r="BQ459" s="613"/>
      <c r="BR459" s="613"/>
      <c r="BS459" s="973"/>
      <c r="BT459" s="613"/>
      <c r="BU459" s="613"/>
      <c r="BV459" s="613"/>
      <c r="BW459" s="613"/>
      <c r="BX459" s="613"/>
      <c r="BY459" s="973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2"/>
      <c r="AF460" s="613"/>
      <c r="AG460" s="613"/>
      <c r="AH460" s="613"/>
      <c r="AI460" s="974"/>
      <c r="AJ460" s="613"/>
      <c r="AK460" s="972"/>
      <c r="AL460" s="613"/>
      <c r="AM460" s="972"/>
      <c r="AN460" s="613"/>
      <c r="AO460" s="972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3"/>
      <c r="BB460" s="613"/>
      <c r="BC460" s="613"/>
      <c r="BD460" s="613"/>
      <c r="BE460" s="613"/>
      <c r="BF460" s="613"/>
      <c r="BG460" s="1076"/>
      <c r="BH460" s="613"/>
      <c r="BI460" s="613"/>
      <c r="BJ460" s="613"/>
      <c r="BK460" s="613"/>
      <c r="BL460" s="613"/>
      <c r="BM460" s="973"/>
      <c r="BN460" s="613"/>
      <c r="BO460" s="613"/>
      <c r="BP460" s="613"/>
      <c r="BQ460" s="613"/>
      <c r="BR460" s="613"/>
      <c r="BS460" s="973"/>
      <c r="BT460" s="613"/>
      <c r="BU460" s="613"/>
      <c r="BV460" s="613"/>
      <c r="BW460" s="613"/>
      <c r="BX460" s="613"/>
      <c r="BY460" s="973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2"/>
      <c r="AF461" s="613"/>
      <c r="AG461" s="613"/>
      <c r="AH461" s="613"/>
      <c r="AI461" s="974"/>
      <c r="AJ461" s="613"/>
      <c r="AK461" s="972"/>
      <c r="AL461" s="613"/>
      <c r="AM461" s="972"/>
      <c r="AN461" s="613"/>
      <c r="AO461" s="972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3"/>
      <c r="BB461" s="613"/>
      <c r="BC461" s="613"/>
      <c r="BD461" s="613"/>
      <c r="BE461" s="613"/>
      <c r="BF461" s="613"/>
      <c r="BG461" s="1076"/>
      <c r="BH461" s="613"/>
      <c r="BI461" s="613"/>
      <c r="BJ461" s="613"/>
      <c r="BK461" s="613"/>
      <c r="BL461" s="613"/>
      <c r="BM461" s="973"/>
      <c r="BN461" s="613"/>
      <c r="BO461" s="613"/>
      <c r="BP461" s="613"/>
      <c r="BQ461" s="613"/>
      <c r="BR461" s="613"/>
      <c r="BS461" s="973"/>
      <c r="BT461" s="613"/>
      <c r="BU461" s="613"/>
      <c r="BV461" s="613"/>
      <c r="BW461" s="613"/>
      <c r="BX461" s="613"/>
      <c r="BY461" s="973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2"/>
      <c r="AF462" s="613"/>
      <c r="AG462" s="613"/>
      <c r="AH462" s="613"/>
      <c r="AI462" s="974"/>
      <c r="AJ462" s="613"/>
      <c r="AK462" s="972"/>
      <c r="AL462" s="613"/>
      <c r="AM462" s="972"/>
      <c r="AN462" s="613"/>
      <c r="AO462" s="972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3"/>
      <c r="BB462" s="613"/>
      <c r="BC462" s="613"/>
      <c r="BD462" s="613"/>
      <c r="BE462" s="613"/>
      <c r="BF462" s="613"/>
      <c r="BG462" s="1076"/>
      <c r="BH462" s="613"/>
      <c r="BI462" s="613"/>
      <c r="BJ462" s="613"/>
      <c r="BK462" s="613"/>
      <c r="BL462" s="613"/>
      <c r="BM462" s="973"/>
      <c r="BN462" s="613"/>
      <c r="BO462" s="613"/>
      <c r="BP462" s="613"/>
      <c r="BQ462" s="613"/>
      <c r="BR462" s="613"/>
      <c r="BS462" s="973"/>
      <c r="BT462" s="613"/>
      <c r="BU462" s="613"/>
      <c r="BV462" s="613"/>
      <c r="BW462" s="613"/>
      <c r="BX462" s="613"/>
      <c r="BY462" s="973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2"/>
      <c r="AF463" s="613"/>
      <c r="AG463" s="613"/>
      <c r="AH463" s="613"/>
      <c r="AI463" s="974"/>
      <c r="AJ463" s="613"/>
      <c r="AK463" s="972"/>
      <c r="AL463" s="613"/>
      <c r="AM463" s="972"/>
      <c r="AN463" s="613"/>
      <c r="AO463" s="972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3"/>
      <c r="BB463" s="613"/>
      <c r="BC463" s="613"/>
      <c r="BD463" s="613"/>
      <c r="BE463" s="613"/>
      <c r="BF463" s="613"/>
      <c r="BG463" s="1076"/>
      <c r="BH463" s="613"/>
      <c r="BI463" s="613"/>
      <c r="BJ463" s="613"/>
      <c r="BK463" s="613"/>
      <c r="BL463" s="613"/>
      <c r="BM463" s="973"/>
      <c r="BN463" s="613"/>
      <c r="BO463" s="613"/>
      <c r="BP463" s="613"/>
      <c r="BQ463" s="613"/>
      <c r="BR463" s="613"/>
      <c r="BS463" s="973"/>
      <c r="BT463" s="613"/>
      <c r="BU463" s="613"/>
      <c r="BV463" s="613"/>
      <c r="BW463" s="613"/>
      <c r="BX463" s="613"/>
      <c r="BY463" s="973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2"/>
      <c r="AF464" s="613"/>
      <c r="AG464" s="613"/>
      <c r="AH464" s="613"/>
      <c r="AI464" s="974"/>
      <c r="AJ464" s="613"/>
      <c r="AK464" s="972"/>
      <c r="AL464" s="613"/>
      <c r="AM464" s="972"/>
      <c r="AN464" s="613"/>
      <c r="AO464" s="972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3"/>
      <c r="BB464" s="613"/>
      <c r="BC464" s="613"/>
      <c r="BD464" s="613"/>
      <c r="BE464" s="613"/>
      <c r="BF464" s="613"/>
      <c r="BG464" s="1076"/>
      <c r="BH464" s="613"/>
      <c r="BI464" s="613"/>
      <c r="BJ464" s="613"/>
      <c r="BK464" s="613"/>
      <c r="BL464" s="613"/>
      <c r="BM464" s="973"/>
      <c r="BN464" s="613"/>
      <c r="BO464" s="613"/>
      <c r="BP464" s="613"/>
      <c r="BQ464" s="613"/>
      <c r="BR464" s="613"/>
      <c r="BS464" s="973"/>
      <c r="BT464" s="613"/>
      <c r="BU464" s="613"/>
      <c r="BV464" s="613"/>
      <c r="BW464" s="613"/>
      <c r="BX464" s="613"/>
      <c r="BY464" s="973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2"/>
      <c r="AF465" s="613"/>
      <c r="AG465" s="613"/>
      <c r="AH465" s="613"/>
      <c r="AI465" s="974"/>
      <c r="AJ465" s="613"/>
      <c r="AK465" s="972"/>
      <c r="AL465" s="613"/>
      <c r="AM465" s="972"/>
      <c r="AN465" s="613"/>
      <c r="AO465" s="972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3"/>
      <c r="BB465" s="613"/>
      <c r="BC465" s="613"/>
      <c r="BD465" s="613"/>
      <c r="BE465" s="613"/>
      <c r="BF465" s="613"/>
      <c r="BG465" s="1076"/>
      <c r="BH465" s="613"/>
      <c r="BI465" s="613"/>
      <c r="BJ465" s="613"/>
      <c r="BK465" s="613"/>
      <c r="BL465" s="613"/>
      <c r="BM465" s="973"/>
      <c r="BN465" s="613"/>
      <c r="BO465" s="613"/>
      <c r="BP465" s="613"/>
      <c r="BQ465" s="613"/>
      <c r="BR465" s="613"/>
      <c r="BS465" s="973"/>
      <c r="BT465" s="613"/>
      <c r="BU465" s="613"/>
      <c r="BV465" s="613"/>
      <c r="BW465" s="613"/>
      <c r="BX465" s="613"/>
      <c r="BY465" s="973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2"/>
      <c r="AF466" s="613"/>
      <c r="AG466" s="613"/>
      <c r="AH466" s="613"/>
      <c r="AI466" s="974"/>
      <c r="AJ466" s="613"/>
      <c r="AK466" s="972"/>
      <c r="AL466" s="613"/>
      <c r="AM466" s="972"/>
      <c r="AN466" s="613"/>
      <c r="AO466" s="972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3"/>
      <c r="BB466" s="613"/>
      <c r="BC466" s="613"/>
      <c r="BD466" s="613"/>
      <c r="BE466" s="613"/>
      <c r="BF466" s="613"/>
      <c r="BG466" s="1076"/>
      <c r="BH466" s="613"/>
      <c r="BI466" s="613"/>
      <c r="BJ466" s="613"/>
      <c r="BK466" s="613"/>
      <c r="BL466" s="613"/>
      <c r="BM466" s="973"/>
      <c r="BN466" s="613"/>
      <c r="BO466" s="613"/>
      <c r="BP466" s="613"/>
      <c r="BQ466" s="613"/>
      <c r="BR466" s="613"/>
      <c r="BS466" s="973"/>
      <c r="BT466" s="613"/>
      <c r="BU466" s="613"/>
      <c r="BV466" s="613"/>
      <c r="BW466" s="613"/>
      <c r="BX466" s="613"/>
      <c r="BY466" s="973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2"/>
      <c r="AF467" s="613"/>
      <c r="AG467" s="613"/>
      <c r="AH467" s="613"/>
      <c r="AI467" s="974"/>
      <c r="AJ467" s="613"/>
      <c r="AK467" s="972"/>
      <c r="AL467" s="613"/>
      <c r="AM467" s="972"/>
      <c r="AN467" s="613"/>
      <c r="AO467" s="972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3"/>
      <c r="BB467" s="613"/>
      <c r="BC467" s="613"/>
      <c r="BD467" s="613"/>
      <c r="BE467" s="613"/>
      <c r="BF467" s="613"/>
      <c r="BG467" s="1076"/>
      <c r="BH467" s="613"/>
      <c r="BI467" s="613"/>
      <c r="BJ467" s="613"/>
      <c r="BK467" s="613"/>
      <c r="BL467" s="613"/>
      <c r="BM467" s="973"/>
      <c r="BN467" s="613"/>
      <c r="BO467" s="613"/>
      <c r="BP467" s="613"/>
      <c r="BQ467" s="613"/>
      <c r="BR467" s="613"/>
      <c r="BS467" s="973"/>
      <c r="BT467" s="613"/>
      <c r="BU467" s="613"/>
      <c r="BV467" s="613"/>
      <c r="BW467" s="613"/>
      <c r="BX467" s="613"/>
      <c r="BY467" s="973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2"/>
      <c r="AF468" s="613"/>
      <c r="AG468" s="613"/>
      <c r="AH468" s="613"/>
      <c r="AI468" s="974"/>
      <c r="AJ468" s="613"/>
      <c r="AK468" s="972"/>
      <c r="AL468" s="613"/>
      <c r="AM468" s="972"/>
      <c r="AN468" s="613"/>
      <c r="AO468" s="972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3"/>
      <c r="BB468" s="613"/>
      <c r="BC468" s="613"/>
      <c r="BD468" s="613"/>
      <c r="BE468" s="613"/>
      <c r="BF468" s="613"/>
      <c r="BG468" s="1076"/>
      <c r="BH468" s="613"/>
      <c r="BI468" s="613"/>
      <c r="BJ468" s="613"/>
      <c r="BK468" s="613"/>
      <c r="BL468" s="613"/>
      <c r="BM468" s="973"/>
      <c r="BN468" s="613"/>
      <c r="BO468" s="613"/>
      <c r="BP468" s="613"/>
      <c r="BQ468" s="613"/>
      <c r="BR468" s="613"/>
      <c r="BS468" s="973"/>
      <c r="BT468" s="613"/>
      <c r="BU468" s="613"/>
      <c r="BV468" s="613"/>
      <c r="BW468" s="613"/>
      <c r="BX468" s="613"/>
      <c r="BY468" s="973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2"/>
      <c r="AF469" s="613"/>
      <c r="AG469" s="613"/>
      <c r="AH469" s="613"/>
      <c r="AI469" s="974"/>
      <c r="AJ469" s="613"/>
      <c r="AK469" s="972"/>
      <c r="AL469" s="613"/>
      <c r="AM469" s="972"/>
      <c r="AN469" s="613"/>
      <c r="AO469" s="972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3"/>
      <c r="BB469" s="613"/>
      <c r="BC469" s="613"/>
      <c r="BD469" s="613"/>
      <c r="BE469" s="613"/>
      <c r="BF469" s="613"/>
      <c r="BG469" s="1076"/>
      <c r="BH469" s="613"/>
      <c r="BI469" s="613"/>
      <c r="BJ469" s="613"/>
      <c r="BK469" s="613"/>
      <c r="BL469" s="613"/>
      <c r="BM469" s="973"/>
      <c r="BN469" s="613"/>
      <c r="BO469" s="613"/>
      <c r="BP469" s="613"/>
      <c r="BQ469" s="613"/>
      <c r="BR469" s="613"/>
      <c r="BS469" s="973"/>
      <c r="BT469" s="613"/>
      <c r="BU469" s="613"/>
      <c r="BV469" s="613"/>
      <c r="BW469" s="613"/>
      <c r="BX469" s="613"/>
      <c r="BY469" s="973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2"/>
      <c r="AF470" s="613"/>
      <c r="AG470" s="613"/>
      <c r="AH470" s="613"/>
      <c r="AI470" s="974"/>
      <c r="AJ470" s="613"/>
      <c r="AK470" s="972"/>
      <c r="AL470" s="613"/>
      <c r="AM470" s="972"/>
      <c r="AN470" s="613"/>
      <c r="AO470" s="972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3"/>
      <c r="BB470" s="613"/>
      <c r="BC470" s="613"/>
      <c r="BD470" s="613"/>
      <c r="BE470" s="613"/>
      <c r="BF470" s="613"/>
      <c r="BG470" s="1076"/>
      <c r="BH470" s="613"/>
      <c r="BI470" s="613"/>
      <c r="BJ470" s="613"/>
      <c r="BK470" s="613"/>
      <c r="BL470" s="613"/>
      <c r="BM470" s="973"/>
      <c r="BN470" s="613"/>
      <c r="BO470" s="613"/>
      <c r="BP470" s="613"/>
      <c r="BQ470" s="613"/>
      <c r="BR470" s="613"/>
      <c r="BS470" s="973"/>
      <c r="BT470" s="613"/>
      <c r="BU470" s="613"/>
      <c r="BV470" s="613"/>
      <c r="BW470" s="613"/>
      <c r="BX470" s="613"/>
      <c r="BY470" s="973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2"/>
      <c r="AF471" s="613"/>
      <c r="AG471" s="613"/>
      <c r="AH471" s="613"/>
      <c r="AI471" s="974"/>
      <c r="AJ471" s="613"/>
      <c r="AK471" s="972"/>
      <c r="AL471" s="613"/>
      <c r="AM471" s="972"/>
      <c r="AN471" s="613"/>
      <c r="AO471" s="972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3"/>
      <c r="BB471" s="613"/>
      <c r="BC471" s="613"/>
      <c r="BD471" s="613"/>
      <c r="BE471" s="613"/>
      <c r="BF471" s="613"/>
      <c r="BG471" s="1076"/>
      <c r="BH471" s="613"/>
      <c r="BI471" s="613"/>
      <c r="BJ471" s="613"/>
      <c r="BK471" s="613"/>
      <c r="BL471" s="613"/>
      <c r="BM471" s="973"/>
      <c r="BN471" s="613"/>
      <c r="BO471" s="613"/>
      <c r="BP471" s="613"/>
      <c r="BQ471" s="613"/>
      <c r="BR471" s="613"/>
      <c r="BS471" s="973"/>
      <c r="BT471" s="613"/>
      <c r="BU471" s="613"/>
      <c r="BV471" s="613"/>
      <c r="BW471" s="613"/>
      <c r="BX471" s="613"/>
      <c r="BY471" s="973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2"/>
      <c r="AF472" s="613"/>
      <c r="AG472" s="613"/>
      <c r="AH472" s="613"/>
      <c r="AI472" s="974"/>
      <c r="AJ472" s="613"/>
      <c r="AK472" s="972"/>
      <c r="AL472" s="613"/>
      <c r="AM472" s="972"/>
      <c r="AN472" s="613"/>
      <c r="AO472" s="972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3"/>
      <c r="BB472" s="613"/>
      <c r="BC472" s="613"/>
      <c r="BD472" s="613"/>
      <c r="BE472" s="613"/>
      <c r="BF472" s="613"/>
      <c r="BG472" s="1076"/>
      <c r="BH472" s="613"/>
      <c r="BI472" s="613"/>
      <c r="BJ472" s="613"/>
      <c r="BK472" s="613"/>
      <c r="BL472" s="613"/>
      <c r="BM472" s="973"/>
      <c r="BN472" s="613"/>
      <c r="BO472" s="613"/>
      <c r="BP472" s="613"/>
      <c r="BQ472" s="613"/>
      <c r="BR472" s="613"/>
      <c r="BS472" s="973"/>
      <c r="BT472" s="613"/>
      <c r="BU472" s="613"/>
      <c r="BV472" s="613"/>
      <c r="BW472" s="613"/>
      <c r="BX472" s="613"/>
      <c r="BY472" s="973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2"/>
      <c r="AF473" s="613"/>
      <c r="AG473" s="613"/>
      <c r="AH473" s="613"/>
      <c r="AI473" s="974"/>
      <c r="AJ473" s="613"/>
      <c r="AK473" s="972"/>
      <c r="AL473" s="613"/>
      <c r="AM473" s="972"/>
      <c r="AN473" s="613"/>
      <c r="AO473" s="972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3"/>
      <c r="BB473" s="613"/>
      <c r="BC473" s="613"/>
      <c r="BD473" s="613"/>
      <c r="BE473" s="613"/>
      <c r="BF473" s="613"/>
      <c r="BG473" s="1076"/>
      <c r="BH473" s="613"/>
      <c r="BI473" s="613"/>
      <c r="BJ473" s="613"/>
      <c r="BK473" s="613"/>
      <c r="BL473" s="613"/>
      <c r="BM473" s="973"/>
      <c r="BN473" s="613"/>
      <c r="BO473" s="613"/>
      <c r="BP473" s="613"/>
      <c r="BQ473" s="613"/>
      <c r="BR473" s="613"/>
      <c r="BS473" s="973"/>
      <c r="BT473" s="613"/>
      <c r="BU473" s="613"/>
      <c r="BV473" s="613"/>
      <c r="BW473" s="613"/>
      <c r="BX473" s="613"/>
      <c r="BY473" s="973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2"/>
      <c r="AF474" s="613"/>
      <c r="AG474" s="613"/>
      <c r="AH474" s="613"/>
      <c r="AI474" s="974"/>
      <c r="AJ474" s="613"/>
      <c r="AK474" s="972"/>
      <c r="AL474" s="613"/>
      <c r="AM474" s="972"/>
      <c r="AN474" s="613"/>
      <c r="AO474" s="972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3"/>
      <c r="BB474" s="613"/>
      <c r="BC474" s="613"/>
      <c r="BD474" s="613"/>
      <c r="BE474" s="613"/>
      <c r="BF474" s="613"/>
      <c r="BG474" s="1076"/>
      <c r="BH474" s="613"/>
      <c r="BI474" s="613"/>
      <c r="BJ474" s="613"/>
      <c r="BK474" s="613"/>
      <c r="BL474" s="613"/>
      <c r="BM474" s="973"/>
      <c r="BN474" s="613"/>
      <c r="BO474" s="613"/>
      <c r="BP474" s="613"/>
      <c r="BQ474" s="613"/>
      <c r="BR474" s="613"/>
      <c r="BS474" s="973"/>
      <c r="BT474" s="613"/>
      <c r="BU474" s="613"/>
      <c r="BV474" s="613"/>
      <c r="BW474" s="613"/>
      <c r="BX474" s="613"/>
      <c r="BY474" s="973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2"/>
      <c r="AF475" s="613"/>
      <c r="AG475" s="613"/>
      <c r="AH475" s="613"/>
      <c r="AI475" s="974"/>
      <c r="AJ475" s="613"/>
      <c r="AK475" s="972"/>
      <c r="AL475" s="613"/>
      <c r="AM475" s="972"/>
      <c r="AN475" s="613"/>
      <c r="AO475" s="972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3"/>
      <c r="BB475" s="613"/>
      <c r="BC475" s="613"/>
      <c r="BD475" s="613"/>
      <c r="BE475" s="613"/>
      <c r="BF475" s="613"/>
      <c r="BG475" s="1076"/>
      <c r="BH475" s="613"/>
      <c r="BI475" s="613"/>
      <c r="BJ475" s="613"/>
      <c r="BK475" s="613"/>
      <c r="BL475" s="613"/>
      <c r="BM475" s="973"/>
      <c r="BN475" s="613"/>
      <c r="BO475" s="613"/>
      <c r="BP475" s="613"/>
      <c r="BQ475" s="613"/>
      <c r="BR475" s="613"/>
      <c r="BS475" s="973"/>
      <c r="BT475" s="613"/>
      <c r="BU475" s="613"/>
      <c r="BV475" s="613"/>
      <c r="BW475" s="613"/>
      <c r="BX475" s="613"/>
      <c r="BY475" s="973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2"/>
      <c r="AF476" s="613"/>
      <c r="AG476" s="613"/>
      <c r="AH476" s="613"/>
      <c r="AI476" s="974"/>
      <c r="AJ476" s="613"/>
      <c r="AK476" s="972"/>
      <c r="AL476" s="613"/>
      <c r="AM476" s="972"/>
      <c r="AN476" s="613"/>
      <c r="AO476" s="972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3"/>
      <c r="BB476" s="613"/>
      <c r="BC476" s="613"/>
      <c r="BD476" s="613"/>
      <c r="BE476" s="613"/>
      <c r="BF476" s="613"/>
      <c r="BG476" s="1076"/>
      <c r="BH476" s="613"/>
      <c r="BI476" s="613"/>
      <c r="BJ476" s="613"/>
      <c r="BK476" s="613"/>
      <c r="BL476" s="613"/>
      <c r="BM476" s="973"/>
      <c r="BN476" s="613"/>
      <c r="BO476" s="613"/>
      <c r="BP476" s="613"/>
      <c r="BQ476" s="613"/>
      <c r="BR476" s="613"/>
      <c r="BS476" s="973"/>
      <c r="BT476" s="613"/>
      <c r="BU476" s="613"/>
      <c r="BV476" s="613"/>
      <c r="BW476" s="613"/>
      <c r="BX476" s="613"/>
      <c r="BY476" s="973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2"/>
      <c r="AF477" s="613"/>
      <c r="AG477" s="613"/>
      <c r="AH477" s="613"/>
      <c r="AI477" s="974"/>
      <c r="AJ477" s="613"/>
      <c r="AK477" s="972"/>
      <c r="AL477" s="613"/>
      <c r="AM477" s="972"/>
      <c r="AN477" s="613"/>
      <c r="AO477" s="972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3"/>
      <c r="BB477" s="613"/>
      <c r="BC477" s="613"/>
      <c r="BD477" s="613"/>
      <c r="BE477" s="613"/>
      <c r="BF477" s="613"/>
      <c r="BG477" s="1076"/>
      <c r="BH477" s="613"/>
      <c r="BI477" s="613"/>
      <c r="BJ477" s="613"/>
      <c r="BK477" s="613"/>
      <c r="BL477" s="613"/>
      <c r="BM477" s="973"/>
      <c r="BN477" s="613"/>
      <c r="BO477" s="613"/>
      <c r="BP477" s="613"/>
      <c r="BQ477" s="613"/>
      <c r="BR477" s="613"/>
      <c r="BS477" s="973"/>
      <c r="BT477" s="613"/>
      <c r="BU477" s="613"/>
      <c r="BV477" s="613"/>
      <c r="BW477" s="613"/>
      <c r="BX477" s="613"/>
      <c r="BY477" s="973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2"/>
      <c r="AF478" s="613"/>
      <c r="AG478" s="613"/>
      <c r="AH478" s="613"/>
      <c r="AI478" s="974"/>
      <c r="AJ478" s="613"/>
      <c r="AK478" s="972"/>
      <c r="AL478" s="613"/>
      <c r="AM478" s="972"/>
      <c r="AN478" s="613"/>
      <c r="AO478" s="972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3"/>
      <c r="BB478" s="613"/>
      <c r="BC478" s="613"/>
      <c r="BD478" s="613"/>
      <c r="BE478" s="613"/>
      <c r="BF478" s="613"/>
      <c r="BG478" s="1076"/>
      <c r="BH478" s="613"/>
      <c r="BI478" s="613"/>
      <c r="BJ478" s="613"/>
      <c r="BK478" s="613"/>
      <c r="BL478" s="613"/>
      <c r="BM478" s="973"/>
      <c r="BN478" s="613"/>
      <c r="BO478" s="613"/>
      <c r="BP478" s="613"/>
      <c r="BQ478" s="613"/>
      <c r="BR478" s="613"/>
      <c r="BS478" s="973"/>
      <c r="BT478" s="613"/>
      <c r="BU478" s="613"/>
      <c r="BV478" s="613"/>
      <c r="BW478" s="613"/>
      <c r="BX478" s="613"/>
      <c r="BY478" s="973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2"/>
      <c r="AF479" s="613"/>
      <c r="AG479" s="613"/>
      <c r="AH479" s="613"/>
      <c r="AI479" s="974"/>
      <c r="AJ479" s="613"/>
      <c r="AK479" s="972"/>
      <c r="AL479" s="613"/>
      <c r="AM479" s="972"/>
      <c r="AN479" s="613"/>
      <c r="AO479" s="972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3"/>
      <c r="BB479" s="613"/>
      <c r="BC479" s="613"/>
      <c r="BD479" s="613"/>
      <c r="BE479" s="613"/>
      <c r="BF479" s="613"/>
      <c r="BG479" s="1076"/>
      <c r="BH479" s="613"/>
      <c r="BI479" s="613"/>
      <c r="BJ479" s="613"/>
      <c r="BK479" s="613"/>
      <c r="BL479" s="613"/>
      <c r="BM479" s="973"/>
      <c r="BN479" s="613"/>
      <c r="BO479" s="613"/>
      <c r="BP479" s="613"/>
      <c r="BQ479" s="613"/>
      <c r="BR479" s="613"/>
      <c r="BS479" s="973"/>
      <c r="BT479" s="613"/>
      <c r="BU479" s="613"/>
      <c r="BV479" s="613"/>
      <c r="BW479" s="613"/>
      <c r="BX479" s="613"/>
      <c r="BY479" s="973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2"/>
      <c r="AF480" s="613"/>
      <c r="AG480" s="613"/>
      <c r="AH480" s="613"/>
      <c r="AI480" s="974"/>
      <c r="AJ480" s="613"/>
      <c r="AK480" s="972"/>
      <c r="AL480" s="613"/>
      <c r="AM480" s="972"/>
      <c r="AN480" s="613"/>
      <c r="AO480" s="972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3"/>
      <c r="BB480" s="613"/>
      <c r="BC480" s="613"/>
      <c r="BD480" s="613"/>
      <c r="BE480" s="613"/>
      <c r="BF480" s="613"/>
      <c r="BG480" s="1076"/>
      <c r="BH480" s="613"/>
      <c r="BI480" s="613"/>
      <c r="BJ480" s="613"/>
      <c r="BK480" s="613"/>
      <c r="BL480" s="613"/>
      <c r="BM480" s="973"/>
      <c r="BN480" s="613"/>
      <c r="BO480" s="613"/>
      <c r="BP480" s="613"/>
      <c r="BQ480" s="613"/>
      <c r="BR480" s="613"/>
      <c r="BS480" s="973"/>
      <c r="BT480" s="613"/>
      <c r="BU480" s="613"/>
      <c r="BV480" s="613"/>
      <c r="BW480" s="613"/>
      <c r="BX480" s="613"/>
      <c r="BY480" s="973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2"/>
      <c r="AF481" s="613"/>
      <c r="AG481" s="613"/>
      <c r="AH481" s="613"/>
      <c r="AI481" s="974"/>
      <c r="AJ481" s="613"/>
      <c r="AK481" s="972"/>
      <c r="AL481" s="613"/>
      <c r="AM481" s="972"/>
      <c r="AN481" s="613"/>
      <c r="AO481" s="972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3"/>
      <c r="BB481" s="613"/>
      <c r="BC481" s="613"/>
      <c r="BD481" s="613"/>
      <c r="BE481" s="613"/>
      <c r="BF481" s="613"/>
      <c r="BG481" s="1076"/>
      <c r="BH481" s="613"/>
      <c r="BI481" s="613"/>
      <c r="BJ481" s="613"/>
      <c r="BK481" s="613"/>
      <c r="BL481" s="613"/>
      <c r="BM481" s="973"/>
      <c r="BN481" s="613"/>
      <c r="BO481" s="613"/>
      <c r="BP481" s="613"/>
      <c r="BQ481" s="613"/>
      <c r="BR481" s="613"/>
      <c r="BS481" s="973"/>
      <c r="BT481" s="613"/>
      <c r="BU481" s="613"/>
      <c r="BV481" s="613"/>
      <c r="BW481" s="613"/>
      <c r="BX481" s="613"/>
      <c r="BY481" s="973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2"/>
      <c r="AF482" s="613"/>
      <c r="AG482" s="613"/>
      <c r="AH482" s="613"/>
      <c r="AI482" s="974"/>
      <c r="AJ482" s="613"/>
      <c r="AK482" s="972"/>
      <c r="AL482" s="613"/>
      <c r="AM482" s="972"/>
      <c r="AN482" s="613"/>
      <c r="AO482" s="972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3"/>
      <c r="BB482" s="613"/>
      <c r="BC482" s="613"/>
      <c r="BD482" s="613"/>
      <c r="BE482" s="613"/>
      <c r="BF482" s="613"/>
      <c r="BG482" s="1076"/>
      <c r="BH482" s="613"/>
      <c r="BI482" s="613"/>
      <c r="BJ482" s="613"/>
      <c r="BK482" s="613"/>
      <c r="BL482" s="613"/>
      <c r="BM482" s="973"/>
      <c r="BN482" s="613"/>
      <c r="BO482" s="613"/>
      <c r="BP482" s="613"/>
      <c r="BQ482" s="613"/>
      <c r="BR482" s="613"/>
      <c r="BS482" s="973"/>
      <c r="BT482" s="613"/>
      <c r="BU482" s="613"/>
      <c r="BV482" s="613"/>
      <c r="BW482" s="613"/>
      <c r="BX482" s="613"/>
      <c r="BY482" s="973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2"/>
      <c r="AF483" s="613"/>
      <c r="AG483" s="613"/>
      <c r="AH483" s="613"/>
      <c r="AI483" s="974"/>
      <c r="AJ483" s="613"/>
      <c r="AK483" s="972"/>
      <c r="AL483" s="613"/>
      <c r="AM483" s="972"/>
      <c r="AN483" s="613"/>
      <c r="AO483" s="972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3"/>
      <c r="BB483" s="613"/>
      <c r="BC483" s="613"/>
      <c r="BD483" s="613"/>
      <c r="BE483" s="613"/>
      <c r="BF483" s="613"/>
      <c r="BG483" s="1076"/>
      <c r="BH483" s="613"/>
      <c r="BI483" s="613"/>
      <c r="BJ483" s="613"/>
      <c r="BK483" s="613"/>
      <c r="BL483" s="613"/>
      <c r="BM483" s="973"/>
      <c r="BN483" s="613"/>
      <c r="BO483" s="613"/>
      <c r="BP483" s="613"/>
      <c r="BQ483" s="613"/>
      <c r="BR483" s="613"/>
      <c r="BS483" s="973"/>
      <c r="BT483" s="613"/>
      <c r="BU483" s="613"/>
      <c r="BV483" s="613"/>
      <c r="BW483" s="613"/>
      <c r="BX483" s="613"/>
      <c r="BY483" s="973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2"/>
      <c r="AF484" s="613"/>
      <c r="AG484" s="613"/>
      <c r="AH484" s="613"/>
      <c r="AI484" s="974"/>
      <c r="AJ484" s="613"/>
      <c r="AK484" s="972"/>
      <c r="AL484" s="613"/>
      <c r="AM484" s="972"/>
      <c r="AN484" s="613"/>
      <c r="AO484" s="972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3"/>
      <c r="BB484" s="613"/>
      <c r="BC484" s="613"/>
      <c r="BD484" s="613"/>
      <c r="BE484" s="613"/>
      <c r="BF484" s="613"/>
      <c r="BG484" s="1076"/>
      <c r="BH484" s="613"/>
      <c r="BI484" s="613"/>
      <c r="BJ484" s="613"/>
      <c r="BK484" s="613"/>
      <c r="BL484" s="613"/>
      <c r="BM484" s="973"/>
      <c r="BN484" s="613"/>
      <c r="BO484" s="613"/>
      <c r="BP484" s="613"/>
      <c r="BQ484" s="613"/>
      <c r="BR484" s="613"/>
      <c r="BS484" s="973"/>
      <c r="BT484" s="613"/>
      <c r="BU484" s="613"/>
      <c r="BV484" s="613"/>
      <c r="BW484" s="613"/>
      <c r="BX484" s="613"/>
      <c r="BY484" s="973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2"/>
      <c r="AF485" s="613"/>
      <c r="AG485" s="613"/>
      <c r="AH485" s="613"/>
      <c r="AI485" s="974"/>
      <c r="AJ485" s="613"/>
      <c r="AK485" s="972"/>
      <c r="AL485" s="613"/>
      <c r="AM485" s="972"/>
      <c r="AN485" s="613"/>
      <c r="AO485" s="972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3"/>
      <c r="BB485" s="613"/>
      <c r="BC485" s="613"/>
      <c r="BD485" s="613"/>
      <c r="BE485" s="613"/>
      <c r="BF485" s="613"/>
      <c r="BG485" s="1076"/>
      <c r="BH485" s="613"/>
      <c r="BI485" s="613"/>
      <c r="BJ485" s="613"/>
      <c r="BK485" s="613"/>
      <c r="BL485" s="613"/>
      <c r="BM485" s="973"/>
      <c r="BN485" s="613"/>
      <c r="BO485" s="613"/>
      <c r="BP485" s="613"/>
      <c r="BQ485" s="613"/>
      <c r="BR485" s="613"/>
      <c r="BS485" s="973"/>
      <c r="BT485" s="613"/>
      <c r="BU485" s="613"/>
      <c r="BV485" s="613"/>
      <c r="BW485" s="613"/>
      <c r="BX485" s="613"/>
      <c r="BY485" s="973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2"/>
      <c r="AF486" s="613"/>
      <c r="AG486" s="613"/>
      <c r="AH486" s="613"/>
      <c r="AI486" s="974"/>
      <c r="AJ486" s="613"/>
      <c r="AK486" s="972"/>
      <c r="AL486" s="613"/>
      <c r="AM486" s="972"/>
      <c r="AN486" s="613"/>
      <c r="AO486" s="972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3"/>
      <c r="BB486" s="613"/>
      <c r="BC486" s="613"/>
      <c r="BD486" s="613"/>
      <c r="BE486" s="613"/>
      <c r="BF486" s="613"/>
      <c r="BG486" s="1076"/>
      <c r="BH486" s="613"/>
      <c r="BI486" s="613"/>
      <c r="BJ486" s="613"/>
      <c r="BK486" s="613"/>
      <c r="BL486" s="613"/>
      <c r="BM486" s="973"/>
      <c r="BN486" s="613"/>
      <c r="BO486" s="613"/>
      <c r="BP486" s="613"/>
      <c r="BQ486" s="613"/>
      <c r="BR486" s="613"/>
      <c r="BS486" s="973"/>
      <c r="BT486" s="613"/>
      <c r="BU486" s="613"/>
      <c r="BV486" s="613"/>
      <c r="BW486" s="613"/>
      <c r="BX486" s="613"/>
      <c r="BY486" s="973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2"/>
      <c r="AF487" s="613"/>
      <c r="AG487" s="613"/>
      <c r="AH487" s="613"/>
      <c r="AI487" s="974"/>
      <c r="AJ487" s="613"/>
      <c r="AK487" s="972"/>
      <c r="AL487" s="613"/>
      <c r="AM487" s="972"/>
      <c r="AN487" s="613"/>
      <c r="AO487" s="972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3"/>
      <c r="BB487" s="613"/>
      <c r="BC487" s="613"/>
      <c r="BD487" s="613"/>
      <c r="BE487" s="613"/>
      <c r="BF487" s="613"/>
      <c r="BG487" s="1076"/>
      <c r="BH487" s="613"/>
      <c r="BI487" s="613"/>
      <c r="BJ487" s="613"/>
      <c r="BK487" s="613"/>
      <c r="BL487" s="613"/>
      <c r="BM487" s="973"/>
      <c r="BN487" s="613"/>
      <c r="BO487" s="613"/>
      <c r="BP487" s="613"/>
      <c r="BQ487" s="613"/>
      <c r="BR487" s="613"/>
      <c r="BS487" s="973"/>
      <c r="BT487" s="613"/>
      <c r="BU487" s="613"/>
      <c r="BV487" s="613"/>
      <c r="BW487" s="613"/>
      <c r="BX487" s="613"/>
      <c r="BY487" s="973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2"/>
      <c r="AF488" s="613"/>
      <c r="AG488" s="613"/>
      <c r="AH488" s="613"/>
      <c r="AI488" s="974"/>
      <c r="AJ488" s="613"/>
      <c r="AK488" s="972"/>
      <c r="AL488" s="613"/>
      <c r="AM488" s="972"/>
      <c r="AN488" s="613"/>
      <c r="AO488" s="972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3"/>
      <c r="BB488" s="613"/>
      <c r="BC488" s="613"/>
      <c r="BD488" s="613"/>
      <c r="BE488" s="613"/>
      <c r="BF488" s="613"/>
      <c r="BG488" s="1076"/>
      <c r="BH488" s="613"/>
      <c r="BI488" s="613"/>
      <c r="BJ488" s="613"/>
      <c r="BK488" s="613"/>
      <c r="BL488" s="613"/>
      <c r="BM488" s="973"/>
      <c r="BN488" s="613"/>
      <c r="BO488" s="613"/>
      <c r="BP488" s="613"/>
      <c r="BQ488" s="613"/>
      <c r="BR488" s="613"/>
      <c r="BS488" s="973"/>
      <c r="BT488" s="613"/>
      <c r="BU488" s="613"/>
      <c r="BV488" s="613"/>
      <c r="BW488" s="613"/>
      <c r="BX488" s="613"/>
      <c r="BY488" s="973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2"/>
      <c r="AF489" s="613"/>
      <c r="AG489" s="613"/>
      <c r="AH489" s="613"/>
      <c r="AI489" s="974"/>
      <c r="AJ489" s="613"/>
      <c r="AK489" s="972"/>
      <c r="AL489" s="613"/>
      <c r="AM489" s="972"/>
      <c r="AN489" s="613"/>
      <c r="AO489" s="972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3"/>
      <c r="BB489" s="613"/>
      <c r="BC489" s="613"/>
      <c r="BD489" s="613"/>
      <c r="BE489" s="613"/>
      <c r="BF489" s="613"/>
      <c r="BG489" s="1076"/>
      <c r="BH489" s="613"/>
      <c r="BI489" s="613"/>
      <c r="BJ489" s="613"/>
      <c r="BK489" s="613"/>
      <c r="BL489" s="613"/>
      <c r="BM489" s="973"/>
      <c r="BN489" s="613"/>
      <c r="BO489" s="613"/>
      <c r="BP489" s="613"/>
      <c r="BQ489" s="613"/>
      <c r="BR489" s="613"/>
      <c r="BS489" s="973"/>
      <c r="BT489" s="613"/>
      <c r="BU489" s="613"/>
      <c r="BV489" s="613"/>
      <c r="BW489" s="613"/>
      <c r="BX489" s="613"/>
      <c r="BY489" s="973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2"/>
      <c r="AF490" s="613"/>
      <c r="AG490" s="613"/>
      <c r="AH490" s="613"/>
      <c r="AI490" s="974"/>
      <c r="AJ490" s="613"/>
      <c r="AK490" s="972"/>
      <c r="AL490" s="613"/>
      <c r="AM490" s="972"/>
      <c r="AN490" s="613"/>
      <c r="AO490" s="972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3"/>
      <c r="BB490" s="613"/>
      <c r="BC490" s="613"/>
      <c r="BD490" s="613"/>
      <c r="BE490" s="613"/>
      <c r="BF490" s="613"/>
      <c r="BG490" s="1076"/>
      <c r="BH490" s="613"/>
      <c r="BI490" s="613"/>
      <c r="BJ490" s="613"/>
      <c r="BK490" s="613"/>
      <c r="BL490" s="613"/>
      <c r="BM490" s="973"/>
      <c r="BN490" s="613"/>
      <c r="BO490" s="613"/>
      <c r="BP490" s="613"/>
      <c r="BQ490" s="613"/>
      <c r="BR490" s="613"/>
      <c r="BS490" s="973"/>
      <c r="BT490" s="613"/>
      <c r="BU490" s="613"/>
      <c r="BV490" s="613"/>
      <c r="BW490" s="613"/>
      <c r="BX490" s="613"/>
      <c r="BY490" s="973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2"/>
      <c r="AF491" s="613"/>
      <c r="AG491" s="613"/>
      <c r="AH491" s="613"/>
      <c r="AI491" s="974"/>
      <c r="AJ491" s="613"/>
      <c r="AK491" s="972"/>
      <c r="AL491" s="613"/>
      <c r="AM491" s="972"/>
      <c r="AN491" s="613"/>
      <c r="AO491" s="972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3"/>
      <c r="BB491" s="613"/>
      <c r="BC491" s="613"/>
      <c r="BD491" s="613"/>
      <c r="BE491" s="613"/>
      <c r="BF491" s="613"/>
      <c r="BG491" s="1076"/>
      <c r="BH491" s="613"/>
      <c r="BI491" s="613"/>
      <c r="BJ491" s="613"/>
      <c r="BK491" s="613"/>
      <c r="BL491" s="613"/>
      <c r="BM491" s="973"/>
      <c r="BN491" s="613"/>
      <c r="BO491" s="613"/>
      <c r="BP491" s="613"/>
      <c r="BQ491" s="613"/>
      <c r="BR491" s="613"/>
      <c r="BS491" s="973"/>
      <c r="BT491" s="613"/>
      <c r="BU491" s="613"/>
      <c r="BV491" s="613"/>
      <c r="BW491" s="613"/>
      <c r="BX491" s="613"/>
      <c r="BY491" s="973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2"/>
      <c r="AF492" s="613"/>
      <c r="AG492" s="613"/>
      <c r="AH492" s="613"/>
      <c r="AI492" s="974"/>
      <c r="AJ492" s="613"/>
      <c r="AK492" s="972"/>
      <c r="AL492" s="613"/>
      <c r="AM492" s="972"/>
      <c r="AN492" s="613"/>
      <c r="AO492" s="972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3"/>
      <c r="BB492" s="613"/>
      <c r="BC492" s="613"/>
      <c r="BD492" s="613"/>
      <c r="BE492" s="613"/>
      <c r="BF492" s="613"/>
      <c r="BG492" s="1076"/>
      <c r="BH492" s="613"/>
      <c r="BI492" s="613"/>
      <c r="BJ492" s="613"/>
      <c r="BK492" s="613"/>
      <c r="BL492" s="613"/>
      <c r="BM492" s="973"/>
      <c r="BN492" s="613"/>
      <c r="BO492" s="613"/>
      <c r="BP492" s="613"/>
      <c r="BQ492" s="613"/>
      <c r="BR492" s="613"/>
      <c r="BS492" s="973"/>
      <c r="BT492" s="613"/>
      <c r="BU492" s="613"/>
      <c r="BV492" s="613"/>
      <c r="BW492" s="613"/>
      <c r="BX492" s="613"/>
      <c r="BY492" s="973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2"/>
      <c r="AF493" s="613"/>
      <c r="AG493" s="613"/>
      <c r="AH493" s="613"/>
      <c r="AI493" s="974"/>
      <c r="AJ493" s="613"/>
      <c r="AK493" s="972"/>
      <c r="AL493" s="613"/>
      <c r="AM493" s="972"/>
      <c r="AN493" s="613"/>
      <c r="AO493" s="972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3"/>
      <c r="BB493" s="613"/>
      <c r="BC493" s="613"/>
      <c r="BD493" s="613"/>
      <c r="BE493" s="613"/>
      <c r="BF493" s="613"/>
      <c r="BG493" s="1076"/>
      <c r="BH493" s="613"/>
      <c r="BI493" s="613"/>
      <c r="BJ493" s="613"/>
      <c r="BK493" s="613"/>
      <c r="BL493" s="613"/>
      <c r="BM493" s="973"/>
      <c r="BN493" s="613"/>
      <c r="BO493" s="613"/>
      <c r="BP493" s="613"/>
      <c r="BQ493" s="613"/>
      <c r="BR493" s="613"/>
      <c r="BS493" s="973"/>
      <c r="BT493" s="613"/>
      <c r="BU493" s="613"/>
      <c r="BV493" s="613"/>
      <c r="BW493" s="613"/>
      <c r="BX493" s="613"/>
      <c r="BY493" s="973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2"/>
      <c r="AF494" s="613"/>
      <c r="AG494" s="613"/>
      <c r="AH494" s="613"/>
      <c r="AI494" s="974"/>
      <c r="AJ494" s="613"/>
      <c r="AK494" s="972"/>
      <c r="AL494" s="613"/>
      <c r="AM494" s="972"/>
      <c r="AN494" s="613"/>
      <c r="AO494" s="972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3"/>
      <c r="BB494" s="613"/>
      <c r="BC494" s="613"/>
      <c r="BD494" s="613"/>
      <c r="BE494" s="613"/>
      <c r="BF494" s="613"/>
      <c r="BG494" s="1076"/>
      <c r="BH494" s="613"/>
      <c r="BI494" s="613"/>
      <c r="BJ494" s="613"/>
      <c r="BK494" s="613"/>
      <c r="BL494" s="613"/>
      <c r="BM494" s="973"/>
      <c r="BN494" s="613"/>
      <c r="BO494" s="613"/>
      <c r="BP494" s="613"/>
      <c r="BQ494" s="613"/>
      <c r="BR494" s="613"/>
      <c r="BS494" s="973"/>
      <c r="BT494" s="613"/>
      <c r="BU494" s="613"/>
      <c r="BV494" s="613"/>
      <c r="BW494" s="613"/>
      <c r="BX494" s="613"/>
      <c r="BY494" s="973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2"/>
      <c r="AF495" s="613"/>
      <c r="AG495" s="613"/>
      <c r="AH495" s="613"/>
      <c r="AI495" s="974"/>
      <c r="AJ495" s="613"/>
      <c r="AK495" s="972"/>
      <c r="AL495" s="613"/>
      <c r="AM495" s="972"/>
      <c r="AN495" s="613"/>
      <c r="AO495" s="972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3"/>
      <c r="BB495" s="613"/>
      <c r="BC495" s="613"/>
      <c r="BD495" s="613"/>
      <c r="BE495" s="613"/>
      <c r="BF495" s="613"/>
      <c r="BG495" s="1076"/>
      <c r="BH495" s="613"/>
      <c r="BI495" s="613"/>
      <c r="BJ495" s="613"/>
      <c r="BK495" s="613"/>
      <c r="BL495" s="613"/>
      <c r="BM495" s="973"/>
      <c r="BN495" s="613"/>
      <c r="BO495" s="613"/>
      <c r="BP495" s="613"/>
      <c r="BQ495" s="613"/>
      <c r="BR495" s="613"/>
      <c r="BS495" s="973"/>
      <c r="BT495" s="613"/>
      <c r="BU495" s="613"/>
      <c r="BV495" s="613"/>
      <c r="BW495" s="613"/>
      <c r="BX495" s="613"/>
      <c r="BY495" s="973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2"/>
      <c r="AF496" s="613"/>
      <c r="AG496" s="613"/>
      <c r="AH496" s="613"/>
      <c r="AI496" s="974"/>
      <c r="AJ496" s="613"/>
      <c r="AK496" s="972"/>
      <c r="AL496" s="613"/>
      <c r="AM496" s="972"/>
      <c r="AN496" s="613"/>
      <c r="AO496" s="972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3"/>
      <c r="BB496" s="613"/>
      <c r="BC496" s="613"/>
      <c r="BD496" s="613"/>
      <c r="BE496" s="613"/>
      <c r="BF496" s="613"/>
      <c r="BG496" s="1076"/>
      <c r="BH496" s="613"/>
      <c r="BI496" s="613"/>
      <c r="BJ496" s="613"/>
      <c r="BK496" s="613"/>
      <c r="BL496" s="613"/>
      <c r="BM496" s="973"/>
      <c r="BN496" s="613"/>
      <c r="BO496" s="613"/>
      <c r="BP496" s="613"/>
      <c r="BQ496" s="613"/>
      <c r="BR496" s="613"/>
      <c r="BS496" s="973"/>
      <c r="BT496" s="613"/>
      <c r="BU496" s="613"/>
      <c r="BV496" s="613"/>
      <c r="BW496" s="613"/>
      <c r="BX496" s="613"/>
      <c r="BY496" s="973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2"/>
      <c r="AF497" s="613"/>
      <c r="AG497" s="613"/>
      <c r="AH497" s="613"/>
      <c r="AI497" s="974"/>
      <c r="AJ497" s="613"/>
      <c r="AK497" s="972"/>
      <c r="AL497" s="613"/>
      <c r="AM497" s="972"/>
      <c r="AN497" s="613"/>
      <c r="AO497" s="972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3"/>
      <c r="BB497" s="613"/>
      <c r="BC497" s="613"/>
      <c r="BD497" s="613"/>
      <c r="BE497" s="613"/>
      <c r="BF497" s="613"/>
      <c r="BG497" s="1076"/>
      <c r="BH497" s="613"/>
      <c r="BI497" s="613"/>
      <c r="BJ497" s="613"/>
      <c r="BK497" s="613"/>
      <c r="BL497" s="613"/>
      <c r="BM497" s="973"/>
      <c r="BN497" s="613"/>
      <c r="BO497" s="613"/>
      <c r="BP497" s="613"/>
      <c r="BQ497" s="613"/>
      <c r="BR497" s="613"/>
      <c r="BS497" s="973"/>
      <c r="BT497" s="613"/>
      <c r="BU497" s="613"/>
      <c r="BV497" s="613"/>
      <c r="BW497" s="613"/>
      <c r="BX497" s="613"/>
      <c r="BY497" s="973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2"/>
      <c r="AF498" s="613"/>
      <c r="AG498" s="613"/>
      <c r="AH498" s="613"/>
      <c r="AI498" s="974"/>
      <c r="AJ498" s="613"/>
      <c r="AK498" s="972"/>
      <c r="AL498" s="613"/>
      <c r="AM498" s="972"/>
      <c r="AN498" s="613"/>
      <c r="AO498" s="972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3"/>
      <c r="BB498" s="613"/>
      <c r="BC498" s="613"/>
      <c r="BD498" s="613"/>
      <c r="BE498" s="613"/>
      <c r="BF498" s="613"/>
      <c r="BG498" s="1076"/>
      <c r="BH498" s="613"/>
      <c r="BI498" s="613"/>
      <c r="BJ498" s="613"/>
      <c r="BK498" s="613"/>
      <c r="BL498" s="613"/>
      <c r="BM498" s="973"/>
      <c r="BN498" s="613"/>
      <c r="BO498" s="613"/>
      <c r="BP498" s="613"/>
      <c r="BQ498" s="613"/>
      <c r="BR498" s="613"/>
      <c r="BS498" s="973"/>
      <c r="BT498" s="613"/>
      <c r="BU498" s="613"/>
      <c r="BV498" s="613"/>
      <c r="BW498" s="613"/>
      <c r="BX498" s="613"/>
      <c r="BY498" s="973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2"/>
      <c r="AF499" s="613"/>
      <c r="AG499" s="613"/>
      <c r="AH499" s="613"/>
      <c r="AI499" s="974"/>
      <c r="AJ499" s="613"/>
      <c r="AK499" s="972"/>
      <c r="AL499" s="613"/>
      <c r="AM499" s="972"/>
      <c r="AN499" s="613"/>
      <c r="AO499" s="972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3"/>
      <c r="BB499" s="613"/>
      <c r="BC499" s="613"/>
      <c r="BD499" s="613"/>
      <c r="BE499" s="613"/>
      <c r="BF499" s="613"/>
      <c r="BG499" s="1076"/>
      <c r="BH499" s="613"/>
      <c r="BI499" s="613"/>
      <c r="BJ499" s="613"/>
      <c r="BK499" s="613"/>
      <c r="BL499" s="613"/>
      <c r="BM499" s="973"/>
      <c r="BN499" s="613"/>
      <c r="BO499" s="613"/>
      <c r="BP499" s="613"/>
      <c r="BQ499" s="613"/>
      <c r="BR499" s="613"/>
      <c r="BS499" s="973"/>
      <c r="BT499" s="613"/>
      <c r="BU499" s="613"/>
      <c r="BV499" s="613"/>
      <c r="BW499" s="613"/>
      <c r="BX499" s="613"/>
      <c r="BY499" s="973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2"/>
      <c r="AF500" s="613"/>
      <c r="AG500" s="613"/>
      <c r="AH500" s="613"/>
      <c r="AI500" s="974"/>
      <c r="AJ500" s="613"/>
      <c r="AK500" s="972"/>
      <c r="AL500" s="613"/>
      <c r="AM500" s="972"/>
      <c r="AN500" s="613"/>
      <c r="AO500" s="972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3"/>
      <c r="BB500" s="613"/>
      <c r="BC500" s="613"/>
      <c r="BD500" s="613"/>
      <c r="BE500" s="613"/>
      <c r="BF500" s="613"/>
      <c r="BG500" s="1076"/>
      <c r="BH500" s="613"/>
      <c r="BI500" s="613"/>
      <c r="BJ500" s="613"/>
      <c r="BK500" s="613"/>
      <c r="BL500" s="613"/>
      <c r="BM500" s="973"/>
      <c r="BN500" s="613"/>
      <c r="BO500" s="613"/>
      <c r="BP500" s="613"/>
      <c r="BQ500" s="613"/>
      <c r="BR500" s="613"/>
      <c r="BS500" s="973"/>
      <c r="BT500" s="613"/>
      <c r="BU500" s="613"/>
      <c r="BV500" s="613"/>
      <c r="BW500" s="613"/>
      <c r="BX500" s="613"/>
      <c r="BY500" s="973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2"/>
      <c r="AF501" s="613"/>
      <c r="AG501" s="613"/>
      <c r="AH501" s="613"/>
      <c r="AI501" s="974"/>
      <c r="AJ501" s="613"/>
      <c r="AK501" s="972"/>
      <c r="AL501" s="613"/>
      <c r="AM501" s="972"/>
      <c r="AN501" s="613"/>
      <c r="AO501" s="972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3"/>
      <c r="BB501" s="613"/>
      <c r="BC501" s="613"/>
      <c r="BD501" s="613"/>
      <c r="BE501" s="613"/>
      <c r="BF501" s="613"/>
      <c r="BG501" s="1076"/>
      <c r="BH501" s="613"/>
      <c r="BI501" s="613"/>
      <c r="BJ501" s="613"/>
      <c r="BK501" s="613"/>
      <c r="BL501" s="613"/>
      <c r="BM501" s="973"/>
      <c r="BN501" s="613"/>
      <c r="BO501" s="613"/>
      <c r="BP501" s="613"/>
      <c r="BQ501" s="613"/>
      <c r="BR501" s="613"/>
      <c r="BS501" s="973"/>
      <c r="BT501" s="613"/>
      <c r="BU501" s="613"/>
      <c r="BV501" s="613"/>
      <c r="BW501" s="613"/>
      <c r="BX501" s="613"/>
      <c r="BY501" s="973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2"/>
      <c r="AF502" s="613"/>
      <c r="AG502" s="613"/>
      <c r="AH502" s="613"/>
      <c r="AI502" s="974"/>
      <c r="AJ502" s="613"/>
      <c r="AK502" s="972"/>
      <c r="AL502" s="613"/>
      <c r="AM502" s="972"/>
      <c r="AN502" s="613"/>
      <c r="AO502" s="972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3"/>
      <c r="BB502" s="613"/>
      <c r="BC502" s="613"/>
      <c r="BD502" s="613"/>
      <c r="BE502" s="613"/>
      <c r="BF502" s="613"/>
      <c r="BG502" s="1076"/>
      <c r="BH502" s="613"/>
      <c r="BI502" s="613"/>
      <c r="BJ502" s="613"/>
      <c r="BK502" s="613"/>
      <c r="BL502" s="613"/>
      <c r="BM502" s="973"/>
      <c r="BN502" s="613"/>
      <c r="BO502" s="613"/>
      <c r="BP502" s="613"/>
      <c r="BQ502" s="613"/>
      <c r="BR502" s="613"/>
      <c r="BS502" s="973"/>
      <c r="BT502" s="613"/>
      <c r="BU502" s="613"/>
      <c r="BV502" s="613"/>
      <c r="BW502" s="613"/>
      <c r="BX502" s="613"/>
      <c r="BY502" s="973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2"/>
      <c r="AF503" s="613"/>
      <c r="AG503" s="613"/>
      <c r="AH503" s="613"/>
      <c r="AI503" s="974"/>
      <c r="AJ503" s="613"/>
      <c r="AK503" s="972"/>
      <c r="AL503" s="613"/>
      <c r="AM503" s="972"/>
      <c r="AN503" s="613"/>
      <c r="AO503" s="972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3"/>
      <c r="BB503" s="613"/>
      <c r="BC503" s="613"/>
      <c r="BD503" s="613"/>
      <c r="BE503" s="613"/>
      <c r="BF503" s="613"/>
      <c r="BG503" s="1076"/>
      <c r="BH503" s="613"/>
      <c r="BI503" s="613"/>
      <c r="BJ503" s="613"/>
      <c r="BK503" s="613"/>
      <c r="BL503" s="613"/>
      <c r="BM503" s="973"/>
      <c r="BN503" s="613"/>
      <c r="BO503" s="613"/>
      <c r="BP503" s="613"/>
      <c r="BQ503" s="613"/>
      <c r="BR503" s="613"/>
      <c r="BS503" s="973"/>
      <c r="BT503" s="613"/>
      <c r="BU503" s="613"/>
      <c r="BV503" s="613"/>
      <c r="BW503" s="613"/>
      <c r="BX503" s="613"/>
      <c r="BY503" s="973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2"/>
      <c r="AF504" s="613"/>
      <c r="AG504" s="613"/>
      <c r="AH504" s="613"/>
      <c r="AI504" s="974"/>
      <c r="AJ504" s="613"/>
      <c r="AK504" s="972"/>
      <c r="AL504" s="613"/>
      <c r="AM504" s="972"/>
      <c r="AN504" s="613"/>
      <c r="AO504" s="972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3"/>
      <c r="BB504" s="613"/>
      <c r="BC504" s="613"/>
      <c r="BD504" s="613"/>
      <c r="BE504" s="613"/>
      <c r="BF504" s="613"/>
      <c r="BG504" s="1076"/>
      <c r="BH504" s="613"/>
      <c r="BI504" s="613"/>
      <c r="BJ504" s="613"/>
      <c r="BK504" s="613"/>
      <c r="BL504" s="613"/>
      <c r="BM504" s="973"/>
      <c r="BN504" s="613"/>
      <c r="BO504" s="613"/>
      <c r="BP504" s="613"/>
      <c r="BQ504" s="613"/>
      <c r="BR504" s="613"/>
      <c r="BS504" s="973"/>
      <c r="BT504" s="613"/>
      <c r="BU504" s="613"/>
      <c r="BV504" s="613"/>
      <c r="BW504" s="613"/>
      <c r="BX504" s="613"/>
      <c r="BY504" s="973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2"/>
      <c r="AF505" s="613"/>
      <c r="AG505" s="613"/>
      <c r="AH505" s="613"/>
      <c r="AI505" s="974"/>
      <c r="AJ505" s="613"/>
      <c r="AK505" s="972"/>
      <c r="AL505" s="613"/>
      <c r="AM505" s="972"/>
      <c r="AN505" s="613"/>
      <c r="AO505" s="972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3"/>
      <c r="BB505" s="613"/>
      <c r="BC505" s="613"/>
      <c r="BD505" s="613"/>
      <c r="BE505" s="613"/>
      <c r="BF505" s="613"/>
      <c r="BG505" s="1076"/>
      <c r="BH505" s="613"/>
      <c r="BI505" s="613"/>
      <c r="BJ505" s="613"/>
      <c r="BK505" s="613"/>
      <c r="BL505" s="613"/>
      <c r="BM505" s="973"/>
      <c r="BN505" s="613"/>
      <c r="BO505" s="613"/>
      <c r="BP505" s="613"/>
      <c r="BQ505" s="613"/>
      <c r="BR505" s="613"/>
      <c r="BS505" s="973"/>
      <c r="BT505" s="613"/>
      <c r="BU505" s="613"/>
      <c r="BV505" s="613"/>
      <c r="BW505" s="613"/>
      <c r="BX505" s="613"/>
      <c r="BY505" s="973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7"/>
      <c r="AA506" s="1078"/>
      <c r="AB506" s="1078"/>
      <c r="AC506" s="1078"/>
      <c r="AD506" s="1078"/>
      <c r="AE506" s="1079"/>
      <c r="AF506" s="496"/>
      <c r="AG506" s="496"/>
      <c r="AH506" s="496"/>
      <c r="AI506" s="974"/>
      <c r="AJ506" s="613"/>
      <c r="AK506" s="972"/>
      <c r="AL506" s="613"/>
      <c r="AM506" s="972"/>
      <c r="AN506" s="613"/>
      <c r="AO506" s="972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3"/>
      <c r="BB506" s="613"/>
      <c r="BC506" s="613"/>
      <c r="BD506" s="613"/>
      <c r="BE506" s="613"/>
      <c r="BF506" s="613"/>
      <c r="BG506" s="1076"/>
      <c r="BH506" s="613"/>
      <c r="BI506" s="613"/>
      <c r="BJ506" s="613"/>
      <c r="BK506" s="613"/>
      <c r="BL506" s="613"/>
      <c r="BM506" s="973"/>
      <c r="BN506" s="613"/>
      <c r="BO506" s="613"/>
      <c r="BP506" s="613"/>
      <c r="BQ506" s="613"/>
      <c r="BR506" s="613"/>
      <c r="BS506" s="973"/>
      <c r="BT506" s="613"/>
      <c r="BU506" s="613"/>
      <c r="BV506" s="613"/>
      <c r="BW506" s="613"/>
      <c r="BX506" s="613"/>
      <c r="BY506" s="973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7"/>
      <c r="AA507" s="1078"/>
      <c r="AB507" s="1078"/>
      <c r="AC507" s="1078"/>
      <c r="AD507" s="1078"/>
      <c r="AE507" s="1079"/>
      <c r="AF507" s="496"/>
      <c r="AG507" s="496"/>
      <c r="AH507" s="496"/>
      <c r="AI507" s="974"/>
      <c r="AJ507" s="613"/>
      <c r="AK507" s="972"/>
      <c r="AL507" s="613"/>
      <c r="AM507" s="972"/>
      <c r="AN507" s="613"/>
      <c r="AO507" s="972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3"/>
      <c r="BB507" s="613"/>
      <c r="BC507" s="613"/>
      <c r="BD507" s="613"/>
      <c r="BE507" s="613"/>
      <c r="BF507" s="613"/>
      <c r="BG507" s="1076"/>
      <c r="BH507" s="613"/>
      <c r="BI507" s="613"/>
      <c r="BJ507" s="613"/>
      <c r="BK507" s="613"/>
      <c r="BL507" s="613"/>
      <c r="BM507" s="973"/>
      <c r="BN507" s="613"/>
      <c r="BO507" s="613"/>
      <c r="BP507" s="613"/>
      <c r="BQ507" s="613"/>
      <c r="BR507" s="613"/>
      <c r="BS507" s="973"/>
      <c r="BT507" s="613"/>
      <c r="BU507" s="613"/>
      <c r="BV507" s="613"/>
      <c r="BW507" s="613"/>
      <c r="BX507" s="613"/>
      <c r="BY507" s="973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7"/>
      <c r="AA508" s="1078"/>
      <c r="AB508" s="1078"/>
      <c r="AC508" s="1078"/>
      <c r="AD508" s="1078"/>
      <c r="AE508" s="1079"/>
      <c r="AF508" s="496"/>
      <c r="AG508" s="496"/>
      <c r="AH508" s="496"/>
      <c r="AI508" s="974"/>
      <c r="AJ508" s="613"/>
      <c r="AK508" s="972"/>
      <c r="AL508" s="613"/>
      <c r="AM508" s="972"/>
      <c r="AN508" s="613"/>
      <c r="AO508" s="972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3"/>
      <c r="BB508" s="613"/>
      <c r="BC508" s="613"/>
      <c r="BD508" s="613"/>
      <c r="BE508" s="613"/>
      <c r="BF508" s="613"/>
      <c r="BG508" s="1076"/>
      <c r="BH508" s="613"/>
      <c r="BI508" s="613"/>
      <c r="BJ508" s="613"/>
      <c r="BK508" s="613"/>
      <c r="BL508" s="613"/>
      <c r="BM508" s="973"/>
      <c r="BN508" s="613"/>
      <c r="BO508" s="613"/>
      <c r="BP508" s="613"/>
      <c r="BQ508" s="613"/>
      <c r="BR508" s="613"/>
      <c r="BS508" s="973"/>
      <c r="BT508" s="613"/>
      <c r="BU508" s="613"/>
      <c r="BV508" s="613"/>
      <c r="BW508" s="613"/>
      <c r="BX508" s="613"/>
      <c r="BY508" s="973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7"/>
      <c r="AA509" s="1078"/>
      <c r="AB509" s="1078"/>
      <c r="AC509" s="1078"/>
      <c r="AD509" s="1078"/>
      <c r="AE509" s="1079"/>
      <c r="AF509" s="496"/>
      <c r="AG509" s="496"/>
      <c r="AH509" s="496"/>
      <c r="AI509" s="974"/>
      <c r="AJ509" s="613"/>
      <c r="AK509" s="972"/>
      <c r="AL509" s="613"/>
      <c r="AM509" s="972"/>
      <c r="AN509" s="613"/>
      <c r="AO509" s="972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3"/>
      <c r="BB509" s="613"/>
      <c r="BC509" s="613"/>
      <c r="BD509" s="613"/>
      <c r="BE509" s="613"/>
      <c r="BF509" s="613"/>
      <c r="BG509" s="1076"/>
      <c r="BH509" s="613"/>
      <c r="BI509" s="613"/>
      <c r="BJ509" s="613"/>
      <c r="BK509" s="613"/>
      <c r="BL509" s="613"/>
      <c r="BM509" s="973"/>
      <c r="BN509" s="613"/>
      <c r="BO509" s="613"/>
      <c r="BP509" s="613"/>
      <c r="BQ509" s="613"/>
      <c r="BR509" s="613"/>
      <c r="BS509" s="973"/>
      <c r="BT509" s="613"/>
      <c r="BU509" s="613"/>
      <c r="BV509" s="613"/>
      <c r="BW509" s="613"/>
      <c r="BX509" s="613"/>
      <c r="BY509" s="973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7"/>
      <c r="AA510" s="1078"/>
      <c r="AB510" s="1078"/>
      <c r="AC510" s="1078"/>
      <c r="AD510" s="1078"/>
      <c r="AE510" s="1079"/>
      <c r="AF510" s="496"/>
      <c r="AG510" s="496"/>
      <c r="AH510" s="496"/>
      <c r="AI510" s="974"/>
      <c r="AJ510" s="613"/>
      <c r="AK510" s="972"/>
      <c r="AL510" s="613"/>
      <c r="AM510" s="972"/>
      <c r="AN510" s="613"/>
      <c r="AO510" s="972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3"/>
      <c r="BB510" s="613"/>
      <c r="BC510" s="613"/>
      <c r="BD510" s="613"/>
      <c r="BE510" s="613"/>
      <c r="BF510" s="613"/>
      <c r="BG510" s="1076"/>
      <c r="BH510" s="613"/>
      <c r="BI510" s="613"/>
      <c r="BJ510" s="613"/>
      <c r="BK510" s="613"/>
      <c r="BL510" s="613"/>
      <c r="BM510" s="973"/>
      <c r="BN510" s="613"/>
      <c r="BO510" s="613"/>
      <c r="BP510" s="613"/>
      <c r="BQ510" s="613"/>
      <c r="BR510" s="613"/>
      <c r="BS510" s="973"/>
      <c r="BT510" s="613"/>
      <c r="BU510" s="613"/>
      <c r="BV510" s="613"/>
      <c r="BW510" s="613"/>
      <c r="BX510" s="613"/>
      <c r="BY510" s="973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7"/>
      <c r="AA511" s="1078"/>
      <c r="AB511" s="1078"/>
      <c r="AC511" s="1078"/>
      <c r="AD511" s="1078"/>
      <c r="AE511" s="1079"/>
      <c r="AF511" s="496"/>
      <c r="AG511" s="496"/>
      <c r="AH511" s="496"/>
      <c r="AI511" s="974"/>
      <c r="AJ511" s="613"/>
      <c r="AK511" s="972"/>
      <c r="AL511" s="613"/>
      <c r="AM511" s="972"/>
      <c r="AN511" s="613"/>
      <c r="AO511" s="972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3"/>
      <c r="BB511" s="613"/>
      <c r="BC511" s="613"/>
      <c r="BD511" s="613"/>
      <c r="BE511" s="613"/>
      <c r="BF511" s="613"/>
      <c r="BG511" s="1076"/>
      <c r="BH511" s="613"/>
      <c r="BI511" s="613"/>
      <c r="BJ511" s="613"/>
      <c r="BK511" s="613"/>
      <c r="BL511" s="613"/>
      <c r="BM511" s="973"/>
      <c r="BN511" s="613"/>
      <c r="BO511" s="613"/>
      <c r="BP511" s="613"/>
      <c r="BQ511" s="613"/>
      <c r="BR511" s="613"/>
      <c r="BS511" s="973"/>
      <c r="BT511" s="613"/>
      <c r="BU511" s="613"/>
      <c r="BV511" s="613"/>
      <c r="BW511" s="613"/>
      <c r="BX511" s="613"/>
      <c r="BY511" s="973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7"/>
      <c r="AA512" s="1078"/>
      <c r="AB512" s="1078"/>
      <c r="AC512" s="1078"/>
      <c r="AD512" s="1078"/>
      <c r="AE512" s="1079"/>
      <c r="AF512" s="496"/>
      <c r="AG512" s="496"/>
      <c r="AH512" s="496"/>
      <c r="AI512" s="974"/>
      <c r="AJ512" s="613"/>
      <c r="AK512" s="972"/>
      <c r="AL512" s="613"/>
      <c r="AM512" s="972"/>
      <c r="AN512" s="613"/>
      <c r="AO512" s="972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3"/>
      <c r="BB512" s="613"/>
      <c r="BC512" s="613"/>
      <c r="BD512" s="613"/>
      <c r="BE512" s="613"/>
      <c r="BF512" s="613"/>
      <c r="BG512" s="1076"/>
      <c r="BH512" s="613"/>
      <c r="BI512" s="613"/>
      <c r="BJ512" s="613"/>
      <c r="BK512" s="613"/>
      <c r="BL512" s="613"/>
      <c r="BM512" s="973"/>
      <c r="BN512" s="613"/>
      <c r="BO512" s="613"/>
      <c r="BP512" s="613"/>
      <c r="BQ512" s="613"/>
      <c r="BR512" s="613"/>
      <c r="BS512" s="973"/>
      <c r="BT512" s="613"/>
      <c r="BU512" s="613"/>
      <c r="BV512" s="613"/>
      <c r="BW512" s="613"/>
      <c r="BX512" s="613"/>
      <c r="BY512" s="973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7"/>
      <c r="AA513" s="1078"/>
      <c r="AB513" s="1078"/>
      <c r="AC513" s="1078"/>
      <c r="AD513" s="1078"/>
      <c r="AE513" s="1079"/>
      <c r="AF513" s="496"/>
      <c r="AG513" s="496"/>
      <c r="AH513" s="496"/>
      <c r="AI513" s="974"/>
      <c r="AJ513" s="613"/>
      <c r="AK513" s="972"/>
      <c r="AL513" s="613"/>
      <c r="AM513" s="972"/>
      <c r="AN513" s="613"/>
      <c r="AO513" s="972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3"/>
      <c r="BB513" s="613"/>
      <c r="BC513" s="613"/>
      <c r="BD513" s="613"/>
      <c r="BE513" s="613"/>
      <c r="BF513" s="613"/>
      <c r="BG513" s="1076"/>
      <c r="BH513" s="613"/>
      <c r="BI513" s="613"/>
      <c r="BJ513" s="613"/>
      <c r="BK513" s="613"/>
      <c r="BL513" s="613"/>
      <c r="BM513" s="973"/>
      <c r="BN513" s="613"/>
      <c r="BO513" s="613"/>
      <c r="BP513" s="613"/>
      <c r="BQ513" s="613"/>
      <c r="BR513" s="613"/>
      <c r="BS513" s="973"/>
      <c r="BT513" s="613"/>
      <c r="BU513" s="613"/>
      <c r="BV513" s="613"/>
      <c r="BW513" s="613"/>
      <c r="BX513" s="613"/>
      <c r="BY513" s="973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7"/>
      <c r="AA514" s="1078"/>
      <c r="AB514" s="1078"/>
      <c r="AC514" s="1078"/>
      <c r="AD514" s="1078"/>
      <c r="AE514" s="1079"/>
      <c r="AF514" s="496"/>
      <c r="AG514" s="496"/>
      <c r="AH514" s="496"/>
      <c r="AI514" s="974"/>
      <c r="AJ514" s="613"/>
      <c r="AK514" s="972"/>
      <c r="AL514" s="613"/>
      <c r="AM514" s="972"/>
      <c r="AN514" s="613"/>
      <c r="AO514" s="972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3"/>
      <c r="BB514" s="613"/>
      <c r="BC514" s="613"/>
      <c r="BD514" s="613"/>
      <c r="BE514" s="613"/>
      <c r="BF514" s="613"/>
      <c r="BG514" s="1076"/>
      <c r="BH514" s="613"/>
      <c r="BI514" s="613"/>
      <c r="BJ514" s="613"/>
      <c r="BK514" s="613"/>
      <c r="BL514" s="613"/>
      <c r="BM514" s="973"/>
      <c r="BN514" s="613"/>
      <c r="BO514" s="613"/>
      <c r="BP514" s="613"/>
      <c r="BQ514" s="613"/>
      <c r="BR514" s="613"/>
      <c r="BS514" s="973"/>
      <c r="BT514" s="613"/>
      <c r="BU514" s="613"/>
      <c r="BV514" s="613"/>
      <c r="BW514" s="613"/>
      <c r="BX514" s="613"/>
      <c r="BY514" s="973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7"/>
      <c r="AA515" s="1078"/>
      <c r="AB515" s="1078"/>
      <c r="AC515" s="1078"/>
      <c r="AD515" s="1078"/>
      <c r="AE515" s="1079"/>
      <c r="AF515" s="496"/>
      <c r="AG515" s="496"/>
      <c r="AH515" s="496"/>
      <c r="AI515" s="974"/>
      <c r="AJ515" s="613"/>
      <c r="AK515" s="972"/>
      <c r="AL515" s="613"/>
      <c r="AM515" s="972"/>
      <c r="AN515" s="613"/>
      <c r="AO515" s="972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3"/>
      <c r="BB515" s="613"/>
      <c r="BC515" s="613"/>
      <c r="BD515" s="613"/>
      <c r="BE515" s="613"/>
      <c r="BF515" s="613"/>
      <c r="BG515" s="1076"/>
      <c r="BH515" s="613"/>
      <c r="BI515" s="613"/>
      <c r="BJ515" s="613"/>
      <c r="BK515" s="613"/>
      <c r="BL515" s="613"/>
      <c r="BM515" s="973"/>
      <c r="BN515" s="613"/>
      <c r="BO515" s="613"/>
      <c r="BP515" s="613"/>
      <c r="BQ515" s="613"/>
      <c r="BR515" s="613"/>
      <c r="BS515" s="973"/>
      <c r="BT515" s="613"/>
      <c r="BU515" s="613"/>
      <c r="BV515" s="613"/>
      <c r="BW515" s="613"/>
      <c r="BX515" s="613"/>
      <c r="BY515" s="973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7"/>
      <c r="AA516" s="1078"/>
      <c r="AB516" s="1078"/>
      <c r="AC516" s="1078"/>
      <c r="AD516" s="1078"/>
      <c r="AE516" s="1079"/>
      <c r="AF516" s="496"/>
      <c r="AG516" s="496"/>
      <c r="AH516" s="496"/>
      <c r="AI516" s="974"/>
      <c r="AJ516" s="613"/>
      <c r="AK516" s="972"/>
      <c r="AL516" s="613"/>
      <c r="AM516" s="972"/>
      <c r="AN516" s="613"/>
      <c r="AO516" s="972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3"/>
      <c r="BB516" s="613"/>
      <c r="BC516" s="613"/>
      <c r="BD516" s="613"/>
      <c r="BE516" s="613"/>
      <c r="BF516" s="613"/>
      <c r="BG516" s="1076"/>
      <c r="BH516" s="613"/>
      <c r="BI516" s="613"/>
      <c r="BJ516" s="613"/>
      <c r="BK516" s="613"/>
      <c r="BL516" s="613"/>
      <c r="BM516" s="973"/>
      <c r="BN516" s="613"/>
      <c r="BO516" s="613"/>
      <c r="BP516" s="613"/>
      <c r="BQ516" s="613"/>
      <c r="BR516" s="613"/>
      <c r="BS516" s="973"/>
      <c r="BT516" s="613"/>
      <c r="BU516" s="613"/>
      <c r="BV516" s="613"/>
      <c r="BW516" s="613"/>
      <c r="BX516" s="613"/>
      <c r="BY516" s="973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7"/>
      <c r="AA517" s="1078"/>
      <c r="AB517" s="1078"/>
      <c r="AC517" s="1078"/>
      <c r="AD517" s="1078"/>
      <c r="AE517" s="1079"/>
      <c r="AF517" s="496"/>
      <c r="AG517" s="496"/>
      <c r="AH517" s="496"/>
      <c r="AI517" s="974"/>
      <c r="AJ517" s="613"/>
      <c r="AK517" s="972"/>
      <c r="AL517" s="613"/>
      <c r="AM517" s="972"/>
      <c r="AN517" s="613"/>
      <c r="AO517" s="972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3"/>
      <c r="BB517" s="613"/>
      <c r="BC517" s="613"/>
      <c r="BD517" s="613"/>
      <c r="BE517" s="613"/>
      <c r="BF517" s="613"/>
      <c r="BG517" s="1076"/>
      <c r="BH517" s="613"/>
      <c r="BI517" s="613"/>
      <c r="BJ517" s="613"/>
      <c r="BK517" s="613"/>
      <c r="BL517" s="613"/>
      <c r="BM517" s="973"/>
      <c r="BN517" s="613"/>
      <c r="BO517" s="613"/>
      <c r="BP517" s="613"/>
      <c r="BQ517" s="613"/>
      <c r="BR517" s="613"/>
      <c r="BS517" s="973"/>
      <c r="BT517" s="613"/>
      <c r="BU517" s="613"/>
      <c r="BV517" s="613"/>
      <c r="BW517" s="613"/>
      <c r="BX517" s="613"/>
      <c r="BY517" s="973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7"/>
      <c r="AA518" s="1078"/>
      <c r="AB518" s="1078"/>
      <c r="AC518" s="1078"/>
      <c r="AD518" s="1078"/>
      <c r="AE518" s="1079"/>
      <c r="AF518" s="496"/>
      <c r="AG518" s="496"/>
      <c r="AH518" s="496"/>
      <c r="AI518" s="974"/>
      <c r="AJ518" s="613"/>
      <c r="AK518" s="972"/>
      <c r="AL518" s="613"/>
      <c r="AM518" s="972"/>
      <c r="AN518" s="613"/>
      <c r="AO518" s="972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3"/>
      <c r="BB518" s="613"/>
      <c r="BC518" s="613"/>
      <c r="BD518" s="613"/>
      <c r="BE518" s="613"/>
      <c r="BF518" s="613"/>
      <c r="BG518" s="1076"/>
      <c r="BH518" s="613"/>
      <c r="BI518" s="613"/>
      <c r="BJ518" s="613"/>
      <c r="BK518" s="613"/>
      <c r="BL518" s="613"/>
      <c r="BM518" s="973"/>
      <c r="BN518" s="613"/>
      <c r="BO518" s="613"/>
      <c r="BP518" s="613"/>
      <c r="BQ518" s="613"/>
      <c r="BR518" s="613"/>
      <c r="BS518" s="973"/>
      <c r="BT518" s="613"/>
      <c r="BU518" s="613"/>
      <c r="BV518" s="613"/>
      <c r="BW518" s="613"/>
      <c r="BX518" s="613"/>
      <c r="BY518" s="973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7"/>
      <c r="AA519" s="1078"/>
      <c r="AB519" s="1078"/>
      <c r="AC519" s="1078"/>
      <c r="AD519" s="1078"/>
      <c r="AE519" s="1079"/>
      <c r="AF519" s="496"/>
      <c r="AG519" s="496"/>
      <c r="AH519" s="496"/>
      <c r="AI519" s="974"/>
      <c r="AJ519" s="613"/>
      <c r="AK519" s="972"/>
      <c r="AL519" s="613"/>
      <c r="AM519" s="972"/>
      <c r="AN519" s="613"/>
      <c r="AO519" s="972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3"/>
      <c r="BB519" s="613"/>
      <c r="BC519" s="613"/>
      <c r="BD519" s="613"/>
      <c r="BE519" s="613"/>
      <c r="BF519" s="613"/>
      <c r="BG519" s="1076"/>
      <c r="BH519" s="613"/>
      <c r="BI519" s="613"/>
      <c r="BJ519" s="613"/>
      <c r="BK519" s="613"/>
      <c r="BL519" s="613"/>
      <c r="BM519" s="973"/>
      <c r="BN519" s="613"/>
      <c r="BO519" s="613"/>
      <c r="BP519" s="613"/>
      <c r="BQ519" s="613"/>
      <c r="BR519" s="613"/>
      <c r="BS519" s="973"/>
      <c r="BT519" s="613"/>
      <c r="BU519" s="613"/>
      <c r="BV519" s="613"/>
      <c r="BW519" s="613"/>
      <c r="BX519" s="613"/>
      <c r="BY519" s="973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7"/>
      <c r="AA520" s="1078"/>
      <c r="AB520" s="1078"/>
      <c r="AC520" s="1078"/>
      <c r="AD520" s="1078"/>
      <c r="AE520" s="1079"/>
      <c r="AF520" s="496"/>
      <c r="AG520" s="496"/>
      <c r="AH520" s="496"/>
      <c r="AI520" s="974"/>
      <c r="AJ520" s="613"/>
      <c r="AK520" s="972"/>
      <c r="AL520" s="613"/>
      <c r="AM520" s="972"/>
      <c r="AN520" s="613"/>
      <c r="AO520" s="972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3"/>
      <c r="BB520" s="613"/>
      <c r="BC520" s="613"/>
      <c r="BD520" s="613"/>
      <c r="BE520" s="613"/>
      <c r="BF520" s="613"/>
      <c r="BG520" s="1076"/>
      <c r="BH520" s="613"/>
      <c r="BI520" s="613"/>
      <c r="BJ520" s="613"/>
      <c r="BK520" s="613"/>
      <c r="BL520" s="613"/>
      <c r="BM520" s="973"/>
      <c r="BN520" s="613"/>
      <c r="BO520" s="613"/>
      <c r="BP520" s="613"/>
      <c r="BQ520" s="613"/>
      <c r="BR520" s="613"/>
      <c r="BS520" s="973"/>
      <c r="BT520" s="613"/>
      <c r="BU520" s="613"/>
      <c r="BV520" s="613"/>
      <c r="BW520" s="613"/>
      <c r="BX520" s="613"/>
      <c r="BY520" s="973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7"/>
      <c r="AA521" s="1078"/>
      <c r="AB521" s="1078"/>
      <c r="AC521" s="1078"/>
      <c r="AD521" s="1078"/>
      <c r="AE521" s="1079"/>
      <c r="AF521" s="496"/>
      <c r="AG521" s="496"/>
      <c r="AH521" s="496"/>
      <c r="AI521" s="974"/>
      <c r="AJ521" s="613"/>
      <c r="AK521" s="972"/>
      <c r="AL521" s="613"/>
      <c r="AM521" s="972"/>
      <c r="AN521" s="613"/>
      <c r="AO521" s="972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3"/>
      <c r="BB521" s="613"/>
      <c r="BC521" s="613"/>
      <c r="BD521" s="613"/>
      <c r="BE521" s="613"/>
      <c r="BF521" s="613"/>
      <c r="BG521" s="1076"/>
      <c r="BH521" s="613"/>
      <c r="BI521" s="613"/>
      <c r="BJ521" s="613"/>
      <c r="BK521" s="613"/>
      <c r="BL521" s="613"/>
      <c r="BM521" s="973"/>
      <c r="BN521" s="613"/>
      <c r="BO521" s="613"/>
      <c r="BP521" s="613"/>
      <c r="BQ521" s="613"/>
      <c r="BR521" s="613"/>
      <c r="BS521" s="973"/>
      <c r="BT521" s="613"/>
      <c r="BU521" s="613"/>
      <c r="BV521" s="613"/>
      <c r="BW521" s="613"/>
      <c r="BX521" s="613"/>
      <c r="BY521" s="973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7"/>
      <c r="AA522" s="1078"/>
      <c r="AB522" s="1078"/>
      <c r="AC522" s="1078"/>
      <c r="AD522" s="1078"/>
      <c r="AE522" s="1079"/>
      <c r="AF522" s="496"/>
      <c r="AG522" s="496"/>
      <c r="AH522" s="496"/>
      <c r="AI522" s="974"/>
      <c r="AJ522" s="613"/>
      <c r="AK522" s="972"/>
      <c r="AL522" s="613"/>
      <c r="AM522" s="972"/>
      <c r="AN522" s="613"/>
      <c r="AO522" s="972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3"/>
      <c r="BB522" s="613"/>
      <c r="BC522" s="613"/>
      <c r="BD522" s="613"/>
      <c r="BE522" s="613"/>
      <c r="BF522" s="613"/>
      <c r="BG522" s="1076"/>
      <c r="BH522" s="613"/>
      <c r="BI522" s="613"/>
      <c r="BJ522" s="613"/>
      <c r="BK522" s="613"/>
      <c r="BL522" s="613"/>
      <c r="BM522" s="973"/>
      <c r="BN522" s="613"/>
      <c r="BO522" s="613"/>
      <c r="BP522" s="613"/>
      <c r="BQ522" s="613"/>
      <c r="BR522" s="613"/>
      <c r="BS522" s="973"/>
      <c r="BT522" s="613"/>
      <c r="BU522" s="613"/>
      <c r="BV522" s="613"/>
      <c r="BW522" s="613"/>
      <c r="BX522" s="613"/>
      <c r="BY522" s="973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7"/>
      <c r="AA523" s="1078"/>
      <c r="AB523" s="1078"/>
      <c r="AC523" s="1078"/>
      <c r="AD523" s="1078"/>
      <c r="AE523" s="1079"/>
      <c r="AF523" s="496"/>
      <c r="AG523" s="496"/>
      <c r="AH523" s="496"/>
      <c r="AI523" s="974"/>
      <c r="AJ523" s="613"/>
      <c r="AK523" s="972"/>
      <c r="AL523" s="613"/>
      <c r="AM523" s="972"/>
      <c r="AN523" s="613"/>
      <c r="AO523" s="972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3"/>
      <c r="BB523" s="613"/>
      <c r="BC523" s="613"/>
      <c r="BD523" s="613"/>
      <c r="BE523" s="613"/>
      <c r="BF523" s="613"/>
      <c r="BG523" s="1076"/>
      <c r="BH523" s="613"/>
      <c r="BI523" s="613"/>
      <c r="BJ523" s="613"/>
      <c r="BK523" s="613"/>
      <c r="BL523" s="613"/>
      <c r="BM523" s="973"/>
      <c r="BN523" s="613"/>
      <c r="BO523" s="613"/>
      <c r="BP523" s="613"/>
      <c r="BQ523" s="613"/>
      <c r="BR523" s="613"/>
      <c r="BS523" s="973"/>
      <c r="BT523" s="613"/>
      <c r="BU523" s="613"/>
      <c r="BV523" s="613"/>
      <c r="BW523" s="613"/>
      <c r="BX523" s="613"/>
      <c r="BY523" s="973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7"/>
      <c r="AA524" s="1078"/>
      <c r="AB524" s="1078"/>
      <c r="AC524" s="1078"/>
      <c r="AD524" s="1078"/>
      <c r="AE524" s="1079"/>
      <c r="AF524" s="496"/>
      <c r="AG524" s="496"/>
      <c r="AH524" s="496"/>
      <c r="AI524" s="974"/>
      <c r="AJ524" s="613"/>
      <c r="AK524" s="972"/>
      <c r="AL524" s="613"/>
      <c r="AM524" s="972"/>
      <c r="AN524" s="613"/>
      <c r="AO524" s="972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3"/>
      <c r="BB524" s="613"/>
      <c r="BC524" s="613"/>
      <c r="BD524" s="613"/>
      <c r="BE524" s="613"/>
      <c r="BF524" s="613"/>
      <c r="BG524" s="1076"/>
      <c r="BH524" s="613"/>
      <c r="BI524" s="613"/>
      <c r="BJ524" s="613"/>
      <c r="BK524" s="613"/>
      <c r="BL524" s="613"/>
      <c r="BM524" s="973"/>
      <c r="BN524" s="613"/>
      <c r="BO524" s="613"/>
      <c r="BP524" s="613"/>
      <c r="BQ524" s="613"/>
      <c r="BR524" s="613"/>
      <c r="BS524" s="973"/>
      <c r="BT524" s="613"/>
      <c r="BU524" s="613"/>
      <c r="BV524" s="613"/>
      <c r="BW524" s="613"/>
      <c r="BX524" s="613"/>
      <c r="BY524" s="973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7"/>
      <c r="AA525" s="1078"/>
      <c r="AB525" s="1078"/>
      <c r="AC525" s="1078"/>
      <c r="AD525" s="1078"/>
      <c r="AE525" s="1079"/>
      <c r="AF525" s="496"/>
      <c r="AG525" s="496"/>
      <c r="AH525" s="496"/>
      <c r="AI525" s="974"/>
      <c r="AJ525" s="613"/>
      <c r="AK525" s="972"/>
      <c r="AL525" s="613"/>
      <c r="AM525" s="972"/>
      <c r="AN525" s="613"/>
      <c r="AO525" s="972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3"/>
      <c r="BB525" s="613"/>
      <c r="BC525" s="613"/>
      <c r="BD525" s="613"/>
      <c r="BE525" s="613"/>
      <c r="BF525" s="613"/>
      <c r="BG525" s="1076"/>
      <c r="BH525" s="613"/>
      <c r="BI525" s="613"/>
      <c r="BJ525" s="613"/>
      <c r="BK525" s="613"/>
      <c r="BL525" s="613"/>
      <c r="BM525" s="973"/>
      <c r="BN525" s="613"/>
      <c r="BO525" s="613"/>
      <c r="BP525" s="613"/>
      <c r="BQ525" s="613"/>
      <c r="BR525" s="613"/>
      <c r="BS525" s="973"/>
      <c r="BT525" s="613"/>
      <c r="BU525" s="613"/>
      <c r="BV525" s="613"/>
      <c r="BW525" s="613"/>
      <c r="BX525" s="613"/>
      <c r="BY525" s="973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7"/>
      <c r="AA526" s="1078"/>
      <c r="AB526" s="1078"/>
      <c r="AC526" s="1078"/>
      <c r="AD526" s="1078"/>
      <c r="AE526" s="1079"/>
      <c r="AF526" s="496"/>
      <c r="AG526" s="496"/>
      <c r="AH526" s="496"/>
      <c r="AI526" s="974"/>
      <c r="AJ526" s="613"/>
      <c r="AK526" s="972"/>
      <c r="AL526" s="613"/>
      <c r="AM526" s="972"/>
      <c r="AN526" s="613"/>
      <c r="AO526" s="972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3"/>
      <c r="BB526" s="613"/>
      <c r="BC526" s="613"/>
      <c r="BD526" s="613"/>
      <c r="BE526" s="613"/>
      <c r="BF526" s="613"/>
      <c r="BG526" s="1076"/>
      <c r="BH526" s="613"/>
      <c r="BI526" s="613"/>
      <c r="BJ526" s="613"/>
      <c r="BK526" s="613"/>
      <c r="BL526" s="613"/>
      <c r="BM526" s="973"/>
      <c r="BN526" s="613"/>
      <c r="BO526" s="613"/>
      <c r="BP526" s="613"/>
      <c r="BQ526" s="613"/>
      <c r="BR526" s="613"/>
      <c r="BS526" s="973"/>
      <c r="BT526" s="613"/>
      <c r="BU526" s="613"/>
      <c r="BV526" s="613"/>
      <c r="BW526" s="613"/>
      <c r="BX526" s="613"/>
      <c r="BY526" s="973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7"/>
      <c r="AA527" s="1078"/>
      <c r="AB527" s="1078"/>
      <c r="AC527" s="1078"/>
      <c r="AD527" s="1078"/>
      <c r="AE527" s="1079"/>
      <c r="AF527" s="496"/>
      <c r="AG527" s="496"/>
      <c r="AH527" s="496"/>
      <c r="AI527" s="974"/>
      <c r="AJ527" s="613"/>
      <c r="AK527" s="972"/>
      <c r="AL527" s="613"/>
      <c r="AM527" s="972"/>
      <c r="AN527" s="613"/>
      <c r="AO527" s="972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3"/>
      <c r="BB527" s="613"/>
      <c r="BC527" s="613"/>
      <c r="BD527" s="613"/>
      <c r="BE527" s="613"/>
      <c r="BF527" s="613"/>
      <c r="BG527" s="1076"/>
      <c r="BH527" s="613"/>
      <c r="BI527" s="613"/>
      <c r="BJ527" s="613"/>
      <c r="BK527" s="613"/>
      <c r="BL527" s="613"/>
      <c r="BM527" s="973"/>
      <c r="BN527" s="613"/>
      <c r="BO527" s="613"/>
      <c r="BP527" s="613"/>
      <c r="BQ527" s="613"/>
      <c r="BR527" s="613"/>
      <c r="BS527" s="973"/>
      <c r="BT527" s="613"/>
      <c r="BU527" s="613"/>
      <c r="BV527" s="613"/>
      <c r="BW527" s="613"/>
      <c r="BX527" s="613"/>
      <c r="BY527" s="973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7"/>
      <c r="AA528" s="1078"/>
      <c r="AB528" s="1078"/>
      <c r="AC528" s="1078"/>
      <c r="AD528" s="1078"/>
      <c r="AE528" s="1079"/>
      <c r="AF528" s="496"/>
      <c r="AG528" s="496"/>
      <c r="AH528" s="496"/>
      <c r="AI528" s="974"/>
      <c r="AJ528" s="613"/>
      <c r="AK528" s="972"/>
      <c r="AL528" s="613"/>
      <c r="AM528" s="972"/>
      <c r="AN528" s="613"/>
      <c r="AO528" s="972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3"/>
      <c r="BB528" s="613"/>
      <c r="BC528" s="613"/>
      <c r="BD528" s="613"/>
      <c r="BE528" s="613"/>
      <c r="BF528" s="613"/>
      <c r="BG528" s="1076"/>
      <c r="BH528" s="613"/>
      <c r="BI528" s="613"/>
      <c r="BJ528" s="613"/>
      <c r="BK528" s="613"/>
      <c r="BL528" s="613"/>
      <c r="BM528" s="973"/>
      <c r="BN528" s="613"/>
      <c r="BO528" s="613"/>
      <c r="BP528" s="613"/>
      <c r="BQ528" s="613"/>
      <c r="BR528" s="613"/>
      <c r="BS528" s="973"/>
      <c r="BT528" s="613"/>
      <c r="BU528" s="613"/>
      <c r="BV528" s="613"/>
      <c r="BW528" s="613"/>
      <c r="BX528" s="613"/>
      <c r="BY528" s="973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7"/>
      <c r="AA529" s="1078"/>
      <c r="AB529" s="1078"/>
      <c r="AC529" s="1078"/>
      <c r="AD529" s="1078"/>
      <c r="AE529" s="1079"/>
      <c r="AF529" s="496"/>
      <c r="AG529" s="496"/>
      <c r="AH529" s="496"/>
      <c r="AI529" s="974"/>
      <c r="AJ529" s="613"/>
      <c r="AK529" s="972"/>
      <c r="AL529" s="613"/>
      <c r="AM529" s="972"/>
      <c r="AN529" s="613"/>
      <c r="AO529" s="972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3"/>
      <c r="BB529" s="613"/>
      <c r="BC529" s="613"/>
      <c r="BD529" s="613"/>
      <c r="BE529" s="613"/>
      <c r="BF529" s="613"/>
      <c r="BG529" s="1076"/>
      <c r="BH529" s="613"/>
      <c r="BI529" s="613"/>
      <c r="BJ529" s="613"/>
      <c r="BK529" s="613"/>
      <c r="BL529" s="613"/>
      <c r="BM529" s="973"/>
      <c r="BN529" s="613"/>
      <c r="BO529" s="613"/>
      <c r="BP529" s="613"/>
      <c r="BQ529" s="613"/>
      <c r="BR529" s="613"/>
      <c r="BS529" s="973"/>
      <c r="BT529" s="613"/>
      <c r="BU529" s="613"/>
      <c r="BV529" s="613"/>
      <c r="BW529" s="613"/>
      <c r="BX529" s="613"/>
      <c r="BY529" s="973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7"/>
      <c r="AA530" s="1078"/>
      <c r="AB530" s="1078"/>
      <c r="AC530" s="1078"/>
      <c r="AD530" s="1078"/>
      <c r="AE530" s="1079"/>
      <c r="AF530" s="496"/>
      <c r="AG530" s="496"/>
      <c r="AH530" s="496"/>
      <c r="AI530" s="974"/>
      <c r="AJ530" s="613"/>
      <c r="AK530" s="972"/>
      <c r="AL530" s="613"/>
      <c r="AM530" s="972"/>
      <c r="AN530" s="613"/>
      <c r="AO530" s="972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3"/>
      <c r="BB530" s="613"/>
      <c r="BC530" s="613"/>
      <c r="BD530" s="613"/>
      <c r="BE530" s="613"/>
      <c r="BF530" s="613"/>
      <c r="BG530" s="1076"/>
      <c r="BH530" s="613"/>
      <c r="BI530" s="613"/>
      <c r="BJ530" s="613"/>
      <c r="BK530" s="613"/>
      <c r="BL530" s="613"/>
      <c r="BM530" s="973"/>
      <c r="BN530" s="613"/>
      <c r="BO530" s="613"/>
      <c r="BP530" s="613"/>
      <c r="BQ530" s="613"/>
      <c r="BR530" s="613"/>
      <c r="BS530" s="973"/>
      <c r="BT530" s="613"/>
      <c r="BU530" s="613"/>
      <c r="BV530" s="613"/>
      <c r="BW530" s="613"/>
      <c r="BX530" s="613"/>
      <c r="BY530" s="973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8"/>
      <c r="AB531" s="1078"/>
      <c r="AC531" s="1078"/>
      <c r="AD531" s="1078"/>
      <c r="AE531" s="1080"/>
      <c r="AF531" s="586"/>
      <c r="AG531" s="586"/>
      <c r="AH531" s="586"/>
      <c r="AI531" s="974"/>
      <c r="AJ531" s="613"/>
      <c r="AK531" s="972"/>
      <c r="AL531" s="613"/>
      <c r="AM531" s="972"/>
      <c r="AN531" s="613"/>
      <c r="AO531" s="972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3"/>
      <c r="BB531" s="613"/>
      <c r="BC531" s="613"/>
      <c r="BD531" s="613"/>
      <c r="BE531" s="613"/>
      <c r="BF531" s="613"/>
      <c r="BG531" s="1076"/>
      <c r="BH531" s="613"/>
      <c r="BI531" s="613"/>
      <c r="BJ531" s="613"/>
      <c r="BK531" s="613"/>
      <c r="BL531" s="613"/>
      <c r="BM531" s="973"/>
      <c r="BN531" s="613"/>
      <c r="BO531" s="613"/>
      <c r="BP531" s="613"/>
      <c r="BQ531" s="613"/>
      <c r="BR531" s="613"/>
      <c r="BS531" s="973"/>
      <c r="BT531" s="613"/>
      <c r="BU531" s="613"/>
      <c r="BV531" s="613"/>
      <c r="BW531" s="613"/>
      <c r="BX531" s="613"/>
      <c r="BY531" s="973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8"/>
      <c r="AB532" s="1078"/>
      <c r="AC532" s="1078"/>
      <c r="AD532" s="1078"/>
      <c r="AE532" s="1080"/>
      <c r="AF532" s="586"/>
      <c r="AG532" s="586"/>
      <c r="AH532" s="586"/>
      <c r="AI532" s="974"/>
      <c r="AJ532" s="613"/>
      <c r="AK532" s="972"/>
      <c r="AL532" s="613"/>
      <c r="AM532" s="972"/>
      <c r="AN532" s="613"/>
      <c r="AO532" s="972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3"/>
      <c r="BB532" s="613"/>
      <c r="BC532" s="613"/>
      <c r="BD532" s="613"/>
      <c r="BE532" s="613"/>
      <c r="BF532" s="613"/>
      <c r="BG532" s="1076"/>
      <c r="BH532" s="613"/>
      <c r="BI532" s="613"/>
      <c r="BJ532" s="613"/>
      <c r="BK532" s="613"/>
      <c r="BL532" s="613"/>
      <c r="BM532" s="973"/>
      <c r="BN532" s="613"/>
      <c r="BO532" s="613"/>
      <c r="BP532" s="613"/>
      <c r="BQ532" s="613"/>
      <c r="BR532" s="613"/>
      <c r="BS532" s="973"/>
      <c r="BT532" s="613"/>
      <c r="BU532" s="613"/>
      <c r="BV532" s="613"/>
      <c r="BW532" s="613"/>
      <c r="BX532" s="613"/>
      <c r="BY532" s="973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8"/>
      <c r="AB533" s="1078"/>
      <c r="AC533" s="1078"/>
      <c r="AD533" s="1078"/>
      <c r="AE533" s="1080"/>
      <c r="AF533" s="586"/>
      <c r="AG533" s="586"/>
      <c r="AH533" s="586"/>
      <c r="AI533" s="974"/>
      <c r="AJ533" s="613"/>
      <c r="AK533" s="972"/>
      <c r="AL533" s="613"/>
      <c r="AM533" s="972"/>
      <c r="AN533" s="613"/>
      <c r="AO533" s="972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3"/>
      <c r="BB533" s="613"/>
      <c r="BC533" s="613"/>
      <c r="BD533" s="613"/>
      <c r="BE533" s="613"/>
      <c r="BF533" s="613"/>
      <c r="BG533" s="1076"/>
      <c r="BH533" s="613"/>
      <c r="BI533" s="613"/>
      <c r="BJ533" s="613"/>
      <c r="BK533" s="613"/>
      <c r="BL533" s="613"/>
      <c r="BM533" s="973"/>
      <c r="BN533" s="613"/>
      <c r="BO533" s="613"/>
      <c r="BP533" s="613"/>
      <c r="BQ533" s="613"/>
      <c r="BR533" s="613"/>
      <c r="BS533" s="973"/>
      <c r="BT533" s="613"/>
      <c r="BU533" s="613"/>
      <c r="BV533" s="613"/>
      <c r="BW533" s="613"/>
      <c r="BX533" s="613"/>
      <c r="BY533" s="973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8"/>
      <c r="AB534" s="1078"/>
      <c r="AC534" s="1078"/>
      <c r="AD534" s="1078"/>
      <c r="AE534" s="1080"/>
      <c r="AF534" s="586"/>
      <c r="AG534" s="586"/>
      <c r="AH534" s="586"/>
      <c r="AI534" s="974"/>
      <c r="AJ534" s="613"/>
      <c r="AK534" s="972"/>
      <c r="AL534" s="613"/>
      <c r="AM534" s="972"/>
      <c r="AN534" s="613"/>
      <c r="AO534" s="972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3"/>
      <c r="BB534" s="613"/>
      <c r="BC534" s="613"/>
      <c r="BD534" s="613"/>
      <c r="BE534" s="613"/>
      <c r="BF534" s="613"/>
      <c r="BG534" s="1076"/>
      <c r="BH534" s="613"/>
      <c r="BI534" s="613"/>
      <c r="BJ534" s="613"/>
      <c r="BK534" s="613"/>
      <c r="BL534" s="613"/>
      <c r="BM534" s="973"/>
      <c r="BN534" s="613"/>
      <c r="BO534" s="613"/>
      <c r="BP534" s="613"/>
      <c r="BQ534" s="613"/>
      <c r="BR534" s="613"/>
      <c r="BS534" s="973"/>
      <c r="BT534" s="613"/>
      <c r="BU534" s="613"/>
      <c r="BV534" s="613"/>
      <c r="BW534" s="613"/>
      <c r="BX534" s="613"/>
      <c r="BY534" s="973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8"/>
      <c r="AB535" s="1078"/>
      <c r="AC535" s="1078"/>
      <c r="AD535" s="1078"/>
      <c r="AE535" s="1080"/>
      <c r="AF535" s="586"/>
      <c r="AG535" s="586"/>
      <c r="AH535" s="586"/>
      <c r="AI535" s="974"/>
      <c r="AJ535" s="613"/>
      <c r="AK535" s="972"/>
      <c r="AL535" s="613"/>
      <c r="AM535" s="972"/>
      <c r="AN535" s="613"/>
      <c r="AO535" s="972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3"/>
      <c r="BB535" s="613"/>
      <c r="BC535" s="613"/>
      <c r="BD535" s="613"/>
      <c r="BE535" s="613"/>
      <c r="BF535" s="613"/>
      <c r="BG535" s="1076"/>
      <c r="BH535" s="613"/>
      <c r="BI535" s="613"/>
      <c r="BJ535" s="613"/>
      <c r="BK535" s="613"/>
      <c r="BL535" s="613"/>
      <c r="BM535" s="973"/>
      <c r="BN535" s="613"/>
      <c r="BO535" s="613"/>
      <c r="BP535" s="613"/>
      <c r="BQ535" s="613"/>
      <c r="BR535" s="613"/>
      <c r="BS535" s="973"/>
      <c r="BT535" s="613"/>
      <c r="BU535" s="613"/>
      <c r="BV535" s="613"/>
      <c r="BW535" s="613"/>
      <c r="BX535" s="613"/>
      <c r="BY535" s="973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8"/>
      <c r="AB536" s="1078"/>
      <c r="AC536" s="1078"/>
      <c r="AD536" s="1078"/>
      <c r="AE536" s="1080"/>
      <c r="AF536" s="586"/>
      <c r="AG536" s="586"/>
      <c r="AH536" s="586"/>
      <c r="AI536" s="974"/>
      <c r="AJ536" s="613"/>
      <c r="AK536" s="972"/>
      <c r="AL536" s="613"/>
      <c r="AM536" s="972"/>
      <c r="AN536" s="613"/>
      <c r="AO536" s="972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3"/>
      <c r="BB536" s="613"/>
      <c r="BC536" s="613"/>
      <c r="BD536" s="613"/>
      <c r="BE536" s="613"/>
      <c r="BF536" s="613"/>
      <c r="BG536" s="1076"/>
      <c r="BH536" s="613"/>
      <c r="BI536" s="613"/>
      <c r="BJ536" s="613"/>
      <c r="BK536" s="613"/>
      <c r="BL536" s="613"/>
      <c r="BM536" s="973"/>
      <c r="BN536" s="613"/>
      <c r="BO536" s="613"/>
      <c r="BP536" s="613"/>
      <c r="BQ536" s="613"/>
      <c r="BR536" s="613"/>
      <c r="BS536" s="973"/>
      <c r="BT536" s="613"/>
      <c r="BU536" s="613"/>
      <c r="BV536" s="613"/>
      <c r="BW536" s="613"/>
      <c r="BX536" s="613"/>
      <c r="BY536" s="973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8"/>
      <c r="AB537" s="1078"/>
      <c r="AC537" s="1078"/>
      <c r="AD537" s="1078"/>
      <c r="AE537" s="1080"/>
      <c r="AF537" s="586"/>
      <c r="AG537" s="586"/>
      <c r="AH537" s="586"/>
      <c r="AI537" s="974"/>
      <c r="AJ537" s="613"/>
      <c r="AK537" s="972"/>
      <c r="AL537" s="613"/>
      <c r="AM537" s="972"/>
      <c r="AN537" s="613"/>
      <c r="AO537" s="972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3"/>
      <c r="BB537" s="613"/>
      <c r="BC537" s="613"/>
      <c r="BD537" s="613"/>
      <c r="BE537" s="613"/>
      <c r="BF537" s="613"/>
      <c r="BG537" s="1076"/>
      <c r="BH537" s="613"/>
      <c r="BI537" s="613"/>
      <c r="BJ537" s="613"/>
      <c r="BK537" s="613"/>
      <c r="BL537" s="613"/>
      <c r="BM537" s="973"/>
      <c r="BN537" s="613"/>
      <c r="BO537" s="613"/>
      <c r="BP537" s="613"/>
      <c r="BQ537" s="613"/>
      <c r="BR537" s="613"/>
      <c r="BS537" s="973"/>
      <c r="BT537" s="613"/>
      <c r="BU537" s="613"/>
      <c r="BV537" s="613"/>
      <c r="BW537" s="613"/>
      <c r="BX537" s="613"/>
      <c r="BY537" s="973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8"/>
      <c r="AB538" s="1078"/>
      <c r="AC538" s="1078"/>
      <c r="AD538" s="1078"/>
      <c r="AE538" s="1080"/>
      <c r="AF538" s="586"/>
      <c r="AG538" s="586"/>
      <c r="AH538" s="586"/>
      <c r="AI538" s="974"/>
      <c r="AJ538" s="613"/>
      <c r="AK538" s="972"/>
      <c r="AL538" s="613"/>
      <c r="AM538" s="972"/>
      <c r="AN538" s="613"/>
      <c r="AO538" s="972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3"/>
      <c r="BB538" s="613"/>
      <c r="BC538" s="613"/>
      <c r="BD538" s="613"/>
      <c r="BE538" s="613"/>
      <c r="BF538" s="613"/>
      <c r="BG538" s="1076"/>
      <c r="BH538" s="613"/>
      <c r="BI538" s="613"/>
      <c r="BJ538" s="613"/>
      <c r="BK538" s="613"/>
      <c r="BL538" s="613"/>
      <c r="BM538" s="973"/>
      <c r="BN538" s="613"/>
      <c r="BO538" s="613"/>
      <c r="BP538" s="613"/>
      <c r="BQ538" s="613"/>
      <c r="BR538" s="613"/>
      <c r="BS538" s="973"/>
      <c r="BT538" s="613"/>
      <c r="BU538" s="613"/>
      <c r="BV538" s="613"/>
      <c r="BW538" s="613"/>
      <c r="BX538" s="613"/>
      <c r="BY538" s="973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8"/>
      <c r="AB539" s="1078"/>
      <c r="AC539" s="1078"/>
      <c r="AD539" s="1078"/>
      <c r="AE539" s="1080"/>
      <c r="AF539" s="586"/>
      <c r="AG539" s="586"/>
      <c r="AH539" s="586"/>
      <c r="AI539" s="974"/>
      <c r="AJ539" s="613"/>
      <c r="AK539" s="972"/>
      <c r="AL539" s="613"/>
      <c r="AM539" s="972"/>
      <c r="AN539" s="613"/>
      <c r="AO539" s="972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3"/>
      <c r="BB539" s="613"/>
      <c r="BC539" s="613"/>
      <c r="BD539" s="613"/>
      <c r="BE539" s="613"/>
      <c r="BF539" s="613"/>
      <c r="BG539" s="1076"/>
      <c r="BH539" s="613"/>
      <c r="BI539" s="613"/>
      <c r="BJ539" s="613"/>
      <c r="BK539" s="613"/>
      <c r="BL539" s="613"/>
      <c r="BM539" s="973"/>
      <c r="BN539" s="613"/>
      <c r="BO539" s="613"/>
      <c r="BP539" s="613"/>
      <c r="BQ539" s="613"/>
      <c r="BR539" s="613"/>
      <c r="BS539" s="973"/>
      <c r="BT539" s="613"/>
      <c r="BU539" s="613"/>
      <c r="BV539" s="613"/>
      <c r="BW539" s="613"/>
      <c r="BX539" s="613"/>
      <c r="BY539" s="973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8"/>
      <c r="AB540" s="1078"/>
      <c r="AC540" s="1078"/>
      <c r="AD540" s="1078"/>
      <c r="AE540" s="1080"/>
      <c r="AF540" s="586"/>
      <c r="AG540" s="586"/>
      <c r="AH540" s="586"/>
      <c r="AI540" s="974"/>
      <c r="AJ540" s="613"/>
      <c r="AK540" s="972"/>
      <c r="AL540" s="613"/>
      <c r="AM540" s="972"/>
      <c r="AN540" s="613"/>
      <c r="AO540" s="972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3"/>
      <c r="BB540" s="613"/>
      <c r="BC540" s="613"/>
      <c r="BD540" s="613"/>
      <c r="BE540" s="613"/>
      <c r="BF540" s="613"/>
      <c r="BG540" s="1076"/>
      <c r="BH540" s="613"/>
      <c r="BI540" s="613"/>
      <c r="BJ540" s="613"/>
      <c r="BK540" s="613"/>
      <c r="BL540" s="613"/>
      <c r="BM540" s="973"/>
      <c r="BN540" s="613"/>
      <c r="BO540" s="613"/>
      <c r="BP540" s="613"/>
      <c r="BQ540" s="613"/>
      <c r="BR540" s="613"/>
      <c r="BS540" s="973"/>
      <c r="BT540" s="613"/>
      <c r="BU540" s="613"/>
      <c r="BV540" s="613"/>
      <c r="BW540" s="613"/>
      <c r="BX540" s="613"/>
      <c r="BY540" s="973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8"/>
      <c r="AB541" s="1078"/>
      <c r="AC541" s="1078"/>
      <c r="AD541" s="1078"/>
      <c r="AE541" s="1080"/>
      <c r="AF541" s="586"/>
      <c r="AG541" s="586"/>
      <c r="AH541" s="586"/>
      <c r="AI541" s="974"/>
      <c r="AJ541" s="613"/>
      <c r="AK541" s="972"/>
      <c r="AL541" s="613"/>
      <c r="AM541" s="972"/>
      <c r="AN541" s="613"/>
      <c r="AO541" s="972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3"/>
      <c r="BB541" s="613"/>
      <c r="BC541" s="613"/>
      <c r="BD541" s="613"/>
      <c r="BE541" s="613"/>
      <c r="BF541" s="613"/>
      <c r="BG541" s="1076"/>
      <c r="BH541" s="613"/>
      <c r="BI541" s="613"/>
      <c r="BJ541" s="613"/>
      <c r="BK541" s="613"/>
      <c r="BL541" s="613"/>
      <c r="BM541" s="973"/>
      <c r="BN541" s="613"/>
      <c r="BO541" s="613"/>
      <c r="BP541" s="613"/>
      <c r="BQ541" s="613"/>
      <c r="BR541" s="613"/>
      <c r="BS541" s="973"/>
      <c r="BT541" s="613"/>
      <c r="BU541" s="613"/>
      <c r="BV541" s="613"/>
      <c r="BW541" s="613"/>
      <c r="BX541" s="613"/>
      <c r="BY541" s="973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8"/>
      <c r="AB542" s="1078"/>
      <c r="AC542" s="1078"/>
      <c r="AD542" s="1078"/>
      <c r="AE542" s="1080"/>
      <c r="AF542" s="586"/>
      <c r="AG542" s="586"/>
      <c r="AH542" s="586"/>
      <c r="AI542" s="974"/>
      <c r="AJ542" s="613"/>
      <c r="AK542" s="972"/>
      <c r="AL542" s="613"/>
      <c r="AM542" s="972"/>
      <c r="AN542" s="613"/>
      <c r="AO542" s="972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3"/>
      <c r="BB542" s="613"/>
      <c r="BC542" s="613"/>
      <c r="BD542" s="613"/>
      <c r="BE542" s="613"/>
      <c r="BF542" s="613"/>
      <c r="BG542" s="1076"/>
      <c r="BH542" s="613"/>
      <c r="BI542" s="613"/>
      <c r="BJ542" s="613"/>
      <c r="BK542" s="613"/>
      <c r="BL542" s="613"/>
      <c r="BM542" s="973"/>
      <c r="BN542" s="613"/>
      <c r="BO542" s="613"/>
      <c r="BP542" s="613"/>
      <c r="BQ542" s="613"/>
      <c r="BR542" s="613"/>
      <c r="BS542" s="973"/>
      <c r="BT542" s="613"/>
      <c r="BU542" s="613"/>
      <c r="BV542" s="613"/>
      <c r="BW542" s="613"/>
      <c r="BX542" s="613"/>
      <c r="BY542" s="973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8"/>
      <c r="AB543" s="1078"/>
      <c r="AC543" s="1078"/>
      <c r="AD543" s="1078"/>
      <c r="AE543" s="1080"/>
      <c r="AF543" s="586"/>
      <c r="AG543" s="586"/>
      <c r="AH543" s="586"/>
      <c r="AI543" s="974"/>
      <c r="AJ543" s="613"/>
      <c r="AK543" s="972"/>
      <c r="AL543" s="613"/>
      <c r="AM543" s="972"/>
      <c r="AN543" s="613"/>
      <c r="AO543" s="972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3"/>
      <c r="BB543" s="613"/>
      <c r="BC543" s="613"/>
      <c r="BD543" s="613"/>
      <c r="BE543" s="613"/>
      <c r="BF543" s="613"/>
      <c r="BG543" s="1076"/>
      <c r="BH543" s="613"/>
      <c r="BI543" s="613"/>
      <c r="BJ543" s="613"/>
      <c r="BK543" s="613"/>
      <c r="BL543" s="613"/>
      <c r="BM543" s="973"/>
      <c r="BN543" s="613"/>
      <c r="BO543" s="613"/>
      <c r="BP543" s="613"/>
      <c r="BQ543" s="613"/>
      <c r="BR543" s="613"/>
      <c r="BS543" s="973"/>
      <c r="BT543" s="613"/>
      <c r="BU543" s="613"/>
      <c r="BV543" s="613"/>
      <c r="BW543" s="613"/>
      <c r="BX543" s="613"/>
      <c r="BY543" s="973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8"/>
      <c r="AB544" s="1078"/>
      <c r="AC544" s="1078"/>
      <c r="AD544" s="1078"/>
      <c r="AE544" s="1080"/>
      <c r="AF544" s="586"/>
      <c r="AG544" s="586"/>
      <c r="AH544" s="586"/>
      <c r="AI544" s="974"/>
      <c r="AJ544" s="613"/>
      <c r="AK544" s="972"/>
      <c r="AL544" s="613"/>
      <c r="AM544" s="972"/>
      <c r="AN544" s="613"/>
      <c r="AO544" s="972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3"/>
      <c r="BB544" s="613"/>
      <c r="BC544" s="613"/>
      <c r="BD544" s="613"/>
      <c r="BE544" s="613"/>
      <c r="BF544" s="613"/>
      <c r="BG544" s="1076"/>
      <c r="BH544" s="613"/>
      <c r="BI544" s="613"/>
      <c r="BJ544" s="613"/>
      <c r="BK544" s="613"/>
      <c r="BL544" s="613"/>
      <c r="BM544" s="973"/>
      <c r="BN544" s="613"/>
      <c r="BO544" s="613"/>
      <c r="BP544" s="613"/>
      <c r="BQ544" s="613"/>
      <c r="BR544" s="613"/>
      <c r="BS544" s="973"/>
      <c r="BT544" s="613"/>
      <c r="BU544" s="613"/>
      <c r="BV544" s="613"/>
      <c r="BW544" s="613"/>
      <c r="BX544" s="613"/>
      <c r="BY544" s="973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8"/>
      <c r="AB545" s="1078"/>
      <c r="AC545" s="1078"/>
      <c r="AD545" s="1078"/>
      <c r="AE545" s="1080"/>
      <c r="AF545" s="586"/>
      <c r="AG545" s="586"/>
      <c r="AH545" s="586"/>
      <c r="AI545" s="974"/>
      <c r="AJ545" s="613"/>
      <c r="AK545" s="972"/>
      <c r="AL545" s="613"/>
      <c r="AM545" s="972"/>
      <c r="AN545" s="613"/>
      <c r="AO545" s="972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3"/>
      <c r="BB545" s="613"/>
      <c r="BC545" s="613"/>
      <c r="BD545" s="613"/>
      <c r="BE545" s="613"/>
      <c r="BF545" s="613"/>
      <c r="BG545" s="1076"/>
      <c r="BH545" s="613"/>
      <c r="BI545" s="613"/>
      <c r="BJ545" s="613"/>
      <c r="BK545" s="613"/>
      <c r="BL545" s="613"/>
      <c r="BM545" s="973"/>
      <c r="BN545" s="613"/>
      <c r="BO545" s="613"/>
      <c r="BP545" s="613"/>
      <c r="BQ545" s="613"/>
      <c r="BR545" s="613"/>
      <c r="BS545" s="973"/>
      <c r="BT545" s="613"/>
      <c r="BU545" s="613"/>
      <c r="BV545" s="613"/>
      <c r="BW545" s="613"/>
      <c r="BX545" s="613"/>
      <c r="BY545" s="973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8"/>
      <c r="AB546" s="1078"/>
      <c r="AC546" s="1078"/>
      <c r="AD546" s="1078"/>
      <c r="AE546" s="1080"/>
      <c r="AF546" s="586"/>
      <c r="AG546" s="586"/>
      <c r="AH546" s="586"/>
      <c r="AI546" s="974"/>
      <c r="AJ546" s="613"/>
      <c r="AK546" s="972"/>
      <c r="AL546" s="613"/>
      <c r="AM546" s="972"/>
      <c r="AN546" s="613"/>
      <c r="AO546" s="972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3"/>
      <c r="BB546" s="613"/>
      <c r="BC546" s="613"/>
      <c r="BD546" s="613"/>
      <c r="BE546" s="613"/>
      <c r="BF546" s="613"/>
      <c r="BG546" s="1076"/>
      <c r="BH546" s="613"/>
      <c r="BI546" s="613"/>
      <c r="BJ546" s="613"/>
      <c r="BK546" s="613"/>
      <c r="BL546" s="613"/>
      <c r="BM546" s="973"/>
      <c r="BN546" s="613"/>
      <c r="BO546" s="613"/>
      <c r="BP546" s="613"/>
      <c r="BQ546" s="613"/>
      <c r="BR546" s="613"/>
      <c r="BS546" s="973"/>
      <c r="BT546" s="613"/>
      <c r="BU546" s="613"/>
      <c r="BV546" s="613"/>
      <c r="BW546" s="613"/>
      <c r="BX546" s="613"/>
      <c r="BY546" s="973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8"/>
      <c r="AB547" s="1078"/>
      <c r="AC547" s="1078"/>
      <c r="AD547" s="1078"/>
      <c r="AE547" s="1080"/>
      <c r="AF547" s="586"/>
      <c r="AG547" s="586"/>
      <c r="AH547" s="586"/>
      <c r="AI547" s="974"/>
      <c r="AJ547" s="613"/>
      <c r="AK547" s="972"/>
      <c r="AL547" s="613"/>
      <c r="AM547" s="972"/>
      <c r="AN547" s="613"/>
      <c r="AO547" s="972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3"/>
      <c r="BB547" s="613"/>
      <c r="BC547" s="613"/>
      <c r="BD547" s="613"/>
      <c r="BE547" s="613"/>
      <c r="BF547" s="613"/>
      <c r="BG547" s="1076"/>
      <c r="BH547" s="613"/>
      <c r="BI547" s="613"/>
      <c r="BJ547" s="613"/>
      <c r="BK547" s="613"/>
      <c r="BL547" s="613"/>
      <c r="BM547" s="973"/>
      <c r="BN547" s="613"/>
      <c r="BO547" s="613"/>
      <c r="BP547" s="613"/>
      <c r="BQ547" s="613"/>
      <c r="BR547" s="613"/>
      <c r="BS547" s="973"/>
      <c r="BT547" s="613"/>
      <c r="BU547" s="613"/>
      <c r="BV547" s="613"/>
      <c r="BW547" s="613"/>
      <c r="BX547" s="613"/>
      <c r="BY547" s="973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8"/>
      <c r="AB548" s="1078"/>
      <c r="AC548" s="1078"/>
      <c r="AD548" s="1078"/>
      <c r="AE548" s="1080"/>
      <c r="AF548" s="586"/>
      <c r="AG548" s="586"/>
      <c r="AH548" s="586"/>
      <c r="AI548" s="974"/>
      <c r="AJ548" s="613"/>
      <c r="AK548" s="972"/>
      <c r="AL548" s="613"/>
      <c r="AM548" s="972"/>
      <c r="AN548" s="613"/>
      <c r="AO548" s="972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3"/>
      <c r="BB548" s="613"/>
      <c r="BC548" s="613"/>
      <c r="BD548" s="613"/>
      <c r="BE548" s="613"/>
      <c r="BF548" s="613"/>
      <c r="BG548" s="1076"/>
      <c r="BH548" s="613"/>
      <c r="BI548" s="613"/>
      <c r="BJ548" s="613"/>
      <c r="BK548" s="613"/>
      <c r="BL548" s="613"/>
      <c r="BM548" s="973"/>
      <c r="BN548" s="613"/>
      <c r="BO548" s="613"/>
      <c r="BP548" s="613"/>
      <c r="BQ548" s="613"/>
      <c r="BR548" s="613"/>
      <c r="BS548" s="973"/>
      <c r="BT548" s="613"/>
      <c r="BU548" s="613"/>
      <c r="BV548" s="613"/>
      <c r="BW548" s="613"/>
      <c r="BX548" s="613"/>
      <c r="BY548" s="973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8"/>
      <c r="AB549" s="1078"/>
      <c r="AC549" s="1078"/>
      <c r="AD549" s="1078"/>
      <c r="AE549" s="1080"/>
      <c r="AF549" s="586"/>
      <c r="AG549" s="586"/>
      <c r="AH549" s="586"/>
      <c r="AI549" s="974"/>
      <c r="AJ549" s="613"/>
      <c r="AK549" s="972"/>
      <c r="AL549" s="613"/>
      <c r="AM549" s="972"/>
      <c r="AN549" s="613"/>
      <c r="AO549" s="972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3"/>
      <c r="BB549" s="613"/>
      <c r="BC549" s="613"/>
      <c r="BD549" s="613"/>
      <c r="BE549" s="613"/>
      <c r="BF549" s="613"/>
      <c r="BG549" s="1076"/>
      <c r="BH549" s="613"/>
      <c r="BI549" s="613"/>
      <c r="BJ549" s="613"/>
      <c r="BK549" s="613"/>
      <c r="BL549" s="613"/>
      <c r="BM549" s="973"/>
      <c r="BN549" s="613"/>
      <c r="BO549" s="613"/>
      <c r="BP549" s="613"/>
      <c r="BQ549" s="613"/>
      <c r="BR549" s="613"/>
      <c r="BS549" s="973"/>
      <c r="BT549" s="613"/>
      <c r="BU549" s="613"/>
      <c r="BV549" s="613"/>
      <c r="BW549" s="613"/>
      <c r="BX549" s="613"/>
      <c r="BY549" s="973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8"/>
      <c r="AB550" s="1078"/>
      <c r="AC550" s="1078"/>
      <c r="AD550" s="1078"/>
      <c r="AE550" s="1080"/>
      <c r="AF550" s="586"/>
      <c r="AG550" s="586"/>
      <c r="AH550" s="586"/>
      <c r="AI550" s="974"/>
      <c r="AJ550" s="613"/>
      <c r="AK550" s="972"/>
      <c r="AL550" s="613"/>
      <c r="AM550" s="972"/>
      <c r="AN550" s="613"/>
      <c r="AO550" s="972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3"/>
      <c r="BB550" s="613"/>
      <c r="BC550" s="613"/>
      <c r="BD550" s="613"/>
      <c r="BE550" s="613"/>
      <c r="BF550" s="613"/>
      <c r="BG550" s="1076"/>
      <c r="BH550" s="613"/>
      <c r="BI550" s="613"/>
      <c r="BJ550" s="613"/>
      <c r="BK550" s="613"/>
      <c r="BL550" s="613"/>
      <c r="BM550" s="973"/>
      <c r="BN550" s="613"/>
      <c r="BO550" s="613"/>
      <c r="BP550" s="613"/>
      <c r="BQ550" s="613"/>
      <c r="BR550" s="613"/>
      <c r="BS550" s="973"/>
      <c r="BT550" s="613"/>
      <c r="BU550" s="613"/>
      <c r="BV550" s="613"/>
      <c r="BW550" s="613"/>
      <c r="BX550" s="613"/>
      <c r="BY550" s="973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8"/>
      <c r="AB551" s="1078"/>
      <c r="AC551" s="1078"/>
      <c r="AD551" s="1078"/>
      <c r="AE551" s="1080"/>
      <c r="AF551" s="586"/>
      <c r="AG551" s="586"/>
      <c r="AH551" s="586"/>
      <c r="AI551" s="974"/>
      <c r="AJ551" s="613"/>
      <c r="AK551" s="972"/>
      <c r="AL551" s="613"/>
      <c r="AM551" s="972"/>
      <c r="AN551" s="613"/>
      <c r="AO551" s="972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3"/>
      <c r="BB551" s="613"/>
      <c r="BC551" s="613"/>
      <c r="BD551" s="613"/>
      <c r="BE551" s="613"/>
      <c r="BF551" s="613"/>
      <c r="BG551" s="1076"/>
      <c r="BH551" s="613"/>
      <c r="BI551" s="613"/>
      <c r="BJ551" s="613"/>
      <c r="BK551" s="613"/>
      <c r="BL551" s="613"/>
      <c r="BM551" s="973"/>
      <c r="BN551" s="613"/>
      <c r="BO551" s="613"/>
      <c r="BP551" s="613"/>
      <c r="BQ551" s="613"/>
      <c r="BR551" s="613"/>
      <c r="BS551" s="973"/>
      <c r="BT551" s="613"/>
      <c r="BU551" s="613"/>
      <c r="BV551" s="613"/>
      <c r="BW551" s="613"/>
      <c r="BX551" s="613"/>
      <c r="BY551" s="973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8"/>
      <c r="AB552" s="1078"/>
      <c r="AC552" s="1078"/>
      <c r="AD552" s="1078"/>
      <c r="AE552" s="1080"/>
      <c r="AF552" s="586"/>
      <c r="AG552" s="586"/>
      <c r="AH552" s="586"/>
      <c r="AI552" s="974"/>
      <c r="AJ552" s="613"/>
      <c r="AK552" s="972"/>
      <c r="AL552" s="613"/>
      <c r="AM552" s="972"/>
      <c r="AN552" s="613"/>
      <c r="AO552" s="972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3"/>
      <c r="BB552" s="613"/>
      <c r="BC552" s="613"/>
      <c r="BD552" s="613"/>
      <c r="BE552" s="613"/>
      <c r="BF552" s="613"/>
      <c r="BG552" s="1076"/>
      <c r="BH552" s="613"/>
      <c r="BI552" s="613"/>
      <c r="BJ552" s="613"/>
      <c r="BK552" s="613"/>
      <c r="BL552" s="613"/>
      <c r="BM552" s="973"/>
      <c r="BN552" s="613"/>
      <c r="BO552" s="613"/>
      <c r="BP552" s="613"/>
      <c r="BQ552" s="613"/>
      <c r="BR552" s="613"/>
      <c r="BS552" s="973"/>
      <c r="BT552" s="613"/>
      <c r="BU552" s="613"/>
      <c r="BV552" s="613"/>
      <c r="BW552" s="613"/>
      <c r="BX552" s="613"/>
      <c r="BY552" s="973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8"/>
      <c r="AB553" s="1078"/>
      <c r="AC553" s="1078"/>
      <c r="AD553" s="1078"/>
      <c r="AE553" s="1080"/>
      <c r="AF553" s="586"/>
      <c r="AG553" s="586"/>
      <c r="AH553" s="586"/>
      <c r="AI553" s="974"/>
      <c r="AJ553" s="613"/>
      <c r="AK553" s="972"/>
      <c r="AL553" s="613"/>
      <c r="AM553" s="972"/>
      <c r="AN553" s="613"/>
      <c r="AO553" s="972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3"/>
      <c r="BB553" s="613"/>
      <c r="BC553" s="613"/>
      <c r="BD553" s="613"/>
      <c r="BE553" s="613"/>
      <c r="BF553" s="613"/>
      <c r="BG553" s="1076"/>
      <c r="BH553" s="613"/>
      <c r="BI553" s="613"/>
      <c r="BJ553" s="613"/>
      <c r="BK553" s="613"/>
      <c r="BL553" s="613"/>
      <c r="BM553" s="973"/>
      <c r="BN553" s="613"/>
      <c r="BO553" s="613"/>
      <c r="BP553" s="613"/>
      <c r="BQ553" s="613"/>
      <c r="BR553" s="613"/>
      <c r="BS553" s="973"/>
      <c r="BT553" s="613"/>
      <c r="BU553" s="613"/>
      <c r="BV553" s="613"/>
      <c r="BW553" s="613"/>
      <c r="BX553" s="613"/>
      <c r="BY553" s="973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8"/>
      <c r="AB554" s="1078"/>
      <c r="AC554" s="1078"/>
      <c r="AD554" s="1078"/>
      <c r="AE554" s="1080"/>
      <c r="AF554" s="586"/>
      <c r="AG554" s="586"/>
      <c r="AH554" s="586"/>
      <c r="AI554" s="974"/>
      <c r="AJ554" s="613"/>
      <c r="AK554" s="972"/>
      <c r="AL554" s="613"/>
      <c r="AM554" s="972"/>
      <c r="AN554" s="613"/>
      <c r="AO554" s="972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3"/>
      <c r="BB554" s="613"/>
      <c r="BC554" s="613"/>
      <c r="BD554" s="613"/>
      <c r="BE554" s="613"/>
      <c r="BF554" s="613"/>
      <c r="BG554" s="1076"/>
      <c r="BH554" s="613"/>
      <c r="BI554" s="613"/>
      <c r="BJ554" s="613"/>
      <c r="BK554" s="613"/>
      <c r="BL554" s="613"/>
      <c r="BM554" s="973"/>
      <c r="BN554" s="613"/>
      <c r="BO554" s="613"/>
      <c r="BP554" s="613"/>
      <c r="BQ554" s="613"/>
      <c r="BR554" s="613"/>
      <c r="BS554" s="973"/>
      <c r="BT554" s="613"/>
      <c r="BU554" s="613"/>
      <c r="BV554" s="613"/>
      <c r="BW554" s="613"/>
      <c r="BX554" s="613"/>
      <c r="BY554" s="973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8"/>
      <c r="AB555" s="1078"/>
      <c r="AC555" s="1078"/>
      <c r="AD555" s="1078"/>
      <c r="AE555" s="1080"/>
      <c r="AF555" s="586"/>
      <c r="AG555" s="586"/>
      <c r="AH555" s="586"/>
      <c r="AI555" s="974"/>
      <c r="AJ555" s="613"/>
      <c r="AK555" s="972"/>
      <c r="AL555" s="613"/>
      <c r="AM555" s="972"/>
      <c r="AN555" s="613"/>
      <c r="AO555" s="972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3"/>
      <c r="BB555" s="613"/>
      <c r="BC555" s="613"/>
      <c r="BD555" s="613"/>
      <c r="BE555" s="613"/>
      <c r="BF555" s="613"/>
      <c r="BG555" s="1076"/>
      <c r="BH555" s="613"/>
      <c r="BI555" s="613"/>
      <c r="BJ555" s="613"/>
      <c r="BK555" s="613"/>
      <c r="BL555" s="613"/>
      <c r="BM555" s="973"/>
      <c r="BN555" s="613"/>
      <c r="BO555" s="613"/>
      <c r="BP555" s="613"/>
      <c r="BQ555" s="613"/>
      <c r="BR555" s="613"/>
      <c r="BS555" s="973"/>
      <c r="BT555" s="613"/>
      <c r="BU555" s="613"/>
      <c r="BV555" s="613"/>
      <c r="BW555" s="613"/>
      <c r="BX555" s="613"/>
      <c r="BY555" s="973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8"/>
      <c r="AB556" s="1078"/>
      <c r="AC556" s="1078"/>
      <c r="AD556" s="1078"/>
      <c r="AE556" s="1080"/>
      <c r="AF556" s="586"/>
      <c r="AG556" s="586"/>
      <c r="AH556" s="586"/>
      <c r="AI556" s="974"/>
      <c r="AJ556" s="613"/>
      <c r="AK556" s="972"/>
      <c r="AL556" s="613"/>
      <c r="AM556" s="972"/>
      <c r="AN556" s="613"/>
      <c r="AO556" s="972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3"/>
      <c r="BB556" s="613"/>
      <c r="BC556" s="613"/>
      <c r="BD556" s="613"/>
      <c r="BE556" s="613"/>
      <c r="BF556" s="613"/>
      <c r="BG556" s="1076"/>
      <c r="BH556" s="613"/>
      <c r="BI556" s="613"/>
      <c r="BJ556" s="613"/>
      <c r="BK556" s="613"/>
      <c r="BL556" s="613"/>
      <c r="BM556" s="973"/>
      <c r="BN556" s="613"/>
      <c r="BO556" s="613"/>
      <c r="BP556" s="613"/>
      <c r="BQ556" s="613"/>
      <c r="BR556" s="613"/>
      <c r="BS556" s="973"/>
      <c r="BT556" s="613"/>
      <c r="BU556" s="613"/>
      <c r="BV556" s="613"/>
      <c r="BW556" s="613"/>
      <c r="BX556" s="613"/>
      <c r="BY556" s="973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8"/>
      <c r="AB557" s="1078"/>
      <c r="AC557" s="1078"/>
      <c r="AD557" s="1078"/>
      <c r="AE557" s="1080"/>
      <c r="AF557" s="586"/>
      <c r="AG557" s="586"/>
      <c r="AH557" s="586"/>
      <c r="AI557" s="974"/>
      <c r="AJ557" s="613"/>
      <c r="AK557" s="972"/>
      <c r="AL557" s="613"/>
      <c r="AM557" s="972"/>
      <c r="AN557" s="613"/>
      <c r="AO557" s="972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3"/>
      <c r="BB557" s="613"/>
      <c r="BC557" s="613"/>
      <c r="BD557" s="613"/>
      <c r="BE557" s="613"/>
      <c r="BF557" s="613"/>
      <c r="BG557" s="1076"/>
      <c r="BH557" s="613"/>
      <c r="BI557" s="613"/>
      <c r="BJ557" s="613"/>
      <c r="BK557" s="613"/>
      <c r="BL557" s="613"/>
      <c r="BM557" s="973"/>
      <c r="BN557" s="613"/>
      <c r="BO557" s="613"/>
      <c r="BP557" s="613"/>
      <c r="BQ557" s="613"/>
      <c r="BR557" s="613"/>
      <c r="BS557" s="973"/>
      <c r="BT557" s="613"/>
      <c r="BU557" s="613"/>
      <c r="BV557" s="613"/>
      <c r="BW557" s="613"/>
      <c r="BX557" s="613"/>
      <c r="BY557" s="973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8"/>
      <c r="AB558" s="1078"/>
      <c r="AC558" s="1078"/>
      <c r="AD558" s="1078"/>
      <c r="AE558" s="1080"/>
      <c r="AF558" s="586"/>
      <c r="AG558" s="586"/>
      <c r="AH558" s="586"/>
      <c r="AI558" s="974"/>
      <c r="AJ558" s="613"/>
      <c r="AK558" s="972"/>
      <c r="AL558" s="613"/>
      <c r="AM558" s="972"/>
      <c r="AN558" s="613"/>
      <c r="AO558" s="972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3"/>
      <c r="BB558" s="613"/>
      <c r="BC558" s="613"/>
      <c r="BD558" s="613"/>
      <c r="BE558" s="613"/>
      <c r="BF558" s="613"/>
      <c r="BG558" s="1076"/>
      <c r="BH558" s="613"/>
      <c r="BI558" s="613"/>
      <c r="BJ558" s="613"/>
      <c r="BK558" s="613"/>
      <c r="BL558" s="613"/>
      <c r="BM558" s="973"/>
      <c r="BN558" s="613"/>
      <c r="BO558" s="613"/>
      <c r="BP558" s="613"/>
      <c r="BQ558" s="613"/>
      <c r="BR558" s="613"/>
      <c r="BS558" s="973"/>
      <c r="BT558" s="613"/>
      <c r="BU558" s="613"/>
      <c r="BV558" s="613"/>
      <c r="BW558" s="613"/>
      <c r="BX558" s="613"/>
      <c r="BY558" s="973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8"/>
      <c r="AB559" s="1078"/>
      <c r="AC559" s="1078"/>
      <c r="AD559" s="1078"/>
      <c r="AE559" s="1080"/>
      <c r="AF559" s="586"/>
      <c r="AG559" s="586"/>
      <c r="AH559" s="586"/>
      <c r="AI559" s="974"/>
      <c r="AJ559" s="613"/>
      <c r="AK559" s="972"/>
      <c r="AL559" s="613"/>
      <c r="AM559" s="972"/>
      <c r="AN559" s="613"/>
      <c r="AO559" s="972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3"/>
      <c r="BB559" s="613"/>
      <c r="BC559" s="613"/>
      <c r="BD559" s="613"/>
      <c r="BE559" s="613"/>
      <c r="BF559" s="613"/>
      <c r="BG559" s="1076"/>
      <c r="BH559" s="613"/>
      <c r="BI559" s="613"/>
      <c r="BJ559" s="613"/>
      <c r="BK559" s="613"/>
      <c r="BL559" s="613"/>
      <c r="BM559" s="973"/>
      <c r="BN559" s="613"/>
      <c r="BO559" s="613"/>
      <c r="BP559" s="613"/>
      <c r="BQ559" s="613"/>
      <c r="BR559" s="613"/>
      <c r="BS559" s="973"/>
      <c r="BT559" s="613"/>
      <c r="BU559" s="613"/>
      <c r="BV559" s="613"/>
      <c r="BW559" s="613"/>
      <c r="BX559" s="613"/>
      <c r="BY559" s="973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8"/>
      <c r="AB560" s="1078"/>
      <c r="AC560" s="1078"/>
      <c r="AD560" s="1078"/>
      <c r="AE560" s="1080"/>
      <c r="AF560" s="586"/>
      <c r="AG560" s="586"/>
      <c r="AH560" s="586"/>
      <c r="AI560" s="974"/>
      <c r="AJ560" s="613"/>
      <c r="AK560" s="972"/>
      <c r="AL560" s="613"/>
      <c r="AM560" s="972"/>
      <c r="AN560" s="613"/>
      <c r="AO560" s="972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3"/>
      <c r="BB560" s="613"/>
      <c r="BC560" s="613"/>
      <c r="BD560" s="613"/>
      <c r="BE560" s="613"/>
      <c r="BF560" s="613"/>
      <c r="BG560" s="1076"/>
      <c r="BH560" s="613"/>
      <c r="BI560" s="613"/>
      <c r="BJ560" s="613"/>
      <c r="BK560" s="613"/>
      <c r="BL560" s="613"/>
      <c r="BM560" s="973"/>
      <c r="BN560" s="613"/>
      <c r="BO560" s="613"/>
      <c r="BP560" s="613"/>
      <c r="BQ560" s="613"/>
      <c r="BR560" s="613"/>
      <c r="BS560" s="973"/>
      <c r="BT560" s="613"/>
      <c r="BU560" s="613"/>
      <c r="BV560" s="613"/>
      <c r="BW560" s="613"/>
      <c r="BX560" s="613"/>
      <c r="BY560" s="973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8"/>
      <c r="AB561" s="1078"/>
      <c r="AC561" s="1078"/>
      <c r="AD561" s="1078"/>
      <c r="AE561" s="1080"/>
      <c r="AF561" s="586"/>
      <c r="AG561" s="586"/>
      <c r="AH561" s="586"/>
      <c r="AI561" s="862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8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8"/>
      <c r="AB562" s="1078"/>
      <c r="AC562" s="1078"/>
      <c r="AD562" s="1078"/>
      <c r="AE562" s="1080"/>
      <c r="AF562" s="586"/>
      <c r="AG562" s="586"/>
      <c r="AH562" s="586"/>
      <c r="AI562" s="862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8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8"/>
      <c r="AB563" s="1078"/>
      <c r="AC563" s="1078"/>
      <c r="AD563" s="1078"/>
      <c r="AE563" s="1080"/>
      <c r="AF563" s="586"/>
      <c r="AG563" s="586"/>
      <c r="AH563" s="586"/>
      <c r="AI563" s="862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8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8"/>
      <c r="AB564" s="1078"/>
      <c r="AC564" s="1078"/>
      <c r="AD564" s="1078"/>
      <c r="AE564" s="1080"/>
      <c r="AF564" s="586"/>
      <c r="AG564" s="586"/>
      <c r="AH564" s="586"/>
      <c r="AI564" s="862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8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8"/>
      <c r="AB565" s="1078"/>
      <c r="AC565" s="1078"/>
      <c r="AD565" s="1078"/>
      <c r="AE565" s="1080"/>
      <c r="AF565" s="586"/>
      <c r="AG565" s="586"/>
      <c r="AH565" s="586"/>
      <c r="AI565" s="862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8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8"/>
      <c r="AB566" s="1078"/>
      <c r="AC566" s="1078"/>
      <c r="AD566" s="1078"/>
      <c r="AE566" s="1080"/>
      <c r="AF566" s="586"/>
      <c r="AG566" s="586"/>
      <c r="AH566" s="586"/>
      <c r="AI566" s="862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8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8"/>
      <c r="AB567" s="1078"/>
      <c r="AC567" s="1078"/>
      <c r="AD567" s="1078"/>
      <c r="AE567" s="1080"/>
      <c r="AF567" s="586"/>
      <c r="AG567" s="586"/>
      <c r="AH567" s="586"/>
      <c r="AI567" s="862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8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8"/>
      <c r="AB568" s="1078"/>
      <c r="AC568" s="1078"/>
      <c r="AD568" s="1078"/>
      <c r="AE568" s="1080"/>
      <c r="AF568" s="586"/>
      <c r="AG568" s="586"/>
      <c r="AH568" s="586"/>
      <c r="AI568" s="862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8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8"/>
      <c r="AB569" s="1078"/>
      <c r="AC569" s="1078"/>
      <c r="AD569" s="1078"/>
      <c r="AE569" s="1080"/>
      <c r="AF569" s="586"/>
      <c r="AG569" s="586"/>
      <c r="AH569" s="586"/>
      <c r="AI569" s="862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8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8"/>
      <c r="AB570" s="1078"/>
      <c r="AC570" s="1078"/>
      <c r="AD570" s="1078"/>
      <c r="AE570" s="1080"/>
      <c r="AF570" s="586"/>
      <c r="AG570" s="586"/>
      <c r="AH570" s="586"/>
      <c r="AI570" s="862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8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8"/>
      <c r="AB571" s="1078"/>
      <c r="AC571" s="1078"/>
      <c r="AD571" s="1078"/>
      <c r="AE571" s="1080"/>
      <c r="AF571" s="586"/>
      <c r="AG571" s="586"/>
      <c r="AH571" s="586"/>
      <c r="AI571" s="862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8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8"/>
      <c r="AB572" s="1078"/>
      <c r="AC572" s="1078"/>
      <c r="AD572" s="1078"/>
      <c r="AE572" s="1080"/>
      <c r="AF572" s="586"/>
      <c r="AG572" s="586"/>
      <c r="AH572" s="586"/>
      <c r="AI572" s="862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8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8"/>
      <c r="AB573" s="1078"/>
      <c r="AC573" s="1078"/>
      <c r="AD573" s="1078"/>
      <c r="AE573" s="1080"/>
      <c r="AF573" s="586"/>
      <c r="AG573" s="586"/>
      <c r="AH573" s="586"/>
      <c r="AI573" s="862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8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8"/>
      <c r="AB574" s="1078"/>
      <c r="AC574" s="1078"/>
      <c r="AD574" s="1078"/>
      <c r="AE574" s="1080"/>
      <c r="AF574" s="586"/>
      <c r="AG574" s="586"/>
      <c r="AH574" s="586"/>
      <c r="AI574" s="862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8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8"/>
      <c r="AB575" s="1078"/>
      <c r="AC575" s="1078"/>
      <c r="AD575" s="1078"/>
      <c r="AE575" s="1080"/>
      <c r="AF575" s="586"/>
      <c r="AG575" s="586"/>
      <c r="AH575" s="586"/>
      <c r="AI575" s="862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8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8"/>
      <c r="AB576" s="1078"/>
      <c r="AC576" s="1078"/>
      <c r="AD576" s="1078"/>
      <c r="AE576" s="1080"/>
      <c r="AF576" s="586"/>
      <c r="AG576" s="586"/>
      <c r="AH576" s="586"/>
      <c r="AI576" s="862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8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8"/>
      <c r="AB577" s="1078"/>
      <c r="AC577" s="1078"/>
      <c r="AD577" s="1078"/>
      <c r="AE577" s="1080"/>
      <c r="AF577" s="586"/>
      <c r="AG577" s="586"/>
      <c r="AH577" s="586"/>
      <c r="AI577" s="862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8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8"/>
      <c r="AB578" s="1078"/>
      <c r="AC578" s="1078"/>
      <c r="AD578" s="1078"/>
      <c r="AE578" s="1080"/>
      <c r="AF578" s="586"/>
      <c r="AG578" s="586"/>
      <c r="AH578" s="586"/>
      <c r="AI578" s="862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8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8"/>
      <c r="AB579" s="1078"/>
      <c r="AC579" s="1078"/>
      <c r="AD579" s="1078"/>
      <c r="AE579" s="1080"/>
      <c r="AF579" s="586"/>
      <c r="AG579" s="586"/>
      <c r="AH579" s="586"/>
      <c r="AI579" s="862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8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8"/>
      <c r="AB580" s="1078"/>
      <c r="AC580" s="1078"/>
      <c r="AD580" s="1078"/>
      <c r="AE580" s="1080"/>
      <c r="AF580" s="586"/>
      <c r="AG580" s="586"/>
      <c r="AH580" s="586"/>
      <c r="AI580" s="862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8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8"/>
      <c r="AB581" s="1078"/>
      <c r="AC581" s="1078"/>
      <c r="AD581" s="1078"/>
      <c r="AE581" s="1080"/>
      <c r="AF581" s="586"/>
      <c r="AG581" s="586"/>
      <c r="AH581" s="586"/>
      <c r="AI581" s="862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8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8"/>
      <c r="AB582" s="1078"/>
      <c r="AC582" s="1078"/>
      <c r="AD582" s="1078"/>
      <c r="AE582" s="1080"/>
      <c r="AF582" s="586"/>
      <c r="AG582" s="586"/>
      <c r="AH582" s="586"/>
      <c r="AI582" s="862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8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8"/>
      <c r="AB583" s="1078"/>
      <c r="AC583" s="1078"/>
      <c r="AD583" s="1078"/>
      <c r="AE583" s="1080"/>
      <c r="AF583" s="586"/>
      <c r="AG583" s="586"/>
      <c r="AH583" s="586"/>
      <c r="AI583" s="862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8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8"/>
      <c r="AB584" s="1078"/>
      <c r="AC584" s="1078"/>
      <c r="AD584" s="1078"/>
      <c r="AE584" s="1080"/>
      <c r="AF584" s="586"/>
      <c r="AG584" s="586"/>
      <c r="AH584" s="586"/>
      <c r="AI584" s="862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8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8"/>
      <c r="AB585" s="1078"/>
      <c r="AC585" s="1078"/>
      <c r="AD585" s="1078"/>
      <c r="AE585" s="1080"/>
      <c r="AF585" s="586"/>
      <c r="AG585" s="586"/>
      <c r="AH585" s="586"/>
      <c r="AI585" s="862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8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8"/>
      <c r="AB586" s="1078"/>
      <c r="AC586" s="1078"/>
      <c r="AD586" s="1078"/>
      <c r="AE586" s="1080"/>
      <c r="AF586" s="586"/>
      <c r="AG586" s="586"/>
      <c r="AH586" s="586"/>
      <c r="AI586" s="862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8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8"/>
      <c r="AB587" s="1078"/>
      <c r="AC587" s="1078"/>
      <c r="AD587" s="1078"/>
      <c r="AE587" s="1080"/>
      <c r="AF587" s="586"/>
      <c r="AG587" s="586"/>
      <c r="AH587" s="586"/>
      <c r="AI587" s="862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8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8"/>
      <c r="AB588" s="1078"/>
      <c r="AC588" s="1078"/>
      <c r="AD588" s="1078"/>
      <c r="AE588" s="1080"/>
      <c r="AF588" s="586"/>
      <c r="AG588" s="586"/>
      <c r="AH588" s="586"/>
      <c r="AI588" s="862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8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8"/>
      <c r="AB589" s="1078"/>
      <c r="AC589" s="1078"/>
      <c r="AD589" s="1078"/>
      <c r="AE589" s="1080"/>
      <c r="AF589" s="586"/>
      <c r="AG589" s="586"/>
      <c r="AH589" s="586"/>
      <c r="AI589" s="862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8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8"/>
      <c r="AB590" s="1078"/>
      <c r="AC590" s="1078"/>
      <c r="AD590" s="1078"/>
      <c r="AE590" s="1080"/>
      <c r="AF590" s="586"/>
      <c r="AG590" s="586"/>
      <c r="AH590" s="586"/>
      <c r="AI590" s="862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8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8"/>
      <c r="AB591" s="1078"/>
      <c r="AC591" s="1078"/>
      <c r="AD591" s="1078"/>
      <c r="AE591" s="1080"/>
      <c r="AF591" s="586"/>
      <c r="AG591" s="586"/>
      <c r="AH591" s="586"/>
      <c r="AI591" s="862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8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8"/>
      <c r="AB592" s="1078"/>
      <c r="AC592" s="1078"/>
      <c r="AD592" s="1078"/>
      <c r="AE592" s="1080"/>
      <c r="AF592" s="586"/>
      <c r="AG592" s="586"/>
      <c r="AH592" s="586"/>
      <c r="AI592" s="862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8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8"/>
      <c r="AB593" s="1078"/>
      <c r="AC593" s="1078"/>
      <c r="AD593" s="1078"/>
      <c r="AE593" s="1080"/>
      <c r="AF593" s="586"/>
      <c r="AG593" s="586"/>
      <c r="AH593" s="586"/>
      <c r="AI593" s="862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8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8"/>
      <c r="AB594" s="1078"/>
      <c r="AC594" s="1078"/>
      <c r="AD594" s="1078"/>
      <c r="AE594" s="1080"/>
      <c r="AF594" s="586"/>
      <c r="AG594" s="586"/>
      <c r="AH594" s="586"/>
      <c r="AI594" s="862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8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8"/>
      <c r="AB595" s="1078"/>
      <c r="AC595" s="1078"/>
      <c r="AD595" s="1078"/>
      <c r="AE595" s="1080"/>
      <c r="AF595" s="586"/>
      <c r="AG595" s="586"/>
      <c r="AH595" s="586"/>
      <c r="AI595" s="862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8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5"/>
      <c r="V596" s="1075"/>
      <c r="W596" s="1075"/>
      <c r="X596" s="1075"/>
      <c r="Y596" s="1075"/>
      <c r="Z596" s="613"/>
    </row>
    <row r="597" spans="21:83">
      <c r="U597" s="1075"/>
      <c r="V597" s="1075"/>
      <c r="W597" s="1075"/>
      <c r="X597" s="1075"/>
      <c r="Y597" s="1075"/>
      <c r="Z597" s="613"/>
    </row>
    <row r="598" spans="21:83">
      <c r="U598" s="1075"/>
      <c r="V598" s="1075"/>
      <c r="W598" s="1075"/>
      <c r="X598" s="1075"/>
      <c r="Y598" s="1075"/>
      <c r="Z598" s="613"/>
    </row>
    <row r="599" spans="21:83">
      <c r="U599" s="1075"/>
      <c r="V599" s="1075"/>
      <c r="W599" s="1075"/>
      <c r="X599" s="1075"/>
      <c r="Y599" s="1075"/>
      <c r="Z599" s="613"/>
    </row>
    <row r="600" spans="21:83">
      <c r="U600" s="1075"/>
      <c r="V600" s="1075"/>
      <c r="W600" s="1075"/>
      <c r="X600" s="1075"/>
      <c r="Y600" s="1075"/>
      <c r="Z600" s="613"/>
    </row>
    <row r="601" spans="21:83">
      <c r="U601" s="1075"/>
      <c r="V601" s="1075"/>
      <c r="W601" s="1075"/>
      <c r="X601" s="1075"/>
      <c r="Y601" s="1075"/>
      <c r="Z601" s="613"/>
    </row>
    <row r="602" spans="21:83">
      <c r="U602" s="1075"/>
      <c r="V602" s="1075"/>
      <c r="W602" s="1075"/>
      <c r="X602" s="1075"/>
      <c r="Y602" s="1075"/>
      <c r="Z602" s="613"/>
    </row>
    <row r="603" spans="21:83">
      <c r="U603" s="1075"/>
      <c r="V603" s="1075"/>
      <c r="W603" s="1075"/>
      <c r="X603" s="1075"/>
      <c r="Y603" s="1075"/>
      <c r="Z603" s="613"/>
    </row>
    <row r="604" spans="21:83">
      <c r="U604" s="1075"/>
      <c r="V604" s="1075"/>
      <c r="W604" s="1075"/>
      <c r="X604" s="1075"/>
      <c r="Y604" s="1075"/>
      <c r="Z604" s="613"/>
    </row>
    <row r="605" spans="21:83">
      <c r="U605" s="1075"/>
      <c r="V605" s="1075"/>
      <c r="W605" s="1075"/>
      <c r="X605" s="1075"/>
      <c r="Y605" s="1075"/>
      <c r="Z605" s="613"/>
    </row>
    <row r="606" spans="21:83">
      <c r="U606" s="1075"/>
      <c r="V606" s="1075"/>
      <c r="W606" s="1075"/>
      <c r="X606" s="1075"/>
      <c r="Y606" s="1075"/>
      <c r="Z606" s="613"/>
    </row>
    <row r="607" spans="21:83">
      <c r="U607" s="1075"/>
      <c r="V607" s="1075"/>
      <c r="W607" s="1075"/>
      <c r="X607" s="1075"/>
      <c r="Y607" s="1075"/>
      <c r="Z607" s="613"/>
    </row>
    <row r="608" spans="21:83">
      <c r="U608" s="1075"/>
      <c r="V608" s="1075"/>
      <c r="W608" s="1075"/>
      <c r="X608" s="1075"/>
      <c r="Y608" s="1075"/>
      <c r="Z608" s="613"/>
    </row>
    <row r="609" spans="21:26">
      <c r="U609" s="1075"/>
      <c r="V609" s="1075"/>
      <c r="W609" s="1075"/>
      <c r="X609" s="1075"/>
      <c r="Y609" s="1075"/>
      <c r="Z609" s="613"/>
    </row>
    <row r="610" spans="21:26">
      <c r="U610" s="1075"/>
      <c r="V610" s="1075"/>
      <c r="W610" s="1075"/>
      <c r="X610" s="1075"/>
      <c r="Y610" s="1075"/>
      <c r="Z610" s="613"/>
    </row>
    <row r="611" spans="21:26">
      <c r="U611" s="1075"/>
      <c r="V611" s="1075"/>
      <c r="W611" s="1075"/>
      <c r="X611" s="1075"/>
      <c r="Y611" s="1075"/>
      <c r="Z611" s="613"/>
    </row>
    <row r="612" spans="21:26">
      <c r="U612" s="1075"/>
      <c r="V612" s="1075"/>
      <c r="W612" s="1075"/>
      <c r="X612" s="1075"/>
      <c r="Y612" s="1075"/>
      <c r="Z612" s="613"/>
    </row>
    <row r="613" spans="21:26">
      <c r="U613" s="1075"/>
      <c r="V613" s="1075"/>
      <c r="W613" s="1075"/>
      <c r="X613" s="1075"/>
      <c r="Y613" s="1075"/>
      <c r="Z613" s="613"/>
    </row>
    <row r="614" spans="21:26">
      <c r="U614" s="1075"/>
      <c r="V614" s="1075"/>
      <c r="W614" s="1075"/>
      <c r="X614" s="1075"/>
      <c r="Y614" s="1075"/>
      <c r="Z614" s="613"/>
    </row>
    <row r="615" spans="21:26">
      <c r="U615" s="1075"/>
      <c r="V615" s="1075"/>
      <c r="W615" s="1075"/>
      <c r="X615" s="1075"/>
      <c r="Y615" s="1075"/>
      <c r="Z615" s="613"/>
    </row>
    <row r="616" spans="21:26">
      <c r="U616" s="1075"/>
      <c r="V616" s="1075"/>
      <c r="W616" s="1075"/>
      <c r="X616" s="1075"/>
      <c r="Y616" s="1075"/>
      <c r="Z616" s="613"/>
    </row>
    <row r="617" spans="21:26">
      <c r="U617" s="1075"/>
      <c r="V617" s="1075"/>
      <c r="W617" s="1075"/>
      <c r="X617" s="1075"/>
      <c r="Y617" s="1075"/>
      <c r="Z617" s="613"/>
    </row>
    <row r="618" spans="21:26">
      <c r="U618" s="1075"/>
      <c r="V618" s="1075"/>
      <c r="W618" s="1075"/>
      <c r="X618" s="1075"/>
      <c r="Y618" s="1075"/>
      <c r="Z618" s="613"/>
    </row>
    <row r="619" spans="21:26">
      <c r="U619" s="1075"/>
      <c r="V619" s="1075"/>
      <c r="W619" s="1075"/>
      <c r="X619" s="1075"/>
      <c r="Y619" s="1075"/>
      <c r="Z619" s="613"/>
    </row>
    <row r="620" spans="21:26">
      <c r="U620" s="1075"/>
      <c r="V620" s="1075"/>
      <c r="W620" s="1075"/>
      <c r="X620" s="1075"/>
      <c r="Y620" s="1075"/>
      <c r="Z620" s="613"/>
    </row>
    <row r="621" spans="21:26">
      <c r="U621" s="1075"/>
      <c r="V621" s="1075"/>
      <c r="W621" s="1075"/>
      <c r="X621" s="1075"/>
      <c r="Y621" s="1075"/>
      <c r="Z621" s="613"/>
    </row>
    <row r="622" spans="21:26">
      <c r="U622" s="1075"/>
      <c r="V622" s="1075"/>
      <c r="W622" s="1075"/>
      <c r="X622" s="1075"/>
      <c r="Y622" s="1075"/>
      <c r="Z622" s="613"/>
    </row>
    <row r="623" spans="21:26">
      <c r="U623" s="1075"/>
      <c r="V623" s="1075"/>
      <c r="W623" s="1075"/>
      <c r="X623" s="1075"/>
      <c r="Y623" s="1075"/>
      <c r="Z623" s="613"/>
    </row>
    <row r="624" spans="21:26">
      <c r="U624" s="1075"/>
      <c r="V624" s="1075"/>
      <c r="W624" s="1075"/>
      <c r="X624" s="1075"/>
      <c r="Y624" s="1075"/>
      <c r="Z624" s="613"/>
    </row>
    <row r="625" spans="21:26">
      <c r="U625" s="1075"/>
      <c r="V625" s="1075"/>
      <c r="W625" s="1075"/>
      <c r="X625" s="1075"/>
      <c r="Y625" s="1075"/>
      <c r="Z625" s="613"/>
    </row>
    <row r="626" spans="21:26">
      <c r="U626" s="1075"/>
      <c r="V626" s="1075"/>
      <c r="W626" s="1075"/>
      <c r="X626" s="1075"/>
      <c r="Y626" s="1075"/>
      <c r="Z626" s="613"/>
    </row>
    <row r="627" spans="21:26">
      <c r="U627" s="1075"/>
      <c r="V627" s="1075"/>
      <c r="W627" s="1075"/>
      <c r="X627" s="1075"/>
      <c r="Y627" s="1075"/>
      <c r="Z627" s="613"/>
    </row>
    <row r="628" spans="21:26">
      <c r="U628" s="1075"/>
      <c r="V628" s="1075"/>
      <c r="W628" s="1075"/>
      <c r="X628" s="1075"/>
      <c r="Y628" s="1075"/>
      <c r="Z628" s="613"/>
    </row>
    <row r="629" spans="21:26">
      <c r="U629" s="1075"/>
      <c r="V629" s="1075"/>
      <c r="W629" s="1075"/>
      <c r="X629" s="1075"/>
      <c r="Y629" s="1075"/>
      <c r="Z629" s="613"/>
    </row>
    <row r="630" spans="21:26">
      <c r="U630" s="1075"/>
      <c r="V630" s="1075"/>
      <c r="W630" s="1075"/>
      <c r="X630" s="1075"/>
      <c r="Y630" s="1075"/>
      <c r="Z630" s="613"/>
    </row>
    <row r="631" spans="21:26">
      <c r="U631" s="1075"/>
      <c r="V631" s="1075"/>
      <c r="W631" s="1075"/>
      <c r="X631" s="1075"/>
      <c r="Y631" s="1075"/>
      <c r="Z631" s="613"/>
    </row>
    <row r="632" spans="21:26">
      <c r="U632" s="1075"/>
      <c r="V632" s="1075"/>
      <c r="W632" s="1075"/>
      <c r="X632" s="1075"/>
      <c r="Y632" s="1075"/>
      <c r="Z632" s="613"/>
    </row>
    <row r="633" spans="21:26">
      <c r="U633" s="1075"/>
      <c r="V633" s="1075"/>
      <c r="W633" s="1075"/>
      <c r="X633" s="1075"/>
      <c r="Y633" s="1075"/>
      <c r="Z633" s="613"/>
    </row>
    <row r="634" spans="21:26">
      <c r="U634" s="1075"/>
      <c r="V634" s="1075"/>
      <c r="W634" s="1075"/>
      <c r="X634" s="1075"/>
      <c r="Y634" s="1075"/>
      <c r="Z634" s="613"/>
    </row>
    <row r="635" spans="21:26">
      <c r="U635" s="1075"/>
      <c r="V635" s="1075"/>
      <c r="W635" s="1075"/>
      <c r="X635" s="1075"/>
      <c r="Y635" s="1075"/>
      <c r="Z635" s="613"/>
    </row>
    <row r="636" spans="21:26">
      <c r="U636" s="1075"/>
      <c r="V636" s="1075"/>
      <c r="W636" s="1075"/>
      <c r="X636" s="1075"/>
      <c r="Y636" s="1075"/>
      <c r="Z636" s="613"/>
    </row>
    <row r="637" spans="21:26">
      <c r="U637" s="1075"/>
      <c r="V637" s="1075"/>
      <c r="W637" s="1075"/>
      <c r="X637" s="1075"/>
      <c r="Y637" s="1075"/>
      <c r="Z637" s="613"/>
    </row>
    <row r="638" spans="21:26">
      <c r="U638" s="1075"/>
      <c r="V638" s="1075"/>
      <c r="W638" s="1075"/>
      <c r="X638" s="1075"/>
      <c r="Y638" s="1075"/>
      <c r="Z638" s="613"/>
    </row>
    <row r="639" spans="21:26">
      <c r="U639" s="1075"/>
      <c r="V639" s="1075"/>
      <c r="W639" s="1075"/>
      <c r="X639" s="1075"/>
      <c r="Y639" s="1075"/>
      <c r="Z639" s="613"/>
    </row>
    <row r="640" spans="21:26">
      <c r="U640" s="1075"/>
      <c r="V640" s="1075"/>
      <c r="W640" s="1075"/>
      <c r="X640" s="1075"/>
      <c r="Y640" s="1075"/>
      <c r="Z640" s="613"/>
    </row>
    <row r="641" spans="21:26">
      <c r="U641" s="1075"/>
      <c r="V641" s="1075"/>
      <c r="W641" s="1075"/>
      <c r="X641" s="1075"/>
      <c r="Y641" s="1075"/>
      <c r="Z641" s="613"/>
    </row>
    <row r="642" spans="21:26">
      <c r="U642" s="1075"/>
      <c r="V642" s="1075"/>
      <c r="W642" s="1075"/>
      <c r="X642" s="1075"/>
      <c r="Y642" s="1075"/>
      <c r="Z642" s="613"/>
    </row>
    <row r="643" spans="21:26">
      <c r="U643" s="1075"/>
      <c r="V643" s="1075"/>
      <c r="W643" s="1075"/>
      <c r="X643" s="1075"/>
      <c r="Y643" s="1075"/>
      <c r="Z643" s="613"/>
    </row>
    <row r="644" spans="21:26">
      <c r="U644" s="1075"/>
      <c r="V644" s="1075"/>
      <c r="W644" s="1075"/>
      <c r="X644" s="1075"/>
      <c r="Y644" s="1075"/>
      <c r="Z644" s="613"/>
    </row>
    <row r="645" spans="21:26">
      <c r="U645" s="1075"/>
      <c r="V645" s="1075"/>
      <c r="W645" s="1075"/>
      <c r="X645" s="1075"/>
      <c r="Y645" s="1075"/>
      <c r="Z645" s="613"/>
    </row>
    <row r="646" spans="21:26">
      <c r="U646" s="1075"/>
      <c r="V646" s="1075"/>
      <c r="W646" s="1075"/>
      <c r="X646" s="1075"/>
      <c r="Y646" s="1075"/>
      <c r="Z646" s="613"/>
    </row>
    <row r="647" spans="21:26">
      <c r="U647" s="1075"/>
      <c r="V647" s="1075"/>
      <c r="W647" s="1075"/>
      <c r="X647" s="1075"/>
      <c r="Y647" s="1075"/>
      <c r="Z647" s="613"/>
    </row>
    <row r="648" spans="21:26">
      <c r="U648" s="1075"/>
      <c r="V648" s="1075"/>
      <c r="W648" s="1075"/>
      <c r="X648" s="1075"/>
      <c r="Y648" s="1075"/>
      <c r="Z648" s="613"/>
    </row>
    <row r="649" spans="21:26">
      <c r="U649" s="1075"/>
      <c r="V649" s="1075"/>
      <c r="W649" s="1075"/>
      <c r="X649" s="1075"/>
      <c r="Y649" s="1075"/>
      <c r="Z649" s="613"/>
    </row>
    <row r="650" spans="21:26">
      <c r="U650" s="1075"/>
      <c r="V650" s="1075"/>
      <c r="W650" s="1075"/>
      <c r="X650" s="1075"/>
      <c r="Y650" s="1075"/>
      <c r="Z650" s="613"/>
    </row>
    <row r="651" spans="21:26">
      <c r="U651" s="1075"/>
      <c r="V651" s="1075"/>
      <c r="W651" s="1075"/>
      <c r="X651" s="1075"/>
      <c r="Y651" s="1075"/>
      <c r="Z651" s="613"/>
    </row>
    <row r="652" spans="21:26">
      <c r="U652" s="1075"/>
      <c r="V652" s="1075"/>
      <c r="W652" s="1075"/>
      <c r="X652" s="1075"/>
      <c r="Y652" s="1075"/>
      <c r="Z652" s="613"/>
    </row>
    <row r="653" spans="21:26">
      <c r="U653" s="1075"/>
      <c r="V653" s="1075"/>
      <c r="W653" s="1075"/>
      <c r="X653" s="1075"/>
      <c r="Y653" s="1075"/>
      <c r="Z653" s="613"/>
    </row>
    <row r="654" spans="21:26">
      <c r="U654" s="1075"/>
      <c r="V654" s="1075"/>
      <c r="W654" s="1075"/>
      <c r="X654" s="1075"/>
      <c r="Y654" s="1075"/>
      <c r="Z654" s="613"/>
    </row>
    <row r="655" spans="21:26">
      <c r="U655" s="1075"/>
      <c r="V655" s="1075"/>
      <c r="W655" s="1075"/>
      <c r="X655" s="1075"/>
      <c r="Y655" s="1075"/>
      <c r="Z655" s="613"/>
    </row>
    <row r="656" spans="21:26">
      <c r="U656" s="1075"/>
      <c r="V656" s="1075"/>
      <c r="W656" s="1075"/>
      <c r="X656" s="1075"/>
      <c r="Y656" s="1075"/>
      <c r="Z656" s="613"/>
    </row>
    <row r="657" spans="21:26">
      <c r="U657" s="1075"/>
      <c r="V657" s="1075"/>
      <c r="W657" s="1075"/>
      <c r="X657" s="1075"/>
      <c r="Y657" s="1075"/>
      <c r="Z657" s="613"/>
    </row>
    <row r="658" spans="21:26">
      <c r="U658" s="1075"/>
      <c r="V658" s="1075"/>
      <c r="W658" s="1075"/>
      <c r="X658" s="1075"/>
      <c r="Y658" s="1075"/>
      <c r="Z658" s="613"/>
    </row>
    <row r="659" spans="21:26">
      <c r="U659" s="1075"/>
      <c r="V659" s="1075"/>
      <c r="W659" s="1075"/>
      <c r="X659" s="1075"/>
      <c r="Y659" s="1075"/>
      <c r="Z659" s="613"/>
    </row>
    <row r="660" spans="21:26">
      <c r="U660" s="1075"/>
      <c r="V660" s="1075"/>
      <c r="W660" s="1075"/>
      <c r="X660" s="1075"/>
      <c r="Y660" s="1075"/>
      <c r="Z660" s="613"/>
    </row>
    <row r="661" spans="21:26">
      <c r="U661" s="1075"/>
      <c r="V661" s="1075"/>
      <c r="W661" s="1075"/>
      <c r="X661" s="1075"/>
      <c r="Y661" s="1075"/>
      <c r="Z661" s="613"/>
    </row>
    <row r="662" spans="21:26">
      <c r="U662" s="1075"/>
      <c r="V662" s="1075"/>
      <c r="W662" s="1075"/>
      <c r="X662" s="1075"/>
      <c r="Y662" s="1075"/>
      <c r="Z662" s="613"/>
    </row>
    <row r="663" spans="21:26">
      <c r="U663" s="1075"/>
      <c r="V663" s="1075"/>
      <c r="W663" s="1075"/>
      <c r="X663" s="1075"/>
      <c r="Y663" s="1075"/>
      <c r="Z663" s="613"/>
    </row>
    <row r="664" spans="21:26">
      <c r="U664" s="1075"/>
      <c r="V664" s="1075"/>
      <c r="W664" s="1075"/>
      <c r="X664" s="1075"/>
      <c r="Y664" s="1075"/>
      <c r="Z664" s="613"/>
    </row>
    <row r="665" spans="21:26">
      <c r="U665" s="1075"/>
      <c r="V665" s="1075"/>
      <c r="W665" s="1075"/>
      <c r="X665" s="1075"/>
      <c r="Y665" s="1075"/>
      <c r="Z665" s="613"/>
    </row>
    <row r="666" spans="21:26">
      <c r="U666" s="1075"/>
      <c r="V666" s="1075"/>
      <c r="W666" s="1075"/>
      <c r="X666" s="1075"/>
      <c r="Y666" s="1075"/>
      <c r="Z666" s="613"/>
    </row>
    <row r="667" spans="21:26">
      <c r="U667" s="1075"/>
      <c r="V667" s="1075"/>
      <c r="W667" s="1075"/>
      <c r="X667" s="1075"/>
      <c r="Y667" s="1075"/>
      <c r="Z667" s="613"/>
    </row>
    <row r="668" spans="21:26">
      <c r="U668" s="1075"/>
      <c r="V668" s="1075"/>
      <c r="W668" s="1075"/>
      <c r="X668" s="1075"/>
      <c r="Y668" s="1075"/>
      <c r="Z668" s="613"/>
    </row>
    <row r="669" spans="21:26">
      <c r="U669" s="1081"/>
      <c r="V669" s="1081"/>
      <c r="Z669" s="613"/>
    </row>
    <row r="670" spans="21:26">
      <c r="U670" s="1081"/>
      <c r="V670" s="1081"/>
      <c r="Z670" s="613"/>
    </row>
    <row r="671" spans="21:26">
      <c r="U671" s="1081"/>
      <c r="V671" s="1081"/>
      <c r="Z671" s="613"/>
    </row>
    <row r="672" spans="21:26">
      <c r="U672" s="1081"/>
      <c r="V672" s="1081"/>
      <c r="Z672" s="613"/>
    </row>
    <row r="673" spans="21:26">
      <c r="U673" s="1081"/>
      <c r="V673" s="1081"/>
      <c r="Z673" s="613"/>
    </row>
    <row r="674" spans="21:26">
      <c r="U674" s="1081"/>
      <c r="V674" s="1081"/>
      <c r="Z674" s="613"/>
    </row>
    <row r="675" spans="21:26">
      <c r="U675" s="1081"/>
      <c r="V675" s="1081"/>
      <c r="Z675" s="613"/>
    </row>
    <row r="676" spans="21:26">
      <c r="U676" s="1081"/>
      <c r="V676" s="1081"/>
      <c r="Z676" s="613"/>
    </row>
    <row r="677" spans="21:26">
      <c r="U677" s="1081"/>
      <c r="V677" s="1081"/>
      <c r="Z677" s="613"/>
    </row>
    <row r="678" spans="21:26">
      <c r="U678" s="1081"/>
      <c r="V678" s="1081"/>
      <c r="Z678" s="613"/>
    </row>
    <row r="679" spans="21:26">
      <c r="U679" s="1081"/>
      <c r="V679" s="1081"/>
      <c r="Z679" s="613"/>
    </row>
    <row r="680" spans="21:26">
      <c r="U680" s="1081"/>
      <c r="V680" s="1081"/>
      <c r="Z680" s="613"/>
    </row>
    <row r="681" spans="21:26">
      <c r="U681" s="1081"/>
      <c r="V681" s="1081"/>
      <c r="Z681" s="613"/>
    </row>
    <row r="682" spans="21:26">
      <c r="U682" s="1081"/>
      <c r="V682" s="1081"/>
      <c r="Z682" s="613"/>
    </row>
    <row r="683" spans="21:26">
      <c r="U683" s="1081"/>
      <c r="V683" s="1081"/>
      <c r="Z683" s="613"/>
    </row>
    <row r="684" spans="21:26">
      <c r="U684" s="1081"/>
      <c r="V684" s="1081"/>
      <c r="Z684" s="613"/>
    </row>
    <row r="685" spans="21:26">
      <c r="U685" s="1081"/>
      <c r="V685" s="1081"/>
      <c r="Z685" s="613"/>
    </row>
    <row r="686" spans="21:26">
      <c r="U686" s="1081"/>
      <c r="V686" s="1081"/>
      <c r="Z686" s="613"/>
    </row>
    <row r="687" spans="21:26">
      <c r="U687" s="1081"/>
      <c r="V687" s="1081"/>
      <c r="Z687" s="613"/>
    </row>
    <row r="688" spans="21:26">
      <c r="U688" s="1081"/>
      <c r="V688" s="1081"/>
      <c r="Z688" s="613"/>
    </row>
    <row r="689" spans="21:26">
      <c r="U689" s="1081"/>
      <c r="V689" s="1081"/>
      <c r="Z689" s="613"/>
    </row>
    <row r="690" spans="21:26">
      <c r="U690" s="1081"/>
      <c r="V690" s="1081"/>
      <c r="Z690" s="613"/>
    </row>
    <row r="691" spans="21:26">
      <c r="U691" s="1081"/>
      <c r="V691" s="1081"/>
      <c r="Z691" s="613"/>
    </row>
    <row r="692" spans="21:26">
      <c r="U692" s="1081"/>
      <c r="V692" s="1081"/>
      <c r="Z692" s="613"/>
    </row>
    <row r="693" spans="21:26">
      <c r="U693" s="1081"/>
      <c r="V693" s="1081"/>
      <c r="Z693" s="613"/>
    </row>
    <row r="694" spans="21:26">
      <c r="U694" s="1081"/>
      <c r="V694" s="1081"/>
      <c r="Z694" s="613"/>
    </row>
    <row r="695" spans="21:26">
      <c r="U695" s="1081"/>
      <c r="V695" s="1081"/>
      <c r="Z695" s="613"/>
    </row>
    <row r="696" spans="21:26">
      <c r="U696" s="1081"/>
      <c r="V696" s="1081"/>
      <c r="Z696" s="613"/>
    </row>
    <row r="697" spans="21:26">
      <c r="U697" s="1081"/>
      <c r="V697" s="1081"/>
      <c r="Z697" s="613"/>
    </row>
    <row r="698" spans="21:26">
      <c r="U698" s="1081"/>
      <c r="V698" s="1081"/>
      <c r="Z698" s="613"/>
    </row>
    <row r="699" spans="21:26">
      <c r="U699" s="1081"/>
      <c r="V699" s="1081"/>
      <c r="Z699" s="613"/>
    </row>
    <row r="700" spans="21:26">
      <c r="U700" s="1081"/>
      <c r="V700" s="1081"/>
      <c r="Z700" s="613"/>
    </row>
    <row r="701" spans="21:26">
      <c r="U701" s="1081"/>
      <c r="V701" s="1081"/>
      <c r="Z701" s="613"/>
    </row>
    <row r="702" spans="21:26">
      <c r="U702" s="1081"/>
      <c r="V702" s="1081"/>
      <c r="Z702" s="613"/>
    </row>
    <row r="703" spans="21:26">
      <c r="U703" s="1081"/>
      <c r="V703" s="1081"/>
      <c r="Z703" s="586"/>
    </row>
    <row r="704" spans="21:26">
      <c r="U704" s="1081"/>
      <c r="V704" s="1081"/>
      <c r="Z704" s="586"/>
    </row>
    <row r="705" spans="21:26">
      <c r="U705" s="1081"/>
      <c r="V705" s="1081"/>
      <c r="Z705" s="586"/>
    </row>
    <row r="706" spans="21:26">
      <c r="U706" s="1081"/>
      <c r="V706" s="1081"/>
      <c r="Z706" s="586"/>
    </row>
    <row r="707" spans="21:26">
      <c r="U707" s="1081"/>
      <c r="V707" s="1081"/>
      <c r="Z707" s="586"/>
    </row>
    <row r="708" spans="21:26">
      <c r="U708" s="1081"/>
      <c r="V708" s="1081"/>
      <c r="Z708" s="586"/>
    </row>
    <row r="709" spans="21:26">
      <c r="U709" s="1081"/>
      <c r="V709" s="1081"/>
      <c r="Z709" s="586"/>
    </row>
    <row r="710" spans="21:26">
      <c r="U710" s="1081"/>
      <c r="V710" s="1081"/>
      <c r="Z710" s="586"/>
    </row>
    <row r="711" spans="21:26">
      <c r="U711" s="1081"/>
      <c r="V711" s="1081"/>
      <c r="Z711" s="586"/>
    </row>
    <row r="712" spans="21:26">
      <c r="U712" s="1081"/>
      <c r="V712" s="1081"/>
      <c r="Z712" s="586"/>
    </row>
    <row r="713" spans="21:26">
      <c r="U713" s="1081"/>
      <c r="V713" s="1081"/>
      <c r="Z713" s="586"/>
    </row>
    <row r="714" spans="21:26">
      <c r="U714" s="1081"/>
      <c r="V714" s="1081"/>
      <c r="Z714" s="586"/>
    </row>
    <row r="715" spans="21:26">
      <c r="U715" s="1081"/>
      <c r="V715" s="1081"/>
      <c r="Z715" s="586"/>
    </row>
    <row r="716" spans="21:26">
      <c r="U716" s="1081"/>
      <c r="V716" s="1081"/>
      <c r="Z716" s="586"/>
    </row>
    <row r="717" spans="21:26">
      <c r="U717" s="1081"/>
      <c r="V717" s="1081"/>
      <c r="Z717" s="586"/>
    </row>
    <row r="718" spans="21:26">
      <c r="U718" s="1081"/>
      <c r="V718" s="1081"/>
      <c r="Z718" s="586"/>
    </row>
    <row r="719" spans="21:26">
      <c r="U719" s="1081"/>
      <c r="V719" s="1081"/>
      <c r="Z719" s="586"/>
    </row>
    <row r="720" spans="21:26">
      <c r="U720" s="1081"/>
      <c r="V720" s="1081"/>
      <c r="Z720" s="586"/>
    </row>
    <row r="721" spans="21:26">
      <c r="U721" s="1081"/>
      <c r="V721" s="1081"/>
      <c r="Z721" s="586"/>
    </row>
    <row r="722" spans="21:26">
      <c r="U722" s="1081"/>
      <c r="V722" s="1081"/>
      <c r="Z722" s="586"/>
    </row>
    <row r="723" spans="21:26">
      <c r="U723" s="1081"/>
      <c r="V723" s="1081"/>
      <c r="Z723" s="586"/>
    </row>
    <row r="724" spans="21:26">
      <c r="U724" s="1081"/>
      <c r="V724" s="1081"/>
      <c r="Z724" s="586"/>
    </row>
    <row r="725" spans="21:26">
      <c r="U725" s="1081"/>
      <c r="V725" s="1081"/>
      <c r="Z725" s="586"/>
    </row>
    <row r="726" spans="21:26">
      <c r="U726" s="1081"/>
      <c r="V726" s="1081"/>
      <c r="Z726" s="586"/>
    </row>
    <row r="727" spans="21:26">
      <c r="U727" s="1081"/>
      <c r="V727" s="1081"/>
      <c r="Z727" s="586"/>
    </row>
  </sheetData>
  <mergeCells count="2073">
    <mergeCell ref="C29:D29"/>
    <mergeCell ref="E29:F29"/>
    <mergeCell ref="C51:D51"/>
    <mergeCell ref="E51:F51"/>
    <mergeCell ref="C63:D63"/>
    <mergeCell ref="E63:F63"/>
    <mergeCell ref="AT2:AU2"/>
    <mergeCell ref="AR3:AS3"/>
    <mergeCell ref="AT3:AU3"/>
    <mergeCell ref="G1:AU1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  <mergeCell ref="K15:L15"/>
    <mergeCell ref="K14:L14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K11:L11"/>
    <mergeCell ref="U11:W11"/>
    <mergeCell ref="Y11:AB11"/>
    <mergeCell ref="AD11:AF11"/>
    <mergeCell ref="AH4:AM4"/>
    <mergeCell ref="AH2:AM2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AR4:AS4"/>
    <mergeCell ref="AT4:AU4"/>
    <mergeCell ref="AR2:AS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K167:L167"/>
    <mergeCell ref="K168:L168"/>
    <mergeCell ref="K169:L169"/>
    <mergeCell ref="K170:L170"/>
    <mergeCell ref="G186:H18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48:AH148"/>
    <mergeCell ref="B145:CE145"/>
    <mergeCell ref="G147:H147"/>
    <mergeCell ref="W146:AE146"/>
    <mergeCell ref="W147:AE147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7:AH107"/>
    <mergeCell ref="AF105:AH105"/>
    <mergeCell ref="AF106:AH106"/>
    <mergeCell ref="AF58:AH58"/>
    <mergeCell ref="AF50:AH50"/>
    <mergeCell ref="AF52:AH52"/>
    <mergeCell ref="AF51:AH51"/>
    <mergeCell ref="AF53:AH53"/>
    <mergeCell ref="AF54:AH54"/>
    <mergeCell ref="AF55:AH55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A204:B204"/>
    <mergeCell ref="C204:D204"/>
    <mergeCell ref="E204:F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BT204:BU204"/>
    <mergeCell ref="AV203:AW203"/>
    <mergeCell ref="AX203:AY203"/>
    <mergeCell ref="AZ203:BA203"/>
    <mergeCell ref="BB203:BC203"/>
    <mergeCell ref="BD203:BE203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147:D147"/>
    <mergeCell ref="C149:D149"/>
    <mergeCell ref="C151:D151"/>
    <mergeCell ref="C148:D148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G138:H138"/>
    <mergeCell ref="E140:F140"/>
    <mergeCell ref="G140:H140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44:D144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181:D181"/>
    <mergeCell ref="C120:D120"/>
    <mergeCell ref="C121:D121"/>
    <mergeCell ref="C127:D127"/>
    <mergeCell ref="C132:D132"/>
    <mergeCell ref="C135:D135"/>
    <mergeCell ref="C108:D108"/>
    <mergeCell ref="C106:D106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7:D107"/>
    <mergeCell ref="C119:D119"/>
    <mergeCell ref="C134:D134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80:D80"/>
    <mergeCell ref="C87:D87"/>
    <mergeCell ref="C88:D88"/>
    <mergeCell ref="C67:D67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E151:F151"/>
    <mergeCell ref="E153:F153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117:F117"/>
    <mergeCell ref="E118:F118"/>
    <mergeCell ref="E121:F121"/>
    <mergeCell ref="E96:F96"/>
    <mergeCell ref="E94:F94"/>
    <mergeCell ref="E106:F106"/>
    <mergeCell ref="E104:F104"/>
    <mergeCell ref="E108:F108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7:F107"/>
    <mergeCell ref="E114:F114"/>
    <mergeCell ref="E119:F119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E25:F25"/>
    <mergeCell ref="E28:F28"/>
    <mergeCell ref="E32:F32"/>
    <mergeCell ref="E33:F33"/>
    <mergeCell ref="E34:F34"/>
    <mergeCell ref="E35:F35"/>
    <mergeCell ref="E36:F36"/>
    <mergeCell ref="E23:F23"/>
    <mergeCell ref="E24:F24"/>
    <mergeCell ref="E27:F27"/>
    <mergeCell ref="E31:F31"/>
    <mergeCell ref="E26:F26"/>
    <mergeCell ref="G26:H26"/>
    <mergeCell ref="E30:F30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7:H107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6:H106"/>
    <mergeCell ref="G97:H97"/>
    <mergeCell ref="G98:H98"/>
    <mergeCell ref="G99:H99"/>
    <mergeCell ref="G100:H100"/>
    <mergeCell ref="G102:H102"/>
    <mergeCell ref="G104:H104"/>
    <mergeCell ref="G88:H88"/>
    <mergeCell ref="G89:H89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A20:B20"/>
    <mergeCell ref="C20:D20"/>
    <mergeCell ref="W190:AE190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G45:H45"/>
    <mergeCell ref="W156:AE156"/>
    <mergeCell ref="W192:AE192"/>
    <mergeCell ref="W174:AE174"/>
    <mergeCell ref="W176:AE176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G112:H112"/>
    <mergeCell ref="K76:L76"/>
    <mergeCell ref="K41:L41"/>
    <mergeCell ref="K42:L42"/>
    <mergeCell ref="K51:L51"/>
    <mergeCell ref="G116:H116"/>
    <mergeCell ref="G114:H114"/>
    <mergeCell ref="G115:H115"/>
    <mergeCell ref="A18:B18"/>
    <mergeCell ref="C18:D18"/>
    <mergeCell ref="E18:F18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N24:O24"/>
    <mergeCell ref="U23:V23"/>
    <mergeCell ref="W23:Y23"/>
    <mergeCell ref="W24:Y24"/>
    <mergeCell ref="K53:L53"/>
    <mergeCell ref="K54:L54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K100:L100"/>
    <mergeCell ref="K102:L102"/>
    <mergeCell ref="K103:L103"/>
    <mergeCell ref="K104:L104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120:L120"/>
    <mergeCell ref="K122:L122"/>
    <mergeCell ref="K124:L124"/>
    <mergeCell ref="K116:L116"/>
    <mergeCell ref="K117:L117"/>
    <mergeCell ref="K118:L118"/>
    <mergeCell ref="K121:L121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7:L107"/>
    <mergeCell ref="K105:L105"/>
    <mergeCell ref="K106:L106"/>
    <mergeCell ref="K130:L130"/>
    <mergeCell ref="K131:L131"/>
    <mergeCell ref="K133:L133"/>
    <mergeCell ref="K136:L136"/>
    <mergeCell ref="K137:L137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N165:O165"/>
    <mergeCell ref="R182:S182"/>
    <mergeCell ref="K171:L171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N163:O163"/>
    <mergeCell ref="N164:O164"/>
    <mergeCell ref="N54:O54"/>
    <mergeCell ref="N55:O55"/>
    <mergeCell ref="K187:L187"/>
    <mergeCell ref="N56:O56"/>
    <mergeCell ref="N57:O57"/>
    <mergeCell ref="N50:O50"/>
    <mergeCell ref="N51:O51"/>
    <mergeCell ref="N52:O52"/>
    <mergeCell ref="N53:O53"/>
    <mergeCell ref="N62:O62"/>
    <mergeCell ref="K165:L165"/>
    <mergeCell ref="N63:O63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N76:O76"/>
    <mergeCell ref="N84:O84"/>
    <mergeCell ref="N86:O86"/>
    <mergeCell ref="N87:O87"/>
    <mergeCell ref="N88:O88"/>
    <mergeCell ref="N81:O81"/>
    <mergeCell ref="N82:O82"/>
    <mergeCell ref="N83:O83"/>
    <mergeCell ref="N85:O85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126:O126"/>
    <mergeCell ref="N127:O127"/>
    <mergeCell ref="N128:O128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97:O97"/>
    <mergeCell ref="N98:O98"/>
    <mergeCell ref="N99:O99"/>
    <mergeCell ref="N101:O101"/>
    <mergeCell ref="N108:O108"/>
    <mergeCell ref="N187:O187"/>
    <mergeCell ref="N180:O180"/>
    <mergeCell ref="N181:O181"/>
    <mergeCell ref="N182:O182"/>
    <mergeCell ref="N183:O183"/>
    <mergeCell ref="N184:O184"/>
    <mergeCell ref="N185:O185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186:O186"/>
    <mergeCell ref="N112:O112"/>
    <mergeCell ref="N114:O114"/>
    <mergeCell ref="N115:O115"/>
    <mergeCell ref="N166:O166"/>
    <mergeCell ref="R137:S137"/>
    <mergeCell ref="R138:S138"/>
    <mergeCell ref="R149:S149"/>
    <mergeCell ref="R150:S150"/>
    <mergeCell ref="R151:S151"/>
    <mergeCell ref="R152:S152"/>
    <mergeCell ref="R143:S143"/>
    <mergeCell ref="R144:S144"/>
    <mergeCell ref="R146:S146"/>
    <mergeCell ref="R147:S147"/>
    <mergeCell ref="R46:S46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7:O107"/>
    <mergeCell ref="N105:O105"/>
    <mergeCell ref="N106:O106"/>
    <mergeCell ref="N116:O116"/>
    <mergeCell ref="N117:O117"/>
    <mergeCell ref="N118:O118"/>
    <mergeCell ref="N121:O121"/>
    <mergeCell ref="N113:O113"/>
    <mergeCell ref="R181:S181"/>
    <mergeCell ref="N140:O140"/>
    <mergeCell ref="N142:O142"/>
    <mergeCell ref="N136:O136"/>
    <mergeCell ref="N137:O137"/>
    <mergeCell ref="N138:O138"/>
    <mergeCell ref="R64:S64"/>
    <mergeCell ref="R72:S72"/>
    <mergeCell ref="R73:S73"/>
    <mergeCell ref="N188:O188"/>
    <mergeCell ref="N189:O189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7:S107"/>
    <mergeCell ref="R109:S109"/>
    <mergeCell ref="R110:S110"/>
    <mergeCell ref="R111:S111"/>
    <mergeCell ref="R113:S113"/>
    <mergeCell ref="R105:S105"/>
    <mergeCell ref="R106:S106"/>
    <mergeCell ref="R108:S108"/>
    <mergeCell ref="R117:S117"/>
    <mergeCell ref="R118:S118"/>
    <mergeCell ref="R121:S121"/>
    <mergeCell ref="R119:S119"/>
    <mergeCell ref="R112:S112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N49:O49"/>
    <mergeCell ref="R50:S50"/>
    <mergeCell ref="R51:S51"/>
    <mergeCell ref="R44:S44"/>
    <mergeCell ref="R45:S45"/>
    <mergeCell ref="K7:L7"/>
    <mergeCell ref="R79:S79"/>
    <mergeCell ref="R80:S80"/>
    <mergeCell ref="R81:S81"/>
    <mergeCell ref="R82:S82"/>
    <mergeCell ref="R75:S75"/>
    <mergeCell ref="R76:S76"/>
    <mergeCell ref="R77:S77"/>
    <mergeCell ref="R78:S78"/>
    <mergeCell ref="R71:S71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R66:S66"/>
    <mergeCell ref="R36:S36"/>
    <mergeCell ref="R60:S60"/>
    <mergeCell ref="R61:S61"/>
    <mergeCell ref="R62:S62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114:S114"/>
    <mergeCell ref="R115:S115"/>
    <mergeCell ref="R116:S116"/>
    <mergeCell ref="R125:S125"/>
    <mergeCell ref="R126:S126"/>
    <mergeCell ref="R127:S127"/>
    <mergeCell ref="R120:S120"/>
    <mergeCell ref="R122:S122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N207:O207"/>
    <mergeCell ref="R206:S206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R166:S166"/>
    <mergeCell ref="R165:S165"/>
    <mergeCell ref="R167:S167"/>
    <mergeCell ref="R168:S168"/>
    <mergeCell ref="R161:S161"/>
    <mergeCell ref="R162:S162"/>
    <mergeCell ref="R163:S163"/>
    <mergeCell ref="R164:S164"/>
    <mergeCell ref="R180:S180"/>
    <mergeCell ref="R175:S175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W112:Y112"/>
    <mergeCell ref="W114:Y114"/>
    <mergeCell ref="U111:V111"/>
    <mergeCell ref="U113:V113"/>
    <mergeCell ref="U112:V112"/>
    <mergeCell ref="R207:S207"/>
    <mergeCell ref="R192:S192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41:V41"/>
    <mergeCell ref="U42:V42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U79:V79"/>
    <mergeCell ref="U88:V88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36:S136"/>
    <mergeCell ref="U85:V85"/>
    <mergeCell ref="R148:S148"/>
    <mergeCell ref="U84:V84"/>
    <mergeCell ref="U86:V86"/>
    <mergeCell ref="U87:V87"/>
    <mergeCell ref="U96:V96"/>
    <mergeCell ref="U97:V97"/>
    <mergeCell ref="U98:V98"/>
    <mergeCell ref="U99:V99"/>
    <mergeCell ref="U92:V92"/>
    <mergeCell ref="U94:V94"/>
    <mergeCell ref="U93:V93"/>
    <mergeCell ref="U95:V95"/>
    <mergeCell ref="U104:V104"/>
    <mergeCell ref="U107:V107"/>
    <mergeCell ref="U72:V72"/>
    <mergeCell ref="U73:V73"/>
    <mergeCell ref="U74:V74"/>
    <mergeCell ref="U75:V75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U122:V122"/>
    <mergeCell ref="U124:V124"/>
    <mergeCell ref="U123:V123"/>
    <mergeCell ref="U90:V90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136:V136"/>
    <mergeCell ref="U137:V137"/>
    <mergeCell ref="U138:V138"/>
    <mergeCell ref="U139:V139"/>
    <mergeCell ref="U133:V133"/>
    <mergeCell ref="U135:V135"/>
    <mergeCell ref="U134:V134"/>
    <mergeCell ref="U105:V105"/>
    <mergeCell ref="U106:V106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149:V149"/>
    <mergeCell ref="U150:V150"/>
    <mergeCell ref="U114:V114"/>
    <mergeCell ref="U115:V115"/>
    <mergeCell ref="R27:S27"/>
    <mergeCell ref="R28:S28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167:V167"/>
    <mergeCell ref="U168:V168"/>
    <mergeCell ref="U118:V118"/>
    <mergeCell ref="R25:S25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33:V33"/>
    <mergeCell ref="U34:V34"/>
    <mergeCell ref="U35:V35"/>
    <mergeCell ref="U36:V36"/>
    <mergeCell ref="U30:V30"/>
    <mergeCell ref="U29:V29"/>
    <mergeCell ref="U31:V31"/>
    <mergeCell ref="U32:V32"/>
    <mergeCell ref="R26:S26"/>
    <mergeCell ref="U27:V27"/>
    <mergeCell ref="U28:V28"/>
    <mergeCell ref="W57:Y57"/>
    <mergeCell ref="W58:Y58"/>
    <mergeCell ref="W59:Y59"/>
    <mergeCell ref="W60:Y60"/>
    <mergeCell ref="W53:Y53"/>
    <mergeCell ref="W54:Y54"/>
    <mergeCell ref="W55:Y55"/>
    <mergeCell ref="W56:Y56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W86:Y86"/>
    <mergeCell ref="W87:Y87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132:Y132"/>
    <mergeCell ref="W130:Y130"/>
    <mergeCell ref="W131:Y13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7:Y107"/>
    <mergeCell ref="W105:Y105"/>
    <mergeCell ref="W106:Y106"/>
    <mergeCell ref="W101:Y101"/>
    <mergeCell ref="W133:Y133"/>
    <mergeCell ref="W126:Y126"/>
    <mergeCell ref="W127:Y127"/>
    <mergeCell ref="W128:Y128"/>
    <mergeCell ref="W129:Y129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170:AE170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60:AE160"/>
    <mergeCell ref="W153:AE153"/>
    <mergeCell ref="W154:AE154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N9:AC9"/>
    <mergeCell ref="AA25:AD25"/>
    <mergeCell ref="AA26:AD2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AA43:AD43"/>
    <mergeCell ref="AA44:AD44"/>
    <mergeCell ref="AA45:AD45"/>
    <mergeCell ref="AA38:AD38"/>
    <mergeCell ref="AA39:AD39"/>
    <mergeCell ref="AA40:AD40"/>
    <mergeCell ref="AA41:AD41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97:AD97"/>
    <mergeCell ref="AA98:AD98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7:AD107"/>
    <mergeCell ref="AA105:AD105"/>
    <mergeCell ref="AA119:AD119"/>
    <mergeCell ref="AA120:AD120"/>
    <mergeCell ref="AA122:AD122"/>
    <mergeCell ref="AA124:AD124"/>
    <mergeCell ref="AA116:AD116"/>
    <mergeCell ref="AA117:AD117"/>
    <mergeCell ref="AA118:AD118"/>
    <mergeCell ref="AA121:AD121"/>
    <mergeCell ref="C142:D142"/>
    <mergeCell ref="E142:F142"/>
    <mergeCell ref="C173:D173"/>
    <mergeCell ref="AW15:AY15"/>
    <mergeCell ref="AZ14:CE14"/>
    <mergeCell ref="AZ15:CE15"/>
    <mergeCell ref="AW14:AY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6:AD106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  <mergeCell ref="AA108:AD108"/>
    <mergeCell ref="AA109:AD109"/>
    <mergeCell ref="AA111:AD111"/>
    <mergeCell ref="AA83:AD83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1:AJ19 AL1:AL19 AN1:AN19 AP1:AP19 AR15:AR19 AT1:AT19 AV1:AV19 AX1:AX19 AZ1:AZ19 BB1:BB19 BD1:BD19 BF1:BF19 BH1:BH19 BJ1:BJ19 BL1:BL19 BP1:BP19 BR1:BR19 BT1:BT19 BV1:BV19 BX1:BX19 W30:AE30 BZ1:BZ19 CB1:CB19 CD1:CD19 N1:N8 AR1:AR13 BN14:BN19 BF38 BG40:BG41 BG37:BG38 BE40:BE41 BE37:BE38 BF41 BF32 BG34 BG31:BG32 BE34 BE31:BE32 BE39:BG39 BE33:BG33 BF44:BF45 J58:M58 F58:H58 AU1:AU28 CE1:CE28 CC1:CC28 CA1:CA28 BW1:BW28 BU1:BU28 AS75:AT75 AQ75:AR76 BE35:BG36 BG1:BG28 BE1:BE28 AS1:AS28 BE42:BG42 B143:C145 CD22:CD28 E176:E182 C176:C184 AT22:AT28 AS76:AU76 BV22:BV28 CB22:CB28 BF22:BF27 AQ30:AU30 C147:C150 A146:C146 BE30:BG30 AW30:BA30 E143:E152 AK30:AO30 BO30:BS30 BI30:BK30 A199:CE205 BN1:BN11 BF47:BF48 E197 C197 A30:H30 W38:AI42 X37:AI37 W108:AI109 AB106:AI106 W48:AE48 AG48:AI48 AP22:AP28 AJ22:AJ28 BN22:BN29 BB22:BB28 N10:N28 BH22:BH28 BR22:BR28 BP22:BP28 AN22:AN28 AL22:AL28 BZ22:BZ28 BT22:BT28 BL22:BL28 BJ22:BJ28 AV22:AV28 BD22:BD28 AZ22:AZ28 AX22:AX28 BX22:BX28 AR22:AR28 BM1:BM28 BI1:BI28 AO1:AO28 AM1:AM28 AK1:AK28 BC1:BC28 AQ1:AQ28 BA1:BA28 AY1:AY28 AW1:AW28 BO1:BO28 BQ1:BQ28 BS1:BS28 BK1:BK28 BY1:BY28 A1:M25 O1:AI25 C53 E53 G31:M31 AV51 AK52:AO52 BP51:CE51 BE52:BG52 BB51 BL29:BM30 BC29:BD30 J30:M30 AG30:AI30 BU30:BY30 CA30:CE30 N29:V51 W31:BD35 BH31:CE35 A32:M35 W49:AI50 BF50 BE43:BE50 BG43:BG50 F54:M57 G53:M53 C52:H52 A52:B62 W53:AP57 BG53:BJ57 BN53:BN57 BB53:BB57 AV53:AV57 BP52:BS52 BQ53:CE57 W58:AE58 AG58:AI58 AK58:AO58 BG58 BI58:BJ58 BQ58:BS58 BU58:BY58 CA58:CE58 CA52:CE52 BH44:CE50 BH43:BY43 CA43:CE43 BH37:CE42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U71:AU75 AQ71:AT74 J67:AE67 C71:D84 A67:H67 A71:B75 D66:M66 C65:C66 N65:CE66 AG67:AI67 AK67:AO67 AQ67:AU67 BC67:BG67 BO67:BS67 BY67 CE67 AG76:AI76 E72:E83 AJ71:AP75 F72:AI75 AV71:CE75 A79:B84 AQ77:AU83 G84:CE84 G86:V86 E85:H85 BO85:BS85 AK85:AO85 A85:D89 CA85:CE85 BU85:BY85 BI85:BM85 BC85:BG85 AW85:BA85 AQ85:AU85 AG85:AI85 W86:CE88 E87:V88 G89:CE89 G91:V91 E95 A90:H90 W91:CE92 C92:E92 F92:V92 G93:CE93 E101:H101 G95:V95 E94:H94 W95:CE99 C96:V99 AJ105:BN106 BO100:BP106 G105:AI105 E108:E110 F109:V109 G108:V108 C107:H107 C106:Z106 BO107:BS107 AK107:AO107 BQ114:CE115 A114:B118 BQ100:CE100 G100:BN100 C100:D103 W114:BN115 AG110:AI110 AG107:AI107 AG90:AI90 J90:AE90 A27:M28 A26:H26 J26:M26 A37:M42 A36:H36 J36:M36 A44:M50 A43:H43 J43:M43 W44:AI47 W43:AE43 AG43:AI43 F77:AI8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2:CE106 BQ101:BS101 BU101:BY101 CA101:CE101 E103:H103 J103:AE103 AG103:AI103 E104:BN104 AK103:BN103 J107:AE107 AQ107:AU107 AW107:BA107 BC107:BG107 BI107:BM107 BU107 CA107 BY107 CE107 F115:V115 F110:H110 J110:AE110 BO112:CE112 AJ108:CE111 AK112:AO112 A91:B111 F111:AI111 A112:H112 J112:AE112 AG112:AI112 AQ112:AU112 AW112:BA112 BC112:BG112 BI112:BM112 G114:V114 F116:H116 J116:AE116 AG116:AI116 AK116:AO116 AQ116:AU116 AW116:BA116 BC116:BG116 BI116:BM116 BO119:CE120 BQ116:BS116 BU116:BY116 CA116:CE116 BQ117:CE118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1 E131:F131 A132:H132 A134:B134 J132:AE132 AG132:AI132 AK132:AO132 AQ132:AU132 BA132 BM132 BO132:BS132 BY132 CE132 BC132:BG132 A133:B133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G172:BN172 A173:B173 D174 BO173:CE173 A171:H171 C174 J171:AI171 AK171:AO171 AQ171:BA171 BC171:BM171 E174:H174 J174:AI174 BO171:CE172 A172:E172 G173:BN173 D175:D197 BO174:CE174 BO175:CE197 A174:B174 A175:B197 AK174:AO174 AQ174:BA174 BC174:BM174 F177:BN192 F176:H176 J176:BN176 E184 E186 C186:C193 E188:E193 F194:BN197 F193:H193 J193:BN193 E195 C195 D91:E91 D104 D133 D161:D165 A207:CE207 A206:B206 D206:CE206 A163:B165 A162 BA67 BM67 AK144:AO144 G71:AI71 AJ77:AP83 AK76:AO76 AV77:CE83 AW76:BA76 BC76:BG76 BI76:BM76 BO76:BS76 BU76:BY76 CA76:CE7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70" zoomScale="190" zoomScaleNormal="140" zoomScaleSheetLayoutView="190" workbookViewId="0">
      <selection activeCell="O88" sqref="O88"/>
    </sheetView>
  </sheetViews>
  <sheetFormatPr defaultRowHeight="7.5"/>
  <cols>
    <col min="1" max="1" width="0.375" style="554" customWidth="1"/>
    <col min="2" max="2" width="5.625" style="1522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315" t="s">
        <v>852</v>
      </c>
      <c r="B1" s="2316"/>
      <c r="C1" s="2316"/>
      <c r="D1" s="2317"/>
      <c r="E1" s="2206" t="s">
        <v>32</v>
      </c>
      <c r="F1" s="2207"/>
      <c r="G1" s="2207"/>
      <c r="H1" s="2207"/>
      <c r="I1" s="2207"/>
      <c r="J1" s="2207"/>
      <c r="K1" s="2207"/>
      <c r="L1" s="2208"/>
      <c r="M1" s="2206" t="s">
        <v>861</v>
      </c>
      <c r="N1" s="2207"/>
      <c r="O1" s="2207"/>
      <c r="P1" s="2208"/>
      <c r="Q1" s="554"/>
      <c r="R1" s="1146"/>
      <c r="S1" s="1139"/>
      <c r="T1" s="1147"/>
      <c r="U1" s="1139"/>
      <c r="V1" s="1147"/>
      <c r="W1" s="554"/>
      <c r="X1" s="1150"/>
    </row>
    <row r="2" spans="1:32" s="443" customFormat="1" ht="7.35" customHeight="1">
      <c r="A2" s="2318"/>
      <c r="B2" s="2319"/>
      <c r="C2" s="2319"/>
      <c r="D2" s="2320"/>
      <c r="E2" s="2206" t="s">
        <v>853</v>
      </c>
      <c r="F2" s="2207"/>
      <c r="G2" s="2207"/>
      <c r="H2" s="2207"/>
      <c r="I2" s="2207"/>
      <c r="J2" s="2208"/>
      <c r="K2" s="2619" t="s">
        <v>854</v>
      </c>
      <c r="L2" s="2620"/>
      <c r="M2" s="2206" t="s">
        <v>853</v>
      </c>
      <c r="N2" s="2207"/>
      <c r="O2" s="2207"/>
      <c r="P2" s="2208"/>
      <c r="Q2" s="1146"/>
      <c r="R2" s="1139"/>
      <c r="S2" s="1147"/>
      <c r="T2" s="1139"/>
      <c r="U2" s="1147"/>
      <c r="V2" s="554"/>
      <c r="W2" s="1150"/>
      <c r="X2" s="554"/>
    </row>
    <row r="3" spans="1:32" s="1152" customFormat="1" ht="7.35" customHeight="1">
      <c r="A3" s="2321"/>
      <c r="B3" s="2322"/>
      <c r="C3" s="2322"/>
      <c r="D3" s="2323"/>
      <c r="E3" s="2145" t="s">
        <v>797</v>
      </c>
      <c r="F3" s="2615"/>
      <c r="G3" s="2615"/>
      <c r="H3" s="2616"/>
      <c r="I3" s="2273" t="s">
        <v>859</v>
      </c>
      <c r="J3" s="2274"/>
      <c r="K3" s="2621"/>
      <c r="L3" s="2622"/>
      <c r="M3" s="2273" t="s">
        <v>859</v>
      </c>
      <c r="N3" s="2567"/>
      <c r="O3" s="2567"/>
      <c r="P3" s="2274"/>
      <c r="Q3" s="1147"/>
      <c r="R3" s="1139"/>
      <c r="S3" s="1146"/>
      <c r="T3" s="1139"/>
      <c r="U3" s="1151"/>
      <c r="V3" s="1139"/>
      <c r="W3" s="1147"/>
      <c r="X3" s="1151"/>
    </row>
    <row r="4" spans="1:32" s="443" customFormat="1" ht="7.35" customHeight="1">
      <c r="A4" s="553"/>
      <c r="B4" s="1546" t="s">
        <v>855</v>
      </c>
      <c r="C4" s="1143"/>
      <c r="D4" s="1547" t="s">
        <v>856</v>
      </c>
      <c r="E4" s="2617">
        <v>100</v>
      </c>
      <c r="F4" s="2618"/>
      <c r="G4" s="2618"/>
      <c r="H4" s="1395"/>
      <c r="I4" s="1548">
        <v>100</v>
      </c>
      <c r="J4" s="1396"/>
      <c r="K4" s="1167">
        <f>2*200</f>
        <v>400</v>
      </c>
      <c r="L4" s="1397"/>
      <c r="M4" s="2565">
        <v>100</v>
      </c>
      <c r="N4" s="2566"/>
      <c r="O4" s="2566"/>
      <c r="P4" s="1510"/>
      <c r="Q4" s="1139"/>
      <c r="R4" s="1151"/>
      <c r="S4" s="1139"/>
      <c r="T4" s="1147"/>
      <c r="U4" s="554"/>
      <c r="V4" s="1146"/>
      <c r="W4" s="1139"/>
      <c r="X4" s="1151"/>
    </row>
    <row r="5" spans="1:32" s="443" customFormat="1" ht="7.35" customHeight="1">
      <c r="A5" s="1144"/>
      <c r="B5" s="1145" t="s">
        <v>857</v>
      </c>
      <c r="C5" s="1143"/>
      <c r="D5" s="1547" t="s">
        <v>858</v>
      </c>
      <c r="E5" s="2617">
        <v>40</v>
      </c>
      <c r="F5" s="2618"/>
      <c r="G5" s="2618"/>
      <c r="H5" s="1398"/>
      <c r="I5" s="1399"/>
      <c r="J5" s="1400"/>
      <c r="K5" s="1168">
        <f>2*30</f>
        <v>60</v>
      </c>
      <c r="L5" s="1401"/>
      <c r="M5" s="2578"/>
      <c r="N5" s="2579"/>
      <c r="O5" s="2579"/>
      <c r="P5" s="1511"/>
      <c r="Q5" s="1139"/>
      <c r="R5" s="1151"/>
      <c r="S5" s="1139"/>
      <c r="T5" s="1147"/>
      <c r="U5" s="554"/>
      <c r="V5" s="1146"/>
      <c r="W5" s="1139"/>
      <c r="X5" s="1151"/>
    </row>
    <row r="6" spans="1:32" s="443" customFormat="1" ht="7.35" customHeight="1">
      <c r="A6" s="632"/>
      <c r="B6" s="1138"/>
      <c r="C6" s="1143"/>
      <c r="D6" s="1547" t="s">
        <v>723</v>
      </c>
      <c r="E6" s="2617">
        <v>20</v>
      </c>
      <c r="F6" s="2618"/>
      <c r="G6" s="2618"/>
      <c r="H6" s="1398"/>
      <c r="I6" s="1402"/>
      <c r="J6" s="1403"/>
      <c r="K6" s="1168">
        <v>20</v>
      </c>
      <c r="L6" s="1401"/>
      <c r="M6" s="2580"/>
      <c r="N6" s="2581"/>
      <c r="O6" s="2581"/>
      <c r="P6" s="1594"/>
      <c r="Q6" s="1139"/>
      <c r="R6" s="1151"/>
      <c r="S6" s="1139"/>
      <c r="T6" s="1147"/>
      <c r="U6" s="554"/>
      <c r="V6" s="1146"/>
      <c r="W6" s="1139"/>
      <c r="X6" s="1151"/>
    </row>
    <row r="7" spans="1:32" ht="7.35" customHeight="1"/>
    <row r="8" spans="1:32" ht="7.35" customHeight="1">
      <c r="A8" s="2158" t="s">
        <v>9</v>
      </c>
      <c r="B8" s="2159"/>
      <c r="C8" s="1947" t="s">
        <v>33</v>
      </c>
      <c r="D8" s="1949"/>
      <c r="E8" s="2158" t="s">
        <v>29</v>
      </c>
      <c r="F8" s="2159"/>
      <c r="G8" s="1947" t="s">
        <v>22</v>
      </c>
      <c r="H8" s="1948"/>
      <c r="I8" s="1947" t="s">
        <v>99</v>
      </c>
      <c r="J8" s="1949"/>
      <c r="K8" s="1521" t="s">
        <v>100</v>
      </c>
      <c r="L8" s="2001" t="s">
        <v>5</v>
      </c>
      <c r="M8" s="2002"/>
      <c r="N8" s="2002"/>
      <c r="O8" s="2002"/>
      <c r="P8" s="2002"/>
      <c r="Q8" s="2002"/>
      <c r="R8" s="2002"/>
      <c r="S8" s="2002"/>
      <c r="T8" s="2002"/>
      <c r="U8" s="2002"/>
      <c r="V8" s="2002"/>
      <c r="W8" s="2002"/>
      <c r="X8" s="2002"/>
      <c r="Y8" s="2002"/>
      <c r="Z8" s="2002"/>
      <c r="AA8" s="2002"/>
      <c r="AB8" s="2002"/>
      <c r="AC8" s="2002"/>
      <c r="AD8" s="2002"/>
      <c r="AE8" s="1947" t="s">
        <v>24</v>
      </c>
      <c r="AF8" s="1949"/>
    </row>
    <row r="9" spans="1:32" ht="7.35" customHeight="1">
      <c r="A9" s="2147"/>
      <c r="B9" s="2148"/>
      <c r="C9" s="1944" t="s">
        <v>34</v>
      </c>
      <c r="D9" s="1946"/>
      <c r="E9" s="2147" t="s">
        <v>370</v>
      </c>
      <c r="F9" s="2148"/>
      <c r="G9" s="1944"/>
      <c r="H9" s="1945"/>
      <c r="I9" s="1944"/>
      <c r="J9" s="1946"/>
      <c r="K9" s="1519"/>
      <c r="L9" s="2020" t="s">
        <v>1073</v>
      </c>
      <c r="M9" s="2021"/>
      <c r="N9" s="2021"/>
      <c r="O9" s="2021"/>
      <c r="P9" s="2021"/>
      <c r="Q9" s="2021"/>
      <c r="R9" s="2022"/>
      <c r="S9" s="2001" t="s">
        <v>1074</v>
      </c>
      <c r="T9" s="2002"/>
      <c r="U9" s="2002"/>
      <c r="V9" s="2002"/>
      <c r="W9" s="2002"/>
      <c r="X9" s="2189"/>
      <c r="Y9" s="2001" t="s">
        <v>1075</v>
      </c>
      <c r="Z9" s="2002"/>
      <c r="AA9" s="2002"/>
      <c r="AB9" s="2002"/>
      <c r="AC9" s="2002"/>
      <c r="AD9" s="2002"/>
      <c r="AE9" s="1944"/>
      <c r="AF9" s="1946"/>
    </row>
    <row r="10" spans="1:32" ht="7.35" customHeight="1">
      <c r="A10" s="2147"/>
      <c r="B10" s="2148"/>
      <c r="C10" s="1944"/>
      <c r="D10" s="1946"/>
      <c r="E10" s="2147"/>
      <c r="F10" s="2148"/>
      <c r="G10" s="1944"/>
      <c r="H10" s="1945"/>
      <c r="I10" s="1944"/>
      <c r="J10" s="1946"/>
      <c r="K10" s="1519"/>
      <c r="L10" s="2167" t="str">
        <f>'3.1Cost by Sub-contractors'!M3</f>
        <v>Qty</v>
      </c>
      <c r="M10" s="2608"/>
      <c r="N10" s="2168"/>
      <c r="O10" s="2171" t="str">
        <f>'3.1Cost by Sub-contractors'!K3</f>
        <v>Unit Price</v>
      </c>
      <c r="P10" s="2172"/>
      <c r="Q10" s="2179" t="str">
        <f>'3.1Cost by Sub-contractors'!O3</f>
        <v>Amount</v>
      </c>
      <c r="R10" s="2180"/>
      <c r="S10" s="2167" t="str">
        <f>'3.1Cost by Sub-contractors'!M3</f>
        <v>Qty</v>
      </c>
      <c r="T10" s="2168"/>
      <c r="U10" s="2171" t="str">
        <f>'3.1Cost by Sub-contractors'!K3</f>
        <v>Unit Price</v>
      </c>
      <c r="V10" s="2172"/>
      <c r="W10" s="2576" t="str">
        <f>'3.1Cost by Sub-contractors'!O3</f>
        <v>Amount</v>
      </c>
      <c r="X10" s="2577"/>
      <c r="Y10" s="2167" t="str">
        <f>'3.1Cost by Sub-contractors'!M3</f>
        <v>Qty</v>
      </c>
      <c r="Z10" s="2168"/>
      <c r="AA10" s="2171" t="str">
        <f>'3.1Cost by Sub-contractors'!K3</f>
        <v>Unit Price</v>
      </c>
      <c r="AB10" s="2172"/>
      <c r="AC10" s="2576" t="str">
        <f>'3.1Cost by Sub-contractors'!O3</f>
        <v>Amount</v>
      </c>
      <c r="AD10" s="2577"/>
      <c r="AE10" s="1993"/>
      <c r="AF10" s="1995"/>
    </row>
    <row r="11" spans="1:32" ht="7.35" customHeight="1">
      <c r="A11" s="2156"/>
      <c r="B11" s="2157"/>
      <c r="C11" s="1951"/>
      <c r="D11" s="1954"/>
      <c r="E11" s="2152"/>
      <c r="F11" s="2153"/>
      <c r="G11" s="1951"/>
      <c r="H11" s="1953"/>
      <c r="I11" s="1951"/>
      <c r="J11" s="1954"/>
      <c r="K11" s="1520"/>
      <c r="L11" s="2193" t="str">
        <f>'3.1Cost by Sub-contractors'!J29</f>
        <v>(km)</v>
      </c>
      <c r="M11" s="2625"/>
      <c r="N11" s="2194"/>
      <c r="O11" s="2177" t="str">
        <f>'3.1Cost by Sub-contractors'!K4</f>
        <v>(USD)</v>
      </c>
      <c r="P11" s="2178"/>
      <c r="Q11" s="2165" t="str">
        <f>'3.1Cost by Sub-contractors'!O4</f>
        <v>(USD)</v>
      </c>
      <c r="R11" s="2166"/>
      <c r="S11" s="2193" t="str">
        <f>'3.1Cost by Sub-contractors'!J30</f>
        <v>(km)</v>
      </c>
      <c r="T11" s="2194"/>
      <c r="U11" s="2177" t="str">
        <f>'3.1Cost by Sub-contractors'!K4</f>
        <v>(USD)</v>
      </c>
      <c r="V11" s="2178"/>
      <c r="W11" s="2165" t="str">
        <f>'3.1Cost by Sub-contractors'!O4</f>
        <v>(USD)</v>
      </c>
      <c r="X11" s="2166"/>
      <c r="Y11" s="2193" t="str">
        <f>'3.1Cost by Sub-contractors'!J31</f>
        <v>(km)</v>
      </c>
      <c r="Z11" s="2194"/>
      <c r="AA11" s="2177" t="str">
        <f>'3.1Cost by Sub-contractors'!K4</f>
        <v>(USD)</v>
      </c>
      <c r="AB11" s="2178"/>
      <c r="AC11" s="2165" t="str">
        <f>'3.1Cost by Sub-contractors'!O4</f>
        <v>(USD)</v>
      </c>
      <c r="AD11" s="2166"/>
      <c r="AE11" s="2007"/>
      <c r="AF11" s="2009"/>
    </row>
    <row r="12" spans="1:32" s="443" customFormat="1" ht="7.35" customHeight="1">
      <c r="A12" s="1518"/>
      <c r="B12" s="2139" t="s">
        <v>546</v>
      </c>
      <c r="C12" s="2139"/>
      <c r="D12" s="2139"/>
      <c r="E12" s="2139"/>
      <c r="F12" s="2139"/>
      <c r="G12" s="2139"/>
      <c r="H12" s="2139"/>
      <c r="I12" s="2139"/>
      <c r="J12" s="2139"/>
      <c r="K12" s="2139"/>
      <c r="L12" s="2139"/>
      <c r="M12" s="2139"/>
      <c r="N12" s="2139"/>
      <c r="O12" s="2139"/>
      <c r="P12" s="2139"/>
      <c r="Q12" s="2139"/>
      <c r="R12" s="2139"/>
      <c r="S12" s="2139"/>
      <c r="T12" s="2139"/>
      <c r="U12" s="2139"/>
      <c r="V12" s="2139"/>
      <c r="W12" s="2139"/>
      <c r="X12" s="2139"/>
      <c r="Y12" s="2139"/>
      <c r="Z12" s="2139"/>
      <c r="AA12" s="2139"/>
      <c r="AB12" s="2139"/>
      <c r="AC12" s="2139"/>
      <c r="AD12" s="2139"/>
      <c r="AE12" s="2139"/>
      <c r="AF12" s="2140"/>
    </row>
    <row r="13" spans="1:32" ht="7.35" customHeight="1">
      <c r="A13" s="406"/>
      <c r="B13" s="398" t="str">
        <f>'4.1Plan'!B6</f>
        <v>Danang</v>
      </c>
      <c r="C13" s="1947" t="str">
        <f>'4.1Plan'!C6</f>
        <v>PKG01</v>
      </c>
      <c r="D13" s="1949"/>
      <c r="E13" s="2143" t="str">
        <f>'4.1Plan'!D6</f>
        <v>ML01-1</v>
      </c>
      <c r="F13" s="2144"/>
      <c r="G13" s="2598" t="s">
        <v>442</v>
      </c>
      <c r="H13" s="2599"/>
      <c r="I13" s="2602">
        <v>-155</v>
      </c>
      <c r="J13" s="2603"/>
      <c r="K13" s="1790" t="s">
        <v>443</v>
      </c>
      <c r="L13" s="2613"/>
      <c r="M13" s="2614"/>
      <c r="N13" s="578"/>
      <c r="O13" s="555"/>
      <c r="P13" s="556"/>
      <c r="Q13" s="1776"/>
      <c r="R13" s="638"/>
      <c r="S13" s="1786">
        <f>I4/1000</f>
        <v>0.1</v>
      </c>
      <c r="T13" s="578"/>
      <c r="U13" s="1459"/>
      <c r="V13" s="556"/>
      <c r="W13" s="578"/>
      <c r="X13" s="578"/>
      <c r="Y13" s="1785"/>
      <c r="Z13" s="578"/>
      <c r="AA13" s="555"/>
      <c r="AB13" s="556"/>
      <c r="AC13" s="1776"/>
      <c r="AD13" s="638"/>
      <c r="AE13" s="559"/>
      <c r="AF13" s="1600" t="s">
        <v>851</v>
      </c>
    </row>
    <row r="14" spans="1:32" ht="7.35" customHeight="1">
      <c r="A14" s="407"/>
      <c r="B14" s="399"/>
      <c r="C14" s="1944"/>
      <c r="D14" s="1946"/>
      <c r="E14" s="1944"/>
      <c r="F14" s="1946"/>
      <c r="G14" s="1956" t="s">
        <v>322</v>
      </c>
      <c r="H14" s="1957"/>
      <c r="I14" s="2101">
        <v>1160</v>
      </c>
      <c r="J14" s="2103"/>
      <c r="K14" s="1742" t="s">
        <v>102</v>
      </c>
      <c r="L14" s="2596"/>
      <c r="M14" s="2597"/>
      <c r="N14" s="580"/>
      <c r="O14" s="561"/>
      <c r="P14" s="562"/>
      <c r="Q14" s="636"/>
      <c r="R14" s="637"/>
      <c r="S14" s="1782">
        <f>I4/1000</f>
        <v>0.1</v>
      </c>
      <c r="T14" s="580"/>
      <c r="U14" s="1460"/>
      <c r="V14" s="562"/>
      <c r="W14" s="580"/>
      <c r="X14" s="580"/>
      <c r="Y14" s="1781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1944"/>
      <c r="D15" s="1946"/>
      <c r="E15" s="1944"/>
      <c r="F15" s="1946"/>
      <c r="G15" s="1956" t="s">
        <v>215</v>
      </c>
      <c r="H15" s="1957"/>
      <c r="I15" s="2101">
        <v>1162</v>
      </c>
      <c r="J15" s="2103"/>
      <c r="K15" s="1742" t="s">
        <v>441</v>
      </c>
      <c r="L15" s="2570">
        <f>K4/1000</f>
        <v>0.4</v>
      </c>
      <c r="M15" s="2571"/>
      <c r="N15" s="580"/>
      <c r="O15" s="561"/>
      <c r="P15" s="562"/>
      <c r="Q15" s="636"/>
      <c r="R15" s="637"/>
      <c r="S15" s="1782"/>
      <c r="T15" s="580"/>
      <c r="U15" s="1460"/>
      <c r="V15" s="562"/>
      <c r="W15" s="580"/>
      <c r="X15" s="580"/>
      <c r="Y15" s="1781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1944"/>
      <c r="D16" s="1946"/>
      <c r="E16" s="1944"/>
      <c r="F16" s="1946"/>
      <c r="G16" s="1956" t="s">
        <v>216</v>
      </c>
      <c r="H16" s="1957"/>
      <c r="I16" s="2101">
        <v>3049</v>
      </c>
      <c r="J16" s="2103"/>
      <c r="K16" s="1742" t="s">
        <v>441</v>
      </c>
      <c r="L16" s="2570">
        <f>K4/1000</f>
        <v>0.4</v>
      </c>
      <c r="M16" s="2571"/>
      <c r="N16" s="580"/>
      <c r="O16" s="561"/>
      <c r="P16" s="562"/>
      <c r="Q16" s="636"/>
      <c r="R16" s="637"/>
      <c r="S16" s="1782"/>
      <c r="T16" s="580"/>
      <c r="U16" s="1460"/>
      <c r="V16" s="562"/>
      <c r="W16" s="580"/>
      <c r="X16" s="580"/>
      <c r="Y16" s="1781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1944"/>
      <c r="D17" s="1946"/>
      <c r="E17" s="1944"/>
      <c r="F17" s="1946"/>
      <c r="G17" s="1959" t="s">
        <v>217</v>
      </c>
      <c r="H17" s="1960"/>
      <c r="I17" s="2600">
        <v>3692</v>
      </c>
      <c r="J17" s="2601"/>
      <c r="K17" s="1743" t="s">
        <v>441</v>
      </c>
      <c r="L17" s="2592">
        <f>K4/1000</f>
        <v>0.4</v>
      </c>
      <c r="M17" s="2593"/>
      <c r="N17" s="617"/>
      <c r="O17" s="567"/>
      <c r="P17" s="568"/>
      <c r="Q17" s="1775"/>
      <c r="R17" s="643"/>
      <c r="S17" s="1784"/>
      <c r="T17" s="617"/>
      <c r="U17" s="1461"/>
      <c r="V17" s="568"/>
      <c r="W17" s="617"/>
      <c r="X17" s="617"/>
      <c r="Y17" s="1783">
        <f>ROUND(K4/K6,0)*K5/1000</f>
        <v>1.2</v>
      </c>
      <c r="Z17" s="617"/>
      <c r="AA17" s="567"/>
      <c r="AB17" s="568"/>
      <c r="AC17" s="1775"/>
      <c r="AD17" s="643"/>
      <c r="AE17" s="617"/>
      <c r="AF17" s="618"/>
    </row>
    <row r="18" spans="1:64" s="577" customFormat="1" ht="7.35" customHeight="1">
      <c r="A18" s="408"/>
      <c r="B18" s="400"/>
      <c r="C18" s="2160"/>
      <c r="D18" s="2161"/>
      <c r="E18" s="1951"/>
      <c r="F18" s="1954"/>
      <c r="G18" s="2149" t="s">
        <v>11</v>
      </c>
      <c r="H18" s="2150"/>
      <c r="I18" s="2150"/>
      <c r="J18" s="2150"/>
      <c r="K18" s="2150"/>
      <c r="L18" s="2572">
        <f>SUM(L13:L17)</f>
        <v>1.2000000000000002</v>
      </c>
      <c r="M18" s="2573"/>
      <c r="N18" s="589"/>
      <c r="O18" s="588">
        <f>'3.1Cost by Sub-contractors'!K29</f>
        <v>438.31</v>
      </c>
      <c r="P18" s="589"/>
      <c r="Q18" s="607">
        <f>L18*O18</f>
        <v>525.97200000000009</v>
      </c>
      <c r="R18" s="612"/>
      <c r="S18" s="1789">
        <f>SUM(S13:S17)</f>
        <v>0.2</v>
      </c>
      <c r="T18" s="582"/>
      <c r="U18" s="1468">
        <f>'3.1Cost by Sub-contractors'!K30</f>
        <v>438.31</v>
      </c>
      <c r="V18" s="589"/>
      <c r="W18" s="607">
        <f>S18*U18</f>
        <v>87.662000000000006</v>
      </c>
      <c r="X18" s="582"/>
      <c r="Y18" s="1780">
        <f>SUM(Y13:Y17)</f>
        <v>3.5999999999999996</v>
      </c>
      <c r="Z18" s="589"/>
      <c r="AA18" s="588">
        <f>'3.1Cost by Sub-contractors'!K31</f>
        <v>572.73</v>
      </c>
      <c r="AB18" s="589"/>
      <c r="AC18" s="607">
        <f>Y18*AA18</f>
        <v>2061.828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1944"/>
      <c r="D19" s="1946"/>
      <c r="E19" s="2141" t="str">
        <f>'4.1Plan'!D33</f>
        <v>ML01-2</v>
      </c>
      <c r="F19" s="2142"/>
      <c r="G19" s="1956" t="s">
        <v>218</v>
      </c>
      <c r="H19" s="1957"/>
      <c r="I19" s="2101">
        <v>4281</v>
      </c>
      <c r="J19" s="2103"/>
      <c r="K19" s="1513" t="s">
        <v>441</v>
      </c>
      <c r="L19" s="2570">
        <f>K4/1000</f>
        <v>0.4</v>
      </c>
      <c r="M19" s="2571"/>
      <c r="N19" s="580"/>
      <c r="O19" s="561"/>
      <c r="P19" s="562"/>
      <c r="Q19" s="636"/>
      <c r="R19" s="637"/>
      <c r="S19" s="1537"/>
      <c r="T19" s="580"/>
      <c r="U19" s="1460"/>
      <c r="V19" s="562"/>
      <c r="W19" s="580"/>
      <c r="X19" s="580"/>
      <c r="Y19" s="1536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1944"/>
      <c r="D20" s="1946"/>
      <c r="E20" s="1944"/>
      <c r="F20" s="1946"/>
      <c r="G20" s="1956" t="s">
        <v>219</v>
      </c>
      <c r="H20" s="1957"/>
      <c r="I20" s="2101">
        <v>4528</v>
      </c>
      <c r="J20" s="2103"/>
      <c r="K20" s="1513" t="s">
        <v>441</v>
      </c>
      <c r="L20" s="2570">
        <f>K4/1000</f>
        <v>0.4</v>
      </c>
      <c r="M20" s="2571"/>
      <c r="N20" s="580"/>
      <c r="O20" s="561"/>
      <c r="P20" s="562"/>
      <c r="Q20" s="636"/>
      <c r="R20" s="637"/>
      <c r="S20" s="1537"/>
      <c r="T20" s="580"/>
      <c r="U20" s="1460"/>
      <c r="V20" s="562"/>
      <c r="W20" s="580"/>
      <c r="X20" s="580"/>
      <c r="Y20" s="1536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1944"/>
      <c r="D21" s="1946"/>
      <c r="E21" s="1944"/>
      <c r="F21" s="1946"/>
      <c r="G21" s="1956" t="s">
        <v>220</v>
      </c>
      <c r="H21" s="1957"/>
      <c r="I21" s="2101">
        <v>4929</v>
      </c>
      <c r="J21" s="2103"/>
      <c r="K21" s="1513" t="s">
        <v>441</v>
      </c>
      <c r="L21" s="2570">
        <f>K4/1000</f>
        <v>0.4</v>
      </c>
      <c r="M21" s="2571"/>
      <c r="N21" s="580"/>
      <c r="O21" s="561"/>
      <c r="P21" s="562"/>
      <c r="Q21" s="636"/>
      <c r="R21" s="637"/>
      <c r="S21" s="1537"/>
      <c r="T21" s="580"/>
      <c r="U21" s="1460"/>
      <c r="V21" s="562"/>
      <c r="W21" s="580"/>
      <c r="X21" s="580"/>
      <c r="Y21" s="1536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1944"/>
      <c r="D22" s="1946"/>
      <c r="E22" s="1944"/>
      <c r="F22" s="1946"/>
      <c r="G22" s="1956" t="s">
        <v>221</v>
      </c>
      <c r="H22" s="1957"/>
      <c r="I22" s="2101">
        <v>5239</v>
      </c>
      <c r="J22" s="2103"/>
      <c r="K22" s="1513" t="s">
        <v>441</v>
      </c>
      <c r="L22" s="2570">
        <f>K4/1000</f>
        <v>0.4</v>
      </c>
      <c r="M22" s="2571"/>
      <c r="N22" s="580"/>
      <c r="O22" s="561"/>
      <c r="P22" s="562"/>
      <c r="Q22" s="636"/>
      <c r="R22" s="637"/>
      <c r="S22" s="1537"/>
      <c r="T22" s="580"/>
      <c r="U22" s="1460"/>
      <c r="V22" s="562"/>
      <c r="W22" s="580"/>
      <c r="X22" s="580"/>
      <c r="Y22" s="1536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1944"/>
      <c r="D23" s="1946"/>
      <c r="E23" s="1944"/>
      <c r="F23" s="1946"/>
      <c r="G23" s="1956" t="s">
        <v>222</v>
      </c>
      <c r="H23" s="1957"/>
      <c r="I23" s="2101">
        <v>5517</v>
      </c>
      <c r="J23" s="2103"/>
      <c r="K23" s="1513" t="s">
        <v>441</v>
      </c>
      <c r="L23" s="2570">
        <f>K4/1000</f>
        <v>0.4</v>
      </c>
      <c r="M23" s="2571"/>
      <c r="N23" s="580"/>
      <c r="O23" s="561"/>
      <c r="P23" s="562"/>
      <c r="Q23" s="636"/>
      <c r="R23" s="637"/>
      <c r="S23" s="1537"/>
      <c r="T23" s="580"/>
      <c r="U23" s="1460"/>
      <c r="V23" s="562"/>
      <c r="W23" s="580"/>
      <c r="X23" s="580"/>
      <c r="Y23" s="1536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1944"/>
      <c r="D24" s="1946"/>
      <c r="E24" s="1944"/>
      <c r="F24" s="1946"/>
      <c r="G24" s="1956" t="s">
        <v>223</v>
      </c>
      <c r="H24" s="1957"/>
      <c r="I24" s="2101">
        <v>5678</v>
      </c>
      <c r="J24" s="2103"/>
      <c r="K24" s="1513" t="s">
        <v>441</v>
      </c>
      <c r="L24" s="2570">
        <f>K4/1000</f>
        <v>0.4</v>
      </c>
      <c r="M24" s="2571"/>
      <c r="N24" s="580"/>
      <c r="O24" s="561"/>
      <c r="P24" s="562"/>
      <c r="Q24" s="636"/>
      <c r="R24" s="637"/>
      <c r="S24" s="1537"/>
      <c r="T24" s="580"/>
      <c r="U24" s="1460"/>
      <c r="V24" s="562"/>
      <c r="W24" s="580"/>
      <c r="X24" s="580"/>
      <c r="Y24" s="1536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1944"/>
      <c r="D25" s="1946"/>
      <c r="E25" s="1944"/>
      <c r="F25" s="1946"/>
      <c r="G25" s="1956" t="s">
        <v>224</v>
      </c>
      <c r="H25" s="1957"/>
      <c r="I25" s="2101">
        <v>6031</v>
      </c>
      <c r="J25" s="2103"/>
      <c r="K25" s="1513" t="s">
        <v>441</v>
      </c>
      <c r="L25" s="2570">
        <f>K4/1000</f>
        <v>0.4</v>
      </c>
      <c r="M25" s="2571"/>
      <c r="N25" s="580"/>
      <c r="O25" s="561"/>
      <c r="P25" s="562"/>
      <c r="Q25" s="636"/>
      <c r="R25" s="637"/>
      <c r="S25" s="1537"/>
      <c r="T25" s="580"/>
      <c r="U25" s="1460"/>
      <c r="V25" s="562"/>
      <c r="W25" s="580"/>
      <c r="X25" s="580"/>
      <c r="Y25" s="1536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1944"/>
      <c r="D26" s="1946"/>
      <c r="E26" s="1944"/>
      <c r="F26" s="1946"/>
      <c r="G26" s="1959" t="s">
        <v>225</v>
      </c>
      <c r="H26" s="1960"/>
      <c r="I26" s="2600">
        <v>7364</v>
      </c>
      <c r="J26" s="2601"/>
      <c r="K26" s="1514" t="s">
        <v>441</v>
      </c>
      <c r="L26" s="2592">
        <f>K4/1000</f>
        <v>0.4</v>
      </c>
      <c r="M26" s="2593"/>
      <c r="N26" s="617"/>
      <c r="O26" s="567"/>
      <c r="P26" s="568"/>
      <c r="Q26" s="1530"/>
      <c r="R26" s="643"/>
      <c r="S26" s="1539"/>
      <c r="T26" s="617"/>
      <c r="U26" s="1461"/>
      <c r="V26" s="568"/>
      <c r="W26" s="617"/>
      <c r="X26" s="617"/>
      <c r="Y26" s="1538">
        <f>ROUND(K4/K6,0)*K5/1000</f>
        <v>1.2</v>
      </c>
      <c r="Z26" s="617"/>
      <c r="AA26" s="567"/>
      <c r="AB26" s="568"/>
      <c r="AC26" s="1530"/>
      <c r="AD26" s="643"/>
      <c r="AE26" s="617"/>
      <c r="AF26" s="618"/>
    </row>
    <row r="27" spans="1:64" ht="7.35" customHeight="1">
      <c r="A27" s="409"/>
      <c r="B27" s="401"/>
      <c r="C27" s="1951"/>
      <c r="D27" s="1954"/>
      <c r="E27" s="2152"/>
      <c r="F27" s="2153"/>
      <c r="G27" s="2149" t="s">
        <v>11</v>
      </c>
      <c r="H27" s="2150"/>
      <c r="I27" s="2150"/>
      <c r="J27" s="2150"/>
      <c r="K27" s="2150"/>
      <c r="L27" s="2572">
        <f>SUM(L19:M26)</f>
        <v>3.1999999999999997</v>
      </c>
      <c r="M27" s="2573"/>
      <c r="N27" s="649"/>
      <c r="O27" s="588">
        <f>'3.1Cost by Sub-contractors'!K29</f>
        <v>438.31</v>
      </c>
      <c r="P27" s="589"/>
      <c r="Q27" s="607">
        <f>L27*O27</f>
        <v>1402.5919999999999</v>
      </c>
      <c r="R27" s="608"/>
      <c r="S27" s="1545"/>
      <c r="T27" s="649"/>
      <c r="U27" s="1464"/>
      <c r="V27" s="989"/>
      <c r="W27" s="649"/>
      <c r="X27" s="649"/>
      <c r="Y27" s="1531">
        <f>SUM(Y19:Y26)</f>
        <v>9.6</v>
      </c>
      <c r="Z27" s="649"/>
      <c r="AA27" s="588">
        <f>'3.1Cost by Sub-contractors'!K31</f>
        <v>572.73</v>
      </c>
      <c r="AB27" s="589"/>
      <c r="AC27" s="607">
        <f>Y27*AA27</f>
        <v>5498.2079999999996</v>
      </c>
      <c r="AD27" s="1517"/>
      <c r="AE27" s="582"/>
      <c r="AF27" s="576"/>
    </row>
    <row r="28" spans="1:64" ht="7.35" customHeight="1">
      <c r="A28" s="406"/>
      <c r="B28" s="398" t="str">
        <f>'4.1Plan'!B53</f>
        <v>Quang Nam</v>
      </c>
      <c r="C28" s="1947" t="str">
        <f>'4.1Plan'!C53</f>
        <v>PKG02</v>
      </c>
      <c r="D28" s="1949"/>
      <c r="E28" s="2143" t="str">
        <f>'4.1Plan'!D53</f>
        <v>ML02-1</v>
      </c>
      <c r="F28" s="2144"/>
      <c r="G28" s="2598" t="s">
        <v>226</v>
      </c>
      <c r="H28" s="2599"/>
      <c r="I28" s="2602">
        <v>9028</v>
      </c>
      <c r="J28" s="2603"/>
      <c r="K28" s="1513" t="s">
        <v>441</v>
      </c>
      <c r="L28" s="2594">
        <f>K4/1000</f>
        <v>0.4</v>
      </c>
      <c r="M28" s="2595"/>
      <c r="N28" s="578"/>
      <c r="O28" s="592"/>
      <c r="P28" s="593"/>
      <c r="Q28" s="639"/>
      <c r="R28" s="640"/>
      <c r="S28" s="1471"/>
      <c r="T28" s="596"/>
      <c r="U28" s="1465"/>
      <c r="V28" s="593"/>
      <c r="W28" s="596"/>
      <c r="X28" s="596"/>
      <c r="Y28" s="1540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1944"/>
      <c r="D29" s="1946"/>
      <c r="E29" s="1944"/>
      <c r="F29" s="1946"/>
      <c r="G29" s="1956" t="s">
        <v>227</v>
      </c>
      <c r="H29" s="1957"/>
      <c r="I29" s="2101">
        <v>9300</v>
      </c>
      <c r="J29" s="2103"/>
      <c r="K29" s="1513" t="s">
        <v>441</v>
      </c>
      <c r="L29" s="2570">
        <f>K4/1000</f>
        <v>0.4</v>
      </c>
      <c r="M29" s="2571"/>
      <c r="N29" s="580"/>
      <c r="O29" s="561"/>
      <c r="P29" s="562"/>
      <c r="Q29" s="636"/>
      <c r="R29" s="637"/>
      <c r="S29" s="1537"/>
      <c r="T29" s="580"/>
      <c r="U29" s="1460"/>
      <c r="V29" s="562"/>
      <c r="W29" s="580"/>
      <c r="X29" s="580"/>
      <c r="Y29" s="1536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1944"/>
      <c r="D30" s="1946"/>
      <c r="E30" s="1944"/>
      <c r="F30" s="1946"/>
      <c r="G30" s="1956" t="s">
        <v>323</v>
      </c>
      <c r="H30" s="1957"/>
      <c r="I30" s="2101">
        <v>9391</v>
      </c>
      <c r="J30" s="2103"/>
      <c r="K30" s="1513" t="s">
        <v>102</v>
      </c>
      <c r="L30" s="2570"/>
      <c r="M30" s="2571"/>
      <c r="N30" s="580"/>
      <c r="O30" s="561"/>
      <c r="P30" s="562"/>
      <c r="Q30" s="636"/>
      <c r="R30" s="637"/>
      <c r="S30" s="1536">
        <f>E4/1000</f>
        <v>0.1</v>
      </c>
      <c r="T30" s="1537"/>
      <c r="U30" s="1460"/>
      <c r="V30" s="562"/>
      <c r="W30" s="580"/>
      <c r="X30" s="580"/>
      <c r="Y30" s="1536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927</v>
      </c>
    </row>
    <row r="31" spans="1:64" ht="7.35" customHeight="1">
      <c r="A31" s="407"/>
      <c r="B31" s="399"/>
      <c r="C31" s="1944"/>
      <c r="D31" s="1946"/>
      <c r="E31" s="1944"/>
      <c r="F31" s="1946"/>
      <c r="G31" s="1956" t="s">
        <v>228</v>
      </c>
      <c r="H31" s="1957"/>
      <c r="I31" s="2101">
        <v>9434</v>
      </c>
      <c r="J31" s="2103"/>
      <c r="K31" s="1513" t="s">
        <v>441</v>
      </c>
      <c r="L31" s="2570">
        <f>K4/1000</f>
        <v>0.4</v>
      </c>
      <c r="M31" s="2571"/>
      <c r="N31" s="580"/>
      <c r="O31" s="561"/>
      <c r="P31" s="562"/>
      <c r="Q31" s="636"/>
      <c r="R31" s="637"/>
      <c r="S31" s="1537"/>
      <c r="T31" s="580"/>
      <c r="U31" s="1460"/>
      <c r="V31" s="562"/>
      <c r="W31" s="580"/>
      <c r="X31" s="580"/>
      <c r="Y31" s="1536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1944"/>
      <c r="D32" s="1946"/>
      <c r="E32" s="1944"/>
      <c r="F32" s="1946"/>
      <c r="G32" s="1956" t="s">
        <v>229</v>
      </c>
      <c r="H32" s="1957"/>
      <c r="I32" s="2101">
        <v>9772</v>
      </c>
      <c r="J32" s="2103"/>
      <c r="K32" s="1513" t="s">
        <v>441</v>
      </c>
      <c r="L32" s="2570">
        <f>K4/1000</f>
        <v>0.4</v>
      </c>
      <c r="M32" s="2571"/>
      <c r="N32" s="580"/>
      <c r="O32" s="561"/>
      <c r="P32" s="562"/>
      <c r="Q32" s="636"/>
      <c r="R32" s="637"/>
      <c r="S32" s="1537"/>
      <c r="T32" s="580"/>
      <c r="U32" s="1460"/>
      <c r="V32" s="562"/>
      <c r="W32" s="580"/>
      <c r="X32" s="580"/>
      <c r="Y32" s="1536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1944"/>
      <c r="D33" s="1946"/>
      <c r="E33" s="1944"/>
      <c r="F33" s="1946"/>
      <c r="G33" s="1956" t="s">
        <v>230</v>
      </c>
      <c r="H33" s="1957"/>
      <c r="I33" s="2101">
        <v>10766</v>
      </c>
      <c r="J33" s="2103"/>
      <c r="K33" s="1513" t="s">
        <v>441</v>
      </c>
      <c r="L33" s="2570">
        <f>K4/1000</f>
        <v>0.4</v>
      </c>
      <c r="M33" s="2571"/>
      <c r="N33" s="580"/>
      <c r="O33" s="561"/>
      <c r="P33" s="562"/>
      <c r="Q33" s="636"/>
      <c r="R33" s="637"/>
      <c r="S33" s="1537"/>
      <c r="T33" s="580"/>
      <c r="U33" s="1460"/>
      <c r="V33" s="562"/>
      <c r="W33" s="580"/>
      <c r="X33" s="580"/>
      <c r="Y33" s="1536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1944"/>
      <c r="D34" s="1946"/>
      <c r="E34" s="1944"/>
      <c r="F34" s="1946"/>
      <c r="G34" s="1956" t="s">
        <v>324</v>
      </c>
      <c r="H34" s="1957"/>
      <c r="I34" s="2101">
        <v>11088</v>
      </c>
      <c r="J34" s="2103"/>
      <c r="K34" s="1513" t="s">
        <v>102</v>
      </c>
      <c r="L34" s="2570"/>
      <c r="M34" s="2571"/>
      <c r="N34" s="580"/>
      <c r="O34" s="561"/>
      <c r="P34" s="562"/>
      <c r="Q34" s="636"/>
      <c r="R34" s="637"/>
      <c r="S34" s="1536">
        <f>E4/1000</f>
        <v>0.1</v>
      </c>
      <c r="T34" s="1537"/>
      <c r="U34" s="1460"/>
      <c r="V34" s="562"/>
      <c r="W34" s="580"/>
      <c r="X34" s="580"/>
      <c r="Y34" s="1536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928</v>
      </c>
    </row>
    <row r="35" spans="1:64" ht="7.35" customHeight="1">
      <c r="A35" s="407"/>
      <c r="B35" s="399"/>
      <c r="C35" s="1944"/>
      <c r="D35" s="1946"/>
      <c r="E35" s="1944"/>
      <c r="F35" s="1946"/>
      <c r="G35" s="1956" t="s">
        <v>231</v>
      </c>
      <c r="H35" s="1957"/>
      <c r="I35" s="2101">
        <v>11270</v>
      </c>
      <c r="J35" s="2103"/>
      <c r="K35" s="1513" t="s">
        <v>441</v>
      </c>
      <c r="L35" s="2570">
        <f>K4/1000</f>
        <v>0.4</v>
      </c>
      <c r="M35" s="2571"/>
      <c r="N35" s="580"/>
      <c r="O35" s="561"/>
      <c r="P35" s="562"/>
      <c r="Q35" s="636"/>
      <c r="R35" s="637"/>
      <c r="S35" s="1537"/>
      <c r="T35" s="580"/>
      <c r="U35" s="1460"/>
      <c r="V35" s="562"/>
      <c r="W35" s="580"/>
      <c r="X35" s="580"/>
      <c r="Y35" s="1536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1944"/>
      <c r="D36" s="1946"/>
      <c r="E36" s="1944"/>
      <c r="F36" s="1946"/>
      <c r="G36" s="1956" t="s">
        <v>232</v>
      </c>
      <c r="H36" s="1957"/>
      <c r="I36" s="2101">
        <v>11519</v>
      </c>
      <c r="J36" s="2103"/>
      <c r="K36" s="1513" t="s">
        <v>441</v>
      </c>
      <c r="L36" s="2570">
        <f>K4/1000</f>
        <v>0.4</v>
      </c>
      <c r="M36" s="2571"/>
      <c r="N36" s="580"/>
      <c r="O36" s="561"/>
      <c r="P36" s="562"/>
      <c r="Q36" s="636"/>
      <c r="R36" s="637"/>
      <c r="S36" s="1537"/>
      <c r="T36" s="580"/>
      <c r="U36" s="1460"/>
      <c r="V36" s="562"/>
      <c r="W36" s="580"/>
      <c r="X36" s="580"/>
      <c r="Y36" s="1536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1944"/>
      <c r="D37" s="1946"/>
      <c r="E37" s="1944"/>
      <c r="F37" s="1946"/>
      <c r="G37" s="1959" t="s">
        <v>233</v>
      </c>
      <c r="H37" s="1960"/>
      <c r="I37" s="2600">
        <v>12256</v>
      </c>
      <c r="J37" s="2601"/>
      <c r="K37" s="1513" t="s">
        <v>441</v>
      </c>
      <c r="L37" s="2592">
        <f>K4/1000</f>
        <v>0.4</v>
      </c>
      <c r="M37" s="2593"/>
      <c r="N37" s="580"/>
      <c r="O37" s="561"/>
      <c r="P37" s="562"/>
      <c r="Q37" s="636"/>
      <c r="R37" s="637"/>
      <c r="S37" s="1537"/>
      <c r="T37" s="580"/>
      <c r="U37" s="1460"/>
      <c r="V37" s="562"/>
      <c r="W37" s="580"/>
      <c r="X37" s="580"/>
      <c r="Y37" s="1536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160"/>
      <c r="D38" s="2161"/>
      <c r="E38" s="2160"/>
      <c r="F38" s="2161"/>
      <c r="G38" s="2149" t="s">
        <v>988</v>
      </c>
      <c r="H38" s="2150"/>
      <c r="I38" s="2150"/>
      <c r="J38" s="2150"/>
      <c r="K38" s="2150"/>
      <c r="L38" s="2572">
        <f>SUM(L28:L37)</f>
        <v>3.1999999999999997</v>
      </c>
      <c r="M38" s="2573"/>
      <c r="N38" s="582"/>
      <c r="O38" s="588">
        <f>'3.1Cost by Sub-contractors'!K29</f>
        <v>438.31</v>
      </c>
      <c r="P38" s="589"/>
      <c r="Q38" s="607">
        <f>L38*O38</f>
        <v>1402.5919999999999</v>
      </c>
      <c r="R38" s="612"/>
      <c r="S38" s="1535">
        <f>SUM(S28:S37)</f>
        <v>0.2</v>
      </c>
      <c r="T38" s="582"/>
      <c r="U38" s="1468">
        <f>'3.1Cost by Sub-contractors'!K30</f>
        <v>438.31</v>
      </c>
      <c r="V38" s="589"/>
      <c r="W38" s="607">
        <f>S38*U38</f>
        <v>87.662000000000006</v>
      </c>
      <c r="X38" s="582"/>
      <c r="Y38" s="1531">
        <f>SUM(Y28:Y37)</f>
        <v>10</v>
      </c>
      <c r="Z38" s="582"/>
      <c r="AA38" s="588">
        <f>'3.1Cost by Sub-contractors'!K31</f>
        <v>572.73</v>
      </c>
      <c r="AB38" s="589"/>
      <c r="AC38" s="607">
        <f>Y38*AA38</f>
        <v>5727.3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1944"/>
      <c r="D39" s="1946"/>
      <c r="E39" s="2143" t="str">
        <f>'4.1Plan'!D89</f>
        <v>ML02-2</v>
      </c>
      <c r="F39" s="2144"/>
      <c r="G39" s="2598" t="s">
        <v>325</v>
      </c>
      <c r="H39" s="2599"/>
      <c r="I39" s="2602">
        <v>13028</v>
      </c>
      <c r="J39" s="2603"/>
      <c r="K39" s="1549" t="s">
        <v>102</v>
      </c>
      <c r="L39" s="2582"/>
      <c r="M39" s="2583"/>
      <c r="N39" s="578"/>
      <c r="O39" s="555"/>
      <c r="P39" s="556"/>
      <c r="Q39" s="1528"/>
      <c r="R39" s="638"/>
      <c r="S39" s="1536">
        <f>E4/1000</f>
        <v>0.1</v>
      </c>
      <c r="T39" s="596"/>
      <c r="U39" s="1465"/>
      <c r="V39" s="593"/>
      <c r="W39" s="596"/>
      <c r="X39" s="596"/>
      <c r="Y39" s="1536">
        <f>$E$4/$E$6*$E$5/1000</f>
        <v>0.2</v>
      </c>
      <c r="Z39" s="578"/>
      <c r="AA39" s="555"/>
      <c r="AB39" s="556"/>
      <c r="AC39" s="1528"/>
      <c r="AD39" s="638"/>
      <c r="AE39" s="596"/>
      <c r="AF39" s="566" t="s">
        <v>929</v>
      </c>
    </row>
    <row r="40" spans="1:64" ht="7.35" customHeight="1">
      <c r="A40" s="407"/>
      <c r="B40" s="399"/>
      <c r="C40" s="1944"/>
      <c r="D40" s="1946"/>
      <c r="E40" s="1944"/>
      <c r="F40" s="1946"/>
      <c r="G40" s="1956" t="s">
        <v>234</v>
      </c>
      <c r="H40" s="1957"/>
      <c r="I40" s="2101">
        <v>14122</v>
      </c>
      <c r="J40" s="2103"/>
      <c r="K40" s="1513" t="s">
        <v>441</v>
      </c>
      <c r="L40" s="2568">
        <f>K4/1000</f>
        <v>0.4</v>
      </c>
      <c r="M40" s="2569"/>
      <c r="N40" s="596"/>
      <c r="O40" s="592"/>
      <c r="P40" s="593"/>
      <c r="Q40" s="639"/>
      <c r="R40" s="640"/>
      <c r="S40" s="1471"/>
      <c r="T40" s="596"/>
      <c r="U40" s="1465"/>
      <c r="V40" s="593"/>
      <c r="W40" s="596"/>
      <c r="X40" s="596"/>
      <c r="Y40" s="1536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1944"/>
      <c r="D41" s="1946"/>
      <c r="E41" s="1944"/>
      <c r="F41" s="1946"/>
      <c r="G41" s="1956" t="s">
        <v>326</v>
      </c>
      <c r="H41" s="1957"/>
      <c r="I41" s="2101">
        <v>14269</v>
      </c>
      <c r="J41" s="2103"/>
      <c r="K41" s="1513" t="s">
        <v>102</v>
      </c>
      <c r="L41" s="2568"/>
      <c r="M41" s="2569"/>
      <c r="N41" s="596"/>
      <c r="O41" s="592"/>
      <c r="P41" s="593"/>
      <c r="Q41" s="639"/>
      <c r="R41" s="640"/>
      <c r="S41" s="1471">
        <f>I4/1000</f>
        <v>0.1</v>
      </c>
      <c r="T41" s="596"/>
      <c r="U41" s="1465"/>
      <c r="V41" s="593"/>
      <c r="W41" s="596"/>
      <c r="X41" s="596"/>
      <c r="Y41" s="1536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1944"/>
      <c r="D42" s="1946"/>
      <c r="E42" s="1944"/>
      <c r="F42" s="1946"/>
      <c r="G42" s="1956" t="s">
        <v>235</v>
      </c>
      <c r="H42" s="1957"/>
      <c r="I42" s="2101">
        <v>14376</v>
      </c>
      <c r="J42" s="2103"/>
      <c r="K42" s="1513" t="s">
        <v>441</v>
      </c>
      <c r="L42" s="2568">
        <f>K4/1000</f>
        <v>0.4</v>
      </c>
      <c r="M42" s="2569"/>
      <c r="N42" s="596"/>
      <c r="O42" s="592"/>
      <c r="P42" s="593"/>
      <c r="Q42" s="639"/>
      <c r="R42" s="640"/>
      <c r="S42" s="1471"/>
      <c r="T42" s="596"/>
      <c r="U42" s="1465"/>
      <c r="V42" s="593"/>
      <c r="W42" s="596"/>
      <c r="X42" s="596"/>
      <c r="Y42" s="1536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1944"/>
      <c r="D43" s="1946"/>
      <c r="E43" s="1944"/>
      <c r="F43" s="1946"/>
      <c r="G43" s="1956" t="s">
        <v>236</v>
      </c>
      <c r="H43" s="1957"/>
      <c r="I43" s="2101">
        <v>14468</v>
      </c>
      <c r="J43" s="2103"/>
      <c r="K43" s="1513" t="s">
        <v>441</v>
      </c>
      <c r="L43" s="2568">
        <f>K4/1000</f>
        <v>0.4</v>
      </c>
      <c r="M43" s="2569"/>
      <c r="N43" s="596"/>
      <c r="O43" s="592"/>
      <c r="P43" s="593"/>
      <c r="Q43" s="639"/>
      <c r="R43" s="640"/>
      <c r="S43" s="1471"/>
      <c r="T43" s="596"/>
      <c r="U43" s="1465"/>
      <c r="V43" s="593"/>
      <c r="W43" s="596"/>
      <c r="X43" s="596"/>
      <c r="Y43" s="1536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1"/>
      <c r="C44" s="1993"/>
      <c r="D44" s="1995"/>
      <c r="E44" s="1993"/>
      <c r="F44" s="1995"/>
      <c r="G44" s="1956" t="s">
        <v>862</v>
      </c>
      <c r="H44" s="1957"/>
      <c r="I44" s="2101">
        <v>14700</v>
      </c>
      <c r="J44" s="2103"/>
      <c r="K44" s="1513" t="s">
        <v>934</v>
      </c>
      <c r="L44" s="2568"/>
      <c r="M44" s="2569"/>
      <c r="N44" s="596"/>
      <c r="O44" s="592"/>
      <c r="P44" s="593"/>
      <c r="Q44" s="639"/>
      <c r="R44" s="640"/>
      <c r="S44" s="1536">
        <f>E4/1000</f>
        <v>0.1</v>
      </c>
      <c r="T44" s="596"/>
      <c r="U44" s="1465"/>
      <c r="V44" s="593"/>
      <c r="W44" s="596"/>
      <c r="X44" s="596"/>
      <c r="Y44" s="1536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931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1944"/>
      <c r="D45" s="1946"/>
      <c r="E45" s="1944"/>
      <c r="F45" s="1946"/>
      <c r="G45" s="1956" t="s">
        <v>863</v>
      </c>
      <c r="H45" s="1957"/>
      <c r="I45" s="2101">
        <v>14946</v>
      </c>
      <c r="J45" s="2103"/>
      <c r="K45" s="1513" t="s">
        <v>102</v>
      </c>
      <c r="L45" s="2568"/>
      <c r="M45" s="2569"/>
      <c r="N45" s="596"/>
      <c r="O45" s="592"/>
      <c r="P45" s="593"/>
      <c r="Q45" s="639"/>
      <c r="R45" s="640"/>
      <c r="S45" s="1471">
        <f>I4/1000</f>
        <v>0.1</v>
      </c>
      <c r="T45" s="596"/>
      <c r="U45" s="1465"/>
      <c r="V45" s="593"/>
      <c r="W45" s="596"/>
      <c r="X45" s="596"/>
      <c r="Y45" s="1536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1944"/>
      <c r="D46" s="1946"/>
      <c r="E46" s="1944"/>
      <c r="F46" s="1946"/>
      <c r="G46" s="1956" t="s">
        <v>237</v>
      </c>
      <c r="H46" s="1957"/>
      <c r="I46" s="2101">
        <v>16193</v>
      </c>
      <c r="J46" s="2103"/>
      <c r="K46" s="1513" t="s">
        <v>441</v>
      </c>
      <c r="L46" s="2568">
        <f>K4/1000</f>
        <v>0.4</v>
      </c>
      <c r="M46" s="2569"/>
      <c r="N46" s="580"/>
      <c r="O46" s="561"/>
      <c r="P46" s="562"/>
      <c r="Q46" s="636"/>
      <c r="R46" s="637"/>
      <c r="S46" s="1537"/>
      <c r="T46" s="580"/>
      <c r="U46" s="1460"/>
      <c r="V46" s="562"/>
      <c r="W46" s="580"/>
      <c r="X46" s="580"/>
      <c r="Y46" s="1536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1944"/>
      <c r="D47" s="1946"/>
      <c r="E47" s="1944"/>
      <c r="F47" s="1946"/>
      <c r="G47" s="1956" t="s">
        <v>238</v>
      </c>
      <c r="H47" s="1957"/>
      <c r="I47" s="2101">
        <v>16775</v>
      </c>
      <c r="J47" s="2103"/>
      <c r="K47" s="1513" t="s">
        <v>441</v>
      </c>
      <c r="L47" s="2568">
        <f>K4/1000</f>
        <v>0.4</v>
      </c>
      <c r="M47" s="2569"/>
      <c r="N47" s="580"/>
      <c r="O47" s="561"/>
      <c r="P47" s="562"/>
      <c r="Q47" s="636"/>
      <c r="R47" s="637"/>
      <c r="S47" s="1537"/>
      <c r="T47" s="580"/>
      <c r="U47" s="1460"/>
      <c r="V47" s="562"/>
      <c r="W47" s="580"/>
      <c r="X47" s="580"/>
      <c r="Y47" s="1536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1944"/>
      <c r="D48" s="1946"/>
      <c r="E48" s="1944"/>
      <c r="F48" s="1946"/>
      <c r="G48" s="1959" t="s">
        <v>239</v>
      </c>
      <c r="H48" s="1960"/>
      <c r="I48" s="2600">
        <v>16943</v>
      </c>
      <c r="J48" s="2601"/>
      <c r="K48" s="1514" t="s">
        <v>441</v>
      </c>
      <c r="L48" s="2590">
        <f>K4/1000</f>
        <v>0.4</v>
      </c>
      <c r="M48" s="2591"/>
      <c r="N48" s="617"/>
      <c r="O48" s="567"/>
      <c r="P48" s="568"/>
      <c r="Q48" s="1530"/>
      <c r="R48" s="643"/>
      <c r="S48" s="1539"/>
      <c r="T48" s="617"/>
      <c r="U48" s="1461"/>
      <c r="V48" s="568"/>
      <c r="W48" s="617"/>
      <c r="X48" s="617"/>
      <c r="Y48" s="1538">
        <f>ROUND(K4/K6,0)*K5/1000</f>
        <v>1.2</v>
      </c>
      <c r="Z48" s="617"/>
      <c r="AA48" s="567"/>
      <c r="AB48" s="568"/>
      <c r="AC48" s="1530"/>
      <c r="AD48" s="643"/>
      <c r="AE48" s="580"/>
      <c r="AF48" s="566"/>
    </row>
    <row r="49" spans="1:64" s="577" customFormat="1" ht="7.35" customHeight="1">
      <c r="A49" s="408"/>
      <c r="B49" s="400"/>
      <c r="C49" s="1982"/>
      <c r="D49" s="1984"/>
      <c r="E49" s="1982"/>
      <c r="F49" s="1984"/>
      <c r="G49" s="2162" t="s">
        <v>11</v>
      </c>
      <c r="H49" s="2163"/>
      <c r="I49" s="2163"/>
      <c r="J49" s="2163"/>
      <c r="K49" s="2163"/>
      <c r="L49" s="2588">
        <f>SUM(L39:L48)</f>
        <v>2.4</v>
      </c>
      <c r="M49" s="2589"/>
      <c r="N49" s="1058"/>
      <c r="O49" s="571">
        <f>'3.1Cost by Sub-contractors'!K29</f>
        <v>438.31</v>
      </c>
      <c r="P49" s="572"/>
      <c r="Q49" s="645">
        <f>L49*O49</f>
        <v>1051.944</v>
      </c>
      <c r="R49" s="646"/>
      <c r="S49" s="1469">
        <f>SUM(S39:S48)</f>
        <v>0.4</v>
      </c>
      <c r="T49" s="1058"/>
      <c r="U49" s="1468">
        <f>'3.1Cost by Sub-contractors'!K30</f>
        <v>438.31</v>
      </c>
      <c r="V49" s="589"/>
      <c r="W49" s="607">
        <f>S49*U49</f>
        <v>175.32400000000001</v>
      </c>
      <c r="X49" s="1058"/>
      <c r="Y49" s="1532">
        <f>SUM(Y39:Y48)</f>
        <v>7.6000000000000005</v>
      </c>
      <c r="Z49" s="1058"/>
      <c r="AA49" s="571">
        <f>'3.1Cost by Sub-contractors'!K31</f>
        <v>572.73</v>
      </c>
      <c r="AB49" s="572"/>
      <c r="AC49" s="645">
        <f>Y49*AA49</f>
        <v>4352.7480000000005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1947" t="str">
        <f>'4.1Plan'!C120</f>
        <v>PKG03</v>
      </c>
      <c r="D50" s="1949"/>
      <c r="E50" s="2143" t="str">
        <f>'4.1Plan'!D120</f>
        <v>ML03-1</v>
      </c>
      <c r="F50" s="2144"/>
      <c r="G50" s="2598" t="s">
        <v>240</v>
      </c>
      <c r="H50" s="2599"/>
      <c r="I50" s="2602">
        <v>18062</v>
      </c>
      <c r="J50" s="2603"/>
      <c r="K50" s="1513" t="s">
        <v>441</v>
      </c>
      <c r="L50" s="2582">
        <f>K4/1000</f>
        <v>0.4</v>
      </c>
      <c r="M50" s="2583"/>
      <c r="N50" s="596"/>
      <c r="O50" s="592"/>
      <c r="P50" s="593"/>
      <c r="Q50" s="639"/>
      <c r="R50" s="640"/>
      <c r="S50" s="1471"/>
      <c r="T50" s="596"/>
      <c r="U50" s="1465"/>
      <c r="V50" s="593"/>
      <c r="W50" s="596"/>
      <c r="X50" s="596"/>
      <c r="Y50" s="1536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1944"/>
      <c r="D51" s="1946"/>
      <c r="E51" s="1944"/>
      <c r="F51" s="1946"/>
      <c r="G51" s="1956" t="s">
        <v>241</v>
      </c>
      <c r="H51" s="1957"/>
      <c r="I51" s="2101">
        <v>18221</v>
      </c>
      <c r="J51" s="2103"/>
      <c r="K51" s="1513" t="s">
        <v>441</v>
      </c>
      <c r="L51" s="2568">
        <f>K4/1000</f>
        <v>0.4</v>
      </c>
      <c r="M51" s="2569"/>
      <c r="N51" s="596"/>
      <c r="O51" s="592"/>
      <c r="P51" s="593"/>
      <c r="Q51" s="639"/>
      <c r="R51" s="640"/>
      <c r="S51" s="1471"/>
      <c r="T51" s="596"/>
      <c r="U51" s="1465"/>
      <c r="V51" s="593"/>
      <c r="W51" s="596"/>
      <c r="X51" s="596"/>
      <c r="Y51" s="1536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1944"/>
      <c r="D52" s="1946"/>
      <c r="E52" s="1944"/>
      <c r="F52" s="1946"/>
      <c r="G52" s="1956" t="s">
        <v>864</v>
      </c>
      <c r="H52" s="1957"/>
      <c r="I52" s="2101">
        <v>19060</v>
      </c>
      <c r="J52" s="2103"/>
      <c r="K52" s="1513" t="s">
        <v>103</v>
      </c>
      <c r="L52" s="2568"/>
      <c r="M52" s="2569"/>
      <c r="N52" s="596"/>
      <c r="O52" s="592"/>
      <c r="P52" s="593"/>
      <c r="Q52" s="639"/>
      <c r="R52" s="640"/>
      <c r="S52" s="1471">
        <f>I4/1000</f>
        <v>0.1</v>
      </c>
      <c r="T52" s="596"/>
      <c r="U52" s="1465"/>
      <c r="V52" s="593"/>
      <c r="W52" s="596"/>
      <c r="X52" s="596"/>
      <c r="Y52" s="1536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1944"/>
      <c r="D53" s="1946"/>
      <c r="E53" s="1944"/>
      <c r="F53" s="1946"/>
      <c r="G53" s="1956" t="s">
        <v>242</v>
      </c>
      <c r="H53" s="1957"/>
      <c r="I53" s="2101">
        <v>19095</v>
      </c>
      <c r="J53" s="2103"/>
      <c r="K53" s="1513" t="s">
        <v>441</v>
      </c>
      <c r="L53" s="2568">
        <f>K4/1000</f>
        <v>0.4</v>
      </c>
      <c r="M53" s="2569"/>
      <c r="N53" s="596"/>
      <c r="O53" s="592"/>
      <c r="P53" s="593"/>
      <c r="Q53" s="639"/>
      <c r="R53" s="640"/>
      <c r="S53" s="1471"/>
      <c r="T53" s="596"/>
      <c r="U53" s="1465"/>
      <c r="V53" s="593"/>
      <c r="W53" s="596"/>
      <c r="X53" s="596"/>
      <c r="Y53" s="1536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1944"/>
      <c r="D54" s="1946"/>
      <c r="E54" s="1944"/>
      <c r="F54" s="1946"/>
      <c r="G54" s="1956" t="s">
        <v>243</v>
      </c>
      <c r="H54" s="1957"/>
      <c r="I54" s="2101">
        <v>19380</v>
      </c>
      <c r="J54" s="2103"/>
      <c r="K54" s="1513" t="s">
        <v>441</v>
      </c>
      <c r="L54" s="2568">
        <f>K4/1000</f>
        <v>0.4</v>
      </c>
      <c r="M54" s="2569"/>
      <c r="N54" s="596"/>
      <c r="O54" s="592"/>
      <c r="P54" s="593"/>
      <c r="Q54" s="639"/>
      <c r="R54" s="640"/>
      <c r="S54" s="1471"/>
      <c r="T54" s="596"/>
      <c r="U54" s="1465"/>
      <c r="V54" s="593"/>
      <c r="W54" s="596"/>
      <c r="X54" s="596"/>
      <c r="Y54" s="1536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1944"/>
      <c r="D55" s="1946"/>
      <c r="E55" s="1944"/>
      <c r="F55" s="1946"/>
      <c r="G55" s="1956" t="s">
        <v>244</v>
      </c>
      <c r="H55" s="1957"/>
      <c r="I55" s="2101">
        <v>19570</v>
      </c>
      <c r="J55" s="2103"/>
      <c r="K55" s="1513" t="s">
        <v>441</v>
      </c>
      <c r="L55" s="2568">
        <f>K4/1000</f>
        <v>0.4</v>
      </c>
      <c r="M55" s="2569"/>
      <c r="N55" s="596"/>
      <c r="O55" s="592"/>
      <c r="P55" s="593"/>
      <c r="Q55" s="639"/>
      <c r="R55" s="640"/>
      <c r="S55" s="1471"/>
      <c r="T55" s="596"/>
      <c r="U55" s="1465"/>
      <c r="V55" s="593"/>
      <c r="W55" s="596"/>
      <c r="X55" s="596"/>
      <c r="Y55" s="1536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1944"/>
      <c r="D56" s="1946"/>
      <c r="E56" s="1944"/>
      <c r="F56" s="1946"/>
      <c r="G56" s="1956" t="s">
        <v>245</v>
      </c>
      <c r="H56" s="1957"/>
      <c r="I56" s="2101">
        <v>19680</v>
      </c>
      <c r="J56" s="2103"/>
      <c r="K56" s="1513" t="s">
        <v>441</v>
      </c>
      <c r="L56" s="2568">
        <f>K4/1000</f>
        <v>0.4</v>
      </c>
      <c r="M56" s="2569"/>
      <c r="N56" s="596"/>
      <c r="O56" s="592"/>
      <c r="P56" s="593"/>
      <c r="Q56" s="639"/>
      <c r="R56" s="640"/>
      <c r="S56" s="1471"/>
      <c r="T56" s="596"/>
      <c r="U56" s="1465"/>
      <c r="V56" s="593"/>
      <c r="W56" s="596"/>
      <c r="X56" s="596"/>
      <c r="Y56" s="1536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1944"/>
      <c r="D57" s="1946"/>
      <c r="E57" s="1944"/>
      <c r="F57" s="1946"/>
      <c r="G57" s="1956" t="s">
        <v>246</v>
      </c>
      <c r="H57" s="1957"/>
      <c r="I57" s="2101">
        <v>21000</v>
      </c>
      <c r="J57" s="2103"/>
      <c r="K57" s="1513" t="s">
        <v>441</v>
      </c>
      <c r="L57" s="2568">
        <f>K4/1000</f>
        <v>0.4</v>
      </c>
      <c r="M57" s="2569"/>
      <c r="N57" s="596"/>
      <c r="O57" s="592"/>
      <c r="P57" s="593"/>
      <c r="Q57" s="639"/>
      <c r="R57" s="640"/>
      <c r="S57" s="1471"/>
      <c r="T57" s="596"/>
      <c r="U57" s="1465"/>
      <c r="V57" s="593"/>
      <c r="W57" s="596"/>
      <c r="X57" s="596"/>
      <c r="Y57" s="1536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1944"/>
      <c r="D58" s="1946"/>
      <c r="E58" s="1944"/>
      <c r="F58" s="1946"/>
      <c r="G58" s="1956" t="s">
        <v>247</v>
      </c>
      <c r="H58" s="1957"/>
      <c r="I58" s="2101">
        <v>21150</v>
      </c>
      <c r="J58" s="2103"/>
      <c r="K58" s="1513" t="s">
        <v>441</v>
      </c>
      <c r="L58" s="2568">
        <f>K4/1000</f>
        <v>0.4</v>
      </c>
      <c r="M58" s="2569"/>
      <c r="N58" s="596"/>
      <c r="O58" s="592"/>
      <c r="P58" s="593"/>
      <c r="Q58" s="639"/>
      <c r="R58" s="640"/>
      <c r="S58" s="1471"/>
      <c r="T58" s="596"/>
      <c r="U58" s="1465"/>
      <c r="V58" s="593"/>
      <c r="W58" s="596"/>
      <c r="X58" s="596"/>
      <c r="Y58" s="1536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1944"/>
      <c r="D59" s="1946"/>
      <c r="E59" s="1944"/>
      <c r="F59" s="1946"/>
      <c r="G59" s="1959" t="s">
        <v>248</v>
      </c>
      <c r="H59" s="1960"/>
      <c r="I59" s="2600">
        <v>21500</v>
      </c>
      <c r="J59" s="2601"/>
      <c r="K59" s="1513" t="s">
        <v>441</v>
      </c>
      <c r="L59" s="2590">
        <f>K4/1000</f>
        <v>0.4</v>
      </c>
      <c r="M59" s="2591"/>
      <c r="N59" s="580"/>
      <c r="O59" s="561"/>
      <c r="P59" s="562"/>
      <c r="Q59" s="636"/>
      <c r="R59" s="637"/>
      <c r="S59" s="1537"/>
      <c r="T59" s="580"/>
      <c r="U59" s="1460"/>
      <c r="V59" s="562"/>
      <c r="W59" s="580"/>
      <c r="X59" s="580"/>
      <c r="Y59" s="1536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1951"/>
      <c r="D60" s="1954"/>
      <c r="E60" s="1951"/>
      <c r="F60" s="1954"/>
      <c r="G60" s="2149" t="s">
        <v>754</v>
      </c>
      <c r="H60" s="2150"/>
      <c r="I60" s="2150"/>
      <c r="J60" s="2150"/>
      <c r="K60" s="2150"/>
      <c r="L60" s="2588">
        <f>SUM(L50:L59)</f>
        <v>3.5999999999999996</v>
      </c>
      <c r="M60" s="2589"/>
      <c r="N60" s="582"/>
      <c r="O60" s="588">
        <f>'3.1Cost by Sub-contractors'!K29</f>
        <v>438.31</v>
      </c>
      <c r="P60" s="589"/>
      <c r="Q60" s="607">
        <f>L60*O60</f>
        <v>1577.9159999999999</v>
      </c>
      <c r="R60" s="612"/>
      <c r="S60" s="1535">
        <f>SUM(S50:S59)</f>
        <v>0.1</v>
      </c>
      <c r="T60" s="582"/>
      <c r="U60" s="1468">
        <f>'3.1Cost by Sub-contractors'!K30</f>
        <v>438.31</v>
      </c>
      <c r="V60" s="589"/>
      <c r="W60" s="607">
        <f>S60*U60</f>
        <v>43.831000000000003</v>
      </c>
      <c r="X60" s="582"/>
      <c r="Y60" s="1531">
        <f>SUM(Y50:Y59)</f>
        <v>10.799999999999999</v>
      </c>
      <c r="Z60" s="582"/>
      <c r="AA60" s="588">
        <f>'3.1Cost by Sub-contractors'!K31</f>
        <v>572.73</v>
      </c>
      <c r="AB60" s="589"/>
      <c r="AC60" s="607">
        <f>Y60*AA60</f>
        <v>6185.4839999999995</v>
      </c>
      <c r="AD60" s="1517"/>
      <c r="AE60" s="582"/>
      <c r="AF60" s="576"/>
    </row>
    <row r="61" spans="1:64" ht="7.15" customHeight="1">
      <c r="A61" s="406"/>
      <c r="B61" s="398" t="str">
        <f>'4.1Plan'!B149</f>
        <v>Quang Nam</v>
      </c>
      <c r="C61" s="1947" t="str">
        <f>'4.1Plan'!C149</f>
        <v>PKG04</v>
      </c>
      <c r="D61" s="1949"/>
      <c r="E61" s="2143" t="str">
        <f>'4.1Plan'!D149</f>
        <v>ML04-1</v>
      </c>
      <c r="F61" s="2144"/>
      <c r="G61" s="2598" t="s">
        <v>249</v>
      </c>
      <c r="H61" s="2599"/>
      <c r="I61" s="2602">
        <v>22200</v>
      </c>
      <c r="J61" s="2603"/>
      <c r="K61" s="1790" t="s">
        <v>441</v>
      </c>
      <c r="L61" s="2582">
        <f>K4/1000</f>
        <v>0.4</v>
      </c>
      <c r="M61" s="2583"/>
      <c r="N61" s="578"/>
      <c r="O61" s="555"/>
      <c r="P61" s="556"/>
      <c r="Q61" s="1776"/>
      <c r="R61" s="638"/>
      <c r="S61" s="1786"/>
      <c r="T61" s="578"/>
      <c r="U61" s="1459"/>
      <c r="V61" s="556"/>
      <c r="W61" s="578"/>
      <c r="X61" s="578"/>
      <c r="Y61" s="1785">
        <f>ROUND(K4/K6,0)*K5/1000</f>
        <v>1.2</v>
      </c>
      <c r="Z61" s="578"/>
      <c r="AA61" s="555"/>
      <c r="AB61" s="556"/>
      <c r="AC61" s="1776"/>
      <c r="AD61" s="638"/>
      <c r="AE61" s="578"/>
      <c r="AF61" s="579"/>
    </row>
    <row r="62" spans="1:64" ht="7.15" customHeight="1">
      <c r="A62" s="407"/>
      <c r="B62" s="399"/>
      <c r="C62" s="1944"/>
      <c r="D62" s="1946"/>
      <c r="E62" s="1944"/>
      <c r="F62" s="1946"/>
      <c r="G62" s="1956" t="s">
        <v>250</v>
      </c>
      <c r="H62" s="1957"/>
      <c r="I62" s="2101">
        <v>23310</v>
      </c>
      <c r="J62" s="2103"/>
      <c r="K62" s="1742" t="s">
        <v>441</v>
      </c>
      <c r="L62" s="2568">
        <f>K4/1000</f>
        <v>0.4</v>
      </c>
      <c r="M62" s="2569"/>
      <c r="N62" s="580"/>
      <c r="O62" s="561"/>
      <c r="P62" s="562"/>
      <c r="Q62" s="636"/>
      <c r="R62" s="637"/>
      <c r="S62" s="1782"/>
      <c r="T62" s="580"/>
      <c r="U62" s="1460"/>
      <c r="V62" s="562"/>
      <c r="W62" s="580"/>
      <c r="X62" s="580"/>
      <c r="Y62" s="1781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1944"/>
      <c r="D63" s="1946"/>
      <c r="E63" s="1944"/>
      <c r="F63" s="1946"/>
      <c r="G63" s="1956" t="s">
        <v>251</v>
      </c>
      <c r="H63" s="1957"/>
      <c r="I63" s="2101">
        <v>24100</v>
      </c>
      <c r="J63" s="2103"/>
      <c r="K63" s="1742" t="s">
        <v>441</v>
      </c>
      <c r="L63" s="2568">
        <f>K4/1000</f>
        <v>0.4</v>
      </c>
      <c r="M63" s="2569"/>
      <c r="N63" s="580"/>
      <c r="O63" s="561"/>
      <c r="P63" s="562"/>
      <c r="Q63" s="636"/>
      <c r="R63" s="637"/>
      <c r="S63" s="1782"/>
      <c r="T63" s="580"/>
      <c r="U63" s="1460"/>
      <c r="V63" s="562"/>
      <c r="W63" s="580"/>
      <c r="X63" s="580"/>
      <c r="Y63" s="1781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1944"/>
      <c r="D64" s="1946"/>
      <c r="E64" s="1944"/>
      <c r="F64" s="1946"/>
      <c r="G64" s="1956" t="s">
        <v>252</v>
      </c>
      <c r="H64" s="1957"/>
      <c r="I64" s="2101">
        <v>24600</v>
      </c>
      <c r="J64" s="2103"/>
      <c r="K64" s="1742" t="s">
        <v>441</v>
      </c>
      <c r="L64" s="2568">
        <f>K4/1000</f>
        <v>0.4</v>
      </c>
      <c r="M64" s="2569"/>
      <c r="N64" s="580"/>
      <c r="O64" s="561"/>
      <c r="P64" s="562"/>
      <c r="Q64" s="636"/>
      <c r="R64" s="637"/>
      <c r="S64" s="1782"/>
      <c r="T64" s="580"/>
      <c r="U64" s="1460"/>
      <c r="V64" s="562"/>
      <c r="W64" s="580"/>
      <c r="X64" s="580"/>
      <c r="Y64" s="1781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1944"/>
      <c r="D65" s="1946"/>
      <c r="E65" s="1944"/>
      <c r="F65" s="1946"/>
      <c r="G65" s="1956" t="s">
        <v>253</v>
      </c>
      <c r="H65" s="1957"/>
      <c r="I65" s="2101">
        <v>24760</v>
      </c>
      <c r="J65" s="2103"/>
      <c r="K65" s="1742" t="s">
        <v>441</v>
      </c>
      <c r="L65" s="2568">
        <f>K4/1000</f>
        <v>0.4</v>
      </c>
      <c r="M65" s="2569"/>
      <c r="N65" s="580"/>
      <c r="O65" s="561"/>
      <c r="P65" s="562"/>
      <c r="Q65" s="636"/>
      <c r="R65" s="637"/>
      <c r="S65" s="1782"/>
      <c r="T65" s="580"/>
      <c r="U65" s="1460"/>
      <c r="V65" s="562"/>
      <c r="W65" s="580"/>
      <c r="X65" s="580"/>
      <c r="Y65" s="1781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1944"/>
      <c r="D66" s="1946"/>
      <c r="E66" s="1944"/>
      <c r="F66" s="1946"/>
      <c r="G66" s="1956" t="s">
        <v>254</v>
      </c>
      <c r="H66" s="1957"/>
      <c r="I66" s="2101">
        <v>25200</v>
      </c>
      <c r="J66" s="2103"/>
      <c r="K66" s="1742" t="s">
        <v>441</v>
      </c>
      <c r="L66" s="2568">
        <f>K4/1000</f>
        <v>0.4</v>
      </c>
      <c r="M66" s="2569"/>
      <c r="N66" s="580"/>
      <c r="O66" s="561"/>
      <c r="P66" s="562"/>
      <c r="Q66" s="636"/>
      <c r="R66" s="637"/>
      <c r="S66" s="1782"/>
      <c r="T66" s="580"/>
      <c r="U66" s="1460"/>
      <c r="V66" s="562"/>
      <c r="W66" s="580"/>
      <c r="X66" s="580"/>
      <c r="Y66" s="1781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1944"/>
      <c r="D67" s="1946"/>
      <c r="E67" s="1944"/>
      <c r="F67" s="1946"/>
      <c r="G67" s="1956" t="s">
        <v>255</v>
      </c>
      <c r="H67" s="1957"/>
      <c r="I67" s="2101">
        <v>26000</v>
      </c>
      <c r="J67" s="2103"/>
      <c r="K67" s="1742" t="s">
        <v>441</v>
      </c>
      <c r="L67" s="2568">
        <f>K4/1000</f>
        <v>0.4</v>
      </c>
      <c r="M67" s="2569"/>
      <c r="N67" s="580"/>
      <c r="O67" s="561"/>
      <c r="P67" s="562"/>
      <c r="Q67" s="636"/>
      <c r="R67" s="637"/>
      <c r="S67" s="1782"/>
      <c r="T67" s="580"/>
      <c r="U67" s="1460"/>
      <c r="V67" s="562"/>
      <c r="W67" s="580"/>
      <c r="X67" s="580"/>
      <c r="Y67" s="1781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9"/>
      <c r="C68" s="1944"/>
      <c r="D68" s="1946"/>
      <c r="E68" s="1944"/>
      <c r="F68" s="1946"/>
      <c r="G68" s="1956" t="s">
        <v>865</v>
      </c>
      <c r="H68" s="1957"/>
      <c r="I68" s="2101">
        <v>26100</v>
      </c>
      <c r="J68" s="2103"/>
      <c r="K68" s="1742" t="s">
        <v>103</v>
      </c>
      <c r="L68" s="2568"/>
      <c r="M68" s="2569"/>
      <c r="N68" s="580"/>
      <c r="O68" s="561"/>
      <c r="P68" s="562"/>
      <c r="Q68" s="636"/>
      <c r="R68" s="637"/>
      <c r="S68" s="1782">
        <f>I4/1000</f>
        <v>0.1</v>
      </c>
      <c r="T68" s="580"/>
      <c r="U68" s="1460"/>
      <c r="V68" s="562"/>
      <c r="W68" s="580"/>
      <c r="X68" s="580"/>
      <c r="Y68" s="1781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1944"/>
      <c r="D69" s="1946"/>
      <c r="E69" s="1944"/>
      <c r="F69" s="1946"/>
      <c r="G69" s="1959" t="s">
        <v>866</v>
      </c>
      <c r="H69" s="1960"/>
      <c r="I69" s="2600">
        <v>26480</v>
      </c>
      <c r="J69" s="2601"/>
      <c r="K69" s="1743" t="s">
        <v>103</v>
      </c>
      <c r="L69" s="2590"/>
      <c r="M69" s="2591"/>
      <c r="N69" s="617"/>
      <c r="O69" s="567"/>
      <c r="P69" s="568"/>
      <c r="Q69" s="1775"/>
      <c r="R69" s="643"/>
      <c r="S69" s="1784">
        <f>I4/1000</f>
        <v>0.1</v>
      </c>
      <c r="T69" s="617"/>
      <c r="U69" s="1461"/>
      <c r="V69" s="568"/>
      <c r="W69" s="617"/>
      <c r="X69" s="617"/>
      <c r="Y69" s="1783"/>
      <c r="Z69" s="617"/>
      <c r="AA69" s="567"/>
      <c r="AB69" s="568"/>
      <c r="AC69" s="1775"/>
      <c r="AD69" s="643"/>
      <c r="AE69" s="617"/>
      <c r="AF69" s="618"/>
    </row>
    <row r="70" spans="1:64" ht="7.15" customHeight="1">
      <c r="A70" s="1169"/>
      <c r="C70" s="1944"/>
      <c r="D70" s="1946"/>
      <c r="E70" s="1944"/>
      <c r="F70" s="1946"/>
      <c r="G70" s="2149" t="s">
        <v>11</v>
      </c>
      <c r="H70" s="2150"/>
      <c r="I70" s="2150"/>
      <c r="J70" s="2150"/>
      <c r="K70" s="2150"/>
      <c r="L70" s="2588">
        <f>SUM(L61:L69)</f>
        <v>2.8</v>
      </c>
      <c r="M70" s="2589"/>
      <c r="N70" s="649"/>
      <c r="O70" s="588">
        <f>'3.1Cost by Sub-contractors'!K29</f>
        <v>438.31</v>
      </c>
      <c r="P70" s="589"/>
      <c r="Q70" s="607">
        <f>L70*O70</f>
        <v>1227.268</v>
      </c>
      <c r="R70" s="608"/>
      <c r="S70" s="1789">
        <f>SUM(S61:S69)</f>
        <v>0.2</v>
      </c>
      <c r="T70" s="582"/>
      <c r="U70" s="1468">
        <f>'3.1Cost by Sub-contractors'!K30</f>
        <v>438.31</v>
      </c>
      <c r="V70" s="589"/>
      <c r="W70" s="607">
        <f>S70*U70</f>
        <v>87.662000000000006</v>
      </c>
      <c r="X70" s="649"/>
      <c r="Y70" s="1531">
        <f>SUM(Y61:Y69)</f>
        <v>8.4</v>
      </c>
      <c r="Z70" s="649"/>
      <c r="AA70" s="588">
        <f>'3.1Cost by Sub-contractors'!K31</f>
        <v>572.73</v>
      </c>
      <c r="AB70" s="589"/>
      <c r="AC70" s="607">
        <f>Y70*AA70</f>
        <v>4810.9320000000007</v>
      </c>
      <c r="AD70" s="1517"/>
      <c r="AE70" s="582"/>
      <c r="AF70" s="576"/>
    </row>
    <row r="71" spans="1:64" ht="7.15" customHeight="1">
      <c r="A71" s="407"/>
      <c r="B71" s="399"/>
      <c r="C71" s="1944"/>
      <c r="D71" s="1946"/>
      <c r="E71" s="2143" t="str">
        <f>'4.1Plan'!D173</f>
        <v>ML04-2</v>
      </c>
      <c r="F71" s="2144"/>
      <c r="G71" s="2598" t="s">
        <v>867</v>
      </c>
      <c r="H71" s="2599"/>
      <c r="I71" s="2602">
        <v>27200</v>
      </c>
      <c r="J71" s="2603"/>
      <c r="K71" s="1790" t="s">
        <v>103</v>
      </c>
      <c r="L71" s="2582"/>
      <c r="M71" s="2583"/>
      <c r="N71" s="578"/>
      <c r="O71" s="555"/>
      <c r="P71" s="556"/>
      <c r="Q71" s="1776"/>
      <c r="R71" s="638"/>
      <c r="S71" s="1786">
        <f>I4/1000</f>
        <v>0.1</v>
      </c>
      <c r="T71" s="578"/>
      <c r="U71" s="1459"/>
      <c r="V71" s="556"/>
      <c r="W71" s="578"/>
      <c r="X71" s="578"/>
      <c r="Y71" s="1785"/>
      <c r="Z71" s="578"/>
      <c r="AA71" s="555"/>
      <c r="AB71" s="556"/>
      <c r="AC71" s="1776"/>
      <c r="AD71" s="638"/>
      <c r="AE71" s="578"/>
      <c r="AF71" s="579"/>
    </row>
    <row r="72" spans="1:64" ht="7.15" customHeight="1">
      <c r="A72" s="407"/>
      <c r="B72" s="399"/>
      <c r="C72" s="1944"/>
      <c r="D72" s="1946"/>
      <c r="E72" s="1944"/>
      <c r="F72" s="1946"/>
      <c r="G72" s="1956" t="s">
        <v>256</v>
      </c>
      <c r="H72" s="1957"/>
      <c r="I72" s="2101">
        <v>29260</v>
      </c>
      <c r="J72" s="2103"/>
      <c r="K72" s="1742" t="s">
        <v>441</v>
      </c>
      <c r="L72" s="2568">
        <f>K4/1000</f>
        <v>0.4</v>
      </c>
      <c r="M72" s="2569"/>
      <c r="N72" s="580"/>
      <c r="O72" s="561"/>
      <c r="P72" s="562"/>
      <c r="Q72" s="636"/>
      <c r="R72" s="637"/>
      <c r="S72" s="1782"/>
      <c r="T72" s="580"/>
      <c r="U72" s="1460"/>
      <c r="V72" s="562"/>
      <c r="W72" s="580"/>
      <c r="X72" s="580"/>
      <c r="Y72" s="1781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9"/>
      <c r="C73" s="1944"/>
      <c r="D73" s="1946"/>
      <c r="E73" s="1944"/>
      <c r="F73" s="1946"/>
      <c r="G73" s="1956" t="s">
        <v>257</v>
      </c>
      <c r="H73" s="1957"/>
      <c r="I73" s="2101">
        <v>30020</v>
      </c>
      <c r="J73" s="2103"/>
      <c r="K73" s="1742" t="s">
        <v>441</v>
      </c>
      <c r="L73" s="2568">
        <f>K4/1000</f>
        <v>0.4</v>
      </c>
      <c r="M73" s="2569"/>
      <c r="N73" s="580"/>
      <c r="O73" s="561"/>
      <c r="P73" s="562"/>
      <c r="Q73" s="636"/>
      <c r="R73" s="637"/>
      <c r="S73" s="1782"/>
      <c r="T73" s="580"/>
      <c r="U73" s="1460"/>
      <c r="V73" s="562"/>
      <c r="W73" s="580"/>
      <c r="X73" s="580"/>
      <c r="Y73" s="1781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1944"/>
      <c r="D74" s="1946"/>
      <c r="E74" s="1944"/>
      <c r="F74" s="1946"/>
      <c r="G74" s="1956" t="s">
        <v>258</v>
      </c>
      <c r="H74" s="1957"/>
      <c r="I74" s="2101">
        <v>30210</v>
      </c>
      <c r="J74" s="2103"/>
      <c r="K74" s="1742" t="s">
        <v>441</v>
      </c>
      <c r="L74" s="2568">
        <f>K4/1000</f>
        <v>0.4</v>
      </c>
      <c r="M74" s="2569"/>
      <c r="N74" s="580"/>
      <c r="O74" s="561"/>
      <c r="P74" s="562"/>
      <c r="Q74" s="636"/>
      <c r="R74" s="637"/>
      <c r="S74" s="1782"/>
      <c r="T74" s="580"/>
      <c r="U74" s="1460"/>
      <c r="V74" s="562"/>
      <c r="W74" s="580"/>
      <c r="X74" s="580"/>
      <c r="Y74" s="1781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1944"/>
      <c r="D75" s="1946"/>
      <c r="E75" s="1944"/>
      <c r="F75" s="1946"/>
      <c r="G75" s="1956" t="s">
        <v>259</v>
      </c>
      <c r="H75" s="1957"/>
      <c r="I75" s="2101">
        <v>30300</v>
      </c>
      <c r="J75" s="2103"/>
      <c r="K75" s="1742" t="s">
        <v>441</v>
      </c>
      <c r="L75" s="2568">
        <f>K4/1000</f>
        <v>0.4</v>
      </c>
      <c r="M75" s="2569"/>
      <c r="N75" s="580"/>
      <c r="O75" s="561"/>
      <c r="P75" s="562"/>
      <c r="Q75" s="636"/>
      <c r="R75" s="637"/>
      <c r="S75" s="1782"/>
      <c r="T75" s="580"/>
      <c r="U75" s="1460"/>
      <c r="V75" s="562"/>
      <c r="W75" s="580"/>
      <c r="X75" s="580"/>
      <c r="Y75" s="1781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1944"/>
      <c r="D76" s="1946"/>
      <c r="E76" s="1944"/>
      <c r="F76" s="1946"/>
      <c r="G76" s="1956" t="s">
        <v>260</v>
      </c>
      <c r="H76" s="1957"/>
      <c r="I76" s="2101">
        <v>30700</v>
      </c>
      <c r="J76" s="2103"/>
      <c r="K76" s="1742" t="s">
        <v>441</v>
      </c>
      <c r="L76" s="2568">
        <f>K4/1000</f>
        <v>0.4</v>
      </c>
      <c r="M76" s="2569"/>
      <c r="N76" s="580"/>
      <c r="O76" s="561"/>
      <c r="P76" s="562"/>
      <c r="Q76" s="636"/>
      <c r="R76" s="637"/>
      <c r="S76" s="1782"/>
      <c r="T76" s="580"/>
      <c r="U76" s="1460"/>
      <c r="V76" s="562"/>
      <c r="W76" s="580"/>
      <c r="X76" s="580"/>
      <c r="Y76" s="1781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1944"/>
      <c r="D77" s="1946"/>
      <c r="E77" s="1944"/>
      <c r="F77" s="1946"/>
      <c r="G77" s="1956" t="s">
        <v>261</v>
      </c>
      <c r="H77" s="1957"/>
      <c r="I77" s="2101">
        <v>31300</v>
      </c>
      <c r="J77" s="2103"/>
      <c r="K77" s="1742" t="s">
        <v>441</v>
      </c>
      <c r="L77" s="2568">
        <f>K4/1000</f>
        <v>0.4</v>
      </c>
      <c r="M77" s="2569"/>
      <c r="N77" s="580"/>
      <c r="O77" s="561"/>
      <c r="P77" s="562"/>
      <c r="Q77" s="636"/>
      <c r="R77" s="637"/>
      <c r="S77" s="1782"/>
      <c r="T77" s="580"/>
      <c r="U77" s="1460"/>
      <c r="V77" s="562"/>
      <c r="W77" s="580"/>
      <c r="X77" s="580"/>
      <c r="Y77" s="1781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1944"/>
      <c r="D78" s="1946"/>
      <c r="E78" s="1944"/>
      <c r="F78" s="1946"/>
      <c r="G78" s="1959" t="s">
        <v>262</v>
      </c>
      <c r="H78" s="1960"/>
      <c r="I78" s="2600">
        <v>32000</v>
      </c>
      <c r="J78" s="2601"/>
      <c r="K78" s="1743" t="s">
        <v>441</v>
      </c>
      <c r="L78" s="2590">
        <f>K4/1000</f>
        <v>0.4</v>
      </c>
      <c r="M78" s="2591"/>
      <c r="N78" s="617"/>
      <c r="O78" s="567"/>
      <c r="P78" s="568"/>
      <c r="Q78" s="1775"/>
      <c r="R78" s="643"/>
      <c r="S78" s="1784"/>
      <c r="T78" s="617"/>
      <c r="U78" s="1461"/>
      <c r="V78" s="568"/>
      <c r="W78" s="617"/>
      <c r="X78" s="617"/>
      <c r="Y78" s="1783">
        <f>ROUND(K4/K6,0)*K5/1000</f>
        <v>1.2</v>
      </c>
      <c r="Z78" s="617"/>
      <c r="AA78" s="567"/>
      <c r="AB78" s="568"/>
      <c r="AC78" s="1775"/>
      <c r="AD78" s="643"/>
      <c r="AE78" s="617"/>
      <c r="AF78" s="618"/>
    </row>
    <row r="79" spans="1:64" ht="7.15" customHeight="1">
      <c r="A79" s="1169"/>
      <c r="C79" s="1951"/>
      <c r="D79" s="1954"/>
      <c r="E79" s="1951"/>
      <c r="F79" s="1954"/>
      <c r="G79" s="2149" t="s">
        <v>1079</v>
      </c>
      <c r="H79" s="2150"/>
      <c r="I79" s="2150"/>
      <c r="J79" s="2150"/>
      <c r="K79" s="2150"/>
      <c r="L79" s="2588">
        <f>SUM(L71:L78)</f>
        <v>2.8</v>
      </c>
      <c r="M79" s="2589"/>
      <c r="N79" s="582"/>
      <c r="O79" s="588">
        <f>'3.1Cost by Sub-contractors'!K29</f>
        <v>438.31</v>
      </c>
      <c r="P79" s="589"/>
      <c r="Q79" s="607">
        <f>L79*O79</f>
        <v>1227.268</v>
      </c>
      <c r="R79" s="612"/>
      <c r="S79" s="1535">
        <f>SUM(S71:S78)</f>
        <v>0.1</v>
      </c>
      <c r="T79" s="582"/>
      <c r="U79" s="1468">
        <f>'3.1Cost by Sub-contractors'!K30</f>
        <v>438.31</v>
      </c>
      <c r="V79" s="589"/>
      <c r="W79" s="607">
        <f>S79*U79</f>
        <v>43.831000000000003</v>
      </c>
      <c r="X79" s="582"/>
      <c r="Y79" s="1531">
        <f>SUM(Y71:Y78)</f>
        <v>8.4</v>
      </c>
      <c r="Z79" s="582"/>
      <c r="AA79" s="588">
        <f>'3.1Cost by Sub-contractors'!K31</f>
        <v>572.73</v>
      </c>
      <c r="AB79" s="589"/>
      <c r="AC79" s="607">
        <f>Y79*AA79</f>
        <v>4810.9320000000007</v>
      </c>
      <c r="AD79" s="1517"/>
      <c r="AE79" s="582"/>
      <c r="AF79" s="576"/>
    </row>
    <row r="80" spans="1:64" ht="7.15" customHeight="1">
      <c r="A80" s="407"/>
      <c r="B80" s="399"/>
      <c r="C80" s="1947" t="str">
        <f>'4.1Plan'!C203</f>
        <v>PKG05</v>
      </c>
      <c r="D80" s="1949"/>
      <c r="E80" s="2143" t="str">
        <f>'4.1Plan'!D203</f>
        <v>ML05-1</v>
      </c>
      <c r="F80" s="2144"/>
      <c r="G80" s="2598" t="s">
        <v>868</v>
      </c>
      <c r="H80" s="2599"/>
      <c r="I80" s="2602">
        <v>34200</v>
      </c>
      <c r="J80" s="2603"/>
      <c r="K80" s="1790" t="s">
        <v>103</v>
      </c>
      <c r="L80" s="2582"/>
      <c r="M80" s="2583"/>
      <c r="N80" s="578"/>
      <c r="O80" s="555"/>
      <c r="P80" s="556"/>
      <c r="Q80" s="1776"/>
      <c r="R80" s="638"/>
      <c r="S80" s="1786">
        <f>I4/1000</f>
        <v>0.1</v>
      </c>
      <c r="T80" s="578"/>
      <c r="U80" s="1459"/>
      <c r="V80" s="556"/>
      <c r="W80" s="578"/>
      <c r="X80" s="578"/>
      <c r="Y80" s="1785"/>
      <c r="Z80" s="578"/>
      <c r="AA80" s="555"/>
      <c r="AB80" s="556"/>
      <c r="AC80" s="1776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1944"/>
      <c r="D81" s="1946"/>
      <c r="E81" s="1944"/>
      <c r="F81" s="1946"/>
      <c r="G81" s="2149" t="s">
        <v>11</v>
      </c>
      <c r="H81" s="2150"/>
      <c r="I81" s="2150"/>
      <c r="J81" s="2150"/>
      <c r="K81" s="2150"/>
      <c r="L81" s="2588">
        <f>SUM(L80:M80)</f>
        <v>0</v>
      </c>
      <c r="M81" s="2589"/>
      <c r="N81" s="649"/>
      <c r="O81" s="588">
        <f>'3.1Cost by Sub-contractors'!K29</f>
        <v>438.31</v>
      </c>
      <c r="P81" s="589"/>
      <c r="Q81" s="607">
        <f>L81*O81</f>
        <v>0</v>
      </c>
      <c r="R81" s="608"/>
      <c r="S81" s="1535">
        <f>SUM(S80:S80)</f>
        <v>0.1</v>
      </c>
      <c r="T81" s="582"/>
      <c r="U81" s="1468">
        <f>'3.1Cost by Sub-contractors'!K30</f>
        <v>438.31</v>
      </c>
      <c r="V81" s="589"/>
      <c r="W81" s="607">
        <f>S81*U81</f>
        <v>43.831000000000003</v>
      </c>
      <c r="X81" s="649"/>
      <c r="Y81" s="1531">
        <f>SUM(Y80:Y80)</f>
        <v>0</v>
      </c>
      <c r="Z81" s="649"/>
      <c r="AA81" s="588">
        <f>'3.1Cost by Sub-contractors'!K31</f>
        <v>572.73</v>
      </c>
      <c r="AB81" s="589"/>
      <c r="AC81" s="607">
        <f>Y81*AA81</f>
        <v>0</v>
      </c>
      <c r="AD81" s="1517"/>
      <c r="AE81" s="582"/>
      <c r="AF81" s="576"/>
    </row>
    <row r="82" spans="1:64" ht="7.15" customHeight="1">
      <c r="A82" s="407"/>
      <c r="B82" s="399"/>
      <c r="C82" s="1944"/>
      <c r="D82" s="1946"/>
      <c r="E82" s="2143" t="str">
        <f>'4.1Plan'!D216</f>
        <v>ML05-2</v>
      </c>
      <c r="F82" s="2144"/>
      <c r="G82" s="2598" t="s">
        <v>869</v>
      </c>
      <c r="H82" s="2599"/>
      <c r="I82" s="2602">
        <v>35860</v>
      </c>
      <c r="J82" s="2603"/>
      <c r="K82" s="1858" t="s">
        <v>94</v>
      </c>
      <c r="L82" s="2582"/>
      <c r="M82" s="2583"/>
      <c r="N82" s="578"/>
      <c r="O82" s="555"/>
      <c r="P82" s="556"/>
      <c r="Q82" s="1852"/>
      <c r="R82" s="638"/>
      <c r="S82" s="1864">
        <f>I4/1000</f>
        <v>0.1</v>
      </c>
      <c r="T82" s="578"/>
      <c r="U82" s="1459"/>
      <c r="V82" s="556"/>
      <c r="W82" s="578"/>
      <c r="X82" s="578"/>
      <c r="Y82" s="1863"/>
      <c r="Z82" s="578"/>
      <c r="AA82" s="555"/>
      <c r="AB82" s="556"/>
      <c r="AC82" s="1852"/>
      <c r="AD82" s="638"/>
      <c r="AE82" s="578"/>
      <c r="AF82" s="579"/>
    </row>
    <row r="83" spans="1:64" ht="7.15" customHeight="1">
      <c r="A83" s="407"/>
      <c r="B83" s="399"/>
      <c r="C83" s="1944"/>
      <c r="D83" s="1946"/>
      <c r="E83" s="1944"/>
      <c r="F83" s="1946"/>
      <c r="G83" s="1956" t="s">
        <v>263</v>
      </c>
      <c r="H83" s="1957"/>
      <c r="I83" s="2101">
        <v>36580</v>
      </c>
      <c r="J83" s="2103"/>
      <c r="K83" s="1842" t="s">
        <v>441</v>
      </c>
      <c r="L83" s="2568">
        <f>K4/1000</f>
        <v>0.4</v>
      </c>
      <c r="M83" s="2569"/>
      <c r="N83" s="580"/>
      <c r="O83" s="561"/>
      <c r="P83" s="562"/>
      <c r="Q83" s="636"/>
      <c r="R83" s="637"/>
      <c r="S83" s="1860"/>
      <c r="T83" s="580"/>
      <c r="U83" s="1460"/>
      <c r="V83" s="562"/>
      <c r="W83" s="580"/>
      <c r="X83" s="580"/>
      <c r="Y83" s="1859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1944"/>
      <c r="D84" s="1946"/>
      <c r="E84" s="434"/>
      <c r="F84" s="434"/>
      <c r="G84" s="1956" t="s">
        <v>264</v>
      </c>
      <c r="H84" s="1957"/>
      <c r="I84" s="2101">
        <v>37560</v>
      </c>
      <c r="J84" s="2103"/>
      <c r="K84" s="1842" t="s">
        <v>441</v>
      </c>
      <c r="L84" s="2568">
        <f>K4/1000</f>
        <v>0.4</v>
      </c>
      <c r="M84" s="2569"/>
      <c r="N84" s="580"/>
      <c r="O84" s="561"/>
      <c r="P84" s="562"/>
      <c r="Q84" s="636"/>
      <c r="R84" s="637"/>
      <c r="S84" s="1860"/>
      <c r="T84" s="580"/>
      <c r="U84" s="1460"/>
      <c r="V84" s="562"/>
      <c r="W84" s="580"/>
      <c r="X84" s="580"/>
      <c r="Y84" s="1859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1944"/>
      <c r="D85" s="1946"/>
      <c r="E85" s="434"/>
      <c r="F85" s="434"/>
      <c r="G85" s="1956" t="s">
        <v>265</v>
      </c>
      <c r="H85" s="1957"/>
      <c r="I85" s="2101">
        <v>38880</v>
      </c>
      <c r="J85" s="2103"/>
      <c r="K85" s="1842" t="s">
        <v>441</v>
      </c>
      <c r="L85" s="2568">
        <f>K4/1000</f>
        <v>0.4</v>
      </c>
      <c r="M85" s="2569"/>
      <c r="N85" s="580"/>
      <c r="O85" s="561"/>
      <c r="P85" s="562"/>
      <c r="Q85" s="636"/>
      <c r="R85" s="637"/>
      <c r="S85" s="1860"/>
      <c r="T85" s="580"/>
      <c r="U85" s="1460"/>
      <c r="V85" s="562"/>
      <c r="W85" s="580"/>
      <c r="X85" s="580"/>
      <c r="Y85" s="1859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1944"/>
      <c r="D86" s="1946"/>
      <c r="E86" s="1944"/>
      <c r="F86" s="1946"/>
      <c r="G86" s="1956" t="s">
        <v>266</v>
      </c>
      <c r="H86" s="1957"/>
      <c r="I86" s="2101">
        <v>40360</v>
      </c>
      <c r="J86" s="2103"/>
      <c r="K86" s="1842" t="s">
        <v>441</v>
      </c>
      <c r="L86" s="2568">
        <f>K4/1000</f>
        <v>0.4</v>
      </c>
      <c r="M86" s="2569"/>
      <c r="N86" s="580"/>
      <c r="O86" s="561"/>
      <c r="P86" s="562"/>
      <c r="Q86" s="636"/>
      <c r="R86" s="637"/>
      <c r="S86" s="1860"/>
      <c r="T86" s="580"/>
      <c r="U86" s="1460"/>
      <c r="V86" s="562"/>
      <c r="W86" s="580"/>
      <c r="X86" s="580"/>
      <c r="Y86" s="1859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1944"/>
      <c r="D87" s="1946"/>
      <c r="E87" s="1944"/>
      <c r="F87" s="1946"/>
      <c r="G87" s="1959" t="s">
        <v>267</v>
      </c>
      <c r="H87" s="1960"/>
      <c r="I87" s="2600">
        <v>41560</v>
      </c>
      <c r="J87" s="2601"/>
      <c r="K87" s="1843" t="s">
        <v>441</v>
      </c>
      <c r="L87" s="2590">
        <f>K4/1000</f>
        <v>0.4</v>
      </c>
      <c r="M87" s="2591"/>
      <c r="N87" s="617"/>
      <c r="O87" s="567"/>
      <c r="P87" s="568"/>
      <c r="Q87" s="1851"/>
      <c r="R87" s="643"/>
      <c r="S87" s="1862"/>
      <c r="T87" s="617"/>
      <c r="U87" s="1461"/>
      <c r="V87" s="568"/>
      <c r="W87" s="617"/>
      <c r="X87" s="617"/>
      <c r="Y87" s="1861">
        <f>ROUND(K4/K6,0)*K5/1000</f>
        <v>1.2</v>
      </c>
      <c r="Z87" s="617"/>
      <c r="AA87" s="567"/>
      <c r="AB87" s="568"/>
      <c r="AC87" s="1851"/>
      <c r="AD87" s="643"/>
      <c r="AE87" s="617"/>
      <c r="AF87" s="618"/>
    </row>
    <row r="88" spans="1:64" ht="7.15" customHeight="1">
      <c r="A88" s="407"/>
      <c r="B88" s="399"/>
      <c r="C88" s="1944"/>
      <c r="D88" s="1946"/>
      <c r="E88" s="1951"/>
      <c r="F88" s="1954"/>
      <c r="G88" s="2162" t="s">
        <v>11</v>
      </c>
      <c r="H88" s="2163"/>
      <c r="I88" s="2163"/>
      <c r="J88" s="2163"/>
      <c r="K88" s="2163"/>
      <c r="L88" s="2584">
        <f>SUM(L82:M87)</f>
        <v>2</v>
      </c>
      <c r="M88" s="2585"/>
      <c r="N88" s="648"/>
      <c r="O88" s="571">
        <f>'3.1Cost by Sub-contractors'!K29</f>
        <v>438.31</v>
      </c>
      <c r="P88" s="572"/>
      <c r="Q88" s="645">
        <f>L88*O88</f>
        <v>876.62</v>
      </c>
      <c r="R88" s="644"/>
      <c r="S88" s="1469">
        <f>SUM(S82:S87)</f>
        <v>0.1</v>
      </c>
      <c r="T88" s="1058"/>
      <c r="U88" s="1462">
        <f>'3.1Cost by Sub-contractors'!K30</f>
        <v>438.31</v>
      </c>
      <c r="V88" s="572"/>
      <c r="W88" s="645">
        <f>S88*U88</f>
        <v>43.831000000000003</v>
      </c>
      <c r="X88" s="648"/>
      <c r="Y88" s="1532">
        <f>SUM(Y82:Y87)</f>
        <v>6</v>
      </c>
      <c r="Z88" s="648"/>
      <c r="AA88" s="571">
        <f>'3.1Cost by Sub-contractors'!K31</f>
        <v>572.73</v>
      </c>
      <c r="AB88" s="572"/>
      <c r="AC88" s="645">
        <f>Y88*AA88</f>
        <v>3436.38</v>
      </c>
      <c r="AD88" s="581"/>
      <c r="AE88" s="1058"/>
      <c r="AF88" s="1832"/>
    </row>
    <row r="89" spans="1:64" ht="7.15" customHeight="1">
      <c r="A89" s="407"/>
      <c r="B89" s="399"/>
      <c r="C89" s="1947" t="str">
        <f>'4.1Plan'!C252</f>
        <v>PKG06</v>
      </c>
      <c r="D89" s="1949"/>
      <c r="E89" s="2143" t="str">
        <f>'4.1Plan'!D252</f>
        <v>ML06-1</v>
      </c>
      <c r="F89" s="2144"/>
      <c r="G89" s="2598" t="s">
        <v>268</v>
      </c>
      <c r="H89" s="2599"/>
      <c r="I89" s="2602">
        <v>42330</v>
      </c>
      <c r="J89" s="2603"/>
      <c r="K89" s="1790" t="s">
        <v>441</v>
      </c>
      <c r="L89" s="2582">
        <f>K4/1000</f>
        <v>0.4</v>
      </c>
      <c r="M89" s="2583"/>
      <c r="N89" s="578"/>
      <c r="O89" s="555"/>
      <c r="P89" s="556"/>
      <c r="Q89" s="1776"/>
      <c r="R89" s="638"/>
      <c r="S89" s="1786"/>
      <c r="T89" s="578"/>
      <c r="U89" s="1459"/>
      <c r="V89" s="556"/>
      <c r="W89" s="578"/>
      <c r="X89" s="578"/>
      <c r="Y89" s="1785">
        <f>ROUND(K4/K6,0)*K5/1000</f>
        <v>1.2</v>
      </c>
      <c r="Z89" s="578"/>
      <c r="AA89" s="555"/>
      <c r="AB89" s="556"/>
      <c r="AC89" s="1776"/>
      <c r="AD89" s="638"/>
      <c r="AE89" s="578"/>
      <c r="AF89" s="579"/>
    </row>
    <row r="90" spans="1:64" ht="7.15" customHeight="1">
      <c r="A90" s="407"/>
      <c r="B90" s="399"/>
      <c r="C90" s="1944"/>
      <c r="D90" s="1946"/>
      <c r="E90" s="1944"/>
      <c r="F90" s="1946"/>
      <c r="G90" s="1956" t="s">
        <v>870</v>
      </c>
      <c r="H90" s="1957"/>
      <c r="I90" s="2101">
        <v>44700</v>
      </c>
      <c r="J90" s="2103"/>
      <c r="K90" s="1742" t="s">
        <v>94</v>
      </c>
      <c r="L90" s="2568"/>
      <c r="M90" s="2569"/>
      <c r="N90" s="580"/>
      <c r="O90" s="561"/>
      <c r="P90" s="562"/>
      <c r="Q90" s="636"/>
      <c r="R90" s="637"/>
      <c r="S90" s="1781">
        <f>E4/1000</f>
        <v>0.1</v>
      </c>
      <c r="T90" s="580"/>
      <c r="U90" s="1460"/>
      <c r="V90" s="562"/>
      <c r="W90" s="580"/>
      <c r="X90" s="580"/>
      <c r="Y90" s="1781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932</v>
      </c>
    </row>
    <row r="91" spans="1:64" ht="7.15" customHeight="1">
      <c r="A91" s="407"/>
      <c r="B91" s="399"/>
      <c r="C91" s="1944"/>
      <c r="D91" s="1946"/>
      <c r="E91" s="1944"/>
      <c r="F91" s="1946"/>
      <c r="G91" s="1956" t="s">
        <v>269</v>
      </c>
      <c r="H91" s="1957"/>
      <c r="I91" s="2101">
        <v>45060</v>
      </c>
      <c r="J91" s="2103"/>
      <c r="K91" s="1742" t="s">
        <v>441</v>
      </c>
      <c r="L91" s="2568">
        <f>K4/1000</f>
        <v>0.4</v>
      </c>
      <c r="M91" s="2569"/>
      <c r="N91" s="580"/>
      <c r="O91" s="561"/>
      <c r="P91" s="562"/>
      <c r="Q91" s="636"/>
      <c r="R91" s="637"/>
      <c r="S91" s="1782"/>
      <c r="T91" s="580"/>
      <c r="U91" s="1460"/>
      <c r="V91" s="562"/>
      <c r="W91" s="580"/>
      <c r="X91" s="580"/>
      <c r="Y91" s="1781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1944"/>
      <c r="D92" s="1946"/>
      <c r="E92" s="434"/>
      <c r="F92" s="434"/>
      <c r="G92" s="1959" t="s">
        <v>270</v>
      </c>
      <c r="H92" s="1960"/>
      <c r="I92" s="2600">
        <v>46440</v>
      </c>
      <c r="J92" s="2601"/>
      <c r="K92" s="1743" t="s">
        <v>441</v>
      </c>
      <c r="L92" s="2592">
        <f>K4/1000</f>
        <v>0.4</v>
      </c>
      <c r="M92" s="2593"/>
      <c r="N92" s="617"/>
      <c r="O92" s="567"/>
      <c r="P92" s="568"/>
      <c r="Q92" s="1775"/>
      <c r="R92" s="643"/>
      <c r="S92" s="1784"/>
      <c r="T92" s="617"/>
      <c r="U92" s="1461"/>
      <c r="V92" s="568"/>
      <c r="W92" s="617"/>
      <c r="X92" s="617"/>
      <c r="Y92" s="1783">
        <f>ROUND(K4/K6,0)*K5/1000</f>
        <v>1.2</v>
      </c>
      <c r="Z92" s="617"/>
      <c r="AA92" s="567"/>
      <c r="AB92" s="568"/>
      <c r="AC92" s="1775"/>
      <c r="AD92" s="643"/>
      <c r="AE92" s="617"/>
      <c r="AF92" s="618"/>
    </row>
    <row r="93" spans="1:64" s="577" customFormat="1" ht="7.15" customHeight="1">
      <c r="A93" s="408"/>
      <c r="B93" s="400"/>
      <c r="C93" s="2160"/>
      <c r="D93" s="2161"/>
      <c r="E93" s="2160"/>
      <c r="F93" s="2161"/>
      <c r="G93" s="2149" t="s">
        <v>11</v>
      </c>
      <c r="H93" s="2150"/>
      <c r="I93" s="2150"/>
      <c r="J93" s="2150"/>
      <c r="K93" s="2150"/>
      <c r="L93" s="2588">
        <f>SUM(L89:L92)</f>
        <v>1.2000000000000002</v>
      </c>
      <c r="M93" s="2589"/>
      <c r="N93" s="582"/>
      <c r="O93" s="588">
        <f>'3.1Cost by Sub-contractors'!K29</f>
        <v>438.31</v>
      </c>
      <c r="P93" s="589"/>
      <c r="Q93" s="607">
        <f>L93*O93</f>
        <v>525.97200000000009</v>
      </c>
      <c r="R93" s="612"/>
      <c r="S93" s="1535">
        <f>SUM(S89:S92)</f>
        <v>0.1</v>
      </c>
      <c r="T93" s="582"/>
      <c r="U93" s="1468">
        <f>'3.1Cost by Sub-contractors'!K30</f>
        <v>438.31</v>
      </c>
      <c r="V93" s="589"/>
      <c r="W93" s="607">
        <f>S93*U93</f>
        <v>43.831000000000003</v>
      </c>
      <c r="X93" s="582"/>
      <c r="Y93" s="1531">
        <f>SUM(Y89:Y92)</f>
        <v>3.8</v>
      </c>
      <c r="Z93" s="582"/>
      <c r="AA93" s="588">
        <f>'3.1Cost by Sub-contractors'!K31</f>
        <v>572.73</v>
      </c>
      <c r="AB93" s="589"/>
      <c r="AC93" s="607">
        <f>Y93*AA93</f>
        <v>2176.3739999999998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1944"/>
      <c r="D94" s="1946"/>
      <c r="E94" s="2143" t="str">
        <f>'4.1Plan'!D279</f>
        <v>ML06-2</v>
      </c>
      <c r="F94" s="2144"/>
      <c r="G94" s="2598" t="s">
        <v>271</v>
      </c>
      <c r="H94" s="2599"/>
      <c r="I94" s="2602">
        <v>47440</v>
      </c>
      <c r="J94" s="2603"/>
      <c r="K94" s="1790" t="s">
        <v>441</v>
      </c>
      <c r="L94" s="2594">
        <f>K4/1000</f>
        <v>0.4</v>
      </c>
      <c r="M94" s="2595"/>
      <c r="N94" s="578"/>
      <c r="O94" s="555"/>
      <c r="P94" s="556"/>
      <c r="Q94" s="1776"/>
      <c r="R94" s="638"/>
      <c r="S94" s="1786"/>
      <c r="T94" s="578"/>
      <c r="U94" s="1459"/>
      <c r="V94" s="556"/>
      <c r="W94" s="578"/>
      <c r="X94" s="578"/>
      <c r="Y94" s="1785">
        <f>ROUND(K4/K6,0)*K5/1000</f>
        <v>1.2</v>
      </c>
      <c r="Z94" s="578"/>
      <c r="AA94" s="555"/>
      <c r="AB94" s="556"/>
      <c r="AC94" s="1776"/>
      <c r="AD94" s="638"/>
      <c r="AE94" s="578"/>
      <c r="AF94" s="579"/>
    </row>
    <row r="95" spans="1:64" ht="7.15" customHeight="1">
      <c r="A95" s="407"/>
      <c r="B95" s="399"/>
      <c r="C95" s="1944"/>
      <c r="D95" s="1946"/>
      <c r="E95" s="1944"/>
      <c r="F95" s="1946"/>
      <c r="G95" s="1956" t="s">
        <v>272</v>
      </c>
      <c r="H95" s="1957"/>
      <c r="I95" s="2101">
        <v>48500</v>
      </c>
      <c r="J95" s="2103"/>
      <c r="K95" s="1742" t="s">
        <v>441</v>
      </c>
      <c r="L95" s="2570">
        <f>K4/1000</f>
        <v>0.4</v>
      </c>
      <c r="M95" s="2571"/>
      <c r="N95" s="580"/>
      <c r="O95" s="561"/>
      <c r="P95" s="562"/>
      <c r="Q95" s="636"/>
      <c r="R95" s="637"/>
      <c r="S95" s="1782"/>
      <c r="T95" s="580"/>
      <c r="U95" s="1460"/>
      <c r="V95" s="562"/>
      <c r="W95" s="580"/>
      <c r="X95" s="580"/>
      <c r="Y95" s="1781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1944"/>
      <c r="D96" s="1946"/>
      <c r="E96" s="1944"/>
      <c r="F96" s="1946"/>
      <c r="G96" s="1956" t="s">
        <v>273</v>
      </c>
      <c r="H96" s="1957"/>
      <c r="I96" s="2101">
        <v>48920</v>
      </c>
      <c r="J96" s="2103"/>
      <c r="K96" s="1742" t="s">
        <v>441</v>
      </c>
      <c r="L96" s="2570">
        <f>K4/1000</f>
        <v>0.4</v>
      </c>
      <c r="M96" s="2571"/>
      <c r="N96" s="580"/>
      <c r="O96" s="561"/>
      <c r="P96" s="562"/>
      <c r="Q96" s="636"/>
      <c r="R96" s="637"/>
      <c r="S96" s="1782"/>
      <c r="T96" s="580"/>
      <c r="U96" s="1460"/>
      <c r="V96" s="562"/>
      <c r="W96" s="580"/>
      <c r="X96" s="580"/>
      <c r="Y96" s="1781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1944"/>
      <c r="D97" s="1946"/>
      <c r="E97" s="1944"/>
      <c r="F97" s="1946"/>
      <c r="G97" s="1956" t="s">
        <v>274</v>
      </c>
      <c r="H97" s="1957"/>
      <c r="I97" s="2101">
        <v>49420</v>
      </c>
      <c r="J97" s="2103"/>
      <c r="K97" s="1742" t="s">
        <v>441</v>
      </c>
      <c r="L97" s="2570">
        <f>K4/1000</f>
        <v>0.4</v>
      </c>
      <c r="M97" s="2571"/>
      <c r="N97" s="580"/>
      <c r="O97" s="561"/>
      <c r="P97" s="562"/>
      <c r="Q97" s="636"/>
      <c r="R97" s="637"/>
      <c r="S97" s="1782"/>
      <c r="T97" s="580"/>
      <c r="U97" s="1460"/>
      <c r="V97" s="562"/>
      <c r="W97" s="580"/>
      <c r="X97" s="580"/>
      <c r="Y97" s="1781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1944"/>
      <c r="D98" s="1946"/>
      <c r="E98" s="434"/>
      <c r="F98" s="434"/>
      <c r="G98" s="1956" t="s">
        <v>275</v>
      </c>
      <c r="H98" s="1957"/>
      <c r="I98" s="2101">
        <v>50300</v>
      </c>
      <c r="J98" s="2103"/>
      <c r="K98" s="1742" t="s">
        <v>441</v>
      </c>
      <c r="L98" s="2568">
        <f>K4/1000</f>
        <v>0.4</v>
      </c>
      <c r="M98" s="2569"/>
      <c r="N98" s="580"/>
      <c r="O98" s="561"/>
      <c r="P98" s="562"/>
      <c r="Q98" s="636"/>
      <c r="R98" s="637"/>
      <c r="S98" s="1782"/>
      <c r="T98" s="580"/>
      <c r="U98" s="1460"/>
      <c r="V98" s="562"/>
      <c r="W98" s="580"/>
      <c r="X98" s="580"/>
      <c r="Y98" s="1781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1944"/>
      <c r="D99" s="1946"/>
      <c r="E99" s="1944"/>
      <c r="F99" s="1946"/>
      <c r="G99" s="1956" t="s">
        <v>276</v>
      </c>
      <c r="H99" s="1957"/>
      <c r="I99" s="2101">
        <v>50700</v>
      </c>
      <c r="J99" s="2103"/>
      <c r="K99" s="1742" t="s">
        <v>441</v>
      </c>
      <c r="L99" s="2568">
        <f>K4/1000</f>
        <v>0.4</v>
      </c>
      <c r="M99" s="2569"/>
      <c r="N99" s="580"/>
      <c r="O99" s="561"/>
      <c r="P99" s="562"/>
      <c r="Q99" s="636"/>
      <c r="R99" s="637"/>
      <c r="S99" s="1782"/>
      <c r="T99" s="580"/>
      <c r="U99" s="1460"/>
      <c r="V99" s="562"/>
      <c r="W99" s="580"/>
      <c r="X99" s="580"/>
      <c r="Y99" s="1781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1944"/>
      <c r="D100" s="1946"/>
      <c r="E100" s="1944"/>
      <c r="F100" s="1946"/>
      <c r="G100" s="1956" t="s">
        <v>277</v>
      </c>
      <c r="H100" s="1957"/>
      <c r="I100" s="2101">
        <v>51900</v>
      </c>
      <c r="J100" s="2103"/>
      <c r="K100" s="1742" t="s">
        <v>441</v>
      </c>
      <c r="L100" s="2568">
        <f>K4/1000</f>
        <v>0.4</v>
      </c>
      <c r="M100" s="2569"/>
      <c r="N100" s="580"/>
      <c r="O100" s="561"/>
      <c r="P100" s="562"/>
      <c r="Q100" s="636"/>
      <c r="R100" s="637"/>
      <c r="S100" s="1782"/>
      <c r="T100" s="580"/>
      <c r="U100" s="1460"/>
      <c r="V100" s="562"/>
      <c r="W100" s="580"/>
      <c r="X100" s="580"/>
      <c r="Y100" s="1781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1944"/>
      <c r="D101" s="1946"/>
      <c r="E101" s="1951"/>
      <c r="F101" s="1954"/>
      <c r="G101" s="2149" t="s">
        <v>11</v>
      </c>
      <c r="H101" s="2150"/>
      <c r="I101" s="2150"/>
      <c r="J101" s="2150"/>
      <c r="K101" s="2150"/>
      <c r="L101" s="2572">
        <f>SUM(L94:L100)</f>
        <v>2.8</v>
      </c>
      <c r="M101" s="2573"/>
      <c r="N101" s="649"/>
      <c r="O101" s="588">
        <f>'3.1Cost by Sub-contractors'!K29</f>
        <v>438.31</v>
      </c>
      <c r="P101" s="589"/>
      <c r="Q101" s="607">
        <f>L101*O101</f>
        <v>1227.268</v>
      </c>
      <c r="R101" s="608"/>
      <c r="S101" s="1545"/>
      <c r="T101" s="649"/>
      <c r="U101" s="1464"/>
      <c r="V101" s="989"/>
      <c r="W101" s="649"/>
      <c r="X101" s="649"/>
      <c r="Y101" s="1532">
        <f>SUM(Y94:Y100)</f>
        <v>8.4</v>
      </c>
      <c r="Z101" s="649"/>
      <c r="AA101" s="588">
        <f>'3.1Cost by Sub-contractors'!K31</f>
        <v>572.73</v>
      </c>
      <c r="AB101" s="589"/>
      <c r="AC101" s="607">
        <f>Y101*AA101</f>
        <v>4810.9320000000007</v>
      </c>
      <c r="AD101" s="1517"/>
      <c r="AE101" s="582"/>
      <c r="AF101" s="576"/>
    </row>
    <row r="102" spans="1:64" ht="7.15" customHeight="1">
      <c r="A102" s="407"/>
      <c r="B102" s="399"/>
      <c r="C102" s="1947" t="str">
        <f>'4.1Plan'!C309</f>
        <v>PKG07</v>
      </c>
      <c r="D102" s="1949"/>
      <c r="E102" s="2143" t="str">
        <f>'4.1Plan'!D309</f>
        <v>ML07-1</v>
      </c>
      <c r="F102" s="2144"/>
      <c r="G102" s="2598" t="s">
        <v>278</v>
      </c>
      <c r="H102" s="2599"/>
      <c r="I102" s="2602">
        <v>52500</v>
      </c>
      <c r="J102" s="2603"/>
      <c r="K102" s="1790" t="s">
        <v>441</v>
      </c>
      <c r="L102" s="2582">
        <f>K4/1000</f>
        <v>0.4</v>
      </c>
      <c r="M102" s="2583"/>
      <c r="N102" s="578"/>
      <c r="O102" s="555"/>
      <c r="P102" s="556"/>
      <c r="Q102" s="1776"/>
      <c r="R102" s="638"/>
      <c r="S102" s="1786"/>
      <c r="T102" s="578"/>
      <c r="U102" s="1459"/>
      <c r="V102" s="556"/>
      <c r="W102" s="578"/>
      <c r="X102" s="578"/>
      <c r="Y102" s="1785">
        <f>ROUND(K4/K6,0)*K5/1000</f>
        <v>1.2</v>
      </c>
      <c r="Z102" s="578"/>
      <c r="AA102" s="555"/>
      <c r="AB102" s="556"/>
      <c r="AC102" s="1776"/>
      <c r="AD102" s="638"/>
      <c r="AE102" s="578"/>
      <c r="AF102" s="579"/>
    </row>
    <row r="103" spans="1:64" ht="7.15" customHeight="1">
      <c r="A103" s="407"/>
      <c r="B103" s="399"/>
      <c r="C103" s="1944"/>
      <c r="D103" s="1946"/>
      <c r="E103" s="1944"/>
      <c r="F103" s="1946"/>
      <c r="G103" s="1956" t="s">
        <v>279</v>
      </c>
      <c r="H103" s="1957"/>
      <c r="I103" s="2101">
        <v>52950</v>
      </c>
      <c r="J103" s="2103"/>
      <c r="K103" s="1742" t="s">
        <v>441</v>
      </c>
      <c r="L103" s="2568">
        <f>K4/1000</f>
        <v>0.4</v>
      </c>
      <c r="M103" s="2569"/>
      <c r="N103" s="580"/>
      <c r="O103" s="561"/>
      <c r="P103" s="562"/>
      <c r="Q103" s="636"/>
      <c r="R103" s="637"/>
      <c r="S103" s="1782"/>
      <c r="T103" s="580"/>
      <c r="U103" s="1460"/>
      <c r="V103" s="562"/>
      <c r="W103" s="580"/>
      <c r="X103" s="580"/>
      <c r="Y103" s="1781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1944"/>
      <c r="D104" s="1946"/>
      <c r="E104" s="1944"/>
      <c r="F104" s="1946"/>
      <c r="G104" s="1956" t="s">
        <v>280</v>
      </c>
      <c r="H104" s="1957"/>
      <c r="I104" s="2101">
        <v>53300</v>
      </c>
      <c r="J104" s="2103"/>
      <c r="K104" s="1742" t="s">
        <v>441</v>
      </c>
      <c r="L104" s="2568">
        <f>K4/1000</f>
        <v>0.4</v>
      </c>
      <c r="M104" s="2569"/>
      <c r="N104" s="580"/>
      <c r="O104" s="561"/>
      <c r="P104" s="562"/>
      <c r="Q104" s="636"/>
      <c r="R104" s="637"/>
      <c r="S104" s="1782"/>
      <c r="T104" s="580"/>
      <c r="U104" s="1460"/>
      <c r="V104" s="562"/>
      <c r="W104" s="580"/>
      <c r="X104" s="580"/>
      <c r="Y104" s="1781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1944"/>
      <c r="D105" s="1946"/>
      <c r="E105" s="1944"/>
      <c r="F105" s="1946"/>
      <c r="G105" s="1956" t="s">
        <v>281</v>
      </c>
      <c r="H105" s="1957"/>
      <c r="I105" s="2101">
        <v>53700</v>
      </c>
      <c r="J105" s="2103"/>
      <c r="K105" s="1742" t="s">
        <v>441</v>
      </c>
      <c r="L105" s="2568">
        <f>K4/1000</f>
        <v>0.4</v>
      </c>
      <c r="M105" s="2569"/>
      <c r="N105" s="580"/>
      <c r="O105" s="561"/>
      <c r="P105" s="562"/>
      <c r="Q105" s="636"/>
      <c r="R105" s="637"/>
      <c r="S105" s="1782"/>
      <c r="T105" s="580"/>
      <c r="U105" s="1460"/>
      <c r="V105" s="562"/>
      <c r="W105" s="580"/>
      <c r="X105" s="580"/>
      <c r="Y105" s="1781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1944"/>
      <c r="D106" s="1946"/>
      <c r="E106" s="1944"/>
      <c r="F106" s="1946"/>
      <c r="G106" s="1956" t="s">
        <v>282</v>
      </c>
      <c r="H106" s="1957"/>
      <c r="I106" s="2101">
        <v>54700</v>
      </c>
      <c r="J106" s="2103"/>
      <c r="K106" s="1742" t="s">
        <v>441</v>
      </c>
      <c r="L106" s="2568">
        <f>K4/1000</f>
        <v>0.4</v>
      </c>
      <c r="M106" s="2569"/>
      <c r="N106" s="580"/>
      <c r="O106" s="561"/>
      <c r="P106" s="562"/>
      <c r="Q106" s="636"/>
      <c r="R106" s="637"/>
      <c r="S106" s="1782"/>
      <c r="T106" s="580"/>
      <c r="U106" s="1460"/>
      <c r="V106" s="562"/>
      <c r="W106" s="580"/>
      <c r="X106" s="580"/>
      <c r="Y106" s="1781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1944"/>
      <c r="D107" s="1946"/>
      <c r="E107" s="1944"/>
      <c r="F107" s="1946"/>
      <c r="G107" s="1956" t="s">
        <v>283</v>
      </c>
      <c r="H107" s="1957"/>
      <c r="I107" s="2101">
        <v>55260</v>
      </c>
      <c r="J107" s="2103"/>
      <c r="K107" s="1742" t="s">
        <v>441</v>
      </c>
      <c r="L107" s="2568">
        <f>K4/1000</f>
        <v>0.4</v>
      </c>
      <c r="M107" s="2569"/>
      <c r="N107" s="580"/>
      <c r="O107" s="561"/>
      <c r="P107" s="562"/>
      <c r="Q107" s="636"/>
      <c r="R107" s="637"/>
      <c r="S107" s="1782"/>
      <c r="T107" s="580"/>
      <c r="U107" s="1460"/>
      <c r="V107" s="562"/>
      <c r="W107" s="580"/>
      <c r="X107" s="580"/>
      <c r="Y107" s="1781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1944"/>
      <c r="D108" s="1946"/>
      <c r="E108" s="1944"/>
      <c r="F108" s="1946"/>
      <c r="G108" s="1959" t="s">
        <v>284</v>
      </c>
      <c r="H108" s="1960"/>
      <c r="I108" s="2600">
        <v>55940</v>
      </c>
      <c r="J108" s="2601"/>
      <c r="K108" s="1743" t="s">
        <v>441</v>
      </c>
      <c r="L108" s="2590">
        <f>K4/1000</f>
        <v>0.4</v>
      </c>
      <c r="M108" s="2591"/>
      <c r="N108" s="617"/>
      <c r="O108" s="567"/>
      <c r="P108" s="568"/>
      <c r="Q108" s="1775"/>
      <c r="R108" s="643"/>
      <c r="S108" s="1784"/>
      <c r="T108" s="617"/>
      <c r="U108" s="1461"/>
      <c r="V108" s="568"/>
      <c r="W108" s="617"/>
      <c r="X108" s="617"/>
      <c r="Y108" s="1783">
        <f>ROUND(K4/K6,0)*K5/1000</f>
        <v>1.2</v>
      </c>
      <c r="Z108" s="617"/>
      <c r="AA108" s="567"/>
      <c r="AB108" s="568"/>
      <c r="AC108" s="1775"/>
      <c r="AD108" s="643"/>
      <c r="AE108" s="617"/>
      <c r="AF108" s="618"/>
    </row>
    <row r="109" spans="1:64" ht="7.15" customHeight="1">
      <c r="A109" s="407"/>
      <c r="B109" s="399"/>
      <c r="C109" s="1944"/>
      <c r="D109" s="1946"/>
      <c r="E109" s="1951"/>
      <c r="F109" s="1954"/>
      <c r="G109" s="2149" t="s">
        <v>11</v>
      </c>
      <c r="H109" s="2150"/>
      <c r="I109" s="2150"/>
      <c r="J109" s="2150"/>
      <c r="K109" s="2150"/>
      <c r="L109" s="2588">
        <f>SUM(L102:L108)</f>
        <v>2.8</v>
      </c>
      <c r="M109" s="2589"/>
      <c r="N109" s="649"/>
      <c r="O109" s="588">
        <f>'3.1Cost by Sub-contractors'!K29</f>
        <v>438.31</v>
      </c>
      <c r="P109" s="589"/>
      <c r="Q109" s="607">
        <f>L109*O109</f>
        <v>1227.268</v>
      </c>
      <c r="R109" s="608"/>
      <c r="S109" s="1545"/>
      <c r="T109" s="649"/>
      <c r="U109" s="1464"/>
      <c r="V109" s="989"/>
      <c r="W109" s="649"/>
      <c r="X109" s="649"/>
      <c r="Y109" s="1531">
        <f>SUM(Y102:Y108)</f>
        <v>8.4</v>
      </c>
      <c r="Z109" s="649"/>
      <c r="AA109" s="588">
        <f>'3.1Cost by Sub-contractors'!K31</f>
        <v>572.73</v>
      </c>
      <c r="AB109" s="589"/>
      <c r="AC109" s="607">
        <f>Y109*AA109</f>
        <v>4810.9320000000007</v>
      </c>
      <c r="AD109" s="1517"/>
      <c r="AE109" s="582"/>
      <c r="AF109" s="576"/>
    </row>
    <row r="110" spans="1:64" ht="7.15" customHeight="1">
      <c r="A110" s="407"/>
      <c r="B110" s="399"/>
      <c r="C110" s="1944"/>
      <c r="D110" s="1946"/>
      <c r="E110" s="2143" t="str">
        <f>'4.1Plan'!D331</f>
        <v>ML07-2</v>
      </c>
      <c r="F110" s="2144"/>
      <c r="G110" s="2598" t="s">
        <v>285</v>
      </c>
      <c r="H110" s="2599"/>
      <c r="I110" s="2602">
        <v>56890</v>
      </c>
      <c r="J110" s="2603"/>
      <c r="K110" s="1790" t="s">
        <v>441</v>
      </c>
      <c r="L110" s="2582">
        <f>K4/1000</f>
        <v>0.4</v>
      </c>
      <c r="M110" s="2583"/>
      <c r="N110" s="578"/>
      <c r="O110" s="555"/>
      <c r="P110" s="556"/>
      <c r="Q110" s="1776"/>
      <c r="R110" s="638"/>
      <c r="S110" s="1786"/>
      <c r="T110" s="578"/>
      <c r="U110" s="1459"/>
      <c r="V110" s="556"/>
      <c r="W110" s="578"/>
      <c r="X110" s="578"/>
      <c r="Y110" s="1785">
        <f>ROUND(K4/K6,0)*K5/1000</f>
        <v>1.2</v>
      </c>
      <c r="Z110" s="578"/>
      <c r="AA110" s="555"/>
      <c r="AB110" s="556"/>
      <c r="AC110" s="1776"/>
      <c r="AD110" s="638"/>
      <c r="AE110" s="578"/>
      <c r="AF110" s="579"/>
    </row>
    <row r="111" spans="1:64" ht="7.15" customHeight="1">
      <c r="A111" s="407"/>
      <c r="B111" s="399"/>
      <c r="C111" s="1944"/>
      <c r="D111" s="1946"/>
      <c r="E111" s="1944"/>
      <c r="F111" s="1946"/>
      <c r="G111" s="1956" t="s">
        <v>286</v>
      </c>
      <c r="H111" s="1957"/>
      <c r="I111" s="2101">
        <v>57960</v>
      </c>
      <c r="J111" s="2103"/>
      <c r="K111" s="1742" t="s">
        <v>441</v>
      </c>
      <c r="L111" s="2568">
        <f>K4/1000</f>
        <v>0.4</v>
      </c>
      <c r="M111" s="2569"/>
      <c r="N111" s="580"/>
      <c r="O111" s="561"/>
      <c r="P111" s="562"/>
      <c r="Q111" s="636"/>
      <c r="R111" s="637"/>
      <c r="S111" s="1782"/>
      <c r="T111" s="580"/>
      <c r="U111" s="1460"/>
      <c r="V111" s="562"/>
      <c r="W111" s="580"/>
      <c r="X111" s="580"/>
      <c r="Y111" s="1781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1944"/>
      <c r="D112" s="1946"/>
      <c r="E112" s="1944"/>
      <c r="F112" s="1946"/>
      <c r="G112" s="1956" t="s">
        <v>287</v>
      </c>
      <c r="H112" s="1957"/>
      <c r="I112" s="2101">
        <v>58700</v>
      </c>
      <c r="J112" s="2103"/>
      <c r="K112" s="1742" t="s">
        <v>441</v>
      </c>
      <c r="L112" s="2568">
        <f>K4/1000</f>
        <v>0.4</v>
      </c>
      <c r="M112" s="2569"/>
      <c r="N112" s="580"/>
      <c r="O112" s="561"/>
      <c r="P112" s="562"/>
      <c r="Q112" s="636"/>
      <c r="R112" s="637"/>
      <c r="S112" s="1782"/>
      <c r="T112" s="580"/>
      <c r="U112" s="1460"/>
      <c r="V112" s="562"/>
      <c r="W112" s="580"/>
      <c r="X112" s="580"/>
      <c r="Y112" s="1781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1944"/>
      <c r="D113" s="1946"/>
      <c r="E113" s="434"/>
      <c r="F113" s="434"/>
      <c r="G113" s="1959" t="s">
        <v>288</v>
      </c>
      <c r="H113" s="1960"/>
      <c r="I113" s="2600">
        <v>59913</v>
      </c>
      <c r="J113" s="2601"/>
      <c r="K113" s="1743" t="s">
        <v>441</v>
      </c>
      <c r="L113" s="2590">
        <f>K4/1000</f>
        <v>0.4</v>
      </c>
      <c r="M113" s="2591"/>
      <c r="N113" s="617"/>
      <c r="O113" s="567"/>
      <c r="P113" s="568"/>
      <c r="Q113" s="1775"/>
      <c r="R113" s="643"/>
      <c r="S113" s="1784"/>
      <c r="T113" s="617"/>
      <c r="U113" s="1461"/>
      <c r="V113" s="568"/>
      <c r="W113" s="617"/>
      <c r="X113" s="617"/>
      <c r="Y113" s="1783">
        <f>ROUND(K4/K6,0)*K5/1000</f>
        <v>1.2</v>
      </c>
      <c r="Z113" s="617"/>
      <c r="AA113" s="567"/>
      <c r="AB113" s="568"/>
      <c r="AC113" s="1775"/>
      <c r="AD113" s="643"/>
      <c r="AE113" s="617"/>
      <c r="AF113" s="618"/>
    </row>
    <row r="114" spans="1:64" ht="7.15" customHeight="1">
      <c r="A114" s="407"/>
      <c r="B114" s="399"/>
      <c r="C114" s="1944"/>
      <c r="D114" s="1946"/>
      <c r="E114" s="1944"/>
      <c r="F114" s="1946"/>
      <c r="G114" s="2149" t="s">
        <v>11</v>
      </c>
      <c r="H114" s="2150"/>
      <c r="I114" s="2150"/>
      <c r="J114" s="2150"/>
      <c r="K114" s="2150"/>
      <c r="L114" s="2588">
        <f>SUM(L110:L113)</f>
        <v>1.6</v>
      </c>
      <c r="M114" s="2589"/>
      <c r="N114" s="649"/>
      <c r="O114" s="588">
        <f>'3.1Cost by Sub-contractors'!K29</f>
        <v>438.31</v>
      </c>
      <c r="P114" s="589"/>
      <c r="Q114" s="607">
        <f>L114*O114</f>
        <v>701.29600000000005</v>
      </c>
      <c r="R114" s="608"/>
      <c r="S114" s="1545"/>
      <c r="T114" s="649"/>
      <c r="U114" s="1464"/>
      <c r="V114" s="989"/>
      <c r="W114" s="649"/>
      <c r="X114" s="649"/>
      <c r="Y114" s="1531">
        <f>SUM(Y110:Y113)</f>
        <v>4.8</v>
      </c>
      <c r="Z114" s="649"/>
      <c r="AA114" s="588">
        <f>'3.1Cost by Sub-contractors'!K31</f>
        <v>572.73</v>
      </c>
      <c r="AB114" s="589"/>
      <c r="AC114" s="607">
        <f>Y114*AA114</f>
        <v>2749.1039999999998</v>
      </c>
      <c r="AD114" s="1517"/>
      <c r="AE114" s="582"/>
      <c r="AF114" s="576"/>
    </row>
    <row r="115" spans="1:64" ht="7.15" customHeight="1">
      <c r="A115" s="407"/>
      <c r="B115" s="399"/>
      <c r="C115" s="1944"/>
      <c r="D115" s="1946"/>
      <c r="E115" s="2143" t="str">
        <f>'4.1Plan'!D355</f>
        <v>ML07-3</v>
      </c>
      <c r="F115" s="2144"/>
      <c r="G115" s="2598" t="s">
        <v>289</v>
      </c>
      <c r="H115" s="2599"/>
      <c r="I115" s="2602">
        <v>60480</v>
      </c>
      <c r="J115" s="2603"/>
      <c r="K115" s="1790" t="s">
        <v>441</v>
      </c>
      <c r="L115" s="2582">
        <f>K4/1000</f>
        <v>0.4</v>
      </c>
      <c r="M115" s="2583"/>
      <c r="N115" s="578"/>
      <c r="O115" s="555"/>
      <c r="P115" s="556"/>
      <c r="Q115" s="1776"/>
      <c r="R115" s="638"/>
      <c r="S115" s="1786"/>
      <c r="T115" s="578"/>
      <c r="U115" s="1459"/>
      <c r="V115" s="556"/>
      <c r="W115" s="578"/>
      <c r="X115" s="578"/>
      <c r="Y115" s="1785">
        <f>ROUND(K4/K6,0)*K5/1000</f>
        <v>1.2</v>
      </c>
      <c r="Z115" s="578"/>
      <c r="AA115" s="555"/>
      <c r="AB115" s="556"/>
      <c r="AC115" s="1776"/>
      <c r="AD115" s="638"/>
      <c r="AE115" s="578"/>
      <c r="AF115" s="579"/>
    </row>
    <row r="116" spans="1:64" ht="7.15" customHeight="1">
      <c r="A116" s="407"/>
      <c r="B116" s="399"/>
      <c r="C116" s="1944"/>
      <c r="D116" s="1946"/>
      <c r="E116" s="1944"/>
      <c r="F116" s="1946"/>
      <c r="G116" s="1956" t="s">
        <v>290</v>
      </c>
      <c r="H116" s="1957"/>
      <c r="I116" s="2101">
        <v>61645</v>
      </c>
      <c r="J116" s="2103"/>
      <c r="K116" s="1742" t="s">
        <v>441</v>
      </c>
      <c r="L116" s="2568">
        <f>K4/1000</f>
        <v>0.4</v>
      </c>
      <c r="M116" s="2569"/>
      <c r="N116" s="580"/>
      <c r="O116" s="561"/>
      <c r="P116" s="562"/>
      <c r="Q116" s="636"/>
      <c r="R116" s="637"/>
      <c r="S116" s="1782"/>
      <c r="T116" s="580"/>
      <c r="U116" s="1460"/>
      <c r="V116" s="562"/>
      <c r="W116" s="580"/>
      <c r="X116" s="580"/>
      <c r="Y116" s="1781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1944"/>
      <c r="D117" s="1946"/>
      <c r="E117" s="1944"/>
      <c r="F117" s="1946"/>
      <c r="G117" s="1956" t="s">
        <v>871</v>
      </c>
      <c r="H117" s="1957"/>
      <c r="I117" s="2101">
        <v>62720</v>
      </c>
      <c r="J117" s="2103"/>
      <c r="K117" s="1742" t="s">
        <v>95</v>
      </c>
      <c r="L117" s="2568"/>
      <c r="M117" s="2569"/>
      <c r="N117" s="580"/>
      <c r="O117" s="561"/>
      <c r="P117" s="562"/>
      <c r="Q117" s="636"/>
      <c r="R117" s="637"/>
      <c r="S117" s="1781">
        <f>E4/1000</f>
        <v>0.1</v>
      </c>
      <c r="T117" s="580"/>
      <c r="U117" s="1460"/>
      <c r="V117" s="562"/>
      <c r="W117" s="580"/>
      <c r="X117" s="580"/>
      <c r="Y117" s="1781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933</v>
      </c>
    </row>
    <row r="118" spans="1:64" ht="7.15" customHeight="1">
      <c r="A118" s="407"/>
      <c r="B118" s="399"/>
      <c r="C118" s="1944"/>
      <c r="D118" s="1946"/>
      <c r="E118" s="1944"/>
      <c r="F118" s="1946"/>
      <c r="G118" s="1956" t="s">
        <v>291</v>
      </c>
      <c r="H118" s="1957"/>
      <c r="I118" s="2101">
        <v>62829</v>
      </c>
      <c r="J118" s="2103"/>
      <c r="K118" s="1742" t="s">
        <v>441</v>
      </c>
      <c r="L118" s="2568">
        <f>K4/1000</f>
        <v>0.4</v>
      </c>
      <c r="M118" s="2569"/>
      <c r="N118" s="580"/>
      <c r="O118" s="561"/>
      <c r="P118" s="562"/>
      <c r="Q118" s="636"/>
      <c r="R118" s="637"/>
      <c r="S118" s="1782"/>
      <c r="T118" s="580"/>
      <c r="U118" s="1460"/>
      <c r="V118" s="562"/>
      <c r="W118" s="580"/>
      <c r="X118" s="580"/>
      <c r="Y118" s="1781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1944"/>
      <c r="D119" s="1946"/>
      <c r="E119" s="434"/>
      <c r="F119" s="434"/>
      <c r="G119" s="1956" t="s">
        <v>292</v>
      </c>
      <c r="H119" s="1957"/>
      <c r="I119" s="2101">
        <v>63656</v>
      </c>
      <c r="J119" s="2103"/>
      <c r="K119" s="1742" t="s">
        <v>441</v>
      </c>
      <c r="L119" s="2568">
        <f>K4/1000</f>
        <v>0.4</v>
      </c>
      <c r="M119" s="2569"/>
      <c r="N119" s="580"/>
      <c r="O119" s="561"/>
      <c r="P119" s="562"/>
      <c r="Q119" s="636"/>
      <c r="R119" s="637"/>
      <c r="S119" s="1782"/>
      <c r="T119" s="580"/>
      <c r="U119" s="1460"/>
      <c r="V119" s="562"/>
      <c r="W119" s="580"/>
      <c r="X119" s="580"/>
      <c r="Y119" s="1781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1944"/>
      <c r="D120" s="1946"/>
      <c r="E120" s="2141"/>
      <c r="F120" s="2142"/>
      <c r="G120" s="1956" t="s">
        <v>293</v>
      </c>
      <c r="H120" s="1957"/>
      <c r="I120" s="2101">
        <v>64090</v>
      </c>
      <c r="J120" s="2103"/>
      <c r="K120" s="1742" t="s">
        <v>441</v>
      </c>
      <c r="L120" s="2568">
        <f>K4/1000</f>
        <v>0.4</v>
      </c>
      <c r="M120" s="2569"/>
      <c r="N120" s="580"/>
      <c r="O120" s="561"/>
      <c r="P120" s="562"/>
      <c r="Q120" s="636"/>
      <c r="R120" s="637"/>
      <c r="S120" s="1782"/>
      <c r="T120" s="580"/>
      <c r="U120" s="1460"/>
      <c r="V120" s="562"/>
      <c r="W120" s="580"/>
      <c r="X120" s="580"/>
      <c r="Y120" s="1781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1944"/>
      <c r="D121" s="1946"/>
      <c r="E121" s="2141"/>
      <c r="F121" s="2142"/>
      <c r="G121" s="1956" t="s">
        <v>294</v>
      </c>
      <c r="H121" s="1957"/>
      <c r="I121" s="2101">
        <v>64240</v>
      </c>
      <c r="J121" s="2103"/>
      <c r="K121" s="1742" t="s">
        <v>441</v>
      </c>
      <c r="L121" s="2568">
        <f>K4/1000</f>
        <v>0.4</v>
      </c>
      <c r="M121" s="2569"/>
      <c r="N121" s="580"/>
      <c r="O121" s="561"/>
      <c r="P121" s="562"/>
      <c r="Q121" s="636"/>
      <c r="R121" s="637"/>
      <c r="S121" s="1782"/>
      <c r="T121" s="580"/>
      <c r="U121" s="1460"/>
      <c r="V121" s="562"/>
      <c r="W121" s="580"/>
      <c r="X121" s="580"/>
      <c r="Y121" s="1781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1944"/>
      <c r="D122" s="1946"/>
      <c r="E122" s="2141"/>
      <c r="F122" s="2142"/>
      <c r="G122" s="1956" t="s">
        <v>872</v>
      </c>
      <c r="H122" s="1957"/>
      <c r="I122" s="2101">
        <v>64252</v>
      </c>
      <c r="J122" s="2103"/>
      <c r="K122" s="1742" t="s">
        <v>444</v>
      </c>
      <c r="L122" s="2568"/>
      <c r="M122" s="2569"/>
      <c r="N122" s="580"/>
      <c r="O122" s="561"/>
      <c r="P122" s="562"/>
      <c r="Q122" s="636"/>
      <c r="R122" s="637"/>
      <c r="S122" s="1782">
        <f>I4/1000</f>
        <v>0.1</v>
      </c>
      <c r="T122" s="580"/>
      <c r="U122" s="1460"/>
      <c r="V122" s="562"/>
      <c r="W122" s="580"/>
      <c r="X122" s="580"/>
      <c r="Y122" s="1781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1944"/>
      <c r="D123" s="1946"/>
      <c r="E123" s="2141"/>
      <c r="F123" s="2142"/>
      <c r="G123" s="1956" t="s">
        <v>295</v>
      </c>
      <c r="H123" s="1957"/>
      <c r="I123" s="2101">
        <v>64492</v>
      </c>
      <c r="J123" s="2103"/>
      <c r="K123" s="1742" t="s">
        <v>441</v>
      </c>
      <c r="L123" s="2568">
        <f>K4/1000</f>
        <v>0.4</v>
      </c>
      <c r="M123" s="2569"/>
      <c r="N123" s="580"/>
      <c r="O123" s="561"/>
      <c r="P123" s="562"/>
      <c r="Q123" s="636"/>
      <c r="R123" s="637"/>
      <c r="S123" s="1782"/>
      <c r="T123" s="580"/>
      <c r="U123" s="1460"/>
      <c r="V123" s="562"/>
      <c r="W123" s="580"/>
      <c r="X123" s="580"/>
      <c r="Y123" s="1781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1944"/>
      <c r="D124" s="1946"/>
      <c r="E124" s="2141"/>
      <c r="F124" s="2142"/>
      <c r="G124" s="1959" t="s">
        <v>873</v>
      </c>
      <c r="H124" s="1960"/>
      <c r="I124" s="2600">
        <v>64982</v>
      </c>
      <c r="J124" s="2601"/>
      <c r="K124" s="1743" t="s">
        <v>102</v>
      </c>
      <c r="L124" s="2590"/>
      <c r="M124" s="2591"/>
      <c r="N124" s="617"/>
      <c r="O124" s="567"/>
      <c r="P124" s="568"/>
      <c r="Q124" s="1775"/>
      <c r="R124" s="643"/>
      <c r="S124" s="1784">
        <f>I4/1000</f>
        <v>0.1</v>
      </c>
      <c r="T124" s="617"/>
      <c r="U124" s="1461"/>
      <c r="V124" s="568"/>
      <c r="W124" s="617"/>
      <c r="X124" s="617"/>
      <c r="Y124" s="1783"/>
      <c r="Z124" s="617"/>
      <c r="AA124" s="567"/>
      <c r="AB124" s="568"/>
      <c r="AC124" s="1775"/>
      <c r="AD124" s="643"/>
      <c r="AE124" s="617"/>
      <c r="AF124" s="618"/>
    </row>
    <row r="125" spans="1:64" s="577" customFormat="1" ht="7.15" customHeight="1">
      <c r="A125" s="440"/>
      <c r="B125" s="1753"/>
      <c r="C125" s="1982"/>
      <c r="D125" s="1984"/>
      <c r="E125" s="1982"/>
      <c r="F125" s="1984"/>
      <c r="G125" s="2149" t="s">
        <v>11</v>
      </c>
      <c r="H125" s="2150"/>
      <c r="I125" s="2150"/>
      <c r="J125" s="2150"/>
      <c r="K125" s="2150"/>
      <c r="L125" s="2588">
        <f>SUM(L115:L124)</f>
        <v>2.8</v>
      </c>
      <c r="M125" s="2589"/>
      <c r="N125" s="582"/>
      <c r="O125" s="588">
        <f>'3.1Cost by Sub-contractors'!K29</f>
        <v>438.31</v>
      </c>
      <c r="P125" s="589"/>
      <c r="Q125" s="607">
        <f>L125*O125</f>
        <v>1227.268</v>
      </c>
      <c r="R125" s="612"/>
      <c r="S125" s="1789">
        <f>SUM(S115:S124)</f>
        <v>0.30000000000000004</v>
      </c>
      <c r="T125" s="582"/>
      <c r="U125" s="1468">
        <f>'3.1Cost by Sub-contractors'!K30</f>
        <v>438.31</v>
      </c>
      <c r="V125" s="589"/>
      <c r="W125" s="607">
        <f>S125*U125</f>
        <v>131.49300000000002</v>
      </c>
      <c r="X125" s="582"/>
      <c r="Y125" s="1780">
        <f>SUM(Y115:Y124)</f>
        <v>8.6</v>
      </c>
      <c r="Z125" s="582"/>
      <c r="AA125" s="588">
        <f>'3.1Cost by Sub-contractors'!K31</f>
        <v>572.73</v>
      </c>
      <c r="AB125" s="589"/>
      <c r="AC125" s="607">
        <f>Y125*AA125</f>
        <v>4925.4780000000001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1944" t="str">
        <f>'4.1Plan'!C377</f>
        <v>PKGA1</v>
      </c>
      <c r="D126" s="1946"/>
      <c r="E126" s="2141" t="str">
        <f>'4.1Plan'!D377</f>
        <v>MLA1-1</v>
      </c>
      <c r="F126" s="2142"/>
      <c r="G126" s="2532" t="s">
        <v>296</v>
      </c>
      <c r="H126" s="2626"/>
      <c r="I126" s="2104">
        <v>65339</v>
      </c>
      <c r="J126" s="2106"/>
      <c r="K126" s="1778" t="s">
        <v>441</v>
      </c>
      <c r="L126" s="2609">
        <f>K4/1000</f>
        <v>0.4</v>
      </c>
      <c r="M126" s="2610"/>
      <c r="N126" s="596"/>
      <c r="O126" s="592"/>
      <c r="P126" s="593"/>
      <c r="Q126" s="639"/>
      <c r="R126" s="640"/>
      <c r="S126" s="1471"/>
      <c r="T126" s="596"/>
      <c r="U126" s="1465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1944"/>
      <c r="D127" s="1946"/>
      <c r="E127" s="2141"/>
      <c r="F127" s="2142"/>
      <c r="G127" s="1956" t="s">
        <v>297</v>
      </c>
      <c r="H127" s="1957"/>
      <c r="I127" s="2101">
        <v>65680</v>
      </c>
      <c r="J127" s="2103"/>
      <c r="K127" s="1742" t="s">
        <v>441</v>
      </c>
      <c r="L127" s="2568">
        <f>K4/1000</f>
        <v>0.4</v>
      </c>
      <c r="M127" s="2569"/>
      <c r="N127" s="580"/>
      <c r="O127" s="561"/>
      <c r="P127" s="562"/>
      <c r="Q127" s="636"/>
      <c r="R127" s="637"/>
      <c r="S127" s="1782"/>
      <c r="T127" s="580"/>
      <c r="U127" s="1460"/>
      <c r="V127" s="562"/>
      <c r="W127" s="580"/>
      <c r="X127" s="580"/>
      <c r="Y127" s="1781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1944"/>
      <c r="D128" s="1945"/>
      <c r="E128" s="2141"/>
      <c r="F128" s="2142"/>
      <c r="G128" s="1956" t="s">
        <v>298</v>
      </c>
      <c r="H128" s="1957"/>
      <c r="I128" s="2101">
        <v>66678</v>
      </c>
      <c r="J128" s="2103"/>
      <c r="K128" s="1742" t="s">
        <v>441</v>
      </c>
      <c r="L128" s="2568">
        <f>K4/1000</f>
        <v>0.4</v>
      </c>
      <c r="M128" s="2569"/>
      <c r="N128" s="580"/>
      <c r="O128" s="561"/>
      <c r="P128" s="562"/>
      <c r="Q128" s="636"/>
      <c r="R128" s="637"/>
      <c r="S128" s="1782"/>
      <c r="T128" s="580"/>
      <c r="U128" s="1460"/>
      <c r="V128" s="562"/>
      <c r="W128" s="580"/>
      <c r="X128" s="580"/>
      <c r="Y128" s="1781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9"/>
      <c r="B129" s="1754"/>
      <c r="C129" s="1944"/>
      <c r="D129" s="1945"/>
      <c r="E129" s="2141"/>
      <c r="F129" s="2142"/>
      <c r="G129" s="1956" t="s">
        <v>299</v>
      </c>
      <c r="H129" s="1957"/>
      <c r="I129" s="2101">
        <v>67468</v>
      </c>
      <c r="J129" s="2103"/>
      <c r="K129" s="1742" t="s">
        <v>441</v>
      </c>
      <c r="L129" s="2568">
        <f>K4/1000</f>
        <v>0.4</v>
      </c>
      <c r="M129" s="2569"/>
      <c r="N129" s="580"/>
      <c r="O129" s="561"/>
      <c r="P129" s="562"/>
      <c r="Q129" s="636"/>
      <c r="R129" s="637"/>
      <c r="S129" s="1782"/>
      <c r="T129" s="580"/>
      <c r="U129" s="1460"/>
      <c r="V129" s="562"/>
      <c r="W129" s="580"/>
      <c r="X129" s="580"/>
      <c r="Y129" s="1781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1944"/>
      <c r="D130" s="1946"/>
      <c r="E130" s="1944"/>
      <c r="F130" s="1946"/>
      <c r="G130" s="1956" t="s">
        <v>300</v>
      </c>
      <c r="H130" s="1957"/>
      <c r="I130" s="2101">
        <v>68100</v>
      </c>
      <c r="J130" s="2103"/>
      <c r="K130" s="1742" t="s">
        <v>441</v>
      </c>
      <c r="L130" s="2568">
        <f>K4/1000</f>
        <v>0.4</v>
      </c>
      <c r="M130" s="2569"/>
      <c r="N130" s="580"/>
      <c r="O130" s="561"/>
      <c r="P130" s="562"/>
      <c r="Q130" s="636"/>
      <c r="R130" s="637"/>
      <c r="S130" s="1782"/>
      <c r="T130" s="580"/>
      <c r="U130" s="1460"/>
      <c r="V130" s="562"/>
      <c r="W130" s="580"/>
      <c r="X130" s="580"/>
      <c r="Y130" s="1781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1944"/>
      <c r="D131" s="1946"/>
      <c r="E131" s="1944"/>
      <c r="F131" s="1946"/>
      <c r="G131" s="1956" t="s">
        <v>301</v>
      </c>
      <c r="H131" s="1957"/>
      <c r="I131" s="2101">
        <v>68470</v>
      </c>
      <c r="J131" s="2103"/>
      <c r="K131" s="1742" t="s">
        <v>441</v>
      </c>
      <c r="L131" s="2568">
        <f>K4/1000</f>
        <v>0.4</v>
      </c>
      <c r="M131" s="2569"/>
      <c r="N131" s="580"/>
      <c r="O131" s="561"/>
      <c r="P131" s="562"/>
      <c r="Q131" s="636"/>
      <c r="R131" s="637"/>
      <c r="S131" s="1782"/>
      <c r="T131" s="580"/>
      <c r="U131" s="1460"/>
      <c r="V131" s="562"/>
      <c r="W131" s="580"/>
      <c r="X131" s="580"/>
      <c r="Y131" s="1781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1944"/>
      <c r="D132" s="1946"/>
      <c r="E132" s="1944"/>
      <c r="F132" s="1946"/>
      <c r="G132" s="1956" t="s">
        <v>302</v>
      </c>
      <c r="H132" s="1957"/>
      <c r="I132" s="2101">
        <v>69179</v>
      </c>
      <c r="J132" s="2103"/>
      <c r="K132" s="1742" t="s">
        <v>441</v>
      </c>
      <c r="L132" s="2568">
        <f>K4/1000</f>
        <v>0.4</v>
      </c>
      <c r="M132" s="2569"/>
      <c r="N132" s="580"/>
      <c r="O132" s="561"/>
      <c r="P132" s="562"/>
      <c r="Q132" s="636"/>
      <c r="R132" s="637"/>
      <c r="S132" s="1782"/>
      <c r="T132" s="580"/>
      <c r="U132" s="1460"/>
      <c r="V132" s="562"/>
      <c r="W132" s="580"/>
      <c r="X132" s="580"/>
      <c r="Y132" s="1781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1944"/>
      <c r="D133" s="1946"/>
      <c r="E133" s="1944"/>
      <c r="F133" s="1946"/>
      <c r="G133" s="1956" t="s">
        <v>874</v>
      </c>
      <c r="H133" s="1957"/>
      <c r="I133" s="2101">
        <v>70245</v>
      </c>
      <c r="J133" s="2103"/>
      <c r="K133" s="1742" t="s">
        <v>104</v>
      </c>
      <c r="L133" s="2568"/>
      <c r="M133" s="2569"/>
      <c r="N133" s="580"/>
      <c r="O133" s="561"/>
      <c r="P133" s="562"/>
      <c r="Q133" s="636"/>
      <c r="R133" s="637"/>
      <c r="S133" s="1782">
        <f>I4/1000</f>
        <v>0.1</v>
      </c>
      <c r="T133" s="580"/>
      <c r="U133" s="1460"/>
      <c r="V133" s="562"/>
      <c r="W133" s="580"/>
      <c r="X133" s="580"/>
      <c r="Y133" s="1781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1944"/>
      <c r="D134" s="1946"/>
      <c r="E134" s="1944"/>
      <c r="F134" s="1946"/>
      <c r="G134" s="1956" t="s">
        <v>303</v>
      </c>
      <c r="H134" s="1957"/>
      <c r="I134" s="2101">
        <v>70275</v>
      </c>
      <c r="J134" s="2103"/>
      <c r="K134" s="1742" t="s">
        <v>441</v>
      </c>
      <c r="L134" s="2568">
        <f>K4/1000</f>
        <v>0.4</v>
      </c>
      <c r="M134" s="2569"/>
      <c r="N134" s="580"/>
      <c r="O134" s="561"/>
      <c r="P134" s="562"/>
      <c r="Q134" s="636"/>
      <c r="R134" s="637"/>
      <c r="S134" s="1782"/>
      <c r="T134" s="580"/>
      <c r="U134" s="1460"/>
      <c r="V134" s="562"/>
      <c r="W134" s="580"/>
      <c r="X134" s="580"/>
      <c r="Y134" s="1781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1944"/>
      <c r="D135" s="1946"/>
      <c r="E135" s="1944"/>
      <c r="F135" s="1946"/>
      <c r="G135" s="1959" t="s">
        <v>304</v>
      </c>
      <c r="H135" s="1960"/>
      <c r="I135" s="2600">
        <v>70700</v>
      </c>
      <c r="J135" s="2601"/>
      <c r="K135" s="1743" t="s">
        <v>441</v>
      </c>
      <c r="L135" s="2590">
        <f>K4/1000</f>
        <v>0.4</v>
      </c>
      <c r="M135" s="2591"/>
      <c r="N135" s="617"/>
      <c r="O135" s="567"/>
      <c r="P135" s="568"/>
      <c r="Q135" s="1775"/>
      <c r="R135" s="643"/>
      <c r="S135" s="1784"/>
      <c r="T135" s="617"/>
      <c r="U135" s="1461"/>
      <c r="V135" s="568"/>
      <c r="W135" s="617"/>
      <c r="X135" s="617"/>
      <c r="Y135" s="1783">
        <f>ROUND(K4/K6,0)*K5/1000</f>
        <v>1.2</v>
      </c>
      <c r="Z135" s="617"/>
      <c r="AA135" s="567"/>
      <c r="AB135" s="568"/>
      <c r="AC135" s="1775"/>
      <c r="AD135" s="643"/>
      <c r="AE135" s="617"/>
      <c r="AF135" s="618"/>
    </row>
    <row r="136" spans="1:32" ht="7.35" customHeight="1">
      <c r="A136" s="1169"/>
      <c r="B136" s="1754"/>
      <c r="C136" s="1944"/>
      <c r="D136" s="1946"/>
      <c r="E136" s="1951"/>
      <c r="F136" s="1954"/>
      <c r="G136" s="2149" t="s">
        <v>11</v>
      </c>
      <c r="H136" s="2150"/>
      <c r="I136" s="2150"/>
      <c r="J136" s="2150"/>
      <c r="K136" s="2150"/>
      <c r="L136" s="2588">
        <f>SUM(L126:M135)</f>
        <v>3.5999999999999996</v>
      </c>
      <c r="M136" s="2589"/>
      <c r="N136" s="649"/>
      <c r="O136" s="588">
        <f>'3.1Cost by Sub-contractors'!K29</f>
        <v>438.31</v>
      </c>
      <c r="P136" s="589"/>
      <c r="Q136" s="607">
        <f>L136*O136</f>
        <v>1577.9159999999999</v>
      </c>
      <c r="R136" s="608"/>
      <c r="S136" s="1534">
        <f>SUM(S126:S135)</f>
        <v>0.1</v>
      </c>
      <c r="T136" s="582"/>
      <c r="U136" s="1468">
        <f>'3.1Cost by Sub-contractors'!K30</f>
        <v>438.31</v>
      </c>
      <c r="V136" s="589"/>
      <c r="W136" s="607">
        <f>S136*U136</f>
        <v>43.831000000000003</v>
      </c>
      <c r="X136" s="608"/>
      <c r="Y136" s="1531">
        <f>SUM(Y126:Y135)</f>
        <v>10.799999999999999</v>
      </c>
      <c r="Z136" s="649"/>
      <c r="AA136" s="588">
        <f>'3.1Cost by Sub-contractors'!K31</f>
        <v>572.73</v>
      </c>
      <c r="AB136" s="589"/>
      <c r="AC136" s="607">
        <f>Y136*AA136</f>
        <v>6185.4839999999995</v>
      </c>
      <c r="AD136" s="1517"/>
      <c r="AE136" s="582"/>
      <c r="AF136" s="576"/>
    </row>
    <row r="137" spans="1:32" ht="7.35" customHeight="1">
      <c r="A137" s="407"/>
      <c r="B137" s="399"/>
      <c r="C137" s="1944"/>
      <c r="D137" s="1946"/>
      <c r="E137" s="2143" t="str">
        <f>'4.1Plan'!D404</f>
        <v>MLA1-2</v>
      </c>
      <c r="F137" s="2144"/>
      <c r="G137" s="2598" t="s">
        <v>305</v>
      </c>
      <c r="H137" s="2599"/>
      <c r="I137" s="2602">
        <v>71900</v>
      </c>
      <c r="J137" s="2603"/>
      <c r="K137" s="1790" t="s">
        <v>441</v>
      </c>
      <c r="L137" s="2582">
        <f>K4/1000</f>
        <v>0.4</v>
      </c>
      <c r="M137" s="2583"/>
      <c r="N137" s="578"/>
      <c r="O137" s="555"/>
      <c r="P137" s="556"/>
      <c r="Q137" s="1776"/>
      <c r="R137" s="638"/>
      <c r="S137" s="1786"/>
      <c r="T137" s="578"/>
      <c r="U137" s="1459"/>
      <c r="V137" s="556"/>
      <c r="W137" s="578"/>
      <c r="X137" s="578"/>
      <c r="Y137" s="1785">
        <f>ROUND(K4/K6,0)*K5/1000</f>
        <v>1.2</v>
      </c>
      <c r="Z137" s="578"/>
      <c r="AA137" s="555"/>
      <c r="AB137" s="556"/>
      <c r="AC137" s="1776"/>
      <c r="AD137" s="638"/>
      <c r="AE137" s="578"/>
      <c r="AF137" s="579"/>
    </row>
    <row r="138" spans="1:32" ht="7.35" customHeight="1">
      <c r="A138" s="407"/>
      <c r="B138" s="399"/>
      <c r="C138" s="1944"/>
      <c r="D138" s="1946"/>
      <c r="E138" s="2141"/>
      <c r="F138" s="2142"/>
      <c r="G138" s="1956" t="s">
        <v>306</v>
      </c>
      <c r="H138" s="1957"/>
      <c r="I138" s="2101">
        <v>72705</v>
      </c>
      <c r="J138" s="2103"/>
      <c r="K138" s="1742" t="s">
        <v>441</v>
      </c>
      <c r="L138" s="2568">
        <f>K4/1000</f>
        <v>0.4</v>
      </c>
      <c r="M138" s="2569"/>
      <c r="N138" s="580"/>
      <c r="O138" s="561"/>
      <c r="P138" s="562"/>
      <c r="Q138" s="636"/>
      <c r="R138" s="637"/>
      <c r="S138" s="1782"/>
      <c r="T138" s="580"/>
      <c r="U138" s="1460"/>
      <c r="V138" s="562"/>
      <c r="W138" s="580"/>
      <c r="X138" s="580"/>
      <c r="Y138" s="1781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1944"/>
      <c r="D139" s="1946"/>
      <c r="E139" s="2141"/>
      <c r="F139" s="2142"/>
      <c r="G139" s="1956" t="s">
        <v>875</v>
      </c>
      <c r="H139" s="1957"/>
      <c r="I139" s="2101">
        <v>73200</v>
      </c>
      <c r="J139" s="2103"/>
      <c r="K139" s="1742" t="s">
        <v>95</v>
      </c>
      <c r="L139" s="2568"/>
      <c r="M139" s="2569"/>
      <c r="N139" s="580"/>
      <c r="O139" s="561"/>
      <c r="P139" s="562"/>
      <c r="Q139" s="636"/>
      <c r="R139" s="637"/>
      <c r="S139" s="1782">
        <f>I4/1000</f>
        <v>0.1</v>
      </c>
      <c r="T139" s="580"/>
      <c r="U139" s="1460"/>
      <c r="V139" s="562"/>
      <c r="W139" s="580"/>
      <c r="X139" s="580"/>
      <c r="Y139" s="1781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1944"/>
      <c r="D140" s="1946"/>
      <c r="E140" s="2141"/>
      <c r="F140" s="2142"/>
      <c r="G140" s="1956" t="s">
        <v>307</v>
      </c>
      <c r="H140" s="1957"/>
      <c r="I140" s="2101">
        <v>73628</v>
      </c>
      <c r="J140" s="2103"/>
      <c r="K140" s="1742" t="s">
        <v>441</v>
      </c>
      <c r="L140" s="2570">
        <f>K4/1000</f>
        <v>0.4</v>
      </c>
      <c r="M140" s="2571"/>
      <c r="N140" s="580"/>
      <c r="O140" s="561"/>
      <c r="P140" s="562"/>
      <c r="Q140" s="636"/>
      <c r="R140" s="637"/>
      <c r="S140" s="1782"/>
      <c r="T140" s="580"/>
      <c r="U140" s="1460"/>
      <c r="V140" s="562"/>
      <c r="W140" s="580"/>
      <c r="X140" s="580"/>
      <c r="Y140" s="1781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1944"/>
      <c r="D141" s="1946"/>
      <c r="E141" s="2141"/>
      <c r="F141" s="2142"/>
      <c r="G141" s="1956" t="s">
        <v>876</v>
      </c>
      <c r="H141" s="1957"/>
      <c r="I141" s="2101">
        <v>73800</v>
      </c>
      <c r="J141" s="2103"/>
      <c r="K141" s="1742" t="s">
        <v>95</v>
      </c>
      <c r="L141" s="2570"/>
      <c r="M141" s="2571"/>
      <c r="N141" s="580"/>
      <c r="O141" s="561"/>
      <c r="P141" s="562"/>
      <c r="Q141" s="636"/>
      <c r="R141" s="637"/>
      <c r="S141" s="1782">
        <f>I4/1000</f>
        <v>0.1</v>
      </c>
      <c r="T141" s="580"/>
      <c r="U141" s="1460"/>
      <c r="V141" s="562"/>
      <c r="W141" s="580"/>
      <c r="X141" s="580"/>
      <c r="Y141" s="1781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1944"/>
      <c r="D142" s="1946"/>
      <c r="E142" s="434"/>
      <c r="F142" s="434"/>
      <c r="G142" s="1956" t="s">
        <v>877</v>
      </c>
      <c r="H142" s="1957"/>
      <c r="I142" s="2101">
        <v>74080</v>
      </c>
      <c r="J142" s="2103"/>
      <c r="K142" s="1742" t="s">
        <v>95</v>
      </c>
      <c r="L142" s="2570"/>
      <c r="M142" s="2571"/>
      <c r="N142" s="580"/>
      <c r="O142" s="561"/>
      <c r="P142" s="562"/>
      <c r="Q142" s="636"/>
      <c r="R142" s="637"/>
      <c r="S142" s="1782">
        <f>I4/1000</f>
        <v>0.1</v>
      </c>
      <c r="T142" s="580"/>
      <c r="U142" s="1460"/>
      <c r="V142" s="562"/>
      <c r="W142" s="580"/>
      <c r="X142" s="580"/>
      <c r="Y142" s="1781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1944"/>
      <c r="D143" s="1946"/>
      <c r="E143" s="1944"/>
      <c r="F143" s="1946"/>
      <c r="G143" s="1956" t="s">
        <v>878</v>
      </c>
      <c r="H143" s="1957"/>
      <c r="I143" s="2101">
        <v>74500</v>
      </c>
      <c r="J143" s="2103"/>
      <c r="K143" s="1742" t="s">
        <v>95</v>
      </c>
      <c r="L143" s="2570"/>
      <c r="M143" s="2571"/>
      <c r="N143" s="580"/>
      <c r="O143" s="561"/>
      <c r="P143" s="562"/>
      <c r="Q143" s="636"/>
      <c r="R143" s="637"/>
      <c r="S143" s="1782">
        <f>I4/1000</f>
        <v>0.1</v>
      </c>
      <c r="T143" s="580"/>
      <c r="U143" s="1460"/>
      <c r="V143" s="562"/>
      <c r="W143" s="580"/>
      <c r="X143" s="580"/>
      <c r="Y143" s="1781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1944"/>
      <c r="D144" s="1946"/>
      <c r="E144" s="1944"/>
      <c r="F144" s="1946"/>
      <c r="G144" s="1956" t="s">
        <v>308</v>
      </c>
      <c r="H144" s="1957"/>
      <c r="I144" s="2101">
        <v>74840</v>
      </c>
      <c r="J144" s="2103"/>
      <c r="K144" s="1742" t="s">
        <v>441</v>
      </c>
      <c r="L144" s="2570">
        <f>K4/1000</f>
        <v>0.4</v>
      </c>
      <c r="M144" s="2571"/>
      <c r="N144" s="580"/>
      <c r="O144" s="561"/>
      <c r="P144" s="562"/>
      <c r="Q144" s="636"/>
      <c r="R144" s="637"/>
      <c r="S144" s="1782"/>
      <c r="T144" s="580"/>
      <c r="U144" s="1460"/>
      <c r="V144" s="562"/>
      <c r="W144" s="580"/>
      <c r="X144" s="580"/>
      <c r="Y144" s="1781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1944"/>
      <c r="D145" s="1946"/>
      <c r="E145" s="1944"/>
      <c r="F145" s="1946"/>
      <c r="G145" s="2623" t="s">
        <v>309</v>
      </c>
      <c r="H145" s="2624"/>
      <c r="I145" s="2627">
        <v>75454</v>
      </c>
      <c r="J145" s="2628"/>
      <c r="K145" s="1601" t="s">
        <v>441</v>
      </c>
      <c r="L145" s="2574">
        <f>K4/1000</f>
        <v>0.4</v>
      </c>
      <c r="M145" s="2575"/>
      <c r="N145" s="602"/>
      <c r="O145" s="598"/>
      <c r="P145" s="599"/>
      <c r="Q145" s="1777"/>
      <c r="R145" s="641"/>
      <c r="S145" s="1788"/>
      <c r="T145" s="602"/>
      <c r="U145" s="1466"/>
      <c r="V145" s="599"/>
      <c r="W145" s="602"/>
      <c r="X145" s="602"/>
      <c r="Y145" s="1787">
        <f>ROUND(K4/K6,0)*K5/1000</f>
        <v>1.2</v>
      </c>
      <c r="Z145" s="602"/>
      <c r="AA145" s="598"/>
      <c r="AB145" s="599"/>
      <c r="AC145" s="1777"/>
      <c r="AD145" s="641"/>
      <c r="AE145" s="602"/>
      <c r="AF145" s="603"/>
    </row>
    <row r="146" spans="1:32" ht="7.35" customHeight="1">
      <c r="A146" s="407"/>
      <c r="B146" s="399"/>
      <c r="C146" s="1944"/>
      <c r="D146" s="1946"/>
      <c r="E146" s="2152"/>
      <c r="F146" s="2153"/>
      <c r="G146" s="2149" t="s">
        <v>11</v>
      </c>
      <c r="H146" s="2150"/>
      <c r="I146" s="2150"/>
      <c r="J146" s="2150"/>
      <c r="K146" s="2150"/>
      <c r="L146" s="2572">
        <f>SUM(L137:L145)</f>
        <v>2</v>
      </c>
      <c r="M146" s="2573"/>
      <c r="N146" s="649"/>
      <c r="O146" s="588">
        <f>'3.1Cost by Sub-contractors'!K29</f>
        <v>438.31</v>
      </c>
      <c r="P146" s="589"/>
      <c r="Q146" s="607">
        <f>L146*O146</f>
        <v>876.62</v>
      </c>
      <c r="R146" s="608"/>
      <c r="S146" s="1789">
        <f>SUM(S137:S145)</f>
        <v>0.4</v>
      </c>
      <c r="T146" s="582"/>
      <c r="U146" s="1468">
        <f>'3.1Cost by Sub-contractors'!K30</f>
        <v>438.31</v>
      </c>
      <c r="V146" s="589"/>
      <c r="W146" s="607">
        <f>S146*U146</f>
        <v>175.32400000000001</v>
      </c>
      <c r="X146" s="582"/>
      <c r="Y146" s="1780">
        <f>SUM(Y137:Y145)</f>
        <v>6</v>
      </c>
      <c r="Z146" s="649"/>
      <c r="AA146" s="588">
        <f>'3.1Cost by Sub-contractors'!K31</f>
        <v>572.73</v>
      </c>
      <c r="AB146" s="589"/>
      <c r="AC146" s="607">
        <f>Y146*AA146</f>
        <v>3436.38</v>
      </c>
      <c r="AD146" s="1747"/>
      <c r="AE146" s="582"/>
      <c r="AF146" s="576"/>
    </row>
    <row r="147" spans="1:32" ht="7.35" customHeight="1">
      <c r="A147" s="407"/>
      <c r="B147" s="399"/>
      <c r="C147" s="1944"/>
      <c r="D147" s="1946"/>
      <c r="E147" s="2143" t="str">
        <f>'4.1Plan'!D430</f>
        <v>MLA1-3</v>
      </c>
      <c r="F147" s="2144"/>
      <c r="G147" s="2598" t="s">
        <v>879</v>
      </c>
      <c r="H147" s="2599"/>
      <c r="I147" s="2602">
        <v>80600</v>
      </c>
      <c r="J147" s="2603"/>
      <c r="K147" s="1513" t="s">
        <v>102</v>
      </c>
      <c r="L147" s="2582"/>
      <c r="M147" s="2583"/>
      <c r="N147" s="596"/>
      <c r="O147" s="592"/>
      <c r="P147" s="593"/>
      <c r="Q147" s="639"/>
      <c r="R147" s="640"/>
      <c r="S147" s="1471">
        <f>I4/1000</f>
        <v>0.1</v>
      </c>
      <c r="T147" s="596"/>
      <c r="U147" s="1465"/>
      <c r="V147" s="593"/>
      <c r="W147" s="596"/>
      <c r="X147" s="596"/>
      <c r="Y147" s="1536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1944"/>
      <c r="D148" s="1946"/>
      <c r="E148" s="1944"/>
      <c r="F148" s="1946"/>
      <c r="G148" s="1959" t="s">
        <v>880</v>
      </c>
      <c r="H148" s="1960"/>
      <c r="I148" s="2600">
        <v>81100</v>
      </c>
      <c r="J148" s="2601"/>
      <c r="K148" s="1513" t="s">
        <v>102</v>
      </c>
      <c r="L148" s="2590"/>
      <c r="M148" s="2591"/>
      <c r="N148" s="602"/>
      <c r="O148" s="598"/>
      <c r="P148" s="599"/>
      <c r="Q148" s="1529"/>
      <c r="R148" s="641"/>
      <c r="S148" s="1543">
        <f>I4/1000</f>
        <v>0.1</v>
      </c>
      <c r="T148" s="602"/>
      <c r="U148" s="1466"/>
      <c r="V148" s="599"/>
      <c r="W148" s="602"/>
      <c r="X148" s="602"/>
      <c r="Y148" s="1536"/>
      <c r="Z148" s="602"/>
      <c r="AA148" s="598"/>
      <c r="AB148" s="599"/>
      <c r="AC148" s="1529"/>
      <c r="AD148" s="641"/>
      <c r="AE148" s="602"/>
      <c r="AF148" s="603"/>
    </row>
    <row r="149" spans="1:32" ht="7.35" customHeight="1">
      <c r="A149" s="407"/>
      <c r="B149" s="399"/>
      <c r="C149" s="1944"/>
      <c r="D149" s="1946"/>
      <c r="E149" s="1944"/>
      <c r="F149" s="1946"/>
      <c r="G149" s="2149" t="s">
        <v>11</v>
      </c>
      <c r="H149" s="2150"/>
      <c r="I149" s="2150"/>
      <c r="J149" s="2150"/>
      <c r="K149" s="2150"/>
      <c r="L149" s="2588"/>
      <c r="M149" s="2589"/>
      <c r="N149" s="582"/>
      <c r="O149" s="588"/>
      <c r="P149" s="589"/>
      <c r="Q149" s="607"/>
      <c r="R149" s="612"/>
      <c r="S149" s="1535">
        <f>SUM(S147:S148)</f>
        <v>0.2</v>
      </c>
      <c r="T149" s="582"/>
      <c r="U149" s="1468">
        <f>'3.1Cost by Sub-contractors'!K30</f>
        <v>438.31</v>
      </c>
      <c r="V149" s="589"/>
      <c r="W149" s="607">
        <f>S149*U149</f>
        <v>87.662000000000006</v>
      </c>
      <c r="X149" s="582"/>
      <c r="Y149" s="1531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1947" t="str">
        <f>'4.1Plan'!C444</f>
        <v>PKGA2</v>
      </c>
      <c r="D150" s="1949"/>
      <c r="E150" s="2143" t="str">
        <f>'4.1Plan'!D444</f>
        <v>MLA2-1</v>
      </c>
      <c r="F150" s="2144"/>
      <c r="G150" s="2598" t="s">
        <v>881</v>
      </c>
      <c r="H150" s="2599"/>
      <c r="I150" s="2602">
        <v>82341</v>
      </c>
      <c r="J150" s="2603"/>
      <c r="K150" s="1513" t="s">
        <v>94</v>
      </c>
      <c r="L150" s="2582"/>
      <c r="M150" s="2583"/>
      <c r="N150" s="596"/>
      <c r="O150" s="592"/>
      <c r="P150" s="593"/>
      <c r="Q150" s="639"/>
      <c r="R150" s="640"/>
      <c r="S150" s="1471">
        <f>I4/1000</f>
        <v>0.1</v>
      </c>
      <c r="T150" s="596"/>
      <c r="U150" s="1465"/>
      <c r="V150" s="593"/>
      <c r="W150" s="596"/>
      <c r="X150" s="596"/>
      <c r="Y150" s="1536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1944"/>
      <c r="D151" s="1946"/>
      <c r="E151" s="1944"/>
      <c r="F151" s="1946"/>
      <c r="G151" s="1956" t="s">
        <v>882</v>
      </c>
      <c r="H151" s="1957"/>
      <c r="I151" s="2101">
        <v>82679</v>
      </c>
      <c r="J151" s="2103"/>
      <c r="K151" s="1513" t="s">
        <v>94</v>
      </c>
      <c r="L151" s="2568"/>
      <c r="M151" s="2569"/>
      <c r="N151" s="580"/>
      <c r="O151" s="561"/>
      <c r="P151" s="562"/>
      <c r="Q151" s="636"/>
      <c r="R151" s="637"/>
      <c r="S151" s="1537">
        <f>I4/1000</f>
        <v>0.1</v>
      </c>
      <c r="T151" s="580"/>
      <c r="U151" s="1460"/>
      <c r="V151" s="562"/>
      <c r="W151" s="580"/>
      <c r="X151" s="580"/>
      <c r="Y151" s="1536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1944"/>
      <c r="D152" s="1946"/>
      <c r="E152" s="1944"/>
      <c r="F152" s="1946"/>
      <c r="G152" s="1956" t="s">
        <v>883</v>
      </c>
      <c r="H152" s="1957"/>
      <c r="I152" s="2101">
        <v>83400</v>
      </c>
      <c r="J152" s="2103"/>
      <c r="K152" s="1513" t="s">
        <v>94</v>
      </c>
      <c r="L152" s="2568"/>
      <c r="M152" s="2569"/>
      <c r="N152" s="602"/>
      <c r="O152" s="598"/>
      <c r="P152" s="599"/>
      <c r="Q152" s="1529"/>
      <c r="R152" s="641"/>
      <c r="S152" s="1543">
        <f>I4/1000</f>
        <v>0.1</v>
      </c>
      <c r="T152" s="602"/>
      <c r="U152" s="1466"/>
      <c r="V152" s="599"/>
      <c r="W152" s="602"/>
      <c r="X152" s="602"/>
      <c r="Y152" s="1536"/>
      <c r="Z152" s="602"/>
      <c r="AA152" s="598"/>
      <c r="AB152" s="599"/>
      <c r="AC152" s="1529"/>
      <c r="AD152" s="641"/>
      <c r="AE152" s="602"/>
      <c r="AF152" s="603"/>
    </row>
    <row r="153" spans="1:32" ht="7.35" customHeight="1">
      <c r="A153" s="407"/>
      <c r="B153" s="399"/>
      <c r="C153" s="1944"/>
      <c r="D153" s="1946"/>
      <c r="E153" s="1944"/>
      <c r="F153" s="1946"/>
      <c r="G153" s="1956" t="s">
        <v>884</v>
      </c>
      <c r="H153" s="1957"/>
      <c r="I153" s="2101">
        <v>84400</v>
      </c>
      <c r="J153" s="2103"/>
      <c r="K153" s="1513" t="s">
        <v>102</v>
      </c>
      <c r="L153" s="2568"/>
      <c r="M153" s="2569"/>
      <c r="N153" s="602"/>
      <c r="O153" s="598"/>
      <c r="P153" s="599"/>
      <c r="Q153" s="1529"/>
      <c r="R153" s="641"/>
      <c r="S153" s="1543">
        <f>I4/1000</f>
        <v>0.1</v>
      </c>
      <c r="T153" s="602"/>
      <c r="U153" s="1466"/>
      <c r="V153" s="599"/>
      <c r="W153" s="602"/>
      <c r="X153" s="602"/>
      <c r="Y153" s="1536"/>
      <c r="Z153" s="602"/>
      <c r="AA153" s="598"/>
      <c r="AB153" s="599"/>
      <c r="AC153" s="1529"/>
      <c r="AD153" s="641"/>
      <c r="AE153" s="602"/>
      <c r="AF153" s="603"/>
    </row>
    <row r="154" spans="1:32" ht="7.35" customHeight="1">
      <c r="A154" s="407"/>
      <c r="B154" s="399"/>
      <c r="C154" s="1944"/>
      <c r="D154" s="1946"/>
      <c r="E154" s="1944"/>
      <c r="F154" s="1946"/>
      <c r="G154" s="1959" t="s">
        <v>885</v>
      </c>
      <c r="H154" s="1960"/>
      <c r="I154" s="2600">
        <v>84800</v>
      </c>
      <c r="J154" s="2601"/>
      <c r="K154" s="1513" t="s">
        <v>102</v>
      </c>
      <c r="L154" s="2590"/>
      <c r="M154" s="2591"/>
      <c r="N154" s="602"/>
      <c r="O154" s="598"/>
      <c r="P154" s="599"/>
      <c r="Q154" s="1529"/>
      <c r="R154" s="641"/>
      <c r="S154" s="1543">
        <f>I4/1000</f>
        <v>0.1</v>
      </c>
      <c r="T154" s="602"/>
      <c r="U154" s="1466"/>
      <c r="V154" s="599"/>
      <c r="W154" s="602"/>
      <c r="X154" s="602"/>
      <c r="Y154" s="1536"/>
      <c r="Z154" s="602"/>
      <c r="AA154" s="598"/>
      <c r="AB154" s="599"/>
      <c r="AC154" s="1529"/>
      <c r="AD154" s="641"/>
      <c r="AE154" s="602"/>
      <c r="AF154" s="603"/>
    </row>
    <row r="155" spans="1:32" ht="7.35" customHeight="1">
      <c r="A155" s="407"/>
      <c r="B155" s="399"/>
      <c r="C155" s="1944"/>
      <c r="D155" s="1946"/>
      <c r="E155" s="1951"/>
      <c r="F155" s="1954"/>
      <c r="G155" s="2149" t="s">
        <v>11</v>
      </c>
      <c r="H155" s="2150"/>
      <c r="I155" s="2150"/>
      <c r="J155" s="2150"/>
      <c r="K155" s="2150"/>
      <c r="L155" s="2588"/>
      <c r="M155" s="2589"/>
      <c r="N155" s="582"/>
      <c r="O155" s="588"/>
      <c r="P155" s="589"/>
      <c r="Q155" s="607"/>
      <c r="R155" s="612"/>
      <c r="S155" s="1535">
        <f>SUM(S150:S154)</f>
        <v>0.5</v>
      </c>
      <c r="T155" s="582"/>
      <c r="U155" s="1468">
        <f>'3.1Cost by Sub-contractors'!K30</f>
        <v>438.31</v>
      </c>
      <c r="V155" s="589"/>
      <c r="W155" s="607">
        <f>S155*U155</f>
        <v>219.155</v>
      </c>
      <c r="X155" s="582"/>
      <c r="Y155" s="1531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1944"/>
      <c r="D156" s="1946"/>
      <c r="E156" s="2143" t="str">
        <f>'4.1Plan'!D467</f>
        <v>MLA2-2</v>
      </c>
      <c r="F156" s="2144"/>
      <c r="G156" s="2598" t="s">
        <v>310</v>
      </c>
      <c r="H156" s="2599"/>
      <c r="I156" s="2602">
        <v>87795</v>
      </c>
      <c r="J156" s="2603"/>
      <c r="K156" s="1790" t="s">
        <v>441</v>
      </c>
      <c r="L156" s="2582">
        <f>K4/1000</f>
        <v>0.4</v>
      </c>
      <c r="M156" s="2583"/>
      <c r="N156" s="578"/>
      <c r="O156" s="555"/>
      <c r="P156" s="556"/>
      <c r="Q156" s="1776"/>
      <c r="R156" s="638"/>
      <c r="S156" s="1786"/>
      <c r="T156" s="578"/>
      <c r="U156" s="1459"/>
      <c r="V156" s="556"/>
      <c r="W156" s="578"/>
      <c r="X156" s="578"/>
      <c r="Y156" s="1785">
        <f>ROUND(K4/K6,0)*K5/1000</f>
        <v>1.2</v>
      </c>
      <c r="Z156" s="578"/>
      <c r="AA156" s="555"/>
      <c r="AB156" s="556"/>
      <c r="AC156" s="1776"/>
      <c r="AD156" s="638"/>
      <c r="AE156" s="578"/>
      <c r="AF156" s="579"/>
    </row>
    <row r="157" spans="1:32" ht="7.35" customHeight="1">
      <c r="A157" s="407"/>
      <c r="B157" s="399"/>
      <c r="C157" s="1944"/>
      <c r="D157" s="1946"/>
      <c r="E157" s="1944"/>
      <c r="F157" s="1946"/>
      <c r="G157" s="1956" t="s">
        <v>886</v>
      </c>
      <c r="H157" s="1957"/>
      <c r="I157" s="2101">
        <v>90400</v>
      </c>
      <c r="J157" s="2103"/>
      <c r="K157" s="1742" t="s">
        <v>102</v>
      </c>
      <c r="L157" s="2568"/>
      <c r="M157" s="2569"/>
      <c r="N157" s="580"/>
      <c r="O157" s="561"/>
      <c r="P157" s="562"/>
      <c r="Q157" s="636"/>
      <c r="R157" s="637"/>
      <c r="S157" s="1782">
        <f>I4/1000</f>
        <v>0.1</v>
      </c>
      <c r="T157" s="580"/>
      <c r="U157" s="1460"/>
      <c r="V157" s="562"/>
      <c r="W157" s="580"/>
      <c r="X157" s="580"/>
      <c r="Y157" s="1781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1944"/>
      <c r="D158" s="1946"/>
      <c r="E158" s="1944"/>
      <c r="F158" s="1946"/>
      <c r="G158" s="1956" t="s">
        <v>311</v>
      </c>
      <c r="H158" s="1957"/>
      <c r="I158" s="2101">
        <v>91159</v>
      </c>
      <c r="J158" s="2103"/>
      <c r="K158" s="1742" t="s">
        <v>441</v>
      </c>
      <c r="L158" s="2568">
        <f>K4/1000</f>
        <v>0.4</v>
      </c>
      <c r="M158" s="2569"/>
      <c r="N158" s="580"/>
      <c r="O158" s="561"/>
      <c r="P158" s="562"/>
      <c r="Q158" s="636"/>
      <c r="R158" s="637"/>
      <c r="S158" s="1782"/>
      <c r="T158" s="580"/>
      <c r="U158" s="1460"/>
      <c r="V158" s="562"/>
      <c r="W158" s="580"/>
      <c r="X158" s="580"/>
      <c r="Y158" s="1781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1944"/>
      <c r="D159" s="1946"/>
      <c r="E159" s="1944"/>
      <c r="F159" s="1946"/>
      <c r="G159" s="1959" t="s">
        <v>312</v>
      </c>
      <c r="H159" s="1960"/>
      <c r="I159" s="2600">
        <v>92337</v>
      </c>
      <c r="J159" s="2601"/>
      <c r="K159" s="1743" t="s">
        <v>441</v>
      </c>
      <c r="L159" s="2590">
        <f>K4/1000</f>
        <v>0.4</v>
      </c>
      <c r="M159" s="2591"/>
      <c r="N159" s="617"/>
      <c r="O159" s="567"/>
      <c r="P159" s="568"/>
      <c r="Q159" s="1775"/>
      <c r="R159" s="643"/>
      <c r="S159" s="1784"/>
      <c r="T159" s="617"/>
      <c r="U159" s="1461"/>
      <c r="V159" s="568"/>
      <c r="W159" s="617"/>
      <c r="X159" s="617"/>
      <c r="Y159" s="1783">
        <f>ROUND(K4/K6,0)*K5/1000</f>
        <v>1.2</v>
      </c>
      <c r="Z159" s="617"/>
      <c r="AA159" s="567"/>
      <c r="AB159" s="568"/>
      <c r="AC159" s="1775"/>
      <c r="AD159" s="643"/>
      <c r="AE159" s="617"/>
      <c r="AF159" s="618"/>
    </row>
    <row r="160" spans="1:32" ht="7.35" customHeight="1">
      <c r="A160" s="407"/>
      <c r="B160" s="399"/>
      <c r="C160" s="1944"/>
      <c r="D160" s="1946"/>
      <c r="E160" s="1951"/>
      <c r="F160" s="1954"/>
      <c r="G160" s="2149" t="s">
        <v>11</v>
      </c>
      <c r="H160" s="2150"/>
      <c r="I160" s="2150"/>
      <c r="J160" s="2150"/>
      <c r="K160" s="2150"/>
      <c r="L160" s="2588">
        <f>SUM(L156:M159)</f>
        <v>1.2000000000000002</v>
      </c>
      <c r="M160" s="2589"/>
      <c r="N160" s="582"/>
      <c r="O160" s="588">
        <f>'3.1Cost by Sub-contractors'!K29</f>
        <v>438.31</v>
      </c>
      <c r="P160" s="589"/>
      <c r="Q160" s="607">
        <f>L160*O160</f>
        <v>525.97200000000009</v>
      </c>
      <c r="R160" s="612"/>
      <c r="S160" s="1789">
        <f>SUM(S156:S159)</f>
        <v>0.1</v>
      </c>
      <c r="T160" s="582"/>
      <c r="U160" s="1468">
        <f>'3.1Cost by Sub-contractors'!K30</f>
        <v>438.31</v>
      </c>
      <c r="V160" s="589"/>
      <c r="W160" s="607">
        <f>S160*U160</f>
        <v>43.831000000000003</v>
      </c>
      <c r="X160" s="582"/>
      <c r="Y160" s="1780">
        <f>SUM(Y156:Y159)</f>
        <v>3.5999999999999996</v>
      </c>
      <c r="Z160" s="582"/>
      <c r="AA160" s="588">
        <f>'3.1Cost by Sub-contractors'!K31</f>
        <v>572.73</v>
      </c>
      <c r="AB160" s="589"/>
      <c r="AC160" s="607">
        <f>Y160*AA160</f>
        <v>2061.828</v>
      </c>
      <c r="AD160" s="616"/>
      <c r="AE160" s="582"/>
      <c r="AF160" s="576"/>
    </row>
    <row r="161" spans="1:32" ht="7.35" customHeight="1">
      <c r="A161" s="407"/>
      <c r="B161" s="399"/>
      <c r="C161" s="1944"/>
      <c r="D161" s="1946"/>
      <c r="E161" s="2143" t="str">
        <f>'4.1Plan'!D489</f>
        <v>MLA2-3</v>
      </c>
      <c r="F161" s="2144"/>
      <c r="G161" s="2598" t="s">
        <v>313</v>
      </c>
      <c r="H161" s="2599"/>
      <c r="I161" s="2602">
        <v>93396</v>
      </c>
      <c r="J161" s="2603"/>
      <c r="K161" s="1790" t="s">
        <v>441</v>
      </c>
      <c r="L161" s="2582">
        <f>K4/1000</f>
        <v>0.4</v>
      </c>
      <c r="M161" s="2583"/>
      <c r="N161" s="578"/>
      <c r="O161" s="555"/>
      <c r="P161" s="556"/>
      <c r="Q161" s="1776"/>
      <c r="R161" s="638"/>
      <c r="S161" s="1786"/>
      <c r="T161" s="578"/>
      <c r="U161" s="1459"/>
      <c r="V161" s="556"/>
      <c r="W161" s="578"/>
      <c r="X161" s="578"/>
      <c r="Y161" s="1785">
        <f>ROUND(K4/K6,0)*K5/1000</f>
        <v>1.2</v>
      </c>
      <c r="Z161" s="578"/>
      <c r="AA161" s="555"/>
      <c r="AB161" s="556"/>
      <c r="AC161" s="1776"/>
      <c r="AD161" s="638"/>
      <c r="AE161" s="578"/>
      <c r="AF161" s="579"/>
    </row>
    <row r="162" spans="1:32" ht="7.35" customHeight="1">
      <c r="A162" s="407"/>
      <c r="B162" s="399"/>
      <c r="C162" s="1944"/>
      <c r="D162" s="1946"/>
      <c r="E162" s="1944"/>
      <c r="F162" s="1946"/>
      <c r="G162" s="1956" t="s">
        <v>887</v>
      </c>
      <c r="H162" s="1957"/>
      <c r="I162" s="2101">
        <v>93399</v>
      </c>
      <c r="J162" s="2103"/>
      <c r="K162" s="1742" t="s">
        <v>97</v>
      </c>
      <c r="L162" s="2568"/>
      <c r="M162" s="2569"/>
      <c r="N162" s="580"/>
      <c r="O162" s="561"/>
      <c r="P162" s="562"/>
      <c r="Q162" s="636"/>
      <c r="R162" s="637"/>
      <c r="S162" s="1782">
        <f>I4/1000</f>
        <v>0.1</v>
      </c>
      <c r="T162" s="580"/>
      <c r="U162" s="1460"/>
      <c r="V162" s="562"/>
      <c r="W162" s="580"/>
      <c r="X162" s="580"/>
      <c r="Y162" s="1781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1944"/>
      <c r="D163" s="1946"/>
      <c r="E163" s="1944"/>
      <c r="F163" s="1946"/>
      <c r="G163" s="1956" t="s">
        <v>888</v>
      </c>
      <c r="H163" s="1957"/>
      <c r="I163" s="2101">
        <v>93629</v>
      </c>
      <c r="J163" s="2103"/>
      <c r="K163" s="1742" t="s">
        <v>97</v>
      </c>
      <c r="L163" s="2568"/>
      <c r="M163" s="2569"/>
      <c r="N163" s="580"/>
      <c r="O163" s="561"/>
      <c r="P163" s="562"/>
      <c r="Q163" s="636"/>
      <c r="R163" s="637"/>
      <c r="S163" s="1782">
        <f>I4/1000</f>
        <v>0.1</v>
      </c>
      <c r="T163" s="580"/>
      <c r="U163" s="1460"/>
      <c r="V163" s="562"/>
      <c r="W163" s="580"/>
      <c r="X163" s="580"/>
      <c r="Y163" s="1781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1944"/>
      <c r="D164" s="1946"/>
      <c r="E164" s="1944"/>
      <c r="F164" s="1946"/>
      <c r="G164" s="1956" t="s">
        <v>889</v>
      </c>
      <c r="H164" s="1957"/>
      <c r="I164" s="2101">
        <v>94500</v>
      </c>
      <c r="J164" s="2103"/>
      <c r="K164" s="1742" t="s">
        <v>102</v>
      </c>
      <c r="L164" s="2568"/>
      <c r="M164" s="2569"/>
      <c r="N164" s="580"/>
      <c r="O164" s="561"/>
      <c r="P164" s="562"/>
      <c r="Q164" s="636"/>
      <c r="R164" s="637"/>
      <c r="S164" s="1782">
        <f>I4/1000</f>
        <v>0.1</v>
      </c>
      <c r="T164" s="580"/>
      <c r="U164" s="1460"/>
      <c r="V164" s="562"/>
      <c r="W164" s="580"/>
      <c r="X164" s="580"/>
      <c r="Y164" s="1781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1944"/>
      <c r="D165" s="1946"/>
      <c r="E165" s="1944"/>
      <c r="F165" s="1946"/>
      <c r="G165" s="1956" t="s">
        <v>890</v>
      </c>
      <c r="H165" s="1957"/>
      <c r="I165" s="2101">
        <v>95000</v>
      </c>
      <c r="J165" s="2103"/>
      <c r="K165" s="1742" t="s">
        <v>102</v>
      </c>
      <c r="L165" s="2568"/>
      <c r="M165" s="2569"/>
      <c r="N165" s="580"/>
      <c r="O165" s="561"/>
      <c r="P165" s="562"/>
      <c r="Q165" s="636"/>
      <c r="R165" s="637"/>
      <c r="S165" s="1782">
        <f>I4/1000</f>
        <v>0.1</v>
      </c>
      <c r="T165" s="580"/>
      <c r="U165" s="1460"/>
      <c r="V165" s="562"/>
      <c r="W165" s="580"/>
      <c r="X165" s="580"/>
      <c r="Y165" s="1781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1944"/>
      <c r="D166" s="1946"/>
      <c r="E166" s="2141"/>
      <c r="F166" s="2142"/>
      <c r="G166" s="1956" t="s">
        <v>891</v>
      </c>
      <c r="H166" s="1957"/>
      <c r="I166" s="2101">
        <v>96118</v>
      </c>
      <c r="J166" s="2103"/>
      <c r="K166" s="1742" t="s">
        <v>102</v>
      </c>
      <c r="L166" s="2568"/>
      <c r="M166" s="2569"/>
      <c r="N166" s="580"/>
      <c r="O166" s="561"/>
      <c r="P166" s="562"/>
      <c r="Q166" s="636"/>
      <c r="R166" s="637"/>
      <c r="S166" s="1782">
        <f>I4/1000</f>
        <v>0.1</v>
      </c>
      <c r="T166" s="580"/>
      <c r="U166" s="1460"/>
      <c r="V166" s="562"/>
      <c r="W166" s="580"/>
      <c r="X166" s="580"/>
      <c r="Y166" s="1781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1944"/>
      <c r="D167" s="1946"/>
      <c r="E167" s="1944"/>
      <c r="F167" s="1946"/>
      <c r="G167" s="1956" t="s">
        <v>314</v>
      </c>
      <c r="H167" s="1957"/>
      <c r="I167" s="2101">
        <v>96500</v>
      </c>
      <c r="J167" s="2103"/>
      <c r="K167" s="1742" t="s">
        <v>441</v>
      </c>
      <c r="L167" s="2568">
        <f>K4/1000</f>
        <v>0.4</v>
      </c>
      <c r="M167" s="2569"/>
      <c r="N167" s="580"/>
      <c r="O167" s="561"/>
      <c r="P167" s="562"/>
      <c r="Q167" s="636"/>
      <c r="R167" s="637"/>
      <c r="S167" s="1782"/>
      <c r="T167" s="580"/>
      <c r="U167" s="1460"/>
      <c r="V167" s="562"/>
      <c r="W167" s="580"/>
      <c r="X167" s="580"/>
      <c r="Y167" s="1781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1944"/>
      <c r="D168" s="1946"/>
      <c r="E168" s="1944"/>
      <c r="F168" s="1946"/>
      <c r="G168" s="1956" t="s">
        <v>892</v>
      </c>
      <c r="H168" s="1957"/>
      <c r="I168" s="2101">
        <v>96600</v>
      </c>
      <c r="J168" s="2103"/>
      <c r="K168" s="1742" t="s">
        <v>102</v>
      </c>
      <c r="L168" s="2568"/>
      <c r="M168" s="2569"/>
      <c r="N168" s="580"/>
      <c r="O168" s="561"/>
      <c r="P168" s="562"/>
      <c r="Q168" s="636"/>
      <c r="R168" s="637"/>
      <c r="S168" s="1782">
        <f>I4/1000</f>
        <v>0.1</v>
      </c>
      <c r="T168" s="580"/>
      <c r="U168" s="1460"/>
      <c r="V168" s="562"/>
      <c r="W168" s="580"/>
      <c r="X168" s="580"/>
      <c r="Y168" s="1781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1944"/>
      <c r="D169" s="1946"/>
      <c r="E169" s="1944"/>
      <c r="F169" s="1946"/>
      <c r="G169" s="1956" t="s">
        <v>893</v>
      </c>
      <c r="H169" s="1957"/>
      <c r="I169" s="2101">
        <v>97400</v>
      </c>
      <c r="J169" s="2103"/>
      <c r="K169" s="1742" t="s">
        <v>102</v>
      </c>
      <c r="L169" s="2568"/>
      <c r="M169" s="2569"/>
      <c r="N169" s="580"/>
      <c r="O169" s="561"/>
      <c r="P169" s="562"/>
      <c r="Q169" s="636"/>
      <c r="R169" s="637"/>
      <c r="S169" s="1782">
        <f>I4/1000</f>
        <v>0.1</v>
      </c>
      <c r="T169" s="580"/>
      <c r="U169" s="1460"/>
      <c r="V169" s="562"/>
      <c r="W169" s="580"/>
      <c r="X169" s="580"/>
      <c r="Y169" s="1781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1944"/>
      <c r="D170" s="1946"/>
      <c r="E170" s="1944"/>
      <c r="F170" s="1946"/>
      <c r="G170" s="1956" t="s">
        <v>894</v>
      </c>
      <c r="H170" s="1957"/>
      <c r="I170" s="2101">
        <v>98300</v>
      </c>
      <c r="J170" s="2103"/>
      <c r="K170" s="1742" t="s">
        <v>102</v>
      </c>
      <c r="L170" s="2568"/>
      <c r="M170" s="2569"/>
      <c r="N170" s="580"/>
      <c r="O170" s="561"/>
      <c r="P170" s="562"/>
      <c r="Q170" s="636"/>
      <c r="R170" s="637"/>
      <c r="S170" s="1782">
        <f>I4/1000</f>
        <v>0.1</v>
      </c>
      <c r="T170" s="580"/>
      <c r="U170" s="1460"/>
      <c r="V170" s="562"/>
      <c r="W170" s="580"/>
      <c r="X170" s="580"/>
      <c r="Y170" s="1781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1944"/>
      <c r="D171" s="1946"/>
      <c r="E171" s="1944"/>
      <c r="F171" s="1946"/>
      <c r="G171" s="1956" t="s">
        <v>315</v>
      </c>
      <c r="H171" s="1957"/>
      <c r="I171" s="2101">
        <v>98920</v>
      </c>
      <c r="J171" s="2103"/>
      <c r="K171" s="1742" t="s">
        <v>441</v>
      </c>
      <c r="L171" s="2568">
        <f>K4/1000</f>
        <v>0.4</v>
      </c>
      <c r="M171" s="2569"/>
      <c r="N171" s="580"/>
      <c r="O171" s="561"/>
      <c r="P171" s="562"/>
      <c r="Q171" s="636"/>
      <c r="R171" s="637"/>
      <c r="S171" s="1782"/>
      <c r="T171" s="580"/>
      <c r="U171" s="1460"/>
      <c r="V171" s="562"/>
      <c r="W171" s="580"/>
      <c r="X171" s="580"/>
      <c r="Y171" s="1781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1944"/>
      <c r="D172" s="1946"/>
      <c r="E172" s="1944"/>
      <c r="F172" s="1946"/>
      <c r="G172" s="1959" t="s">
        <v>895</v>
      </c>
      <c r="H172" s="1960"/>
      <c r="I172" s="2600">
        <v>99227</v>
      </c>
      <c r="J172" s="2601"/>
      <c r="K172" s="1743" t="s">
        <v>97</v>
      </c>
      <c r="L172" s="2590"/>
      <c r="M172" s="2591"/>
      <c r="N172" s="617"/>
      <c r="O172" s="567"/>
      <c r="P172" s="568"/>
      <c r="Q172" s="1775"/>
      <c r="R172" s="643"/>
      <c r="S172" s="1784">
        <f>I4/1000</f>
        <v>0.1</v>
      </c>
      <c r="T172" s="617"/>
      <c r="U172" s="1461"/>
      <c r="V172" s="568"/>
      <c r="W172" s="617"/>
      <c r="X172" s="617"/>
      <c r="Y172" s="1783"/>
      <c r="Z172" s="617"/>
      <c r="AA172" s="567"/>
      <c r="AB172" s="568"/>
      <c r="AC172" s="1775"/>
      <c r="AD172" s="643"/>
      <c r="AE172" s="617"/>
      <c r="AF172" s="618"/>
    </row>
    <row r="173" spans="1:32" ht="7.35" customHeight="1">
      <c r="A173" s="407"/>
      <c r="B173" s="399"/>
      <c r="C173" s="1944"/>
      <c r="D173" s="1946"/>
      <c r="E173" s="1944"/>
      <c r="F173" s="1946"/>
      <c r="G173" s="2149" t="s">
        <v>11</v>
      </c>
      <c r="H173" s="2150"/>
      <c r="I173" s="2150"/>
      <c r="J173" s="2150"/>
      <c r="K173" s="2150"/>
      <c r="L173" s="2588">
        <f>SUM(L161:L172)</f>
        <v>1.2000000000000002</v>
      </c>
      <c r="M173" s="2589"/>
      <c r="N173" s="649"/>
      <c r="O173" s="588">
        <f>'3.1Cost by Sub-contractors'!K29</f>
        <v>438.31</v>
      </c>
      <c r="P173" s="589"/>
      <c r="Q173" s="607">
        <f>L173*O173</f>
        <v>525.97200000000009</v>
      </c>
      <c r="R173" s="608"/>
      <c r="S173" s="1535">
        <f>SUM(S161:S172)</f>
        <v>0.89999999999999991</v>
      </c>
      <c r="T173" s="582"/>
      <c r="U173" s="1468">
        <f>'3.1Cost by Sub-contractors'!K30</f>
        <v>438.31</v>
      </c>
      <c r="V173" s="589"/>
      <c r="W173" s="607">
        <f>S173*U173</f>
        <v>394.47899999999998</v>
      </c>
      <c r="X173" s="582"/>
      <c r="Y173" s="1531">
        <f>SUM(Y161:Y172)</f>
        <v>3.5999999999999996</v>
      </c>
      <c r="Z173" s="649"/>
      <c r="AA173" s="588">
        <f>'3.1Cost by Sub-contractors'!K31</f>
        <v>572.73</v>
      </c>
      <c r="AB173" s="589"/>
      <c r="AC173" s="607">
        <f>Y173*AA173</f>
        <v>2061.828</v>
      </c>
      <c r="AD173" s="1517"/>
      <c r="AE173" s="582"/>
      <c r="AF173" s="576"/>
    </row>
    <row r="174" spans="1:32" ht="7.35" customHeight="1">
      <c r="A174" s="406"/>
      <c r="B174" s="398" t="str">
        <f>'4.1Plan'!B514</f>
        <v>Quang Ngai</v>
      </c>
      <c r="C174" s="1947" t="str">
        <f>'4.1Plan'!C514</f>
        <v>PKGA3</v>
      </c>
      <c r="D174" s="1949"/>
      <c r="E174" s="2143" t="str">
        <f>'4.1Plan'!D514</f>
        <v>MLA3-1</v>
      </c>
      <c r="F174" s="2144"/>
      <c r="G174" s="2598" t="s">
        <v>316</v>
      </c>
      <c r="H174" s="2599"/>
      <c r="I174" s="2602">
        <v>101849</v>
      </c>
      <c r="J174" s="2603"/>
      <c r="K174" s="1790" t="s">
        <v>441</v>
      </c>
      <c r="L174" s="2594">
        <f>K4/1000</f>
        <v>0.4</v>
      </c>
      <c r="M174" s="2595"/>
      <c r="N174" s="578"/>
      <c r="O174" s="555"/>
      <c r="P174" s="556"/>
      <c r="Q174" s="1776"/>
      <c r="R174" s="638"/>
      <c r="S174" s="1786"/>
      <c r="T174" s="578"/>
      <c r="U174" s="1459"/>
      <c r="V174" s="556"/>
      <c r="W174" s="578"/>
      <c r="X174" s="578"/>
      <c r="Y174" s="1785">
        <f>ROUND(K4/K6,0)*K5/1000</f>
        <v>1.2</v>
      </c>
      <c r="Z174" s="578"/>
      <c r="AA174" s="555"/>
      <c r="AB174" s="556"/>
      <c r="AC174" s="1776"/>
      <c r="AD174" s="638"/>
      <c r="AE174" s="578"/>
      <c r="AF174" s="579"/>
    </row>
    <row r="175" spans="1:32" ht="7.35" customHeight="1">
      <c r="A175" s="407"/>
      <c r="B175" s="399"/>
      <c r="C175" s="1944"/>
      <c r="D175" s="1946"/>
      <c r="E175" s="1944"/>
      <c r="F175" s="1946"/>
      <c r="G175" s="1956" t="s">
        <v>896</v>
      </c>
      <c r="H175" s="1957"/>
      <c r="I175" s="2101">
        <v>102500</v>
      </c>
      <c r="J175" s="2103"/>
      <c r="K175" s="1742" t="s">
        <v>96</v>
      </c>
      <c r="L175" s="2570"/>
      <c r="M175" s="2571"/>
      <c r="N175" s="580"/>
      <c r="O175" s="561"/>
      <c r="P175" s="562"/>
      <c r="Q175" s="636"/>
      <c r="R175" s="637"/>
      <c r="S175" s="1782">
        <f>I4/1000</f>
        <v>0.1</v>
      </c>
      <c r="T175" s="580"/>
      <c r="U175" s="1460"/>
      <c r="V175" s="562"/>
      <c r="W175" s="580"/>
      <c r="X175" s="580"/>
      <c r="Y175" s="1781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1944"/>
      <c r="D176" s="1946"/>
      <c r="E176" s="1944"/>
      <c r="F176" s="1946"/>
      <c r="G176" s="1959" t="s">
        <v>317</v>
      </c>
      <c r="H176" s="1960"/>
      <c r="I176" s="2600">
        <v>104954</v>
      </c>
      <c r="J176" s="2601"/>
      <c r="K176" s="1743" t="s">
        <v>441</v>
      </c>
      <c r="L176" s="2592">
        <f>K4/1000</f>
        <v>0.4</v>
      </c>
      <c r="M176" s="2593"/>
      <c r="N176" s="617"/>
      <c r="O176" s="567"/>
      <c r="P176" s="568"/>
      <c r="Q176" s="1775"/>
      <c r="R176" s="643"/>
      <c r="S176" s="1784"/>
      <c r="T176" s="617"/>
      <c r="U176" s="1461"/>
      <c r="V176" s="568"/>
      <c r="W176" s="617"/>
      <c r="X176" s="617"/>
      <c r="Y176" s="1783">
        <f>ROUND(K4/K6,0)*K5/1000</f>
        <v>1.2</v>
      </c>
      <c r="Z176" s="617"/>
      <c r="AA176" s="567"/>
      <c r="AB176" s="568"/>
      <c r="AC176" s="1775"/>
      <c r="AD176" s="570"/>
      <c r="AE176" s="617"/>
      <c r="AF176" s="618"/>
    </row>
    <row r="177" spans="1:32" ht="7.35" customHeight="1">
      <c r="A177" s="407"/>
      <c r="B177" s="399"/>
      <c r="C177" s="1944"/>
      <c r="D177" s="1946"/>
      <c r="E177" s="1944"/>
      <c r="F177" s="1946"/>
      <c r="G177" s="2149" t="s">
        <v>11</v>
      </c>
      <c r="H177" s="2150"/>
      <c r="I177" s="2150"/>
      <c r="J177" s="2150"/>
      <c r="K177" s="2150"/>
      <c r="L177" s="2572">
        <f>SUM(L174:L176)</f>
        <v>0.8</v>
      </c>
      <c r="M177" s="2573"/>
      <c r="N177" s="649"/>
      <c r="O177" s="588">
        <f>'3.1Cost by Sub-contractors'!K29</f>
        <v>438.31</v>
      </c>
      <c r="P177" s="589"/>
      <c r="Q177" s="607">
        <f>L177*O177</f>
        <v>350.64800000000002</v>
      </c>
      <c r="R177" s="608"/>
      <c r="S177" s="1535">
        <f>SUM(S174:S176)</f>
        <v>0.1</v>
      </c>
      <c r="T177" s="582"/>
      <c r="U177" s="1468">
        <f>'3.1Cost by Sub-contractors'!K30</f>
        <v>438.31</v>
      </c>
      <c r="V177" s="589"/>
      <c r="W177" s="607">
        <f>S177*U177</f>
        <v>43.831000000000003</v>
      </c>
      <c r="X177" s="582"/>
      <c r="Y177" s="1531">
        <f>SUM(Y174:Y176)</f>
        <v>2.4</v>
      </c>
      <c r="Z177" s="649"/>
      <c r="AA177" s="588">
        <f>'3.1Cost by Sub-contractors'!K31</f>
        <v>572.73</v>
      </c>
      <c r="AB177" s="589"/>
      <c r="AC177" s="607">
        <f>Y177*AA177</f>
        <v>1374.5519999999999</v>
      </c>
      <c r="AD177" s="1517"/>
      <c r="AE177" s="582"/>
      <c r="AF177" s="576"/>
    </row>
    <row r="178" spans="1:32" ht="7.35" customHeight="1">
      <c r="A178" s="407"/>
      <c r="B178" s="399"/>
      <c r="C178" s="1944"/>
      <c r="D178" s="1946"/>
      <c r="E178" s="2143" t="str">
        <f>'4.1Plan'!D538</f>
        <v>MLA3-2</v>
      </c>
      <c r="F178" s="2144"/>
      <c r="G178" s="2598" t="s">
        <v>318</v>
      </c>
      <c r="H178" s="2599"/>
      <c r="I178" s="2602">
        <v>106021</v>
      </c>
      <c r="J178" s="2603"/>
      <c r="K178" s="1790" t="s">
        <v>441</v>
      </c>
      <c r="L178" s="2594">
        <f>K4/1000</f>
        <v>0.4</v>
      </c>
      <c r="M178" s="2595"/>
      <c r="N178" s="578"/>
      <c r="O178" s="555"/>
      <c r="P178" s="556"/>
      <c r="Q178" s="1776"/>
      <c r="R178" s="638"/>
      <c r="S178" s="1786"/>
      <c r="T178" s="578"/>
      <c r="U178" s="1459"/>
      <c r="V178" s="556"/>
      <c r="W178" s="578"/>
      <c r="X178" s="578"/>
      <c r="Y178" s="1785">
        <f>ROUND(K4/K6,0)*K5/1000</f>
        <v>1.2</v>
      </c>
      <c r="Z178" s="578"/>
      <c r="AA178" s="555"/>
      <c r="AB178" s="556"/>
      <c r="AC178" s="1776"/>
      <c r="AD178" s="558"/>
      <c r="AE178" s="578"/>
      <c r="AF178" s="579"/>
    </row>
    <row r="179" spans="1:32" ht="7.35" customHeight="1">
      <c r="A179" s="407"/>
      <c r="B179" s="399"/>
      <c r="C179" s="1944"/>
      <c r="D179" s="1946"/>
      <c r="E179" s="1944"/>
      <c r="F179" s="1946"/>
      <c r="G179" s="1956" t="s">
        <v>897</v>
      </c>
      <c r="H179" s="1957"/>
      <c r="I179" s="2101">
        <v>109663</v>
      </c>
      <c r="J179" s="2103"/>
      <c r="K179" s="1742" t="s">
        <v>94</v>
      </c>
      <c r="L179" s="2596"/>
      <c r="M179" s="2597"/>
      <c r="N179" s="580"/>
      <c r="O179" s="561"/>
      <c r="P179" s="562"/>
      <c r="Q179" s="636"/>
      <c r="R179" s="637"/>
      <c r="S179" s="1782">
        <f>I4/1000</f>
        <v>0.1</v>
      </c>
      <c r="T179" s="580"/>
      <c r="U179" s="1460"/>
      <c r="V179" s="562"/>
      <c r="W179" s="580"/>
      <c r="X179" s="580"/>
      <c r="Y179" s="1781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1944"/>
      <c r="D180" s="1946"/>
      <c r="E180" s="1951"/>
      <c r="F180" s="1954"/>
      <c r="G180" s="2149" t="s">
        <v>11</v>
      </c>
      <c r="H180" s="2150"/>
      <c r="I180" s="2150"/>
      <c r="J180" s="2150"/>
      <c r="K180" s="2150"/>
      <c r="L180" s="2572">
        <f>SUM(L178:M179)</f>
        <v>0.4</v>
      </c>
      <c r="M180" s="2573"/>
      <c r="N180" s="649"/>
      <c r="O180" s="588">
        <f>'3.1Cost by Sub-contractors'!K29</f>
        <v>438.31</v>
      </c>
      <c r="P180" s="589"/>
      <c r="Q180" s="607">
        <f>L180*O180</f>
        <v>175.32400000000001</v>
      </c>
      <c r="R180" s="608"/>
      <c r="S180" s="1789">
        <f>SUM(S178:S179)</f>
        <v>0.1</v>
      </c>
      <c r="T180" s="582"/>
      <c r="U180" s="1468">
        <f>'3.1Cost by Sub-contractors'!K30</f>
        <v>438.31</v>
      </c>
      <c r="V180" s="589"/>
      <c r="W180" s="607">
        <f>S180*U180</f>
        <v>43.831000000000003</v>
      </c>
      <c r="X180" s="582"/>
      <c r="Y180" s="1532">
        <f>SUM(Y178:Y179)</f>
        <v>1.2</v>
      </c>
      <c r="Z180" s="649"/>
      <c r="AA180" s="588">
        <f>'3.1Cost by Sub-contractors'!K31</f>
        <v>572.73</v>
      </c>
      <c r="AB180" s="589"/>
      <c r="AC180" s="607">
        <f>Y180*AA180</f>
        <v>687.27599999999995</v>
      </c>
      <c r="AD180" s="1517"/>
      <c r="AE180" s="582"/>
      <c r="AF180" s="576"/>
    </row>
    <row r="181" spans="1:32" ht="7.35" customHeight="1">
      <c r="A181" s="407"/>
      <c r="B181" s="399"/>
      <c r="C181" s="1947" t="str">
        <f>'4.1Plan'!C554</f>
        <v>PKGA4</v>
      </c>
      <c r="D181" s="1949"/>
      <c r="E181" s="2143" t="str">
        <f>'4.1Plan'!D554</f>
        <v>MLA4-1</v>
      </c>
      <c r="F181" s="2144"/>
      <c r="G181" s="2598" t="s">
        <v>898</v>
      </c>
      <c r="H181" s="2599"/>
      <c r="I181" s="2602">
        <v>110200</v>
      </c>
      <c r="J181" s="2603"/>
      <c r="K181" s="1790" t="s">
        <v>96</v>
      </c>
      <c r="L181" s="2582"/>
      <c r="M181" s="2583"/>
      <c r="N181" s="578"/>
      <c r="O181" s="555"/>
      <c r="P181" s="556"/>
      <c r="Q181" s="1776"/>
      <c r="R181" s="638"/>
      <c r="S181" s="1786">
        <f>I4/1000</f>
        <v>0.1</v>
      </c>
      <c r="T181" s="578"/>
      <c r="U181" s="1459"/>
      <c r="V181" s="556"/>
      <c r="W181" s="578"/>
      <c r="X181" s="578"/>
      <c r="Y181" s="1785"/>
      <c r="Z181" s="578"/>
      <c r="AA181" s="555"/>
      <c r="AB181" s="556"/>
      <c r="AC181" s="1776"/>
      <c r="AD181" s="558"/>
      <c r="AE181" s="578"/>
      <c r="AF181" s="579"/>
    </row>
    <row r="182" spans="1:32" ht="7.35" customHeight="1">
      <c r="A182" s="407"/>
      <c r="B182" s="399"/>
      <c r="C182" s="1944"/>
      <c r="D182" s="1946"/>
      <c r="E182" s="1944"/>
      <c r="F182" s="1946"/>
      <c r="G182" s="1956" t="s">
        <v>899</v>
      </c>
      <c r="H182" s="1957"/>
      <c r="I182" s="2101">
        <v>110400</v>
      </c>
      <c r="J182" s="2103"/>
      <c r="K182" s="1742" t="s">
        <v>96</v>
      </c>
      <c r="L182" s="2568"/>
      <c r="M182" s="2569"/>
      <c r="N182" s="580"/>
      <c r="O182" s="561"/>
      <c r="P182" s="562"/>
      <c r="Q182" s="636"/>
      <c r="R182" s="637"/>
      <c r="S182" s="1782">
        <f>I4/1000</f>
        <v>0.1</v>
      </c>
      <c r="T182" s="580"/>
      <c r="U182" s="1460"/>
      <c r="V182" s="562"/>
      <c r="W182" s="580"/>
      <c r="X182" s="580"/>
      <c r="Y182" s="1781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1944"/>
      <c r="D183" s="1946"/>
      <c r="E183" s="1944"/>
      <c r="F183" s="1946"/>
      <c r="G183" s="1956" t="s">
        <v>900</v>
      </c>
      <c r="H183" s="1957"/>
      <c r="I183" s="2101">
        <v>110567</v>
      </c>
      <c r="J183" s="2103"/>
      <c r="K183" s="1742" t="s">
        <v>96</v>
      </c>
      <c r="L183" s="2568"/>
      <c r="M183" s="2569"/>
      <c r="N183" s="580"/>
      <c r="O183" s="561"/>
      <c r="P183" s="562"/>
      <c r="Q183" s="636"/>
      <c r="R183" s="637"/>
      <c r="S183" s="1782">
        <f>I4/1000</f>
        <v>0.1</v>
      </c>
      <c r="T183" s="580"/>
      <c r="U183" s="1460"/>
      <c r="V183" s="562"/>
      <c r="W183" s="580"/>
      <c r="X183" s="580"/>
      <c r="Y183" s="1781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1944"/>
      <c r="D184" s="1946"/>
      <c r="E184" s="1944"/>
      <c r="F184" s="1946"/>
      <c r="G184" s="1959" t="s">
        <v>901</v>
      </c>
      <c r="H184" s="1960"/>
      <c r="I184" s="2600">
        <v>112311</v>
      </c>
      <c r="J184" s="2601"/>
      <c r="K184" s="1743" t="s">
        <v>94</v>
      </c>
      <c r="L184" s="2590"/>
      <c r="M184" s="2591"/>
      <c r="N184" s="617"/>
      <c r="O184" s="567"/>
      <c r="P184" s="568"/>
      <c r="Q184" s="1775"/>
      <c r="R184" s="643"/>
      <c r="S184" s="1784">
        <f>I4/1000</f>
        <v>0.1</v>
      </c>
      <c r="T184" s="617"/>
      <c r="U184" s="1461"/>
      <c r="V184" s="568"/>
      <c r="W184" s="617"/>
      <c r="X184" s="617"/>
      <c r="Y184" s="1783"/>
      <c r="Z184" s="617"/>
      <c r="AA184" s="567"/>
      <c r="AB184" s="568"/>
      <c r="AC184" s="1775"/>
      <c r="AD184" s="570"/>
      <c r="AE184" s="617"/>
      <c r="AF184" s="618"/>
    </row>
    <row r="185" spans="1:32" ht="7.35" customHeight="1">
      <c r="A185" s="407"/>
      <c r="B185" s="399"/>
      <c r="C185" s="1944"/>
      <c r="D185" s="1946"/>
      <c r="E185" s="1944"/>
      <c r="F185" s="1946"/>
      <c r="G185" s="2149" t="s">
        <v>11</v>
      </c>
      <c r="H185" s="2150"/>
      <c r="I185" s="2150"/>
      <c r="J185" s="2150"/>
      <c r="K185" s="2150"/>
      <c r="L185" s="2588"/>
      <c r="M185" s="2589"/>
      <c r="N185" s="649"/>
      <c r="O185" s="588"/>
      <c r="P185" s="589"/>
      <c r="Q185" s="607"/>
      <c r="R185" s="608"/>
      <c r="S185" s="1535">
        <f>SUM(S181:S184)</f>
        <v>0.4</v>
      </c>
      <c r="T185" s="582"/>
      <c r="U185" s="1468">
        <f>'3.1Cost by Sub-contractors'!K30</f>
        <v>438.31</v>
      </c>
      <c r="V185" s="589"/>
      <c r="W185" s="607">
        <f>S185*U185</f>
        <v>175.32400000000001</v>
      </c>
      <c r="X185" s="582"/>
      <c r="Y185" s="1531"/>
      <c r="Z185" s="649"/>
      <c r="AA185" s="588"/>
      <c r="AB185" s="589"/>
      <c r="AC185" s="607"/>
      <c r="AD185" s="1517"/>
      <c r="AE185" s="582"/>
      <c r="AF185" s="576"/>
    </row>
    <row r="186" spans="1:32" ht="7.35" customHeight="1">
      <c r="A186" s="407"/>
      <c r="B186" s="399"/>
      <c r="C186" s="1944"/>
      <c r="D186" s="1946"/>
      <c r="E186" s="2143" t="str">
        <f>'4.1Plan'!D575</f>
        <v>MLA4-2</v>
      </c>
      <c r="F186" s="2144"/>
      <c r="G186" s="2598" t="s">
        <v>319</v>
      </c>
      <c r="H186" s="2599"/>
      <c r="I186" s="2602">
        <v>116275</v>
      </c>
      <c r="J186" s="2603"/>
      <c r="K186" s="1790" t="s">
        <v>441</v>
      </c>
      <c r="L186" s="2582">
        <f>K4/1000</f>
        <v>0.4</v>
      </c>
      <c r="M186" s="2583"/>
      <c r="N186" s="578"/>
      <c r="O186" s="555"/>
      <c r="P186" s="556"/>
      <c r="Q186" s="1776"/>
      <c r="R186" s="638"/>
      <c r="S186" s="1786"/>
      <c r="T186" s="578"/>
      <c r="U186" s="1459"/>
      <c r="V186" s="556"/>
      <c r="W186" s="578"/>
      <c r="X186" s="578"/>
      <c r="Y186" s="1785">
        <f>ROUND(K4/K6,0)*K5/1000</f>
        <v>1.2</v>
      </c>
      <c r="Z186" s="578"/>
      <c r="AA186" s="555"/>
      <c r="AB186" s="556"/>
      <c r="AC186" s="1776"/>
      <c r="AD186" s="558"/>
      <c r="AE186" s="578"/>
      <c r="AF186" s="579"/>
    </row>
    <row r="187" spans="1:32" ht="7.35" customHeight="1">
      <c r="A187" s="407"/>
      <c r="B187" s="399"/>
      <c r="C187" s="1944"/>
      <c r="D187" s="1946"/>
      <c r="E187" s="434"/>
      <c r="F187" s="434"/>
      <c r="G187" s="1959" t="s">
        <v>902</v>
      </c>
      <c r="H187" s="1960"/>
      <c r="I187" s="2600">
        <v>119481</v>
      </c>
      <c r="J187" s="2601"/>
      <c r="K187" s="1743" t="s">
        <v>95</v>
      </c>
      <c r="L187" s="2590"/>
      <c r="M187" s="2591"/>
      <c r="N187" s="617"/>
      <c r="O187" s="567"/>
      <c r="P187" s="568"/>
      <c r="Q187" s="1775"/>
      <c r="R187" s="643"/>
      <c r="S187" s="1784">
        <f>I4/1000</f>
        <v>0.1</v>
      </c>
      <c r="T187" s="617"/>
      <c r="U187" s="1461"/>
      <c r="V187" s="568"/>
      <c r="W187" s="617"/>
      <c r="X187" s="617"/>
      <c r="Y187" s="1783"/>
      <c r="Z187" s="617"/>
      <c r="AA187" s="567"/>
      <c r="AB187" s="568"/>
      <c r="AC187" s="1775"/>
      <c r="AD187" s="643"/>
      <c r="AE187" s="617"/>
      <c r="AF187" s="618"/>
    </row>
    <row r="188" spans="1:32" ht="7.35" customHeight="1">
      <c r="A188" s="409"/>
      <c r="B188" s="401"/>
      <c r="C188" s="1951"/>
      <c r="D188" s="1954"/>
      <c r="E188" s="1951"/>
      <c r="F188" s="1954"/>
      <c r="G188" s="2149" t="s">
        <v>11</v>
      </c>
      <c r="H188" s="2150"/>
      <c r="I188" s="2150"/>
      <c r="J188" s="2150"/>
      <c r="K188" s="2150"/>
      <c r="L188" s="2588">
        <f>SUM(L186:M187)</f>
        <v>0.4</v>
      </c>
      <c r="M188" s="2589"/>
      <c r="N188" s="649"/>
      <c r="O188" s="588">
        <f>'3.1Cost by Sub-contractors'!K29</f>
        <v>438.31</v>
      </c>
      <c r="P188" s="589"/>
      <c r="Q188" s="607">
        <f>L188*O188</f>
        <v>175.32400000000001</v>
      </c>
      <c r="R188" s="608"/>
      <c r="S188" s="1789">
        <f>SUM(S186:S187)</f>
        <v>0.1</v>
      </c>
      <c r="T188" s="649"/>
      <c r="U188" s="1468">
        <f>'3.1Cost by Sub-contractors'!K30</f>
        <v>438.31</v>
      </c>
      <c r="V188" s="589"/>
      <c r="W188" s="607">
        <f>S188*U188</f>
        <v>43.831000000000003</v>
      </c>
      <c r="X188" s="649"/>
      <c r="Y188" s="1780">
        <f>SUM(Y186:Y187)</f>
        <v>1.2</v>
      </c>
      <c r="Z188" s="649"/>
      <c r="AA188" s="588">
        <f>'3.1Cost by Sub-contractors'!K31</f>
        <v>572.73</v>
      </c>
      <c r="AB188" s="589"/>
      <c r="AC188" s="607">
        <f>Y188*AA188</f>
        <v>687.27599999999995</v>
      </c>
      <c r="AD188" s="1747"/>
      <c r="AE188" s="582"/>
      <c r="AF188" s="576"/>
    </row>
    <row r="189" spans="1:32" ht="7.35" customHeight="1">
      <c r="A189" s="406"/>
      <c r="B189" s="398" t="str">
        <f>'4.1Plan'!B618</f>
        <v>Quang Ngai</v>
      </c>
      <c r="C189" s="1947" t="str">
        <f>'4.1Plan'!C554</f>
        <v>PKGA4</v>
      </c>
      <c r="D189" s="1949"/>
      <c r="E189" s="2143" t="str">
        <f>'4.1Plan'!D594</f>
        <v>MLA4-3</v>
      </c>
      <c r="F189" s="2144"/>
      <c r="G189" s="2598" t="s">
        <v>903</v>
      </c>
      <c r="H189" s="2599"/>
      <c r="I189" s="2602">
        <v>123096</v>
      </c>
      <c r="J189" s="2603"/>
      <c r="K189" s="1549" t="s">
        <v>95</v>
      </c>
      <c r="L189" s="2582"/>
      <c r="M189" s="2583"/>
      <c r="N189" s="578"/>
      <c r="O189" s="555"/>
      <c r="P189" s="556"/>
      <c r="Q189" s="1528"/>
      <c r="R189" s="638"/>
      <c r="S189" s="1541">
        <f>I4/1000</f>
        <v>0.1</v>
      </c>
      <c r="T189" s="578"/>
      <c r="U189" s="1459"/>
      <c r="V189" s="556"/>
      <c r="W189" s="578"/>
      <c r="X189" s="578"/>
      <c r="Y189" s="1540"/>
      <c r="Z189" s="578"/>
      <c r="AA189" s="555"/>
      <c r="AB189" s="556"/>
      <c r="AC189" s="1528"/>
      <c r="AD189" s="638"/>
      <c r="AE189" s="578"/>
      <c r="AF189" s="579"/>
    </row>
    <row r="190" spans="1:32" ht="7.35" customHeight="1">
      <c r="A190" s="407"/>
      <c r="B190" s="399"/>
      <c r="C190" s="1944"/>
      <c r="D190" s="1946"/>
      <c r="E190" s="1944"/>
      <c r="F190" s="1946"/>
      <c r="G190" s="1959" t="s">
        <v>904</v>
      </c>
      <c r="H190" s="1960"/>
      <c r="I190" s="2600">
        <v>123281</v>
      </c>
      <c r="J190" s="2601"/>
      <c r="K190" s="1513" t="s">
        <v>96</v>
      </c>
      <c r="L190" s="2586"/>
      <c r="M190" s="2587"/>
      <c r="N190" s="602"/>
      <c r="O190" s="598"/>
      <c r="P190" s="599"/>
      <c r="Q190" s="1529"/>
      <c r="R190" s="641"/>
      <c r="S190" s="1543">
        <f>I4/1000</f>
        <v>0.1</v>
      </c>
      <c r="T190" s="602"/>
      <c r="U190" s="1466"/>
      <c r="V190" s="599"/>
      <c r="W190" s="602"/>
      <c r="X190" s="602"/>
      <c r="Y190" s="1538"/>
      <c r="Z190" s="602"/>
      <c r="AA190" s="598"/>
      <c r="AB190" s="599"/>
      <c r="AC190" s="1529"/>
      <c r="AD190" s="641"/>
      <c r="AE190" s="602"/>
      <c r="AF190" s="603"/>
    </row>
    <row r="191" spans="1:32" ht="7.35" customHeight="1">
      <c r="A191" s="407"/>
      <c r="B191" s="399"/>
      <c r="C191" s="1951"/>
      <c r="D191" s="1954"/>
      <c r="E191" s="1951"/>
      <c r="F191" s="1954"/>
      <c r="G191" s="2149" t="s">
        <v>754</v>
      </c>
      <c r="H191" s="2150"/>
      <c r="I191" s="2150"/>
      <c r="J191" s="2150"/>
      <c r="K191" s="2150"/>
      <c r="L191" s="2572"/>
      <c r="M191" s="2573"/>
      <c r="N191" s="582"/>
      <c r="O191" s="588"/>
      <c r="P191" s="589"/>
      <c r="Q191" s="607"/>
      <c r="R191" s="612"/>
      <c r="S191" s="1534">
        <f>SUM(S189:S190)</f>
        <v>0.2</v>
      </c>
      <c r="T191" s="582"/>
      <c r="U191" s="1468">
        <f>'3.1Cost by Sub-contractors'!K30</f>
        <v>438.31</v>
      </c>
      <c r="V191" s="589"/>
      <c r="W191" s="607">
        <f>S191*U191</f>
        <v>87.662000000000006</v>
      </c>
      <c r="X191" s="612"/>
      <c r="Y191" s="1532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1947" t="str">
        <f>'4.1Plan'!C618</f>
        <v>PKGA5</v>
      </c>
      <c r="D192" s="1949"/>
      <c r="E192" s="2143" t="str">
        <f>'4.1Plan'!D618</f>
        <v>MLA5-1</v>
      </c>
      <c r="F192" s="2144"/>
      <c r="G192" s="2598" t="s">
        <v>905</v>
      </c>
      <c r="H192" s="2599"/>
      <c r="I192" s="2602">
        <v>127847</v>
      </c>
      <c r="J192" s="2603"/>
      <c r="K192" s="1513" t="s">
        <v>96</v>
      </c>
      <c r="L192" s="2594"/>
      <c r="M192" s="2595"/>
      <c r="N192" s="596"/>
      <c r="O192" s="592"/>
      <c r="P192" s="593"/>
      <c r="Q192" s="639"/>
      <c r="R192" s="640"/>
      <c r="S192" s="1471">
        <f>I4/1000</f>
        <v>0.1</v>
      </c>
      <c r="T192" s="596"/>
      <c r="U192" s="1465"/>
      <c r="V192" s="593"/>
      <c r="W192" s="596"/>
      <c r="X192" s="596"/>
      <c r="Y192" s="1536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1944"/>
      <c r="D193" s="1946"/>
      <c r="E193" s="1944"/>
      <c r="F193" s="1946"/>
      <c r="G193" s="1956" t="s">
        <v>906</v>
      </c>
      <c r="H193" s="1957"/>
      <c r="I193" s="2101">
        <v>128402</v>
      </c>
      <c r="J193" s="2103"/>
      <c r="K193" s="1513" t="s">
        <v>96</v>
      </c>
      <c r="L193" s="2570"/>
      <c r="M193" s="2571"/>
      <c r="N193" s="596"/>
      <c r="O193" s="592"/>
      <c r="P193" s="593"/>
      <c r="Q193" s="639"/>
      <c r="R193" s="640"/>
      <c r="S193" s="1471">
        <f>I4/1000</f>
        <v>0.1</v>
      </c>
      <c r="T193" s="596"/>
      <c r="U193" s="1465"/>
      <c r="V193" s="593"/>
      <c r="W193" s="596"/>
      <c r="X193" s="596"/>
      <c r="Y193" s="1536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1944"/>
      <c r="D194" s="1946"/>
      <c r="E194" s="1944"/>
      <c r="F194" s="1946"/>
      <c r="G194" s="1956" t="s">
        <v>907</v>
      </c>
      <c r="H194" s="1957"/>
      <c r="I194" s="2101">
        <v>128743</v>
      </c>
      <c r="J194" s="2103"/>
      <c r="K194" s="1513" t="s">
        <v>96</v>
      </c>
      <c r="L194" s="2570"/>
      <c r="M194" s="2571"/>
      <c r="N194" s="596"/>
      <c r="O194" s="592"/>
      <c r="P194" s="593"/>
      <c r="Q194" s="639"/>
      <c r="R194" s="640"/>
      <c r="S194" s="1471">
        <f>I4/1000</f>
        <v>0.1</v>
      </c>
      <c r="T194" s="596"/>
      <c r="U194" s="1465"/>
      <c r="V194" s="593"/>
      <c r="W194" s="596"/>
      <c r="X194" s="596"/>
      <c r="Y194" s="1536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1944"/>
      <c r="D195" s="1946"/>
      <c r="E195" s="1944"/>
      <c r="F195" s="1946"/>
      <c r="G195" s="1956" t="s">
        <v>908</v>
      </c>
      <c r="H195" s="1957"/>
      <c r="I195" s="2101">
        <v>129339</v>
      </c>
      <c r="J195" s="2103"/>
      <c r="K195" s="1513" t="s">
        <v>96</v>
      </c>
      <c r="L195" s="2570"/>
      <c r="M195" s="2571"/>
      <c r="N195" s="580"/>
      <c r="O195" s="561"/>
      <c r="P195" s="562"/>
      <c r="Q195" s="636"/>
      <c r="R195" s="637"/>
      <c r="S195" s="1537">
        <f>I4/1000</f>
        <v>0.1</v>
      </c>
      <c r="T195" s="580"/>
      <c r="U195" s="1460"/>
      <c r="V195" s="562"/>
      <c r="W195" s="580"/>
      <c r="X195" s="580"/>
      <c r="Y195" s="1536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1944"/>
      <c r="D196" s="1946"/>
      <c r="E196" s="1944"/>
      <c r="F196" s="1946"/>
      <c r="G196" s="1956" t="s">
        <v>320</v>
      </c>
      <c r="H196" s="1957"/>
      <c r="I196" s="2101">
        <v>130000</v>
      </c>
      <c r="J196" s="2103"/>
      <c r="K196" s="1513" t="s">
        <v>441</v>
      </c>
      <c r="L196" s="2570">
        <f>K4/1000</f>
        <v>0.4</v>
      </c>
      <c r="M196" s="2571"/>
      <c r="N196" s="580"/>
      <c r="O196" s="561"/>
      <c r="P196" s="562"/>
      <c r="Q196" s="636"/>
      <c r="R196" s="637"/>
      <c r="S196" s="1537"/>
      <c r="T196" s="580"/>
      <c r="U196" s="1460"/>
      <c r="V196" s="562"/>
      <c r="W196" s="580"/>
      <c r="X196" s="580"/>
      <c r="Y196" s="1536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1944"/>
      <c r="D197" s="1946"/>
      <c r="E197" s="1944"/>
      <c r="F197" s="1946"/>
      <c r="G197" s="1956" t="s">
        <v>909</v>
      </c>
      <c r="H197" s="1957"/>
      <c r="I197" s="2101">
        <v>130482</v>
      </c>
      <c r="J197" s="2103"/>
      <c r="K197" s="1513" t="s">
        <v>106</v>
      </c>
      <c r="L197" s="2570"/>
      <c r="M197" s="2571"/>
      <c r="N197" s="580"/>
      <c r="O197" s="561"/>
      <c r="P197" s="562"/>
      <c r="Q197" s="636"/>
      <c r="R197" s="637"/>
      <c r="S197" s="1537">
        <f>I4/1000</f>
        <v>0.1</v>
      </c>
      <c r="T197" s="580"/>
      <c r="U197" s="1460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1944"/>
      <c r="D198" s="1946"/>
      <c r="E198" s="1944"/>
      <c r="F198" s="1946"/>
      <c r="G198" s="1956" t="s">
        <v>910</v>
      </c>
      <c r="H198" s="1957"/>
      <c r="I198" s="2101">
        <v>130630</v>
      </c>
      <c r="J198" s="2103"/>
      <c r="K198" s="1513" t="s">
        <v>96</v>
      </c>
      <c r="L198" s="2570"/>
      <c r="M198" s="2571"/>
      <c r="N198" s="580"/>
      <c r="O198" s="561"/>
      <c r="P198" s="562"/>
      <c r="Q198" s="636"/>
      <c r="R198" s="637"/>
      <c r="S198" s="1537">
        <f>I4/1000</f>
        <v>0.1</v>
      </c>
      <c r="T198" s="580"/>
      <c r="U198" s="1460"/>
      <c r="V198" s="562"/>
      <c r="W198" s="580"/>
      <c r="X198" s="580"/>
      <c r="Y198" s="1536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1944"/>
      <c r="D199" s="1946"/>
      <c r="E199" s="1944"/>
      <c r="F199" s="1946"/>
      <c r="G199" s="1959" t="s">
        <v>911</v>
      </c>
      <c r="H199" s="1960"/>
      <c r="I199" s="2600">
        <v>131435</v>
      </c>
      <c r="J199" s="2601"/>
      <c r="K199" s="1601" t="s">
        <v>96</v>
      </c>
      <c r="L199" s="2592"/>
      <c r="M199" s="2593"/>
      <c r="O199" s="583"/>
      <c r="P199" s="584"/>
      <c r="R199" s="606"/>
      <c r="S199" s="451">
        <f>I4/1000</f>
        <v>0.1</v>
      </c>
      <c r="U199" s="1463"/>
      <c r="V199" s="584"/>
      <c r="Y199" s="1542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1951"/>
      <c r="D200" s="1954"/>
      <c r="E200" s="1951"/>
      <c r="F200" s="1954"/>
      <c r="G200" s="2149" t="s">
        <v>754</v>
      </c>
      <c r="H200" s="2150"/>
      <c r="I200" s="2150"/>
      <c r="J200" s="2150"/>
      <c r="K200" s="2150"/>
      <c r="L200" s="2604">
        <f>SUM(L192:L199)</f>
        <v>0.4</v>
      </c>
      <c r="M200" s="2605"/>
      <c r="N200" s="582"/>
      <c r="O200" s="588">
        <f>'3.1Cost by Sub-contractors'!K29</f>
        <v>438.31</v>
      </c>
      <c r="P200" s="589"/>
      <c r="Q200" s="607">
        <f>L200*O200</f>
        <v>175.32400000000001</v>
      </c>
      <c r="R200" s="612"/>
      <c r="S200" s="1535">
        <f>SUM(S192:S199)</f>
        <v>0.7</v>
      </c>
      <c r="T200" s="582"/>
      <c r="U200" s="1468">
        <f>'3.1Cost by Sub-contractors'!K30</f>
        <v>438.31</v>
      </c>
      <c r="V200" s="589"/>
      <c r="W200" s="607">
        <f>S200*U200</f>
        <v>306.81700000000001</v>
      </c>
      <c r="X200" s="582"/>
      <c r="Y200" s="1140">
        <f>SUM(Y192:Y199)</f>
        <v>1.2</v>
      </c>
      <c r="Z200" s="582"/>
      <c r="AA200" s="588">
        <f>'3.1Cost by Sub-contractors'!K31</f>
        <v>572.73</v>
      </c>
      <c r="AB200" s="589"/>
      <c r="AC200" s="607">
        <f>Y200*AA200</f>
        <v>687.27599999999995</v>
      </c>
      <c r="AD200" s="616"/>
      <c r="AE200" s="582"/>
      <c r="AF200" s="576"/>
    </row>
    <row r="201" spans="1:64" ht="7.35" customHeight="1">
      <c r="A201" s="1523"/>
      <c r="B201" s="2186" t="s">
        <v>547</v>
      </c>
      <c r="C201" s="2186"/>
      <c r="D201" s="2186"/>
      <c r="E201" s="2186"/>
      <c r="F201" s="2186"/>
      <c r="G201" s="2186"/>
      <c r="H201" s="2186"/>
      <c r="I201" s="2186"/>
      <c r="J201" s="2186"/>
      <c r="K201" s="2186"/>
      <c r="L201" s="2186"/>
      <c r="M201" s="2186"/>
      <c r="N201" s="2186"/>
      <c r="O201" s="2186"/>
      <c r="P201" s="2186"/>
      <c r="Q201" s="2186"/>
      <c r="R201" s="2186"/>
      <c r="S201" s="2186"/>
      <c r="T201" s="2186"/>
      <c r="U201" s="2186"/>
      <c r="V201" s="2186"/>
      <c r="W201" s="2186"/>
      <c r="X201" s="2186"/>
      <c r="Y201" s="2186"/>
      <c r="Z201" s="2186"/>
      <c r="AA201" s="2186"/>
      <c r="AB201" s="2186"/>
      <c r="AC201" s="2186"/>
      <c r="AD201" s="2186"/>
      <c r="AE201" s="2186"/>
      <c r="AF201" s="2187"/>
    </row>
    <row r="202" spans="1:64" ht="7.35" customHeight="1">
      <c r="A202" s="406"/>
      <c r="B202" s="398" t="str">
        <f>'4.1Plan'!B618</f>
        <v>Quang Ngai</v>
      </c>
      <c r="C202" s="1947" t="str">
        <f>'4.1Plan'!C554</f>
        <v>PKGA4</v>
      </c>
      <c r="D202" s="1949"/>
      <c r="E202" s="2143" t="str">
        <f>'4.1Plan'!D594</f>
        <v>MLA4-3</v>
      </c>
      <c r="F202" s="2144"/>
      <c r="G202" s="2145" t="s">
        <v>912</v>
      </c>
      <c r="H202" s="2146"/>
      <c r="I202" s="2611">
        <v>123915</v>
      </c>
      <c r="J202" s="2612"/>
      <c r="K202" s="1513" t="s">
        <v>360</v>
      </c>
      <c r="L202" s="2606"/>
      <c r="M202" s="2607"/>
      <c r="N202" s="1154"/>
      <c r="O202" s="1155"/>
      <c r="P202" s="1156"/>
      <c r="Q202" s="1157"/>
      <c r="R202" s="651"/>
      <c r="S202" s="451">
        <f>I4/1000</f>
        <v>0.1</v>
      </c>
      <c r="U202" s="1467"/>
      <c r="V202" s="623"/>
      <c r="Y202" s="1542"/>
      <c r="AA202" s="583"/>
      <c r="AB202" s="584"/>
      <c r="AD202" s="606"/>
      <c r="AE202" s="596"/>
      <c r="AF202" s="597" t="s">
        <v>451</v>
      </c>
    </row>
    <row r="203" spans="1:64" ht="7.35" customHeight="1">
      <c r="A203" s="407"/>
      <c r="B203" s="399"/>
      <c r="C203" s="1944"/>
      <c r="D203" s="1946"/>
      <c r="E203" s="1951"/>
      <c r="F203" s="1954"/>
      <c r="G203" s="2149" t="s">
        <v>11</v>
      </c>
      <c r="H203" s="2150"/>
      <c r="I203" s="2150"/>
      <c r="J203" s="2150"/>
      <c r="K203" s="2150"/>
      <c r="L203" s="2588"/>
      <c r="M203" s="2589"/>
      <c r="N203" s="1286"/>
      <c r="O203" s="833"/>
      <c r="P203" s="1159"/>
      <c r="Q203" s="1524"/>
      <c r="R203" s="612"/>
      <c r="S203" s="1535">
        <f>S202</f>
        <v>0.1</v>
      </c>
      <c r="T203" s="582"/>
      <c r="U203" s="1468">
        <f>'3.1Cost by Sub-contractors'!K30</f>
        <v>438.31</v>
      </c>
      <c r="V203" s="589"/>
      <c r="W203" s="607">
        <f>S203*U203</f>
        <v>43.831000000000003</v>
      </c>
      <c r="X203" s="582"/>
      <c r="Y203" s="1531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1947" t="str">
        <f>'4.1Plan'!C618</f>
        <v>PKGA5</v>
      </c>
      <c r="D204" s="1949"/>
      <c r="E204" s="2141" t="str">
        <f>'4.1Plan'!D618</f>
        <v>MLA5-1</v>
      </c>
      <c r="F204" s="2142"/>
      <c r="G204" s="2145" t="s">
        <v>445</v>
      </c>
      <c r="H204" s="2146"/>
      <c r="I204" s="2611">
        <v>130750</v>
      </c>
      <c r="J204" s="2612"/>
      <c r="K204" s="1514" t="s">
        <v>106</v>
      </c>
      <c r="L204" s="2606"/>
      <c r="M204" s="2607"/>
      <c r="N204" s="1158"/>
      <c r="O204" s="1160"/>
      <c r="P204" s="1161"/>
      <c r="Q204" s="1527"/>
      <c r="R204" s="608"/>
      <c r="S204" s="1545">
        <f>I4/1000</f>
        <v>0.1</v>
      </c>
      <c r="T204" s="649"/>
      <c r="U204" s="1464"/>
      <c r="V204" s="989"/>
      <c r="W204" s="649"/>
      <c r="X204" s="649"/>
      <c r="Y204" s="1544"/>
      <c r="AA204" s="583"/>
      <c r="AB204" s="584"/>
      <c r="AD204" s="606"/>
      <c r="AE204" s="586"/>
      <c r="AF204" s="597" t="s">
        <v>446</v>
      </c>
    </row>
    <row r="205" spans="1:64" ht="7.35" customHeight="1">
      <c r="A205" s="409"/>
      <c r="B205" s="401"/>
      <c r="C205" s="1951"/>
      <c r="D205" s="1954"/>
      <c r="E205" s="2152"/>
      <c r="F205" s="2153"/>
      <c r="G205" s="2149" t="s">
        <v>11</v>
      </c>
      <c r="H205" s="2150"/>
      <c r="I205" s="2150"/>
      <c r="J205" s="2150"/>
      <c r="K205" s="2150"/>
      <c r="L205" s="2584"/>
      <c r="M205" s="2585"/>
      <c r="N205" s="1645"/>
      <c r="O205" s="850"/>
      <c r="P205" s="1162"/>
      <c r="Q205" s="756"/>
      <c r="R205" s="646"/>
      <c r="S205" s="1469">
        <f>S204</f>
        <v>0.1</v>
      </c>
      <c r="T205" s="1058"/>
      <c r="U205" s="1462">
        <f>'3.1Cost by Sub-contractors'!K30</f>
        <v>438.31</v>
      </c>
      <c r="V205" s="572"/>
      <c r="W205" s="607">
        <f>S205*U205</f>
        <v>43.831000000000003</v>
      </c>
      <c r="X205" s="1058"/>
      <c r="Y205" s="1532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95"/>
      <c r="B206" s="1595"/>
      <c r="C206" s="1516"/>
      <c r="D206" s="1516"/>
      <c r="E206" s="1596"/>
      <c r="F206" s="1596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72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515"/>
      <c r="D207" s="1515"/>
      <c r="E207" s="1597"/>
      <c r="F207" s="1597"/>
      <c r="G207" s="1598"/>
      <c r="H207" s="1598"/>
      <c r="I207" s="1598"/>
      <c r="J207" s="1598"/>
      <c r="K207" s="1598"/>
      <c r="L207" s="1533"/>
      <c r="M207" s="1533"/>
      <c r="N207" s="648"/>
      <c r="O207" s="645"/>
      <c r="P207" s="1058"/>
      <c r="Q207" s="645"/>
      <c r="R207" s="648"/>
      <c r="S207" s="1470"/>
      <c r="T207" s="648"/>
      <c r="U207" s="648"/>
      <c r="V207" s="648"/>
      <c r="W207" s="648"/>
      <c r="X207" s="648"/>
      <c r="Y207" s="1533"/>
      <c r="Z207" s="648"/>
      <c r="AA207" s="645"/>
      <c r="AB207" s="1058"/>
      <c r="AC207" s="645"/>
      <c r="AD207" s="648"/>
      <c r="AE207" s="1058"/>
      <c r="AF207" s="1599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158" t="s">
        <v>9</v>
      </c>
      <c r="B208" s="2159"/>
      <c r="C208" s="1947" t="s">
        <v>33</v>
      </c>
      <c r="D208" s="1949"/>
      <c r="E208" s="2158" t="s">
        <v>29</v>
      </c>
      <c r="F208" s="2159"/>
      <c r="G208" s="1947" t="s">
        <v>22</v>
      </c>
      <c r="H208" s="1948"/>
      <c r="I208" s="1947" t="s">
        <v>99</v>
      </c>
      <c r="J208" s="1949"/>
      <c r="K208" s="1521" t="s">
        <v>100</v>
      </c>
      <c r="L208" s="2001" t="s">
        <v>5</v>
      </c>
      <c r="M208" s="2002"/>
      <c r="N208" s="2002"/>
      <c r="O208" s="2002"/>
      <c r="P208" s="2002"/>
      <c r="Q208" s="2002"/>
      <c r="R208" s="2002"/>
      <c r="S208" s="2002"/>
      <c r="T208" s="2002"/>
      <c r="U208" s="2002"/>
      <c r="V208" s="2002"/>
      <c r="W208" s="2002"/>
      <c r="X208" s="2002"/>
      <c r="Y208" s="2002"/>
      <c r="Z208" s="2002"/>
      <c r="AA208" s="2002"/>
      <c r="AB208" s="2002"/>
      <c r="AC208" s="2002"/>
      <c r="AD208" s="2002"/>
      <c r="AE208" s="1947" t="s">
        <v>24</v>
      </c>
      <c r="AF208" s="1949"/>
    </row>
    <row r="209" spans="1:32" ht="7.35" customHeight="1">
      <c r="A209" s="2147"/>
      <c r="B209" s="2148"/>
      <c r="C209" s="1944" t="s">
        <v>34</v>
      </c>
      <c r="D209" s="1946"/>
      <c r="E209" s="2147" t="s">
        <v>370</v>
      </c>
      <c r="F209" s="2148"/>
      <c r="G209" s="1944"/>
      <c r="H209" s="1945"/>
      <c r="I209" s="1944"/>
      <c r="J209" s="1946"/>
      <c r="K209" s="1519"/>
      <c r="L209" s="2020" t="s">
        <v>1076</v>
      </c>
      <c r="M209" s="2021"/>
      <c r="N209" s="2021"/>
      <c r="O209" s="2021"/>
      <c r="P209" s="2021"/>
      <c r="Q209" s="2021"/>
      <c r="R209" s="2022"/>
      <c r="S209" s="2001" t="s">
        <v>1077</v>
      </c>
      <c r="T209" s="2002"/>
      <c r="U209" s="2002"/>
      <c r="V209" s="2002"/>
      <c r="W209" s="2002"/>
      <c r="X209" s="2189"/>
      <c r="Y209" s="2001" t="s">
        <v>1078</v>
      </c>
      <c r="Z209" s="2002"/>
      <c r="AA209" s="2002"/>
      <c r="AB209" s="2002"/>
      <c r="AC209" s="2002"/>
      <c r="AD209" s="2002"/>
      <c r="AE209" s="1944"/>
      <c r="AF209" s="1946"/>
    </row>
    <row r="210" spans="1:32" ht="7.35" customHeight="1">
      <c r="A210" s="2147"/>
      <c r="B210" s="2148"/>
      <c r="C210" s="1944"/>
      <c r="D210" s="1946"/>
      <c r="E210" s="2147"/>
      <c r="F210" s="2148"/>
      <c r="G210" s="1944"/>
      <c r="H210" s="1945"/>
      <c r="I210" s="1944"/>
      <c r="J210" s="1946"/>
      <c r="K210" s="1519"/>
      <c r="L210" s="2167" t="str">
        <f>'3.1Cost by Sub-contractors'!M3</f>
        <v>Qty</v>
      </c>
      <c r="M210" s="2608"/>
      <c r="N210" s="2168"/>
      <c r="O210" s="2171" t="str">
        <f>'3.1Cost by Sub-contractors'!K3</f>
        <v>Unit Price</v>
      </c>
      <c r="P210" s="2172"/>
      <c r="Q210" s="2179" t="str">
        <f>'3.1Cost by Sub-contractors'!O3</f>
        <v>Amount</v>
      </c>
      <c r="R210" s="2180"/>
      <c r="S210" s="2167" t="str">
        <f>'3.1Cost by Sub-contractors'!M3</f>
        <v>Qty</v>
      </c>
      <c r="T210" s="2168"/>
      <c r="U210" s="2171" t="str">
        <f>'3.1Cost by Sub-contractors'!K3</f>
        <v>Unit Price</v>
      </c>
      <c r="V210" s="2172"/>
      <c r="W210" s="2576" t="str">
        <f>'3.1Cost by Sub-contractors'!O3</f>
        <v>Amount</v>
      </c>
      <c r="X210" s="2577"/>
      <c r="Y210" s="2167" t="str">
        <f>'3.1Cost by Sub-contractors'!M3</f>
        <v>Qty</v>
      </c>
      <c r="Z210" s="2168"/>
      <c r="AA210" s="2171" t="str">
        <f>'3.1Cost by Sub-contractors'!K3</f>
        <v>Unit Price</v>
      </c>
      <c r="AB210" s="2172"/>
      <c r="AC210" s="2576" t="str">
        <f>'3.1Cost by Sub-contractors'!O3</f>
        <v>Amount</v>
      </c>
      <c r="AD210" s="2577"/>
      <c r="AE210" s="1993"/>
      <c r="AF210" s="1995"/>
    </row>
    <row r="211" spans="1:32" ht="7.35" customHeight="1">
      <c r="A211" s="2156"/>
      <c r="B211" s="2157"/>
      <c r="C211" s="1951"/>
      <c r="D211" s="1954"/>
      <c r="E211" s="2152"/>
      <c r="F211" s="2153"/>
      <c r="G211" s="1951"/>
      <c r="H211" s="1953"/>
      <c r="I211" s="1951"/>
      <c r="J211" s="1954"/>
      <c r="K211" s="1520"/>
      <c r="L211" s="2193" t="str">
        <f>'3.1Cost by Sub-contractors'!J60</f>
        <v>(km)</v>
      </c>
      <c r="M211" s="2625"/>
      <c r="N211" s="2194"/>
      <c r="O211" s="2177" t="str">
        <f>'3.1Cost by Sub-contractors'!K4</f>
        <v>(USD)</v>
      </c>
      <c r="P211" s="2178"/>
      <c r="Q211" s="2165" t="str">
        <f>'3.1Cost by Sub-contractors'!O4</f>
        <v>(USD)</v>
      </c>
      <c r="R211" s="2166"/>
      <c r="S211" s="2193" t="str">
        <f>'3.1Cost by Sub-contractors'!J61</f>
        <v>(km)</v>
      </c>
      <c r="T211" s="2194"/>
      <c r="U211" s="2177" t="str">
        <f>'3.1Cost by Sub-contractors'!K4</f>
        <v>(USD)</v>
      </c>
      <c r="V211" s="2178"/>
      <c r="W211" s="2165" t="str">
        <f>'3.1Cost by Sub-contractors'!O4</f>
        <v>(USD)</v>
      </c>
      <c r="X211" s="2166"/>
      <c r="Y211" s="2193" t="str">
        <f>'3.1Cost by Sub-contractors'!J62</f>
        <v>(km)</v>
      </c>
      <c r="Z211" s="2194"/>
      <c r="AA211" s="2177" t="str">
        <f>'3.1Cost by Sub-contractors'!K4</f>
        <v>(USD)</v>
      </c>
      <c r="AB211" s="2178"/>
      <c r="AC211" s="2165" t="str">
        <f>'3.1Cost by Sub-contractors'!O4</f>
        <v>(USD)</v>
      </c>
      <c r="AD211" s="2166"/>
      <c r="AE211" s="2007"/>
      <c r="AF211" s="2009"/>
    </row>
    <row r="212" spans="1:32" ht="7.35" customHeight="1">
      <c r="A212" s="1523"/>
      <c r="B212" s="2186" t="s">
        <v>860</v>
      </c>
      <c r="C212" s="2186"/>
      <c r="D212" s="2186"/>
      <c r="E212" s="2186"/>
      <c r="F212" s="2186"/>
      <c r="G212" s="2186"/>
      <c r="H212" s="2186"/>
      <c r="I212" s="2186"/>
      <c r="J212" s="2186"/>
      <c r="K212" s="2186"/>
      <c r="L212" s="2186"/>
      <c r="M212" s="2186"/>
      <c r="N212" s="2186"/>
      <c r="O212" s="2186"/>
      <c r="P212" s="2186"/>
      <c r="Q212" s="2186"/>
      <c r="R212" s="2186"/>
      <c r="S212" s="2186"/>
      <c r="T212" s="2186"/>
      <c r="U212" s="2186"/>
      <c r="V212" s="2186"/>
      <c r="W212" s="2186"/>
      <c r="X212" s="2186"/>
      <c r="Y212" s="2186"/>
      <c r="Z212" s="2186"/>
      <c r="AA212" s="2186"/>
      <c r="AB212" s="2186"/>
      <c r="AC212" s="2186"/>
      <c r="AD212" s="2186"/>
      <c r="AE212" s="2186"/>
      <c r="AF212" s="2187"/>
    </row>
    <row r="213" spans="1:32" ht="7.35" customHeight="1">
      <c r="A213" s="407"/>
      <c r="B213" s="399" t="e">
        <f>'4.1Plan'!#REF!</f>
        <v>#REF!</v>
      </c>
      <c r="C213" s="1944" t="e">
        <f>'4.1Plan'!#REF!</f>
        <v>#REF!</v>
      </c>
      <c r="D213" s="1946"/>
      <c r="E213" s="2143" t="str">
        <f>'4.1Plan'!V644</f>
        <v>MLA5-2</v>
      </c>
      <c r="F213" s="2144"/>
      <c r="G213" s="2598" t="s">
        <v>913</v>
      </c>
      <c r="H213" s="2599"/>
      <c r="I213" s="2602">
        <v>131868</v>
      </c>
      <c r="J213" s="2603"/>
      <c r="K213" s="1549" t="s">
        <v>108</v>
      </c>
      <c r="L213" s="2582"/>
      <c r="M213" s="2583"/>
      <c r="N213" s="1361"/>
      <c r="O213" s="1362"/>
      <c r="P213" s="1363"/>
      <c r="Q213" s="1526"/>
      <c r="R213" s="638"/>
      <c r="S213" s="1541">
        <f>M4/1000</f>
        <v>0.1</v>
      </c>
      <c r="T213" s="578"/>
      <c r="U213" s="1459"/>
      <c r="V213" s="556"/>
      <c r="W213" s="578"/>
      <c r="X213" s="578"/>
      <c r="Y213" s="1540"/>
      <c r="Z213" s="578"/>
      <c r="AA213" s="555"/>
      <c r="AB213" s="556"/>
      <c r="AC213" s="1528"/>
      <c r="AD213" s="638"/>
      <c r="AE213" s="578"/>
      <c r="AF213" s="579"/>
    </row>
    <row r="214" spans="1:32" ht="7.35" customHeight="1">
      <c r="A214" s="407"/>
      <c r="B214" s="399"/>
      <c r="C214" s="1944"/>
      <c r="D214" s="1946"/>
      <c r="E214" s="1944"/>
      <c r="F214" s="1946"/>
      <c r="G214" s="1956" t="s">
        <v>914</v>
      </c>
      <c r="H214" s="1957"/>
      <c r="I214" s="2101">
        <v>132440</v>
      </c>
      <c r="J214" s="2103"/>
      <c r="K214" s="1513" t="s">
        <v>108</v>
      </c>
      <c r="L214" s="2568"/>
      <c r="M214" s="2569"/>
      <c r="N214" s="1163"/>
      <c r="O214" s="1164"/>
      <c r="P214" s="1165"/>
      <c r="Q214" s="1166"/>
      <c r="R214" s="640"/>
      <c r="S214" s="1471">
        <f>M4/1000</f>
        <v>0.1</v>
      </c>
      <c r="T214" s="596"/>
      <c r="U214" s="1465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1944"/>
      <c r="D215" s="1946"/>
      <c r="E215" s="1944"/>
      <c r="F215" s="1946"/>
      <c r="G215" s="1956" t="s">
        <v>915</v>
      </c>
      <c r="H215" s="1957"/>
      <c r="I215" s="2101">
        <v>133343</v>
      </c>
      <c r="J215" s="2103"/>
      <c r="K215" s="1513" t="s">
        <v>109</v>
      </c>
      <c r="L215" s="2568"/>
      <c r="M215" s="2569"/>
      <c r="N215" s="1163"/>
      <c r="O215" s="1164"/>
      <c r="P215" s="1165"/>
      <c r="Q215" s="1166"/>
      <c r="R215" s="640"/>
      <c r="S215" s="1471">
        <f>M4/1000</f>
        <v>0.1</v>
      </c>
      <c r="T215" s="596"/>
      <c r="U215" s="1465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1944"/>
      <c r="D216" s="1946"/>
      <c r="E216" s="1944"/>
      <c r="F216" s="1946"/>
      <c r="G216" s="1956" t="s">
        <v>916</v>
      </c>
      <c r="H216" s="1957"/>
      <c r="I216" s="2101">
        <v>133600</v>
      </c>
      <c r="J216" s="2103"/>
      <c r="K216" s="1513" t="s">
        <v>102</v>
      </c>
      <c r="L216" s="2568"/>
      <c r="M216" s="2569"/>
      <c r="N216" s="1163"/>
      <c r="O216" s="1164"/>
      <c r="P216" s="1165"/>
      <c r="Q216" s="1166"/>
      <c r="R216" s="640"/>
      <c r="S216" s="1471">
        <f>M4/1000</f>
        <v>0.1</v>
      </c>
      <c r="T216" s="596"/>
      <c r="U216" s="1465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1944"/>
      <c r="D217" s="1946"/>
      <c r="E217" s="1944"/>
      <c r="F217" s="1946"/>
      <c r="G217" s="1956" t="s">
        <v>917</v>
      </c>
      <c r="H217" s="1957"/>
      <c r="I217" s="2101">
        <v>133696</v>
      </c>
      <c r="J217" s="2103"/>
      <c r="K217" s="1513" t="s">
        <v>110</v>
      </c>
      <c r="L217" s="2568"/>
      <c r="M217" s="2569"/>
      <c r="N217" s="1163"/>
      <c r="O217" s="1164"/>
      <c r="P217" s="1165"/>
      <c r="Q217" s="1166"/>
      <c r="R217" s="640"/>
      <c r="S217" s="1471">
        <f>M4/1000</f>
        <v>0.1</v>
      </c>
      <c r="T217" s="596"/>
      <c r="U217" s="1465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1944"/>
      <c r="D218" s="1946"/>
      <c r="E218" s="1944"/>
      <c r="F218" s="1946"/>
      <c r="G218" s="1956" t="s">
        <v>918</v>
      </c>
      <c r="H218" s="1957"/>
      <c r="I218" s="2101">
        <v>134226</v>
      </c>
      <c r="J218" s="2103"/>
      <c r="K218" s="1513" t="s">
        <v>108</v>
      </c>
      <c r="L218" s="2568"/>
      <c r="M218" s="2569"/>
      <c r="N218" s="1163"/>
      <c r="O218" s="1164"/>
      <c r="P218" s="1165"/>
      <c r="Q218" s="1166"/>
      <c r="R218" s="640"/>
      <c r="S218" s="1471">
        <f>M4/1000</f>
        <v>0.1</v>
      </c>
      <c r="T218" s="596"/>
      <c r="U218" s="1465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1944"/>
      <c r="D219" s="1946"/>
      <c r="E219" s="1944"/>
      <c r="F219" s="1946"/>
      <c r="G219" s="1956" t="s">
        <v>919</v>
      </c>
      <c r="H219" s="1957"/>
      <c r="I219" s="2101">
        <v>134391</v>
      </c>
      <c r="J219" s="2103"/>
      <c r="K219" s="1513" t="s">
        <v>111</v>
      </c>
      <c r="L219" s="2568"/>
      <c r="M219" s="2569"/>
      <c r="N219" s="1163"/>
      <c r="O219" s="1164"/>
      <c r="P219" s="1165"/>
      <c r="Q219" s="1166"/>
      <c r="R219" s="640"/>
      <c r="S219" s="1471">
        <f>M4/1000</f>
        <v>0.1</v>
      </c>
      <c r="T219" s="596"/>
      <c r="U219" s="1465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1944"/>
      <c r="D220" s="1946"/>
      <c r="E220" s="1944"/>
      <c r="F220" s="1946"/>
      <c r="G220" s="1956" t="s">
        <v>920</v>
      </c>
      <c r="H220" s="1957"/>
      <c r="I220" s="2101">
        <v>134828</v>
      </c>
      <c r="J220" s="2103"/>
      <c r="K220" s="1513" t="s">
        <v>102</v>
      </c>
      <c r="L220" s="2568"/>
      <c r="M220" s="2569"/>
      <c r="N220" s="1163"/>
      <c r="O220" s="1164"/>
      <c r="P220" s="1165"/>
      <c r="Q220" s="1166"/>
      <c r="R220" s="640"/>
      <c r="S220" s="1471">
        <f>M4/1000</f>
        <v>0.1</v>
      </c>
      <c r="T220" s="596"/>
      <c r="U220" s="1465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1944"/>
      <c r="D221" s="1946"/>
      <c r="E221" s="1944"/>
      <c r="F221" s="1946"/>
      <c r="G221" s="1956" t="s">
        <v>921</v>
      </c>
      <c r="H221" s="1957"/>
      <c r="I221" s="2101">
        <v>135142</v>
      </c>
      <c r="J221" s="2103"/>
      <c r="K221" s="1513" t="s">
        <v>109</v>
      </c>
      <c r="L221" s="2568"/>
      <c r="M221" s="2569"/>
      <c r="N221" s="1163"/>
      <c r="O221" s="1164"/>
      <c r="P221" s="1165"/>
      <c r="Q221" s="1166"/>
      <c r="R221" s="640"/>
      <c r="S221" s="1471">
        <f>M4/1000</f>
        <v>0.1</v>
      </c>
      <c r="T221" s="596"/>
      <c r="U221" s="1465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1944"/>
      <c r="D222" s="1946"/>
      <c r="E222" s="1944"/>
      <c r="F222" s="1946"/>
      <c r="G222" s="1956" t="s">
        <v>207</v>
      </c>
      <c r="H222" s="1957"/>
      <c r="I222" s="2101">
        <v>135646</v>
      </c>
      <c r="J222" s="2103"/>
      <c r="K222" s="1513" t="s">
        <v>112</v>
      </c>
      <c r="L222" s="2568"/>
      <c r="M222" s="2569"/>
      <c r="N222" s="1163"/>
      <c r="O222" s="1164"/>
      <c r="P222" s="1165"/>
      <c r="Q222" s="1166"/>
      <c r="R222" s="640"/>
      <c r="S222" s="1471">
        <f>M4/1000</f>
        <v>0.1</v>
      </c>
      <c r="T222" s="596"/>
      <c r="U222" s="1465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1944"/>
      <c r="D223" s="1946"/>
      <c r="E223" s="1944"/>
      <c r="F223" s="1946"/>
      <c r="G223" s="1956" t="s">
        <v>208</v>
      </c>
      <c r="H223" s="1957"/>
      <c r="I223" s="2101">
        <v>135699</v>
      </c>
      <c r="J223" s="2103"/>
      <c r="K223" s="1513" t="s">
        <v>112</v>
      </c>
      <c r="L223" s="2568"/>
      <c r="M223" s="2569"/>
      <c r="N223" s="1163"/>
      <c r="O223" s="1164"/>
      <c r="P223" s="1165"/>
      <c r="Q223" s="1166"/>
      <c r="R223" s="640"/>
      <c r="S223" s="1471">
        <f>M4/1000</f>
        <v>0.1</v>
      </c>
      <c r="T223" s="596"/>
      <c r="U223" s="1465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1944"/>
      <c r="D224" s="1946"/>
      <c r="E224" s="1944"/>
      <c r="F224" s="1946"/>
      <c r="G224" s="1956" t="s">
        <v>209</v>
      </c>
      <c r="H224" s="1957"/>
      <c r="I224" s="2101">
        <v>135969</v>
      </c>
      <c r="J224" s="2103"/>
      <c r="K224" s="1513" t="s">
        <v>112</v>
      </c>
      <c r="L224" s="2568"/>
      <c r="M224" s="2569"/>
      <c r="N224" s="1163"/>
      <c r="O224" s="1164"/>
      <c r="P224" s="1165"/>
      <c r="Q224" s="1166"/>
      <c r="R224" s="640"/>
      <c r="S224" s="1471">
        <f>M4/1000</f>
        <v>0.1</v>
      </c>
      <c r="T224" s="596"/>
      <c r="U224" s="1465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1944"/>
      <c r="D225" s="1946"/>
      <c r="E225" s="1951"/>
      <c r="F225" s="1954"/>
      <c r="G225" s="2195" t="s">
        <v>11</v>
      </c>
      <c r="H225" s="2196"/>
      <c r="I225" s="2196"/>
      <c r="J225" s="2196"/>
      <c r="K225" s="2196"/>
      <c r="L225" s="2588"/>
      <c r="M225" s="2589"/>
      <c r="N225" s="1159"/>
      <c r="O225" s="833"/>
      <c r="P225" s="1159"/>
      <c r="Q225" s="1524"/>
      <c r="R225" s="612"/>
      <c r="S225" s="1535">
        <f>SUM(S213:S224)</f>
        <v>1.2</v>
      </c>
      <c r="T225" s="582"/>
      <c r="U225" s="1468">
        <f>'3.1Cost by Sub-contractors'!K61</f>
        <v>438.31</v>
      </c>
      <c r="V225" s="589"/>
      <c r="W225" s="607">
        <f>S225*U225</f>
        <v>525.97199999999998</v>
      </c>
      <c r="X225" s="582"/>
      <c r="Y225" s="1531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1944"/>
      <c r="D226" s="1946"/>
      <c r="E226" s="2141" t="str">
        <f>'4.1Plan'!V673</f>
        <v>MLA5-3</v>
      </c>
      <c r="F226" s="2142"/>
      <c r="G226" s="2598" t="s">
        <v>210</v>
      </c>
      <c r="H226" s="2599"/>
      <c r="I226" s="2602">
        <v>136077</v>
      </c>
      <c r="J226" s="2603"/>
      <c r="K226" s="1790" t="s">
        <v>112</v>
      </c>
      <c r="L226" s="2582"/>
      <c r="M226" s="2583"/>
      <c r="N226" s="1361"/>
      <c r="O226" s="1362"/>
      <c r="P226" s="1363"/>
      <c r="Q226" s="1761"/>
      <c r="R226" s="638"/>
      <c r="S226" s="1786">
        <f>M4/1000</f>
        <v>0.1</v>
      </c>
      <c r="T226" s="578"/>
      <c r="U226" s="1459"/>
      <c r="V226" s="556"/>
      <c r="W226" s="578"/>
      <c r="X226" s="578"/>
      <c r="Y226" s="1785"/>
      <c r="Z226" s="578"/>
      <c r="AA226" s="555"/>
      <c r="AB226" s="556"/>
      <c r="AC226" s="1776"/>
      <c r="AD226" s="638"/>
      <c r="AE226" s="578"/>
      <c r="AF226" s="579"/>
    </row>
    <row r="227" spans="1:32" ht="7.35" customHeight="1">
      <c r="A227" s="407"/>
      <c r="B227" s="399"/>
      <c r="C227" s="1944"/>
      <c r="D227" s="1946"/>
      <c r="E227" s="1944"/>
      <c r="F227" s="1946"/>
      <c r="G227" s="1956" t="s">
        <v>211</v>
      </c>
      <c r="H227" s="1957"/>
      <c r="I227" s="2101">
        <v>136218</v>
      </c>
      <c r="J227" s="2103"/>
      <c r="K227" s="1742" t="s">
        <v>108</v>
      </c>
      <c r="L227" s="2568"/>
      <c r="M227" s="2569"/>
      <c r="N227" s="1833"/>
      <c r="O227" s="1834"/>
      <c r="P227" s="1835"/>
      <c r="Q227" s="1759"/>
      <c r="R227" s="637"/>
      <c r="S227" s="1782">
        <f>M4/1000</f>
        <v>0.1</v>
      </c>
      <c r="T227" s="580"/>
      <c r="U227" s="1460"/>
      <c r="V227" s="562"/>
      <c r="W227" s="580"/>
      <c r="X227" s="580"/>
      <c r="Y227" s="1781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1944"/>
      <c r="D228" s="1946"/>
      <c r="E228" s="1944"/>
      <c r="F228" s="1946"/>
      <c r="G228" s="1956" t="s">
        <v>212</v>
      </c>
      <c r="H228" s="1957"/>
      <c r="I228" s="2101">
        <v>136356</v>
      </c>
      <c r="J228" s="2103"/>
      <c r="K228" s="1742" t="s">
        <v>110</v>
      </c>
      <c r="L228" s="2568"/>
      <c r="M228" s="2569"/>
      <c r="N228" s="1833"/>
      <c r="O228" s="1834"/>
      <c r="P228" s="1835"/>
      <c r="Q228" s="1759"/>
      <c r="R228" s="637"/>
      <c r="S228" s="1782">
        <f>M4/1000</f>
        <v>0.1</v>
      </c>
      <c r="T228" s="580"/>
      <c r="U228" s="1460"/>
      <c r="V228" s="562"/>
      <c r="W228" s="580"/>
      <c r="X228" s="580"/>
      <c r="Y228" s="1781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1944"/>
      <c r="D229" s="1946"/>
      <c r="E229" s="1944"/>
      <c r="F229" s="1946"/>
      <c r="G229" s="1956" t="s">
        <v>213</v>
      </c>
      <c r="H229" s="1957"/>
      <c r="I229" s="2101">
        <v>136469</v>
      </c>
      <c r="J229" s="2103"/>
      <c r="K229" s="1742" t="s">
        <v>112</v>
      </c>
      <c r="L229" s="2568"/>
      <c r="M229" s="2569"/>
      <c r="N229" s="1833"/>
      <c r="O229" s="1834"/>
      <c r="P229" s="1835"/>
      <c r="Q229" s="1759"/>
      <c r="R229" s="637"/>
      <c r="S229" s="1782">
        <f>M4/1000</f>
        <v>0.1</v>
      </c>
      <c r="T229" s="580"/>
      <c r="U229" s="1460"/>
      <c r="V229" s="562"/>
      <c r="W229" s="580"/>
      <c r="X229" s="580"/>
      <c r="Y229" s="1781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1944"/>
      <c r="D230" s="1946"/>
      <c r="E230" s="434"/>
      <c r="F230" s="434"/>
      <c r="G230" s="1956" t="s">
        <v>366</v>
      </c>
      <c r="H230" s="1957"/>
      <c r="I230" s="2101">
        <v>136738</v>
      </c>
      <c r="J230" s="2103"/>
      <c r="K230" s="1742" t="s">
        <v>109</v>
      </c>
      <c r="L230" s="2568"/>
      <c r="M230" s="2569"/>
      <c r="N230" s="1833"/>
      <c r="O230" s="1834"/>
      <c r="P230" s="1835"/>
      <c r="Q230" s="1759"/>
      <c r="R230" s="637"/>
      <c r="S230" s="1782">
        <f>M4/1000</f>
        <v>0.1</v>
      </c>
      <c r="T230" s="580"/>
      <c r="U230" s="1460"/>
      <c r="V230" s="562"/>
      <c r="W230" s="580"/>
      <c r="X230" s="580"/>
      <c r="Y230" s="1781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1944"/>
      <c r="D231" s="1946"/>
      <c r="E231" s="1944"/>
      <c r="F231" s="1946"/>
      <c r="G231" s="1956" t="s">
        <v>367</v>
      </c>
      <c r="H231" s="1957"/>
      <c r="I231" s="2101">
        <v>136975</v>
      </c>
      <c r="J231" s="2103"/>
      <c r="K231" s="1742" t="s">
        <v>113</v>
      </c>
      <c r="L231" s="2568"/>
      <c r="M231" s="2569"/>
      <c r="N231" s="1833"/>
      <c r="O231" s="1834"/>
      <c r="P231" s="1835"/>
      <c r="Q231" s="1759"/>
      <c r="R231" s="637"/>
      <c r="S231" s="1782">
        <f>M4/1000</f>
        <v>0.1</v>
      </c>
      <c r="T231" s="580"/>
      <c r="U231" s="1460"/>
      <c r="V231" s="562"/>
      <c r="W231" s="580"/>
      <c r="X231" s="580"/>
      <c r="Y231" s="1781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1944"/>
      <c r="D232" s="1946"/>
      <c r="E232" s="1944"/>
      <c r="F232" s="1946"/>
      <c r="G232" s="1956" t="s">
        <v>214</v>
      </c>
      <c r="H232" s="1957"/>
      <c r="I232" s="2101">
        <v>137095</v>
      </c>
      <c r="J232" s="2103"/>
      <c r="K232" s="1742" t="s">
        <v>113</v>
      </c>
      <c r="L232" s="2568"/>
      <c r="M232" s="2569"/>
      <c r="N232" s="1833"/>
      <c r="O232" s="1834"/>
      <c r="P232" s="1835"/>
      <c r="Q232" s="1759"/>
      <c r="R232" s="637"/>
      <c r="S232" s="1782">
        <f>M4/1000</f>
        <v>0.1</v>
      </c>
      <c r="T232" s="580"/>
      <c r="U232" s="1460"/>
      <c r="V232" s="562"/>
      <c r="W232" s="580"/>
      <c r="X232" s="580"/>
      <c r="Y232" s="1781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1944"/>
      <c r="D233" s="1946"/>
      <c r="E233" s="1944"/>
      <c r="F233" s="1946"/>
      <c r="G233" s="1956" t="s">
        <v>922</v>
      </c>
      <c r="H233" s="1957"/>
      <c r="I233" s="2101">
        <v>137224</v>
      </c>
      <c r="J233" s="2103"/>
      <c r="K233" s="1742" t="s">
        <v>110</v>
      </c>
      <c r="L233" s="2568"/>
      <c r="M233" s="2569"/>
      <c r="N233" s="1833"/>
      <c r="O233" s="1834"/>
      <c r="P233" s="1835"/>
      <c r="Q233" s="1759"/>
      <c r="R233" s="637"/>
      <c r="S233" s="1782">
        <f>M4/1000</f>
        <v>0.1</v>
      </c>
      <c r="T233" s="580"/>
      <c r="U233" s="1460"/>
      <c r="V233" s="562"/>
      <c r="W233" s="580"/>
      <c r="X233" s="580"/>
      <c r="Y233" s="1781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1944"/>
      <c r="D234" s="1946"/>
      <c r="E234" s="1944"/>
      <c r="F234" s="1946"/>
      <c r="G234" s="1956" t="s">
        <v>923</v>
      </c>
      <c r="H234" s="1957"/>
      <c r="I234" s="2101">
        <v>137825</v>
      </c>
      <c r="J234" s="2103"/>
      <c r="K234" s="1742" t="s">
        <v>104</v>
      </c>
      <c r="L234" s="2568"/>
      <c r="M234" s="2569"/>
      <c r="N234" s="1833"/>
      <c r="O234" s="1834"/>
      <c r="P234" s="1835"/>
      <c r="Q234" s="1759"/>
      <c r="R234" s="637"/>
      <c r="S234" s="1782">
        <f>M4/1000</f>
        <v>0.1</v>
      </c>
      <c r="T234" s="580"/>
      <c r="U234" s="1460"/>
      <c r="V234" s="562"/>
      <c r="W234" s="580"/>
      <c r="X234" s="580"/>
      <c r="Y234" s="1781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1944"/>
      <c r="D235" s="1946"/>
      <c r="E235" s="1944"/>
      <c r="F235" s="1946"/>
      <c r="G235" s="1956" t="s">
        <v>924</v>
      </c>
      <c r="H235" s="1957"/>
      <c r="I235" s="2101">
        <v>138422</v>
      </c>
      <c r="J235" s="2103"/>
      <c r="K235" s="1742" t="s">
        <v>114</v>
      </c>
      <c r="L235" s="2568"/>
      <c r="M235" s="2569"/>
      <c r="N235" s="1833"/>
      <c r="O235" s="1834"/>
      <c r="P235" s="1835"/>
      <c r="Q235" s="1759"/>
      <c r="R235" s="637"/>
      <c r="S235" s="1782">
        <f>M4/1000</f>
        <v>0.1</v>
      </c>
      <c r="T235" s="580"/>
      <c r="U235" s="1460"/>
      <c r="V235" s="562"/>
      <c r="W235" s="580"/>
      <c r="X235" s="580"/>
      <c r="Y235" s="1781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1944"/>
      <c r="D236" s="1946"/>
      <c r="E236" s="1944"/>
      <c r="F236" s="1946"/>
      <c r="G236" s="1956" t="s">
        <v>925</v>
      </c>
      <c r="H236" s="1957"/>
      <c r="I236" s="2101">
        <v>138672</v>
      </c>
      <c r="J236" s="2103"/>
      <c r="K236" s="1742" t="s">
        <v>111</v>
      </c>
      <c r="L236" s="2568"/>
      <c r="M236" s="2569"/>
      <c r="N236" s="1833"/>
      <c r="O236" s="1834"/>
      <c r="P236" s="1835"/>
      <c r="Q236" s="1759"/>
      <c r="R236" s="637"/>
      <c r="S236" s="1782">
        <f>M4/1000</f>
        <v>0.1</v>
      </c>
      <c r="T236" s="580"/>
      <c r="U236" s="1460"/>
      <c r="V236" s="562"/>
      <c r="W236" s="580"/>
      <c r="X236" s="580"/>
      <c r="Y236" s="1781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1944"/>
      <c r="D237" s="1946"/>
      <c r="E237" s="1944"/>
      <c r="F237" s="1946"/>
      <c r="G237" s="1959" t="s">
        <v>926</v>
      </c>
      <c r="H237" s="1960"/>
      <c r="I237" s="2600">
        <v>139465</v>
      </c>
      <c r="J237" s="2601"/>
      <c r="K237" s="1743" t="s">
        <v>102</v>
      </c>
      <c r="L237" s="2590"/>
      <c r="M237" s="2591"/>
      <c r="N237" s="1836"/>
      <c r="O237" s="1837"/>
      <c r="P237" s="1838"/>
      <c r="Q237" s="1774"/>
      <c r="R237" s="643"/>
      <c r="S237" s="1784">
        <f>M4/1000</f>
        <v>0.1</v>
      </c>
      <c r="T237" s="617"/>
      <c r="U237" s="1461"/>
      <c r="V237" s="568"/>
      <c r="W237" s="617"/>
      <c r="X237" s="617"/>
      <c r="Y237" s="1783"/>
      <c r="Z237" s="617"/>
      <c r="AA237" s="567"/>
      <c r="AB237" s="568"/>
      <c r="AC237" s="1775"/>
      <c r="AD237" s="643"/>
      <c r="AE237" s="617"/>
      <c r="AF237" s="618"/>
    </row>
    <row r="238" spans="1:32" ht="7.35" customHeight="1">
      <c r="A238" s="409"/>
      <c r="B238" s="401"/>
      <c r="C238" s="1951"/>
      <c r="D238" s="1954"/>
      <c r="E238" s="1951"/>
      <c r="F238" s="1954"/>
      <c r="G238" s="2195" t="s">
        <v>11</v>
      </c>
      <c r="H238" s="2196"/>
      <c r="I238" s="2196"/>
      <c r="J238" s="2196"/>
      <c r="K238" s="2196"/>
      <c r="L238" s="2588"/>
      <c r="M238" s="2589"/>
      <c r="N238" s="1159"/>
      <c r="O238" s="833"/>
      <c r="P238" s="1159"/>
      <c r="Q238" s="1524"/>
      <c r="R238" s="612"/>
      <c r="S238" s="1535">
        <f>SUM(S226:S237)</f>
        <v>1.2</v>
      </c>
      <c r="T238" s="582"/>
      <c r="U238" s="1468">
        <f>'3.1Cost by Sub-contractors'!K61</f>
        <v>438.31</v>
      </c>
      <c r="V238" s="589"/>
      <c r="W238" s="607">
        <f>S238*U238</f>
        <v>525.97199999999998</v>
      </c>
      <c r="X238" s="582"/>
      <c r="Y238" s="1531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  <mergeCell ref="G210:H210"/>
    <mergeCell ref="G213:H213"/>
    <mergeCell ref="G214:H214"/>
    <mergeCell ref="G199:H199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192:H192"/>
    <mergeCell ref="G191:K191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G171:H171"/>
    <mergeCell ref="G172:H172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30:H130"/>
    <mergeCell ref="G131:H131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G133:H133"/>
    <mergeCell ref="G134:H134"/>
    <mergeCell ref="G135:H135"/>
    <mergeCell ref="I94:J94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45:H45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11:H111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211:H21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Y210:Z210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101:D101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05:D105"/>
    <mergeCell ref="C106:D106"/>
    <mergeCell ref="E126:F126"/>
    <mergeCell ref="E116:F116"/>
    <mergeCell ref="C124:D124"/>
    <mergeCell ref="C128:D128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25:D125"/>
    <mergeCell ref="C139:D139"/>
    <mergeCell ref="C138:D138"/>
    <mergeCell ref="C166:D166"/>
    <mergeCell ref="C172:D172"/>
    <mergeCell ref="C174:D174"/>
    <mergeCell ref="C173:D17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I103:J103"/>
    <mergeCell ref="G99:H99"/>
    <mergeCell ref="G100:H100"/>
    <mergeCell ref="G101:K101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E127:F127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C146:D146"/>
    <mergeCell ref="C142:D142"/>
    <mergeCell ref="C144:D144"/>
    <mergeCell ref="C145:D145"/>
    <mergeCell ref="C175:D175"/>
    <mergeCell ref="E105:F105"/>
    <mergeCell ref="E103:F103"/>
    <mergeCell ref="E100:F100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E184:F184"/>
    <mergeCell ref="E186:F186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134:J134"/>
    <mergeCell ref="I135:J135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I221:J221"/>
    <mergeCell ref="I214:J214"/>
    <mergeCell ref="I215:J215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67:M167"/>
    <mergeCell ref="L158:M158"/>
    <mergeCell ref="L159:M159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G181:H181"/>
    <mergeCell ref="I184:J184"/>
    <mergeCell ref="I186:J186"/>
    <mergeCell ref="I187:J187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C183:D183"/>
    <mergeCell ref="E183:F183"/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topLeftCell="A43" zoomScale="175" zoomScaleNormal="140" zoomScaleSheetLayoutView="175" workbookViewId="0">
      <selection activeCell="L65" sqref="L65"/>
    </sheetView>
  </sheetViews>
  <sheetFormatPr defaultRowHeight="7.5"/>
  <cols>
    <col min="1" max="1" width="0.375" style="554" customWidth="1"/>
    <col min="2" max="2" width="5.625" style="1522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315" t="s">
        <v>23</v>
      </c>
      <c r="B1" s="2316"/>
      <c r="C1" s="2316"/>
      <c r="D1" s="2317"/>
      <c r="E1" s="2635" t="s">
        <v>32</v>
      </c>
      <c r="F1" s="2636"/>
      <c r="G1" s="2636"/>
      <c r="H1" s="2636"/>
      <c r="I1" s="2636"/>
      <c r="J1" s="2637"/>
      <c r="K1" s="2629" t="s">
        <v>107</v>
      </c>
      <c r="L1" s="2630"/>
      <c r="M1" s="2631"/>
      <c r="N1" s="1148"/>
      <c r="O1" s="554"/>
      <c r="P1" s="1146"/>
      <c r="Q1" s="1139"/>
    </row>
    <row r="2" spans="1:38" s="613" customFormat="1" ht="7.35" customHeight="1">
      <c r="A2" s="2321"/>
      <c r="B2" s="2322"/>
      <c r="C2" s="2322"/>
      <c r="D2" s="2323"/>
      <c r="E2" s="2145" t="s">
        <v>797</v>
      </c>
      <c r="F2" s="2615"/>
      <c r="G2" s="2615"/>
      <c r="H2" s="2616"/>
      <c r="I2" s="2154" t="s">
        <v>987</v>
      </c>
      <c r="J2" s="2155"/>
      <c r="K2" s="2154" t="s">
        <v>987</v>
      </c>
      <c r="L2" s="2634"/>
      <c r="M2" s="2155"/>
      <c r="N2" s="448"/>
      <c r="O2" s="586"/>
    </row>
    <row r="3" spans="1:38" s="613" customFormat="1" ht="7.35" customHeight="1">
      <c r="A3" s="652"/>
      <c r="B3" s="2641" t="s">
        <v>555</v>
      </c>
      <c r="C3" s="2641"/>
      <c r="D3" s="2642"/>
      <c r="E3" s="2632">
        <v>100</v>
      </c>
      <c r="F3" s="2633"/>
      <c r="G3" s="2633"/>
      <c r="H3" s="1395"/>
      <c r="I3" s="1548">
        <v>100</v>
      </c>
      <c r="J3" s="1404"/>
      <c r="K3" s="2617">
        <v>100</v>
      </c>
      <c r="L3" s="2618"/>
      <c r="M3" s="1404"/>
      <c r="N3" s="448"/>
      <c r="O3" s="586"/>
    </row>
    <row r="4" spans="1:38" ht="7.35" customHeight="1"/>
    <row r="5" spans="1:38" ht="7.35" customHeight="1">
      <c r="A5" s="2158" t="s">
        <v>9</v>
      </c>
      <c r="B5" s="2159"/>
      <c r="C5" s="1947" t="s">
        <v>33</v>
      </c>
      <c r="D5" s="1949"/>
      <c r="E5" s="2158" t="s">
        <v>29</v>
      </c>
      <c r="F5" s="2159"/>
      <c r="G5" s="1947" t="s">
        <v>22</v>
      </c>
      <c r="H5" s="1949"/>
      <c r="I5" s="1947" t="s">
        <v>99</v>
      </c>
      <c r="J5" s="1949"/>
      <c r="K5" s="427" t="s">
        <v>100</v>
      </c>
      <c r="L5" s="2020" t="s">
        <v>5</v>
      </c>
      <c r="M5" s="2021"/>
      <c r="N5" s="2021"/>
      <c r="O5" s="2021"/>
      <c r="P5" s="2021"/>
      <c r="Q5" s="2021"/>
      <c r="R5" s="1947" t="s">
        <v>24</v>
      </c>
      <c r="S5" s="1949"/>
    </row>
    <row r="6" spans="1:38" ht="7.35" customHeight="1">
      <c r="A6" s="2147"/>
      <c r="B6" s="2148"/>
      <c r="C6" s="1944" t="s">
        <v>34</v>
      </c>
      <c r="D6" s="1946"/>
      <c r="E6" s="2147" t="s">
        <v>370</v>
      </c>
      <c r="F6" s="2148"/>
      <c r="G6" s="1944"/>
      <c r="H6" s="1946"/>
      <c r="I6" s="1944"/>
      <c r="J6" s="1946"/>
      <c r="K6" s="428"/>
      <c r="L6" s="2021" t="s">
        <v>1080</v>
      </c>
      <c r="M6" s="2021"/>
      <c r="N6" s="2021"/>
      <c r="O6" s="2021"/>
      <c r="P6" s="2021"/>
      <c r="Q6" s="2022"/>
      <c r="R6" s="1944"/>
      <c r="S6" s="1946"/>
    </row>
    <row r="7" spans="1:38" ht="7.35" customHeight="1">
      <c r="A7" s="2147"/>
      <c r="B7" s="2148"/>
      <c r="C7" s="1944"/>
      <c r="D7" s="1946"/>
      <c r="E7" s="2147"/>
      <c r="F7" s="2148"/>
      <c r="G7" s="1944"/>
      <c r="H7" s="1946"/>
      <c r="I7" s="1944"/>
      <c r="J7" s="1946"/>
      <c r="K7" s="428"/>
      <c r="L7" s="2167" t="str">
        <f>'3.1Cost by Sub-contractors'!M3</f>
        <v>Qty</v>
      </c>
      <c r="M7" s="2168"/>
      <c r="N7" s="2171" t="str">
        <f>'3.1Cost by Sub-contractors'!K3</f>
        <v>Unit Price</v>
      </c>
      <c r="O7" s="2172"/>
      <c r="P7" s="2179" t="str">
        <f>'3.1Cost by Sub-contractors'!O3</f>
        <v>Amount</v>
      </c>
      <c r="Q7" s="2180"/>
      <c r="R7" s="1993"/>
      <c r="S7" s="1995"/>
    </row>
    <row r="8" spans="1:38" ht="7.35" customHeight="1">
      <c r="A8" s="2156"/>
      <c r="B8" s="2157"/>
      <c r="C8" s="1951"/>
      <c r="D8" s="1954"/>
      <c r="E8" s="2152"/>
      <c r="F8" s="2153"/>
      <c r="G8" s="1951"/>
      <c r="H8" s="1954"/>
      <c r="I8" s="1951"/>
      <c r="J8" s="1954"/>
      <c r="K8" s="429"/>
      <c r="L8" s="2193" t="str">
        <f>'3.1Cost by Sub-contractors'!J33</f>
        <v>(km)</v>
      </c>
      <c r="M8" s="2194"/>
      <c r="N8" s="2177" t="str">
        <f>'3.1Cost by Sub-contractors'!K4</f>
        <v>(USD)</v>
      </c>
      <c r="O8" s="2178"/>
      <c r="P8" s="2165" t="str">
        <f>'3.1Cost by Sub-contractors'!O4</f>
        <v>(USD)</v>
      </c>
      <c r="Q8" s="2166"/>
      <c r="R8" s="2007"/>
      <c r="S8" s="2009"/>
    </row>
    <row r="9" spans="1:38" s="443" customFormat="1" ht="7.35" customHeight="1">
      <c r="A9" s="1518"/>
      <c r="B9" s="2139" t="s">
        <v>548</v>
      </c>
      <c r="C9" s="2139"/>
      <c r="D9" s="2139"/>
      <c r="E9" s="2139"/>
      <c r="F9" s="2139"/>
      <c r="G9" s="2139"/>
      <c r="H9" s="2139"/>
      <c r="I9" s="2139"/>
      <c r="J9" s="2139"/>
      <c r="K9" s="2139"/>
      <c r="L9" s="2139"/>
      <c r="M9" s="2139"/>
      <c r="N9" s="2139"/>
      <c r="O9" s="2139"/>
      <c r="P9" s="2139"/>
      <c r="Q9" s="2139"/>
      <c r="R9" s="2139"/>
      <c r="S9" s="2140"/>
    </row>
    <row r="10" spans="1:38" ht="7.35" customHeight="1">
      <c r="A10" s="406"/>
      <c r="B10" s="398" t="str">
        <f>'4.1Plan'!B6</f>
        <v>Danang</v>
      </c>
      <c r="C10" s="1947" t="str">
        <f>'4.1Plan'!C6</f>
        <v>PKG01</v>
      </c>
      <c r="D10" s="1949"/>
      <c r="E10" s="2143" t="str">
        <f>'4.1Plan'!D6</f>
        <v>ML01-1</v>
      </c>
      <c r="F10" s="2144"/>
      <c r="G10" s="2598" t="s">
        <v>115</v>
      </c>
      <c r="H10" s="2599"/>
      <c r="I10" s="2602">
        <v>62</v>
      </c>
      <c r="J10" s="2603"/>
      <c r="K10" s="1790" t="s">
        <v>92</v>
      </c>
      <c r="L10" s="1785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1944"/>
      <c r="D11" s="1946"/>
      <c r="E11" s="1944"/>
      <c r="F11" s="1946"/>
      <c r="G11" s="1956" t="s">
        <v>116</v>
      </c>
      <c r="H11" s="1957"/>
      <c r="I11" s="2101">
        <v>431</v>
      </c>
      <c r="J11" s="2103"/>
      <c r="K11" s="1742" t="s">
        <v>93</v>
      </c>
      <c r="L11" s="1781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1944"/>
      <c r="D12" s="1946"/>
      <c r="E12" s="1944"/>
      <c r="F12" s="1946"/>
      <c r="G12" s="1956" t="s">
        <v>464</v>
      </c>
      <c r="H12" s="1957"/>
      <c r="I12" s="2101">
        <v>885</v>
      </c>
      <c r="J12" s="2103"/>
      <c r="K12" s="1742" t="s">
        <v>105</v>
      </c>
      <c r="L12" s="1781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1944"/>
      <c r="D13" s="1946"/>
      <c r="E13" s="434"/>
      <c r="F13" s="434"/>
      <c r="G13" s="1956" t="s">
        <v>465</v>
      </c>
      <c r="H13" s="1957"/>
      <c r="I13" s="2101">
        <v>3211</v>
      </c>
      <c r="J13" s="2103"/>
      <c r="K13" s="1742" t="s">
        <v>93</v>
      </c>
      <c r="L13" s="1781">
        <f>E3/1000</f>
        <v>0.1</v>
      </c>
      <c r="M13" s="580"/>
      <c r="N13" s="561"/>
      <c r="O13" s="562"/>
      <c r="P13" s="563"/>
      <c r="Q13" s="564"/>
      <c r="R13" s="580"/>
      <c r="S13" s="566" t="s">
        <v>845</v>
      </c>
    </row>
    <row r="14" spans="1:38" ht="7.35" customHeight="1">
      <c r="A14" s="407"/>
      <c r="B14" s="399"/>
      <c r="C14" s="1944"/>
      <c r="D14" s="1946"/>
      <c r="E14" s="1944"/>
      <c r="F14" s="1946"/>
      <c r="G14" s="1959" t="s">
        <v>327</v>
      </c>
      <c r="H14" s="1960"/>
      <c r="I14" s="2600">
        <v>3512</v>
      </c>
      <c r="J14" s="2601"/>
      <c r="K14" s="1743" t="s">
        <v>93</v>
      </c>
      <c r="L14" s="1783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160"/>
      <c r="D15" s="2161"/>
      <c r="E15" s="1951"/>
      <c r="F15" s="1954"/>
      <c r="G15" s="2149" t="s">
        <v>11</v>
      </c>
      <c r="H15" s="2150"/>
      <c r="I15" s="2150"/>
      <c r="J15" s="2150"/>
      <c r="K15" s="2150"/>
      <c r="L15" s="1531">
        <f>SUM(L10:L14)</f>
        <v>0.30000000000000004</v>
      </c>
      <c r="M15" s="589"/>
      <c r="N15" s="588">
        <f>'3.1Cost by Sub-contractors'!K33</f>
        <v>438.31</v>
      </c>
      <c r="O15" s="589"/>
      <c r="P15" s="590">
        <f>L15*N15</f>
        <v>131.49300000000002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1944"/>
      <c r="D16" s="1946"/>
      <c r="E16" s="2143" t="str">
        <f>'4.1Plan'!D33</f>
        <v>ML01-2</v>
      </c>
      <c r="F16" s="2144"/>
      <c r="G16" s="1956" t="s">
        <v>117</v>
      </c>
      <c r="H16" s="1957"/>
      <c r="I16" s="2101">
        <v>4926</v>
      </c>
      <c r="J16" s="2103"/>
      <c r="K16" s="1513" t="s">
        <v>93</v>
      </c>
      <c r="L16" s="1536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1944"/>
      <c r="D17" s="1946"/>
      <c r="E17" s="1944"/>
      <c r="F17" s="1946"/>
      <c r="G17" s="1956" t="s">
        <v>118</v>
      </c>
      <c r="H17" s="1957"/>
      <c r="I17" s="2101">
        <v>5520</v>
      </c>
      <c r="J17" s="2103"/>
      <c r="K17" s="1513" t="s">
        <v>93</v>
      </c>
      <c r="L17" s="1536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1944"/>
      <c r="D18" s="1946"/>
      <c r="E18" s="1944"/>
      <c r="F18" s="1946"/>
      <c r="G18" s="1956" t="s">
        <v>119</v>
      </c>
      <c r="H18" s="1957"/>
      <c r="I18" s="2101">
        <v>5681</v>
      </c>
      <c r="J18" s="2103"/>
      <c r="K18" s="1513" t="s">
        <v>93</v>
      </c>
      <c r="L18" s="1536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1944"/>
      <c r="D19" s="1946"/>
      <c r="E19" s="1944"/>
      <c r="F19" s="1946"/>
      <c r="G19" s="1959" t="s">
        <v>120</v>
      </c>
      <c r="H19" s="1960"/>
      <c r="I19" s="2600">
        <v>5761</v>
      </c>
      <c r="J19" s="2601"/>
      <c r="K19" s="1601" t="s">
        <v>93</v>
      </c>
      <c r="L19" s="1536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1944"/>
      <c r="D20" s="1946"/>
      <c r="E20" s="1951"/>
      <c r="F20" s="1954"/>
      <c r="G20" s="2149" t="s">
        <v>11</v>
      </c>
      <c r="H20" s="2150"/>
      <c r="I20" s="2150"/>
      <c r="J20" s="2150"/>
      <c r="K20" s="2150"/>
      <c r="L20" s="1531">
        <f>SUM(L16:L19)</f>
        <v>0</v>
      </c>
      <c r="M20" s="649"/>
      <c r="N20" s="588">
        <f>'3.1Cost by Sub-contractors'!K33</f>
        <v>438.31</v>
      </c>
      <c r="O20" s="589"/>
      <c r="P20" s="590">
        <f>L20*N20</f>
        <v>0</v>
      </c>
      <c r="Q20" s="1517"/>
      <c r="R20" s="582"/>
      <c r="S20" s="576"/>
    </row>
    <row r="21" spans="1:19" ht="7.35" customHeight="1">
      <c r="A21" s="406"/>
      <c r="B21" s="398" t="str">
        <f>'4.1Plan'!B53</f>
        <v>Quang Nam</v>
      </c>
      <c r="C21" s="1947" t="str">
        <f>'4.1Plan'!C53</f>
        <v>PKG02</v>
      </c>
      <c r="D21" s="1949"/>
      <c r="E21" s="2143" t="str">
        <f>'4.1Plan'!D53</f>
        <v>ML02-1</v>
      </c>
      <c r="F21" s="2144"/>
      <c r="G21" s="2598" t="s">
        <v>121</v>
      </c>
      <c r="H21" s="2599"/>
      <c r="I21" s="2602">
        <v>8220</v>
      </c>
      <c r="J21" s="2603"/>
      <c r="K21" s="1549" t="s">
        <v>93</v>
      </c>
      <c r="L21" s="1540">
        <f>E3/1000</f>
        <v>0.1</v>
      </c>
      <c r="M21" s="596"/>
      <c r="N21" s="592"/>
      <c r="O21" s="593"/>
      <c r="P21" s="594"/>
      <c r="Q21" s="595"/>
      <c r="R21" s="596"/>
      <c r="S21" s="597" t="s">
        <v>846</v>
      </c>
    </row>
    <row r="22" spans="1:19" ht="7.35" customHeight="1">
      <c r="A22" s="407"/>
      <c r="B22" s="399"/>
      <c r="C22" s="1944"/>
      <c r="D22" s="1946"/>
      <c r="E22" s="1944"/>
      <c r="F22" s="1946"/>
      <c r="G22" s="1956" t="s">
        <v>122</v>
      </c>
      <c r="H22" s="1957"/>
      <c r="I22" s="2101">
        <v>8738</v>
      </c>
      <c r="J22" s="2103"/>
      <c r="K22" s="1513" t="s">
        <v>93</v>
      </c>
      <c r="L22" s="1536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1944"/>
      <c r="D23" s="1946"/>
      <c r="E23" s="1944"/>
      <c r="F23" s="1946"/>
      <c r="G23" s="1956" t="s">
        <v>328</v>
      </c>
      <c r="H23" s="1957"/>
      <c r="I23" s="2101">
        <v>9774</v>
      </c>
      <c r="J23" s="2103"/>
      <c r="K23" s="1513" t="s">
        <v>93</v>
      </c>
      <c r="L23" s="1536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1944"/>
      <c r="D24" s="1946"/>
      <c r="E24" s="1944"/>
      <c r="F24" s="1946"/>
      <c r="G24" s="1956" t="s">
        <v>123</v>
      </c>
      <c r="H24" s="1957"/>
      <c r="I24" s="2101">
        <v>10763</v>
      </c>
      <c r="J24" s="2103"/>
      <c r="K24" s="1513" t="s">
        <v>93</v>
      </c>
      <c r="L24" s="1536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1944"/>
      <c r="D25" s="1946"/>
      <c r="E25" s="1944"/>
      <c r="F25" s="1946"/>
      <c r="G25" s="1956" t="s">
        <v>329</v>
      </c>
      <c r="H25" s="1957"/>
      <c r="I25" s="2101">
        <v>11272</v>
      </c>
      <c r="J25" s="2103"/>
      <c r="K25" s="1513" t="s">
        <v>93</v>
      </c>
      <c r="L25" s="1536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1944"/>
      <c r="D26" s="1946"/>
      <c r="E26" s="1944"/>
      <c r="F26" s="1946"/>
      <c r="G26" s="1956" t="s">
        <v>330</v>
      </c>
      <c r="H26" s="1957"/>
      <c r="I26" s="2101">
        <v>12012</v>
      </c>
      <c r="J26" s="2103"/>
      <c r="K26" s="1513" t="s">
        <v>93</v>
      </c>
      <c r="L26" s="1536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1944"/>
      <c r="D27" s="1946"/>
      <c r="E27" s="1944"/>
      <c r="F27" s="1946"/>
      <c r="G27" s="1956" t="s">
        <v>331</v>
      </c>
      <c r="H27" s="1957"/>
      <c r="I27" s="2101">
        <v>12256</v>
      </c>
      <c r="J27" s="2103"/>
      <c r="K27" s="1513" t="s">
        <v>93</v>
      </c>
      <c r="L27" s="1536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1944"/>
      <c r="D28" s="1946"/>
      <c r="E28" s="1944"/>
      <c r="F28" s="1946"/>
      <c r="G28" s="1956" t="s">
        <v>332</v>
      </c>
      <c r="H28" s="1957"/>
      <c r="I28" s="2101">
        <v>12427</v>
      </c>
      <c r="J28" s="2103"/>
      <c r="K28" s="1513" t="s">
        <v>93</v>
      </c>
      <c r="L28" s="1536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1944"/>
      <c r="D29" s="1946"/>
      <c r="E29" s="1944"/>
      <c r="F29" s="1946"/>
      <c r="G29" s="1959" t="s">
        <v>333</v>
      </c>
      <c r="H29" s="1960"/>
      <c r="I29" s="2600">
        <v>12753</v>
      </c>
      <c r="J29" s="2601"/>
      <c r="K29" s="1513" t="s">
        <v>93</v>
      </c>
      <c r="L29" s="1536">
        <f>E3/1000</f>
        <v>0.1</v>
      </c>
      <c r="M29" s="580"/>
      <c r="N29" s="561"/>
      <c r="O29" s="562"/>
      <c r="P29" s="563"/>
      <c r="Q29" s="564"/>
      <c r="R29" s="580"/>
      <c r="S29" s="566" t="s">
        <v>847</v>
      </c>
    </row>
    <row r="30" spans="1:19" ht="7.35" customHeight="1">
      <c r="A30" s="407"/>
      <c r="B30" s="399"/>
      <c r="C30" s="1944"/>
      <c r="D30" s="1946"/>
      <c r="E30" s="1951"/>
      <c r="F30" s="1954"/>
      <c r="G30" s="2149" t="s">
        <v>11</v>
      </c>
      <c r="H30" s="2150"/>
      <c r="I30" s="2150"/>
      <c r="J30" s="2150"/>
      <c r="K30" s="2150"/>
      <c r="L30" s="1531">
        <f>SUM(L21:L29)</f>
        <v>0.2</v>
      </c>
      <c r="M30" s="649"/>
      <c r="N30" s="588">
        <f>'3.1Cost by Sub-contractors'!K33</f>
        <v>438.31</v>
      </c>
      <c r="O30" s="589"/>
      <c r="P30" s="590">
        <f>L30*N30</f>
        <v>87.662000000000006</v>
      </c>
      <c r="Q30" s="1517"/>
      <c r="R30" s="582"/>
      <c r="S30" s="576"/>
    </row>
    <row r="31" spans="1:19" ht="7.35" customHeight="1">
      <c r="A31" s="407"/>
      <c r="B31" s="399"/>
      <c r="C31" s="1944"/>
      <c r="D31" s="1946"/>
      <c r="E31" s="2143" t="str">
        <f>'4.1Plan'!D89</f>
        <v>ML02-2</v>
      </c>
      <c r="F31" s="2144"/>
      <c r="G31" s="2598" t="s">
        <v>334</v>
      </c>
      <c r="H31" s="2599"/>
      <c r="I31" s="2602">
        <v>13162</v>
      </c>
      <c r="J31" s="2603"/>
      <c r="K31" s="1549" t="s">
        <v>93</v>
      </c>
      <c r="L31" s="1540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1944"/>
      <c r="D32" s="1946"/>
      <c r="E32" s="1944"/>
      <c r="F32" s="1946"/>
      <c r="G32" s="1956" t="s">
        <v>124</v>
      </c>
      <c r="H32" s="1957"/>
      <c r="I32" s="2101">
        <v>13460</v>
      </c>
      <c r="J32" s="2103"/>
      <c r="K32" s="1513" t="s">
        <v>93</v>
      </c>
      <c r="L32" s="1536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1944"/>
      <c r="D33" s="1946"/>
      <c r="E33" s="1944"/>
      <c r="F33" s="1946"/>
      <c r="G33" s="1956" t="s">
        <v>335</v>
      </c>
      <c r="H33" s="1957"/>
      <c r="I33" s="2101">
        <v>15409</v>
      </c>
      <c r="J33" s="2103"/>
      <c r="K33" s="1513" t="s">
        <v>93</v>
      </c>
      <c r="L33" s="1536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1944"/>
      <c r="D34" s="1946"/>
      <c r="E34" s="1944"/>
      <c r="F34" s="1946"/>
      <c r="G34" s="1956" t="s">
        <v>125</v>
      </c>
      <c r="H34" s="1957"/>
      <c r="I34" s="2101">
        <v>15593</v>
      </c>
      <c r="J34" s="2103"/>
      <c r="K34" s="1513" t="s">
        <v>93</v>
      </c>
      <c r="L34" s="1536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1944"/>
      <c r="D35" s="1946"/>
      <c r="E35" s="1944"/>
      <c r="F35" s="1946"/>
      <c r="G35" s="1959" t="s">
        <v>336</v>
      </c>
      <c r="H35" s="1960"/>
      <c r="I35" s="2600">
        <v>15848</v>
      </c>
      <c r="J35" s="2601"/>
      <c r="K35" s="1601" t="s">
        <v>93</v>
      </c>
      <c r="L35" s="1536">
        <f>E3/1000</f>
        <v>0.1</v>
      </c>
      <c r="N35" s="583"/>
      <c r="O35" s="584"/>
      <c r="Q35" s="585"/>
      <c r="R35" s="586"/>
      <c r="S35" s="587" t="s">
        <v>848</v>
      </c>
    </row>
    <row r="36" spans="1:19" ht="7.35" customHeight="1">
      <c r="A36" s="407"/>
      <c r="B36" s="399"/>
      <c r="C36" s="1951"/>
      <c r="D36" s="1954"/>
      <c r="E36" s="1951"/>
      <c r="F36" s="1954"/>
      <c r="G36" s="2149" t="s">
        <v>11</v>
      </c>
      <c r="H36" s="2150"/>
      <c r="I36" s="2150"/>
      <c r="J36" s="2150"/>
      <c r="K36" s="2150"/>
      <c r="L36" s="1531">
        <f>SUM(L31:L35)</f>
        <v>0.1</v>
      </c>
      <c r="M36" s="649"/>
      <c r="N36" s="588">
        <f>'3.1Cost by Sub-contractors'!K33</f>
        <v>438.31</v>
      </c>
      <c r="O36" s="589"/>
      <c r="P36" s="590">
        <f>L36*N36</f>
        <v>43.831000000000003</v>
      </c>
      <c r="Q36" s="1517"/>
      <c r="R36" s="582"/>
      <c r="S36" s="576"/>
    </row>
    <row r="37" spans="1:19" ht="7.35" customHeight="1">
      <c r="A37" s="407"/>
      <c r="B37" s="399"/>
      <c r="C37" s="1947" t="str">
        <f>'4.1Plan'!C149</f>
        <v>PKG04</v>
      </c>
      <c r="D37" s="1949"/>
      <c r="E37" s="2143" t="str">
        <f>'4.1Plan'!D149</f>
        <v>ML04-1</v>
      </c>
      <c r="F37" s="2144"/>
      <c r="G37" s="2145" t="s">
        <v>337</v>
      </c>
      <c r="H37" s="2146"/>
      <c r="I37" s="2611">
        <v>24200</v>
      </c>
      <c r="J37" s="2612"/>
      <c r="K37" s="1549" t="s">
        <v>93</v>
      </c>
      <c r="L37" s="1540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1944"/>
      <c r="D38" s="1946"/>
      <c r="E38" s="1951"/>
      <c r="F38" s="1954"/>
      <c r="G38" s="2149" t="s">
        <v>11</v>
      </c>
      <c r="H38" s="2150"/>
      <c r="I38" s="2150"/>
      <c r="J38" s="2150"/>
      <c r="K38" s="2150"/>
      <c r="L38" s="1531"/>
      <c r="M38" s="649"/>
      <c r="N38" s="588"/>
      <c r="O38" s="589"/>
      <c r="P38" s="590"/>
      <c r="Q38" s="1517"/>
      <c r="R38" s="582"/>
      <c r="S38" s="576"/>
    </row>
    <row r="39" spans="1:19" ht="7.35" customHeight="1">
      <c r="A39" s="407"/>
      <c r="B39" s="399"/>
      <c r="C39" s="1944"/>
      <c r="D39" s="1946"/>
      <c r="E39" s="2143" t="str">
        <f>'4.1Plan'!D173</f>
        <v>ML04-2</v>
      </c>
      <c r="F39" s="2144"/>
      <c r="G39" s="2598" t="s">
        <v>338</v>
      </c>
      <c r="H39" s="2599"/>
      <c r="I39" s="2602">
        <v>27550</v>
      </c>
      <c r="J39" s="2603"/>
      <c r="K39" s="1790" t="s">
        <v>93</v>
      </c>
      <c r="L39" s="1785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1944"/>
      <c r="D40" s="1946"/>
      <c r="E40" s="1944"/>
      <c r="F40" s="1946"/>
      <c r="G40" s="1956" t="s">
        <v>126</v>
      </c>
      <c r="H40" s="1957"/>
      <c r="I40" s="2101">
        <v>27950</v>
      </c>
      <c r="J40" s="2103"/>
      <c r="K40" s="1742" t="s">
        <v>92</v>
      </c>
      <c r="L40" s="1781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1944"/>
      <c r="D41" s="1946"/>
      <c r="E41" s="1944"/>
      <c r="F41" s="1946"/>
      <c r="G41" s="1956" t="s">
        <v>127</v>
      </c>
      <c r="H41" s="1957"/>
      <c r="I41" s="2101">
        <v>28200</v>
      </c>
      <c r="J41" s="2103"/>
      <c r="K41" s="1742" t="s">
        <v>92</v>
      </c>
      <c r="L41" s="1781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1944"/>
      <c r="D42" s="1946"/>
      <c r="E42" s="1944"/>
      <c r="F42" s="1946"/>
      <c r="G42" s="1956" t="s">
        <v>128</v>
      </c>
      <c r="H42" s="1957"/>
      <c r="I42" s="2101">
        <v>28850</v>
      </c>
      <c r="J42" s="2103"/>
      <c r="K42" s="1742" t="s">
        <v>93</v>
      </c>
      <c r="L42" s="1781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1944"/>
      <c r="D43" s="1946"/>
      <c r="E43" s="1944"/>
      <c r="F43" s="1946"/>
      <c r="G43" s="1956" t="s">
        <v>339</v>
      </c>
      <c r="H43" s="1957"/>
      <c r="I43" s="2101">
        <v>29000</v>
      </c>
      <c r="J43" s="2103"/>
      <c r="K43" s="1742" t="s">
        <v>93</v>
      </c>
      <c r="L43" s="1781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1944"/>
      <c r="D44" s="1946"/>
      <c r="E44" s="1944"/>
      <c r="F44" s="1946"/>
      <c r="G44" s="1956" t="s">
        <v>340</v>
      </c>
      <c r="H44" s="1957"/>
      <c r="I44" s="2101">
        <v>29650</v>
      </c>
      <c r="J44" s="2103"/>
      <c r="K44" s="1742" t="s">
        <v>93</v>
      </c>
      <c r="L44" s="1781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1944"/>
      <c r="D45" s="1946"/>
      <c r="E45" s="1944"/>
      <c r="F45" s="1946"/>
      <c r="G45" s="1956" t="s">
        <v>129</v>
      </c>
      <c r="H45" s="1957"/>
      <c r="I45" s="2101">
        <v>30200</v>
      </c>
      <c r="J45" s="2103"/>
      <c r="K45" s="1742" t="s">
        <v>93</v>
      </c>
      <c r="L45" s="1781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1944"/>
      <c r="D46" s="1946"/>
      <c r="E46" s="1944"/>
      <c r="F46" s="1946"/>
      <c r="G46" s="1956" t="s">
        <v>130</v>
      </c>
      <c r="H46" s="1957"/>
      <c r="I46" s="2101">
        <v>30400</v>
      </c>
      <c r="J46" s="2103"/>
      <c r="K46" s="1742" t="s">
        <v>93</v>
      </c>
      <c r="L46" s="1781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1944"/>
      <c r="D47" s="1946"/>
      <c r="E47" s="1944"/>
      <c r="F47" s="1946"/>
      <c r="G47" s="1959" t="s">
        <v>131</v>
      </c>
      <c r="H47" s="1960"/>
      <c r="I47" s="2600">
        <v>31200</v>
      </c>
      <c r="J47" s="2601"/>
      <c r="K47" s="1743" t="s">
        <v>93</v>
      </c>
      <c r="L47" s="1783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1944"/>
      <c r="D48" s="1946"/>
      <c r="E48" s="1951"/>
      <c r="F48" s="1954"/>
      <c r="G48" s="2149" t="s">
        <v>11</v>
      </c>
      <c r="H48" s="2150"/>
      <c r="I48" s="2150"/>
      <c r="J48" s="2150"/>
      <c r="K48" s="2150"/>
      <c r="L48" s="1531">
        <f>SUM(L39:L47)</f>
        <v>0.2</v>
      </c>
      <c r="M48" s="649"/>
      <c r="N48" s="588">
        <f>'3.1Cost by Sub-contractors'!K33</f>
        <v>438.31</v>
      </c>
      <c r="O48" s="589"/>
      <c r="P48" s="590">
        <f>L48*N48</f>
        <v>87.662000000000006</v>
      </c>
      <c r="Q48" s="1517"/>
      <c r="R48" s="582"/>
      <c r="S48" s="576"/>
    </row>
    <row r="49" spans="1:19" ht="7.35" customHeight="1">
      <c r="A49" s="407"/>
      <c r="B49" s="399"/>
      <c r="C49" s="1947" t="str">
        <f>'4.1Plan'!C203</f>
        <v>PKG05</v>
      </c>
      <c r="D49" s="1949"/>
      <c r="E49" s="2143" t="str">
        <f>'4.1Plan'!D203</f>
        <v>ML05-1</v>
      </c>
      <c r="F49" s="2144"/>
      <c r="G49" s="2598" t="s">
        <v>132</v>
      </c>
      <c r="H49" s="2599"/>
      <c r="I49" s="2602">
        <v>32600</v>
      </c>
      <c r="J49" s="2603"/>
      <c r="K49" s="1790" t="s">
        <v>93</v>
      </c>
      <c r="L49" s="1785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1944"/>
      <c r="D50" s="1946"/>
      <c r="E50" s="1944"/>
      <c r="F50" s="1946"/>
      <c r="G50" s="1956" t="s">
        <v>133</v>
      </c>
      <c r="H50" s="1957"/>
      <c r="I50" s="2101">
        <v>32750</v>
      </c>
      <c r="J50" s="2103"/>
      <c r="K50" s="1742" t="s">
        <v>93</v>
      </c>
      <c r="L50" s="1781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1944"/>
      <c r="D51" s="1946"/>
      <c r="E51" s="1944"/>
      <c r="F51" s="1946"/>
      <c r="G51" s="1956" t="s">
        <v>134</v>
      </c>
      <c r="H51" s="1957"/>
      <c r="I51" s="2101">
        <v>33100</v>
      </c>
      <c r="J51" s="2103"/>
      <c r="K51" s="1742" t="s">
        <v>92</v>
      </c>
      <c r="L51" s="1781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1944"/>
      <c r="D52" s="1946"/>
      <c r="E52" s="1944"/>
      <c r="F52" s="1946"/>
      <c r="G52" s="1956" t="s">
        <v>135</v>
      </c>
      <c r="H52" s="1957"/>
      <c r="I52" s="2101">
        <v>33400</v>
      </c>
      <c r="J52" s="2103"/>
      <c r="K52" s="1742" t="s">
        <v>93</v>
      </c>
      <c r="L52" s="1781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1944"/>
      <c r="D53" s="1946"/>
      <c r="E53" s="1944"/>
      <c r="F53" s="1946"/>
      <c r="G53" s="1956" t="s">
        <v>136</v>
      </c>
      <c r="H53" s="1957"/>
      <c r="I53" s="2101">
        <v>33850</v>
      </c>
      <c r="J53" s="2103"/>
      <c r="K53" s="1742" t="s">
        <v>93</v>
      </c>
      <c r="L53" s="1781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1944"/>
      <c r="D54" s="1946"/>
      <c r="E54" s="1944"/>
      <c r="F54" s="1946"/>
      <c r="G54" s="1956" t="s">
        <v>341</v>
      </c>
      <c r="H54" s="1957"/>
      <c r="I54" s="2101">
        <v>34300</v>
      </c>
      <c r="J54" s="2103"/>
      <c r="K54" s="1742" t="s">
        <v>93</v>
      </c>
      <c r="L54" s="1781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1944"/>
      <c r="D55" s="1946"/>
      <c r="E55" s="1951"/>
      <c r="F55" s="1954"/>
      <c r="G55" s="2149" t="s">
        <v>11</v>
      </c>
      <c r="H55" s="2150"/>
      <c r="I55" s="2150"/>
      <c r="J55" s="2150"/>
      <c r="K55" s="2150"/>
      <c r="L55" s="1531">
        <f>SUM(L49:L54)</f>
        <v>0.1</v>
      </c>
      <c r="M55" s="649"/>
      <c r="N55" s="588">
        <f>'3.1Cost by Sub-contractors'!K33</f>
        <v>438.31</v>
      </c>
      <c r="O55" s="589"/>
      <c r="P55" s="590">
        <f>L55*N55</f>
        <v>43.831000000000003</v>
      </c>
      <c r="Q55" s="1517"/>
      <c r="R55" s="582"/>
      <c r="S55" s="576"/>
    </row>
    <row r="56" spans="1:19" ht="7.35" customHeight="1">
      <c r="A56" s="407"/>
      <c r="B56" s="399"/>
      <c r="C56" s="1944"/>
      <c r="D56" s="1946"/>
      <c r="E56" s="2143" t="str">
        <f>'4.1Plan'!D216</f>
        <v>ML05-2</v>
      </c>
      <c r="F56" s="2144"/>
      <c r="G56" s="2598" t="s">
        <v>342</v>
      </c>
      <c r="H56" s="2599"/>
      <c r="I56" s="2602">
        <v>35050</v>
      </c>
      <c r="J56" s="2603"/>
      <c r="K56" s="1858" t="s">
        <v>93</v>
      </c>
      <c r="L56" s="1863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1944"/>
      <c r="D57" s="1946"/>
      <c r="E57" s="1944"/>
      <c r="F57" s="1946"/>
      <c r="G57" s="1956" t="s">
        <v>137</v>
      </c>
      <c r="H57" s="1957"/>
      <c r="I57" s="2101">
        <v>35480</v>
      </c>
      <c r="J57" s="2103"/>
      <c r="K57" s="1842" t="s">
        <v>93</v>
      </c>
      <c r="L57" s="1859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1944"/>
      <c r="D58" s="1946"/>
      <c r="E58" s="1944"/>
      <c r="F58" s="1946"/>
      <c r="G58" s="1956" t="s">
        <v>343</v>
      </c>
      <c r="H58" s="1957"/>
      <c r="I58" s="2101">
        <v>36600</v>
      </c>
      <c r="J58" s="2103"/>
      <c r="K58" s="1842" t="s">
        <v>93</v>
      </c>
      <c r="L58" s="1859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1944"/>
      <c r="D59" s="1946"/>
      <c r="E59" s="434"/>
      <c r="F59" s="434"/>
      <c r="G59" s="1956" t="s">
        <v>344</v>
      </c>
      <c r="H59" s="1957"/>
      <c r="I59" s="2101">
        <v>37600</v>
      </c>
      <c r="J59" s="2103"/>
      <c r="K59" s="1842" t="s">
        <v>93</v>
      </c>
      <c r="L59" s="1859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1944"/>
      <c r="D60" s="1946"/>
      <c r="E60" s="1944"/>
      <c r="F60" s="1946"/>
      <c r="G60" s="1956" t="s">
        <v>138</v>
      </c>
      <c r="H60" s="1957"/>
      <c r="I60" s="2101">
        <v>37900</v>
      </c>
      <c r="J60" s="2103"/>
      <c r="K60" s="1842" t="s">
        <v>93</v>
      </c>
      <c r="L60" s="1859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1944"/>
      <c r="D61" s="1946"/>
      <c r="E61" s="2141"/>
      <c r="F61" s="2142"/>
      <c r="G61" s="1956" t="s">
        <v>139</v>
      </c>
      <c r="H61" s="1957"/>
      <c r="I61" s="2101">
        <v>39950</v>
      </c>
      <c r="J61" s="2103"/>
      <c r="K61" s="1842" t="s">
        <v>93</v>
      </c>
      <c r="L61" s="1859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1944"/>
      <c r="D62" s="1946"/>
      <c r="E62" s="1944"/>
      <c r="F62" s="1946"/>
      <c r="G62" s="1956" t="s">
        <v>140</v>
      </c>
      <c r="H62" s="1957"/>
      <c r="I62" s="2101">
        <v>40550</v>
      </c>
      <c r="J62" s="2103"/>
      <c r="K62" s="1842" t="s">
        <v>93</v>
      </c>
      <c r="L62" s="1859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1944"/>
      <c r="D63" s="1946"/>
      <c r="E63" s="1944"/>
      <c r="F63" s="1946"/>
      <c r="G63" s="1956" t="s">
        <v>141</v>
      </c>
      <c r="H63" s="1957"/>
      <c r="I63" s="2101">
        <v>40800</v>
      </c>
      <c r="J63" s="2103"/>
      <c r="K63" s="1842" t="s">
        <v>93</v>
      </c>
      <c r="L63" s="1859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1944"/>
      <c r="D64" s="1946"/>
      <c r="E64" s="1944"/>
      <c r="F64" s="1946"/>
      <c r="G64" s="1959" t="s">
        <v>142</v>
      </c>
      <c r="H64" s="1960"/>
      <c r="I64" s="2600">
        <v>41750</v>
      </c>
      <c r="J64" s="2601"/>
      <c r="K64" s="1843" t="s">
        <v>93</v>
      </c>
      <c r="L64" s="1861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1951"/>
      <c r="D65" s="1954"/>
      <c r="E65" s="1951"/>
      <c r="F65" s="1954"/>
      <c r="G65" s="2162" t="s">
        <v>11</v>
      </c>
      <c r="H65" s="2163"/>
      <c r="I65" s="2163"/>
      <c r="J65" s="2163"/>
      <c r="K65" s="2163"/>
      <c r="L65" s="1779"/>
      <c r="M65" s="648"/>
      <c r="N65" s="571"/>
      <c r="O65" s="572"/>
      <c r="P65" s="573"/>
      <c r="Q65" s="581"/>
      <c r="R65" s="1058"/>
      <c r="S65" s="1832"/>
    </row>
    <row r="66" spans="1:19" ht="7.35" customHeight="1">
      <c r="A66" s="406"/>
      <c r="B66" s="398" t="str">
        <f>'4.1Plan'!B252</f>
        <v>Quang Nam</v>
      </c>
      <c r="C66" s="1947" t="str">
        <f>'4.1Plan'!C252</f>
        <v>PKG06</v>
      </c>
      <c r="D66" s="1949"/>
      <c r="E66" s="2143" t="str">
        <f>'4.1Plan'!D252</f>
        <v>ML06-1</v>
      </c>
      <c r="F66" s="2144"/>
      <c r="G66" s="2598" t="s">
        <v>143</v>
      </c>
      <c r="H66" s="2599"/>
      <c r="I66" s="2602">
        <v>42700</v>
      </c>
      <c r="J66" s="2603"/>
      <c r="K66" s="1790" t="s">
        <v>93</v>
      </c>
      <c r="L66" s="1785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1944"/>
      <c r="D67" s="1946"/>
      <c r="E67" s="1944"/>
      <c r="F67" s="1946"/>
      <c r="G67" s="1956" t="s">
        <v>144</v>
      </c>
      <c r="H67" s="1957"/>
      <c r="I67" s="2101">
        <v>42880</v>
      </c>
      <c r="J67" s="2103"/>
      <c r="K67" s="1742" t="s">
        <v>93</v>
      </c>
      <c r="L67" s="1781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1944"/>
      <c r="D68" s="1946"/>
      <c r="E68" s="1944"/>
      <c r="F68" s="1946"/>
      <c r="G68" s="1956" t="s">
        <v>145</v>
      </c>
      <c r="H68" s="1957"/>
      <c r="I68" s="2101">
        <v>43680</v>
      </c>
      <c r="J68" s="2103"/>
      <c r="K68" s="1742" t="s">
        <v>93</v>
      </c>
      <c r="L68" s="1781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1944"/>
      <c r="D69" s="1946"/>
      <c r="E69" s="1944"/>
      <c r="F69" s="1946"/>
      <c r="G69" s="1956" t="s">
        <v>146</v>
      </c>
      <c r="H69" s="1957"/>
      <c r="I69" s="2101">
        <v>43900</v>
      </c>
      <c r="J69" s="2103"/>
      <c r="K69" s="1742" t="s">
        <v>93</v>
      </c>
      <c r="L69" s="1781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1944"/>
      <c r="D70" s="1946"/>
      <c r="E70" s="1944"/>
      <c r="F70" s="1946"/>
      <c r="G70" s="1956" t="s">
        <v>345</v>
      </c>
      <c r="H70" s="1957"/>
      <c r="I70" s="2101">
        <v>46300</v>
      </c>
      <c r="J70" s="2103"/>
      <c r="K70" s="1742" t="s">
        <v>93</v>
      </c>
      <c r="L70" s="1781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1944"/>
      <c r="D71" s="1946"/>
      <c r="E71" s="1944"/>
      <c r="F71" s="1946"/>
      <c r="G71" s="1959" t="s">
        <v>346</v>
      </c>
      <c r="H71" s="1960"/>
      <c r="I71" s="2600">
        <v>46550</v>
      </c>
      <c r="J71" s="2601"/>
      <c r="K71" s="1743" t="s">
        <v>93</v>
      </c>
      <c r="L71" s="1783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1944"/>
      <c r="D72" s="1946"/>
      <c r="E72" s="1951"/>
      <c r="F72" s="1954"/>
      <c r="G72" s="2149" t="s">
        <v>11</v>
      </c>
      <c r="H72" s="2150"/>
      <c r="I72" s="2150"/>
      <c r="J72" s="2150"/>
      <c r="K72" s="2150"/>
      <c r="L72" s="1531"/>
      <c r="M72" s="649"/>
      <c r="N72" s="588"/>
      <c r="O72" s="589"/>
      <c r="P72" s="590"/>
      <c r="Q72" s="1517"/>
      <c r="R72" s="582"/>
      <c r="S72" s="576"/>
    </row>
    <row r="73" spans="1:19" ht="7.35" customHeight="1">
      <c r="A73" s="407"/>
      <c r="B73" s="399"/>
      <c r="C73" s="1944"/>
      <c r="D73" s="1946"/>
      <c r="E73" s="2141" t="str">
        <f>'4.1Plan'!D279</f>
        <v>ML06-2</v>
      </c>
      <c r="F73" s="2142"/>
      <c r="G73" s="2598" t="s">
        <v>147</v>
      </c>
      <c r="H73" s="2599"/>
      <c r="I73" s="2602">
        <v>46900</v>
      </c>
      <c r="J73" s="2603"/>
      <c r="K73" s="1790" t="s">
        <v>93</v>
      </c>
      <c r="L73" s="1785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1944"/>
      <c r="D74" s="1946"/>
      <c r="E74" s="1944"/>
      <c r="F74" s="1946"/>
      <c r="G74" s="1956" t="s">
        <v>148</v>
      </c>
      <c r="H74" s="1957"/>
      <c r="I74" s="2101">
        <v>47130</v>
      </c>
      <c r="J74" s="2103"/>
      <c r="K74" s="1742" t="s">
        <v>93</v>
      </c>
      <c r="L74" s="1781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1944"/>
      <c r="D75" s="1946"/>
      <c r="E75" s="1944"/>
      <c r="F75" s="1946"/>
      <c r="G75" s="1956" t="s">
        <v>149</v>
      </c>
      <c r="H75" s="1957"/>
      <c r="I75" s="2101">
        <v>48100</v>
      </c>
      <c r="J75" s="2103"/>
      <c r="K75" s="1742" t="s">
        <v>93</v>
      </c>
      <c r="L75" s="1781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1944"/>
      <c r="D76" s="1946"/>
      <c r="E76" s="1944"/>
      <c r="F76" s="1946"/>
      <c r="G76" s="1956" t="s">
        <v>150</v>
      </c>
      <c r="H76" s="1957"/>
      <c r="I76" s="2101">
        <v>48420</v>
      </c>
      <c r="J76" s="2103"/>
      <c r="K76" s="1742" t="s">
        <v>93</v>
      </c>
      <c r="L76" s="1781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1944"/>
      <c r="D77" s="1946"/>
      <c r="E77" s="1944"/>
      <c r="F77" s="1946"/>
      <c r="G77" s="1956" t="s">
        <v>151</v>
      </c>
      <c r="H77" s="1957"/>
      <c r="I77" s="2101">
        <v>48890</v>
      </c>
      <c r="J77" s="2103"/>
      <c r="K77" s="1742" t="s">
        <v>93</v>
      </c>
      <c r="L77" s="1781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1944"/>
      <c r="D78" s="1946"/>
      <c r="E78" s="1944"/>
      <c r="F78" s="1946"/>
      <c r="G78" s="1956" t="s">
        <v>152</v>
      </c>
      <c r="H78" s="1957"/>
      <c r="I78" s="2101">
        <v>49400</v>
      </c>
      <c r="J78" s="2103"/>
      <c r="K78" s="1742" t="s">
        <v>93</v>
      </c>
      <c r="L78" s="1781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1944"/>
      <c r="D79" s="1946"/>
      <c r="E79" s="1944"/>
      <c r="F79" s="1946"/>
      <c r="G79" s="1956" t="s">
        <v>153</v>
      </c>
      <c r="H79" s="1957"/>
      <c r="I79" s="2101">
        <v>49640</v>
      </c>
      <c r="J79" s="2103"/>
      <c r="K79" s="1742" t="s">
        <v>93</v>
      </c>
      <c r="L79" s="1781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1944"/>
      <c r="D80" s="1946"/>
      <c r="E80" s="434"/>
      <c r="F80" s="434"/>
      <c r="G80" s="1956" t="s">
        <v>154</v>
      </c>
      <c r="H80" s="1957"/>
      <c r="I80" s="2101">
        <v>50160</v>
      </c>
      <c r="J80" s="2103"/>
      <c r="K80" s="1742" t="s">
        <v>93</v>
      </c>
      <c r="L80" s="1781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1944"/>
      <c r="D81" s="1946"/>
      <c r="E81" s="1944"/>
      <c r="F81" s="1946"/>
      <c r="G81" s="1956" t="s">
        <v>155</v>
      </c>
      <c r="H81" s="1957"/>
      <c r="I81" s="2101">
        <v>50340</v>
      </c>
      <c r="J81" s="2103"/>
      <c r="K81" s="1742" t="s">
        <v>92</v>
      </c>
      <c r="L81" s="1781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1944"/>
      <c r="D82" s="1946"/>
      <c r="E82" s="1944"/>
      <c r="F82" s="1946"/>
      <c r="G82" s="1956" t="s">
        <v>156</v>
      </c>
      <c r="H82" s="1957"/>
      <c r="I82" s="2101">
        <v>50600</v>
      </c>
      <c r="J82" s="2103"/>
      <c r="K82" s="1742" t="s">
        <v>93</v>
      </c>
      <c r="L82" s="1781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1944"/>
      <c r="D83" s="1946"/>
      <c r="E83" s="1944"/>
      <c r="F83" s="1946"/>
      <c r="G83" s="1956" t="s">
        <v>157</v>
      </c>
      <c r="H83" s="1957"/>
      <c r="I83" s="2101">
        <v>51000</v>
      </c>
      <c r="J83" s="2103"/>
      <c r="K83" s="1742" t="s">
        <v>93</v>
      </c>
      <c r="L83" s="1781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1944"/>
      <c r="D84" s="1946"/>
      <c r="E84" s="1944"/>
      <c r="F84" s="1946"/>
      <c r="G84" s="1956" t="s">
        <v>158</v>
      </c>
      <c r="H84" s="1957"/>
      <c r="I84" s="2101">
        <v>51500</v>
      </c>
      <c r="J84" s="2103"/>
      <c r="K84" s="1742" t="s">
        <v>93</v>
      </c>
      <c r="L84" s="1781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1944"/>
      <c r="D85" s="1946"/>
      <c r="E85" s="1944"/>
      <c r="F85" s="1946"/>
      <c r="G85" s="1959" t="s">
        <v>159</v>
      </c>
      <c r="H85" s="1960"/>
      <c r="I85" s="2600">
        <v>51850</v>
      </c>
      <c r="J85" s="2601"/>
      <c r="K85" s="1743" t="s">
        <v>93</v>
      </c>
      <c r="L85" s="1783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1944"/>
      <c r="D86" s="1946"/>
      <c r="E86" s="1951"/>
      <c r="F86" s="1954"/>
      <c r="G86" s="2149" t="s">
        <v>11</v>
      </c>
      <c r="H86" s="2150"/>
      <c r="I86" s="2150"/>
      <c r="J86" s="2150"/>
      <c r="K86" s="2150"/>
      <c r="L86" s="1780">
        <f>SUM(L73:L85)</f>
        <v>0.1</v>
      </c>
      <c r="M86" s="649"/>
      <c r="N86" s="588">
        <f>'3.1Cost by Sub-contractors'!K33</f>
        <v>438.31</v>
      </c>
      <c r="O86" s="589"/>
      <c r="P86" s="590">
        <f>L86*N86</f>
        <v>43.831000000000003</v>
      </c>
      <c r="Q86" s="1517"/>
      <c r="R86" s="582"/>
      <c r="S86" s="576"/>
    </row>
    <row r="87" spans="1:19" ht="7.35" customHeight="1">
      <c r="A87" s="407"/>
      <c r="B87" s="399"/>
      <c r="C87" s="1947" t="str">
        <f>'4.1Plan'!C309</f>
        <v>PKG07</v>
      </c>
      <c r="D87" s="1949"/>
      <c r="E87" s="2143" t="str">
        <f>'4.1Plan'!D309</f>
        <v>ML07-1</v>
      </c>
      <c r="F87" s="2144"/>
      <c r="G87" s="2598" t="s">
        <v>160</v>
      </c>
      <c r="H87" s="2599"/>
      <c r="I87" s="2602">
        <v>52490</v>
      </c>
      <c r="J87" s="2603"/>
      <c r="K87" s="1790" t="s">
        <v>92</v>
      </c>
      <c r="L87" s="1785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1944"/>
      <c r="D88" s="1946"/>
      <c r="E88" s="1944"/>
      <c r="F88" s="1946"/>
      <c r="G88" s="1956" t="s">
        <v>161</v>
      </c>
      <c r="H88" s="1957"/>
      <c r="I88" s="2101">
        <v>52900</v>
      </c>
      <c r="J88" s="2103"/>
      <c r="K88" s="1742" t="s">
        <v>93</v>
      </c>
      <c r="L88" s="1781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1944"/>
      <c r="D89" s="1946"/>
      <c r="E89" s="1944"/>
      <c r="F89" s="1946"/>
      <c r="G89" s="1956" t="s">
        <v>162</v>
      </c>
      <c r="H89" s="1957"/>
      <c r="I89" s="2101">
        <v>53400</v>
      </c>
      <c r="J89" s="2103"/>
      <c r="K89" s="1742" t="s">
        <v>93</v>
      </c>
      <c r="L89" s="1781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1944"/>
      <c r="D90" s="1946"/>
      <c r="E90" s="1944"/>
      <c r="F90" s="1946"/>
      <c r="G90" s="1956" t="s">
        <v>163</v>
      </c>
      <c r="H90" s="1957"/>
      <c r="I90" s="2101">
        <v>53800</v>
      </c>
      <c r="J90" s="2103"/>
      <c r="K90" s="1742" t="s">
        <v>93</v>
      </c>
      <c r="L90" s="1781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1944"/>
      <c r="D91" s="1946"/>
      <c r="E91" s="1944"/>
      <c r="F91" s="1946"/>
      <c r="G91" s="1956" t="s">
        <v>164</v>
      </c>
      <c r="H91" s="1957"/>
      <c r="I91" s="2101">
        <v>54300</v>
      </c>
      <c r="J91" s="2103"/>
      <c r="K91" s="1742" t="s">
        <v>92</v>
      </c>
      <c r="L91" s="1781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1944"/>
      <c r="D92" s="1946"/>
      <c r="E92" s="1944"/>
      <c r="F92" s="1946"/>
      <c r="G92" s="1956" t="s">
        <v>165</v>
      </c>
      <c r="H92" s="1957"/>
      <c r="I92" s="2101">
        <v>55200</v>
      </c>
      <c r="J92" s="2103"/>
      <c r="K92" s="1742" t="s">
        <v>93</v>
      </c>
      <c r="L92" s="1781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1944"/>
      <c r="D93" s="1946"/>
      <c r="E93" s="1944"/>
      <c r="F93" s="1946"/>
      <c r="G93" s="1959" t="s">
        <v>166</v>
      </c>
      <c r="H93" s="1960"/>
      <c r="I93" s="2600">
        <v>55900</v>
      </c>
      <c r="J93" s="2601"/>
      <c r="K93" s="1743" t="s">
        <v>93</v>
      </c>
      <c r="L93" s="1783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1944"/>
      <c r="D94" s="1946"/>
      <c r="E94" s="1944"/>
      <c r="F94" s="1946"/>
      <c r="G94" s="2149" t="s">
        <v>11</v>
      </c>
      <c r="H94" s="2150"/>
      <c r="I94" s="2150"/>
      <c r="J94" s="2150"/>
      <c r="K94" s="2150"/>
      <c r="L94" s="1531">
        <f>SUM(L87:L91)</f>
        <v>0.2</v>
      </c>
      <c r="M94" s="649"/>
      <c r="N94" s="588">
        <f>'3.1Cost by Sub-contractors'!K33</f>
        <v>438.31</v>
      </c>
      <c r="O94" s="589"/>
      <c r="P94" s="590">
        <f>L94*N94</f>
        <v>87.662000000000006</v>
      </c>
      <c r="Q94" s="1517"/>
      <c r="R94" s="582"/>
      <c r="S94" s="576"/>
    </row>
    <row r="95" spans="1:19" ht="7.35" customHeight="1">
      <c r="A95" s="407"/>
      <c r="B95" s="399"/>
      <c r="C95" s="1944"/>
      <c r="D95" s="1946"/>
      <c r="E95" s="2143" t="str">
        <f>'4.1Plan'!D331</f>
        <v>ML07-2</v>
      </c>
      <c r="F95" s="2144"/>
      <c r="G95" s="2598" t="s">
        <v>167</v>
      </c>
      <c r="H95" s="2599"/>
      <c r="I95" s="2602">
        <v>56500</v>
      </c>
      <c r="J95" s="2603"/>
      <c r="K95" s="1790" t="s">
        <v>93</v>
      </c>
      <c r="L95" s="1785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1944"/>
      <c r="D96" s="1946"/>
      <c r="E96" s="1944"/>
      <c r="F96" s="1946"/>
      <c r="G96" s="1956" t="s">
        <v>168</v>
      </c>
      <c r="H96" s="1957"/>
      <c r="I96" s="2101">
        <v>56800</v>
      </c>
      <c r="J96" s="2103"/>
      <c r="K96" s="1742" t="s">
        <v>93</v>
      </c>
      <c r="L96" s="1781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1944"/>
      <c r="D97" s="1946"/>
      <c r="E97" s="1944"/>
      <c r="F97" s="1946"/>
      <c r="G97" s="1956" t="s">
        <v>169</v>
      </c>
      <c r="H97" s="1957"/>
      <c r="I97" s="2101">
        <v>57300</v>
      </c>
      <c r="J97" s="2103"/>
      <c r="K97" s="1742" t="s">
        <v>93</v>
      </c>
      <c r="L97" s="1781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1944"/>
      <c r="D98" s="1946"/>
      <c r="E98" s="1944"/>
      <c r="F98" s="1946"/>
      <c r="G98" s="1956" t="s">
        <v>170</v>
      </c>
      <c r="H98" s="1957"/>
      <c r="I98" s="2101">
        <v>57500</v>
      </c>
      <c r="J98" s="2103"/>
      <c r="K98" s="1742" t="s">
        <v>93</v>
      </c>
      <c r="L98" s="1781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1944"/>
      <c r="D99" s="1946"/>
      <c r="E99" s="1944"/>
      <c r="F99" s="1946"/>
      <c r="G99" s="1956" t="s">
        <v>171</v>
      </c>
      <c r="H99" s="1957"/>
      <c r="I99" s="2101">
        <v>59100</v>
      </c>
      <c r="J99" s="2103"/>
      <c r="K99" s="1742" t="s">
        <v>93</v>
      </c>
      <c r="L99" s="1781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1944"/>
      <c r="D100" s="1946"/>
      <c r="E100" s="1944"/>
      <c r="F100" s="1946"/>
      <c r="G100" s="1956" t="s">
        <v>172</v>
      </c>
      <c r="H100" s="1957"/>
      <c r="I100" s="2101">
        <v>59500</v>
      </c>
      <c r="J100" s="2103"/>
      <c r="K100" s="1742" t="s">
        <v>93</v>
      </c>
      <c r="L100" s="1781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1944"/>
      <c r="D101" s="1946"/>
      <c r="E101" s="1944"/>
      <c r="F101" s="1946"/>
      <c r="G101" s="1959" t="s">
        <v>173</v>
      </c>
      <c r="H101" s="1960"/>
      <c r="I101" s="2600">
        <v>59800</v>
      </c>
      <c r="J101" s="2601"/>
      <c r="K101" s="1743" t="s">
        <v>93</v>
      </c>
      <c r="L101" s="1783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1944"/>
      <c r="D102" s="1946"/>
      <c r="E102" s="1951"/>
      <c r="F102" s="1954"/>
      <c r="G102" s="2149" t="s">
        <v>11</v>
      </c>
      <c r="H102" s="2150"/>
      <c r="I102" s="2150"/>
      <c r="J102" s="2150"/>
      <c r="K102" s="2150"/>
      <c r="L102" s="1531"/>
      <c r="M102" s="649"/>
      <c r="N102" s="588"/>
      <c r="O102" s="589"/>
      <c r="P102" s="590"/>
      <c r="Q102" s="1517"/>
      <c r="R102" s="582"/>
      <c r="S102" s="576"/>
    </row>
    <row r="103" spans="1:19" ht="7.35" customHeight="1">
      <c r="A103" s="407"/>
      <c r="B103" s="399"/>
      <c r="C103" s="1944"/>
      <c r="D103" s="1946"/>
      <c r="E103" s="2143" t="str">
        <f>'4.1Plan'!D355</f>
        <v>ML07-3</v>
      </c>
      <c r="F103" s="2144"/>
      <c r="G103" s="1956" t="s">
        <v>174</v>
      </c>
      <c r="H103" s="1957"/>
      <c r="I103" s="2101">
        <v>62216</v>
      </c>
      <c r="J103" s="2103"/>
      <c r="K103" s="1513" t="s">
        <v>93</v>
      </c>
      <c r="L103" s="1536">
        <f>E3/1000</f>
        <v>0.1</v>
      </c>
      <c r="M103" s="580"/>
      <c r="N103" s="561"/>
      <c r="O103" s="562"/>
      <c r="P103" s="563"/>
      <c r="Q103" s="564"/>
      <c r="R103" s="580"/>
      <c r="S103" s="566" t="s">
        <v>849</v>
      </c>
    </row>
    <row r="104" spans="1:19" ht="7.35" customHeight="1">
      <c r="A104" s="407"/>
      <c r="B104" s="399"/>
      <c r="C104" s="1944"/>
      <c r="D104" s="1946"/>
      <c r="E104" s="1944"/>
      <c r="F104" s="1946"/>
      <c r="G104" s="1959" t="s">
        <v>175</v>
      </c>
      <c r="H104" s="1960"/>
      <c r="I104" s="2600">
        <v>62400</v>
      </c>
      <c r="J104" s="2601"/>
      <c r="K104" s="1513" t="s">
        <v>93</v>
      </c>
      <c r="L104" s="1536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1944"/>
      <c r="D105" s="1946"/>
      <c r="E105" s="1951"/>
      <c r="F105" s="1954"/>
      <c r="G105" s="2149" t="s">
        <v>11</v>
      </c>
      <c r="H105" s="2150"/>
      <c r="I105" s="2150"/>
      <c r="J105" s="2150"/>
      <c r="K105" s="2150"/>
      <c r="L105" s="1531">
        <f>SUM(L103:L104)</f>
        <v>0.1</v>
      </c>
      <c r="M105" s="649"/>
      <c r="N105" s="588">
        <f>'3.1Cost by Sub-contractors'!K33</f>
        <v>438.31</v>
      </c>
      <c r="O105" s="589"/>
      <c r="P105" s="590">
        <f>L105*N105</f>
        <v>43.831000000000003</v>
      </c>
      <c r="Q105" s="1517"/>
      <c r="R105" s="582"/>
      <c r="S105" s="576"/>
    </row>
    <row r="106" spans="1:19" ht="7.35" customHeight="1">
      <c r="A106" s="407"/>
      <c r="B106" s="399"/>
      <c r="C106" s="1947" t="str">
        <f>'4.1Plan'!C377</f>
        <v>PKGA1</v>
      </c>
      <c r="D106" s="1949"/>
      <c r="E106" s="2143" t="str">
        <f>'4.1Plan'!D377</f>
        <v>MLA1-1</v>
      </c>
      <c r="F106" s="2144"/>
      <c r="G106" s="2598" t="s">
        <v>347</v>
      </c>
      <c r="H106" s="2599"/>
      <c r="I106" s="2602">
        <v>65487</v>
      </c>
      <c r="J106" s="2603"/>
      <c r="K106" s="1790" t="s">
        <v>92</v>
      </c>
      <c r="L106" s="1785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1944"/>
      <c r="D107" s="1945"/>
      <c r="E107" s="2141"/>
      <c r="F107" s="2142"/>
      <c r="G107" s="1956" t="s">
        <v>348</v>
      </c>
      <c r="H107" s="1957"/>
      <c r="I107" s="2101">
        <v>67188</v>
      </c>
      <c r="J107" s="2103"/>
      <c r="K107" s="1742" t="s">
        <v>93</v>
      </c>
      <c r="L107" s="1781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1944"/>
      <c r="D108" s="1946"/>
      <c r="E108" s="2141"/>
      <c r="F108" s="2142"/>
      <c r="G108" s="1956" t="s">
        <v>349</v>
      </c>
      <c r="H108" s="1957"/>
      <c r="I108" s="2101">
        <v>68640</v>
      </c>
      <c r="J108" s="2103"/>
      <c r="K108" s="498" t="s">
        <v>93</v>
      </c>
      <c r="L108" s="1781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1944"/>
      <c r="D109" s="1946"/>
      <c r="E109" s="1944"/>
      <c r="F109" s="1946"/>
      <c r="G109" s="1959" t="s">
        <v>350</v>
      </c>
      <c r="H109" s="1960"/>
      <c r="I109" s="2600">
        <v>69237</v>
      </c>
      <c r="J109" s="2601"/>
      <c r="K109" s="500" t="s">
        <v>93</v>
      </c>
      <c r="L109" s="1783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1944"/>
      <c r="D110" s="1946"/>
      <c r="E110" s="1951"/>
      <c r="F110" s="1954"/>
      <c r="G110" s="2149" t="s">
        <v>11</v>
      </c>
      <c r="H110" s="2150"/>
      <c r="I110" s="2150"/>
      <c r="J110" s="2150"/>
      <c r="K110" s="2150"/>
      <c r="L110" s="1531">
        <f>SUM(L106:L109)</f>
        <v>0.1</v>
      </c>
      <c r="M110" s="649"/>
      <c r="N110" s="588">
        <f>'3.1Cost by Sub-contractors'!K33</f>
        <v>438.31</v>
      </c>
      <c r="O110" s="589"/>
      <c r="P110" s="590">
        <f>L110*N110</f>
        <v>43.831000000000003</v>
      </c>
      <c r="Q110" s="1517"/>
      <c r="R110" s="582"/>
      <c r="S110" s="576"/>
    </row>
    <row r="111" spans="1:19" ht="7.35" customHeight="1">
      <c r="A111" s="407"/>
      <c r="B111" s="399"/>
      <c r="C111" s="1944"/>
      <c r="D111" s="1946"/>
      <c r="E111" s="2143" t="str">
        <f>'4.1Plan'!D404</f>
        <v>MLA1-2</v>
      </c>
      <c r="F111" s="2144"/>
      <c r="G111" s="2598" t="s">
        <v>176</v>
      </c>
      <c r="H111" s="2599"/>
      <c r="I111" s="2602">
        <v>71360</v>
      </c>
      <c r="J111" s="2603"/>
      <c r="K111" s="1646" t="s">
        <v>93</v>
      </c>
      <c r="L111" s="1785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1944"/>
      <c r="D112" s="1946"/>
      <c r="E112" s="2141"/>
      <c r="F112" s="2142"/>
      <c r="G112" s="1956" t="s">
        <v>777</v>
      </c>
      <c r="H112" s="1957"/>
      <c r="I112" s="2101">
        <v>71650</v>
      </c>
      <c r="J112" s="2103"/>
      <c r="K112" s="498" t="s">
        <v>101</v>
      </c>
      <c r="L112" s="1781">
        <f>$I$3/1000</f>
        <v>0.1</v>
      </c>
      <c r="M112" s="580"/>
      <c r="N112" s="561"/>
      <c r="O112" s="562"/>
      <c r="P112" s="636"/>
      <c r="Q112" s="637"/>
      <c r="R112" s="580"/>
      <c r="S112" s="566" t="s">
        <v>850</v>
      </c>
    </row>
    <row r="113" spans="1:19" ht="7.35" customHeight="1">
      <c r="A113" s="407"/>
      <c r="B113" s="399"/>
      <c r="C113" s="1944"/>
      <c r="D113" s="1946"/>
      <c r="E113" s="2141"/>
      <c r="F113" s="2142"/>
      <c r="G113" s="1956" t="s">
        <v>177</v>
      </c>
      <c r="H113" s="1957"/>
      <c r="I113" s="2101">
        <v>71938</v>
      </c>
      <c r="J113" s="2103"/>
      <c r="K113" s="1742" t="s">
        <v>93</v>
      </c>
      <c r="L113" s="1781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1944"/>
      <c r="D114" s="1946"/>
      <c r="E114" s="2141"/>
      <c r="F114" s="2142"/>
      <c r="G114" s="1956" t="s">
        <v>178</v>
      </c>
      <c r="H114" s="1957"/>
      <c r="I114" s="2101">
        <v>72316</v>
      </c>
      <c r="J114" s="2103"/>
      <c r="K114" s="1742" t="s">
        <v>93</v>
      </c>
      <c r="L114" s="1781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1944"/>
      <c r="D115" s="1946"/>
      <c r="E115" s="2141"/>
      <c r="F115" s="2142"/>
      <c r="G115" s="1956" t="s">
        <v>179</v>
      </c>
      <c r="H115" s="1957"/>
      <c r="I115" s="2101">
        <v>72528</v>
      </c>
      <c r="J115" s="2103"/>
      <c r="K115" s="1742" t="s">
        <v>93</v>
      </c>
      <c r="L115" s="1781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1944"/>
      <c r="D116" s="1946"/>
      <c r="E116" s="2141"/>
      <c r="F116" s="2142"/>
      <c r="G116" s="1956" t="s">
        <v>180</v>
      </c>
      <c r="H116" s="1957"/>
      <c r="I116" s="2101">
        <v>72707</v>
      </c>
      <c r="J116" s="2103"/>
      <c r="K116" s="1742" t="s">
        <v>93</v>
      </c>
      <c r="L116" s="1781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1944"/>
      <c r="D117" s="1946"/>
      <c r="E117" s="2141"/>
      <c r="F117" s="2142"/>
      <c r="G117" s="1956" t="s">
        <v>181</v>
      </c>
      <c r="H117" s="1957"/>
      <c r="I117" s="2101">
        <v>72831</v>
      </c>
      <c r="J117" s="2103"/>
      <c r="K117" s="1742" t="s">
        <v>93</v>
      </c>
      <c r="L117" s="1781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1944"/>
      <c r="D118" s="1946"/>
      <c r="E118" s="2141"/>
      <c r="F118" s="2142"/>
      <c r="G118" s="1956" t="s">
        <v>351</v>
      </c>
      <c r="H118" s="1957"/>
      <c r="I118" s="2101">
        <v>72955</v>
      </c>
      <c r="J118" s="2103"/>
      <c r="K118" s="1742" t="s">
        <v>93</v>
      </c>
      <c r="L118" s="1781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1944"/>
      <c r="D119" s="1946"/>
      <c r="E119" s="2141"/>
      <c r="F119" s="2142"/>
      <c r="G119" s="1956" t="s">
        <v>798</v>
      </c>
      <c r="H119" s="1957"/>
      <c r="I119" s="2101">
        <v>75750</v>
      </c>
      <c r="J119" s="2103"/>
      <c r="K119" s="1742" t="s">
        <v>93</v>
      </c>
      <c r="L119" s="1781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1944"/>
      <c r="D120" s="1946"/>
      <c r="E120" s="1944"/>
      <c r="F120" s="1946"/>
      <c r="G120" s="1959" t="s">
        <v>799</v>
      </c>
      <c r="H120" s="1960"/>
      <c r="I120" s="2600">
        <v>76000</v>
      </c>
      <c r="J120" s="2601"/>
      <c r="K120" s="1743" t="s">
        <v>93</v>
      </c>
      <c r="L120" s="1783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1944"/>
      <c r="D121" s="1946"/>
      <c r="E121" s="1951"/>
      <c r="F121" s="1954"/>
      <c r="G121" s="2149" t="s">
        <v>11</v>
      </c>
      <c r="H121" s="2150"/>
      <c r="I121" s="2150"/>
      <c r="J121" s="2150"/>
      <c r="K121" s="2150"/>
      <c r="L121" s="1780">
        <f>SUM(L111:L120)</f>
        <v>0.1</v>
      </c>
      <c r="M121" s="649"/>
      <c r="N121" s="588">
        <f>'3.1Cost by Sub-contractors'!K33</f>
        <v>438.31</v>
      </c>
      <c r="O121" s="589"/>
      <c r="P121" s="590">
        <f>L121*N121</f>
        <v>43.831000000000003</v>
      </c>
      <c r="Q121" s="1517"/>
      <c r="R121" s="582"/>
      <c r="S121" s="576"/>
    </row>
    <row r="122" spans="1:19" ht="7.35" customHeight="1">
      <c r="A122" s="407"/>
      <c r="B122" s="399"/>
      <c r="C122" s="1944"/>
      <c r="D122" s="1946"/>
      <c r="E122" s="2437" t="str">
        <f>'4.1Plan'!D430</f>
        <v>MLA1-3</v>
      </c>
      <c r="F122" s="2438"/>
      <c r="G122" s="2598" t="s">
        <v>182</v>
      </c>
      <c r="H122" s="2599"/>
      <c r="I122" s="2602">
        <v>76400</v>
      </c>
      <c r="J122" s="2603"/>
      <c r="K122" s="1790" t="s">
        <v>93</v>
      </c>
      <c r="L122" s="1785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1944"/>
      <c r="D123" s="1946"/>
      <c r="E123" s="1944"/>
      <c r="F123" s="1946"/>
      <c r="G123" s="1956" t="s">
        <v>183</v>
      </c>
      <c r="H123" s="1957"/>
      <c r="I123" s="2101">
        <v>77000</v>
      </c>
      <c r="J123" s="2103"/>
      <c r="K123" s="1742" t="s">
        <v>93</v>
      </c>
      <c r="L123" s="1781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1944"/>
      <c r="D124" s="1946"/>
      <c r="E124" s="1944"/>
      <c r="F124" s="1946"/>
      <c r="G124" s="1956" t="s">
        <v>184</v>
      </c>
      <c r="H124" s="1957"/>
      <c r="I124" s="2101">
        <v>77400</v>
      </c>
      <c r="J124" s="2103"/>
      <c r="K124" s="1742" t="s">
        <v>93</v>
      </c>
      <c r="L124" s="1781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1944"/>
      <c r="D125" s="1946"/>
      <c r="E125" s="1944"/>
      <c r="F125" s="1946"/>
      <c r="G125" s="1956" t="s">
        <v>800</v>
      </c>
      <c r="H125" s="1957"/>
      <c r="I125" s="2101">
        <v>78200</v>
      </c>
      <c r="J125" s="2103"/>
      <c r="K125" s="1742" t="s">
        <v>93</v>
      </c>
      <c r="L125" s="1781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1944"/>
      <c r="D126" s="1946"/>
      <c r="E126" s="1944"/>
      <c r="F126" s="1946"/>
      <c r="G126" s="1956" t="s">
        <v>801</v>
      </c>
      <c r="H126" s="1957"/>
      <c r="I126" s="2101">
        <v>78800</v>
      </c>
      <c r="J126" s="2103"/>
      <c r="K126" s="1742" t="s">
        <v>93</v>
      </c>
      <c r="L126" s="1781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1944"/>
      <c r="D127" s="1946"/>
      <c r="E127" s="1944"/>
      <c r="F127" s="1946"/>
      <c r="G127" s="1959" t="s">
        <v>352</v>
      </c>
      <c r="H127" s="1960"/>
      <c r="I127" s="2600">
        <v>79800</v>
      </c>
      <c r="J127" s="2601"/>
      <c r="K127" s="1743" t="s">
        <v>105</v>
      </c>
      <c r="L127" s="1783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1951"/>
      <c r="D128" s="1954"/>
      <c r="E128" s="1951"/>
      <c r="F128" s="1954"/>
      <c r="G128" s="2162" t="s">
        <v>11</v>
      </c>
      <c r="H128" s="2163"/>
      <c r="I128" s="2163"/>
      <c r="J128" s="2163"/>
      <c r="K128" s="2163"/>
      <c r="L128" s="1780">
        <f>SUM(L122:L127)</f>
        <v>0.1</v>
      </c>
      <c r="M128" s="649"/>
      <c r="N128" s="588">
        <f>'3.1Cost by Sub-contractors'!K33</f>
        <v>438.31</v>
      </c>
      <c r="O128" s="589"/>
      <c r="P128" s="590">
        <f>L128*N128</f>
        <v>43.831000000000003</v>
      </c>
      <c r="Q128" s="581"/>
      <c r="R128" s="1058"/>
      <c r="S128" s="1832"/>
    </row>
    <row r="129" spans="1:38" ht="7.35" customHeight="1">
      <c r="A129" s="407"/>
      <c r="B129" s="398" t="str">
        <f>'4.1Plan'!B444</f>
        <v>Quang Nam</v>
      </c>
      <c r="C129" s="1947" t="str">
        <f>'4.1Plan'!C444</f>
        <v>PKGA2</v>
      </c>
      <c r="D129" s="1949"/>
      <c r="E129" s="2143" t="str">
        <f>'4.1Plan'!D444</f>
        <v>MLA2-1</v>
      </c>
      <c r="F129" s="2144"/>
      <c r="G129" s="2598" t="s">
        <v>802</v>
      </c>
      <c r="H129" s="2599"/>
      <c r="I129" s="2602">
        <v>85941</v>
      </c>
      <c r="J129" s="2603"/>
      <c r="K129" s="1790" t="s">
        <v>93</v>
      </c>
      <c r="L129" s="1785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1944"/>
      <c r="D130" s="1946"/>
      <c r="E130" s="2141"/>
      <c r="F130" s="2142"/>
      <c r="G130" s="1956" t="s">
        <v>803</v>
      </c>
      <c r="H130" s="1957"/>
      <c r="I130" s="2101">
        <v>86300</v>
      </c>
      <c r="J130" s="2103"/>
      <c r="K130" s="1742" t="s">
        <v>105</v>
      </c>
      <c r="L130" s="1781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1944"/>
      <c r="D131" s="1946"/>
      <c r="E131" s="2141"/>
      <c r="F131" s="2142"/>
      <c r="G131" s="1956" t="s">
        <v>804</v>
      </c>
      <c r="H131" s="1957"/>
      <c r="I131" s="2101">
        <v>86800</v>
      </c>
      <c r="J131" s="2103"/>
      <c r="K131" s="1742" t="s">
        <v>105</v>
      </c>
      <c r="L131" s="1781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1944"/>
      <c r="D132" s="1946"/>
      <c r="E132" s="2141"/>
      <c r="F132" s="2142"/>
      <c r="G132" s="1959" t="s">
        <v>185</v>
      </c>
      <c r="H132" s="1960"/>
      <c r="I132" s="2600">
        <v>87000</v>
      </c>
      <c r="J132" s="2601"/>
      <c r="K132" s="1743" t="s">
        <v>93</v>
      </c>
      <c r="L132" s="1783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1944"/>
      <c r="D133" s="1946"/>
      <c r="E133" s="1951"/>
      <c r="F133" s="1954"/>
      <c r="G133" s="2149" t="s">
        <v>11</v>
      </c>
      <c r="H133" s="2150"/>
      <c r="I133" s="2150"/>
      <c r="J133" s="2150"/>
      <c r="K133" s="2150"/>
      <c r="L133" s="1780">
        <f>SUM(L129:L132)</f>
        <v>0.2</v>
      </c>
      <c r="M133" s="649"/>
      <c r="N133" s="588">
        <f>'3.1Cost by Sub-contractors'!K33</f>
        <v>438.31</v>
      </c>
      <c r="O133" s="589"/>
      <c r="P133" s="590">
        <f>L133*N133</f>
        <v>87.662000000000006</v>
      </c>
      <c r="Q133" s="1517"/>
      <c r="R133" s="582"/>
      <c r="S133" s="576"/>
    </row>
    <row r="134" spans="1:38" ht="7.35" customHeight="1">
      <c r="A134" s="407"/>
      <c r="B134" s="399"/>
      <c r="C134" s="1944"/>
      <c r="D134" s="1946"/>
      <c r="E134" s="2143" t="str">
        <f>'4.1Plan'!D467</f>
        <v>MLA2-2</v>
      </c>
      <c r="F134" s="2144"/>
      <c r="G134" s="2598" t="s">
        <v>186</v>
      </c>
      <c r="H134" s="2599"/>
      <c r="I134" s="2602">
        <v>87500</v>
      </c>
      <c r="J134" s="2603"/>
      <c r="K134" s="1790" t="s">
        <v>93</v>
      </c>
      <c r="L134" s="1785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1944"/>
      <c r="D135" s="1946"/>
      <c r="E135" s="2141"/>
      <c r="F135" s="2142"/>
      <c r="G135" s="1956" t="s">
        <v>187</v>
      </c>
      <c r="H135" s="1957"/>
      <c r="I135" s="2101">
        <v>88500</v>
      </c>
      <c r="J135" s="2103"/>
      <c r="K135" s="1742" t="s">
        <v>93</v>
      </c>
      <c r="L135" s="1781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1944"/>
      <c r="D136" s="1946"/>
      <c r="E136" s="2141"/>
      <c r="F136" s="2142"/>
      <c r="G136" s="1956" t="s">
        <v>188</v>
      </c>
      <c r="H136" s="1957"/>
      <c r="I136" s="2101">
        <v>89000</v>
      </c>
      <c r="J136" s="2103"/>
      <c r="K136" s="1742" t="s">
        <v>93</v>
      </c>
      <c r="L136" s="1781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1944"/>
      <c r="D137" s="1946"/>
      <c r="E137" s="2141"/>
      <c r="F137" s="2142"/>
      <c r="G137" s="1956" t="s">
        <v>805</v>
      </c>
      <c r="H137" s="1957"/>
      <c r="I137" s="2101">
        <v>89674</v>
      </c>
      <c r="J137" s="2103"/>
      <c r="K137" s="1742" t="s">
        <v>93</v>
      </c>
      <c r="L137" s="1781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1944"/>
      <c r="D138" s="1946"/>
      <c r="E138" s="2141"/>
      <c r="F138" s="2142"/>
      <c r="G138" s="1956" t="s">
        <v>806</v>
      </c>
      <c r="H138" s="1957"/>
      <c r="I138" s="2101">
        <v>91162</v>
      </c>
      <c r="J138" s="2103"/>
      <c r="K138" s="1742" t="s">
        <v>93</v>
      </c>
      <c r="L138" s="1781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1944"/>
      <c r="D139" s="1946"/>
      <c r="E139" s="1944"/>
      <c r="F139" s="1946"/>
      <c r="G139" s="1956" t="s">
        <v>807</v>
      </c>
      <c r="H139" s="1957"/>
      <c r="I139" s="2101">
        <v>91500</v>
      </c>
      <c r="J139" s="2103"/>
      <c r="K139" s="1742" t="s">
        <v>93</v>
      </c>
      <c r="L139" s="1781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1944"/>
      <c r="D140" s="1946"/>
      <c r="E140" s="1944"/>
      <c r="F140" s="1946"/>
      <c r="G140" s="1959" t="s">
        <v>808</v>
      </c>
      <c r="H140" s="1960"/>
      <c r="I140" s="2600">
        <v>92334</v>
      </c>
      <c r="J140" s="2601"/>
      <c r="K140" s="1743" t="s">
        <v>93</v>
      </c>
      <c r="L140" s="1783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1944"/>
      <c r="D141" s="1946"/>
      <c r="E141" s="1951"/>
      <c r="F141" s="1954"/>
      <c r="G141" s="2149" t="s">
        <v>11</v>
      </c>
      <c r="H141" s="2150"/>
      <c r="I141" s="2150"/>
      <c r="J141" s="2150"/>
      <c r="K141" s="2150"/>
      <c r="L141" s="1531"/>
      <c r="M141" s="649"/>
      <c r="N141" s="588"/>
      <c r="O141" s="589"/>
      <c r="P141" s="590"/>
      <c r="Q141" s="1517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1944"/>
      <c r="D142" s="1946"/>
      <c r="E142" s="2143" t="str">
        <f>'4.1Plan'!D489</f>
        <v>MLA2-3</v>
      </c>
      <c r="F142" s="2144"/>
      <c r="G142" s="2598" t="s">
        <v>353</v>
      </c>
      <c r="H142" s="2599"/>
      <c r="I142" s="2602">
        <v>93100</v>
      </c>
      <c r="J142" s="2603"/>
      <c r="K142" s="1790" t="s">
        <v>93</v>
      </c>
      <c r="L142" s="1785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1944"/>
      <c r="D143" s="1946"/>
      <c r="E143" s="2141"/>
      <c r="F143" s="2142"/>
      <c r="G143" s="1956" t="s">
        <v>809</v>
      </c>
      <c r="H143" s="1957"/>
      <c r="I143" s="2101">
        <v>95200</v>
      </c>
      <c r="J143" s="2103"/>
      <c r="K143" s="1742" t="s">
        <v>93</v>
      </c>
      <c r="L143" s="1781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1944"/>
      <c r="D144" s="1946"/>
      <c r="E144" s="1944"/>
      <c r="F144" s="1946"/>
      <c r="G144" s="1956" t="s">
        <v>189</v>
      </c>
      <c r="H144" s="1957"/>
      <c r="I144" s="2101">
        <v>95579</v>
      </c>
      <c r="J144" s="2103"/>
      <c r="K144" s="1742" t="s">
        <v>93</v>
      </c>
      <c r="L144" s="1781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1944"/>
      <c r="D145" s="1946"/>
      <c r="E145" s="1944"/>
      <c r="F145" s="1946"/>
      <c r="G145" s="1956" t="s">
        <v>810</v>
      </c>
      <c r="H145" s="1957"/>
      <c r="I145" s="2101">
        <v>99400</v>
      </c>
      <c r="J145" s="2103"/>
      <c r="K145" s="1742" t="s">
        <v>93</v>
      </c>
      <c r="L145" s="1781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1944"/>
      <c r="D146" s="1946"/>
      <c r="E146" s="1944"/>
      <c r="F146" s="1946"/>
      <c r="G146" s="1959" t="s">
        <v>811</v>
      </c>
      <c r="H146" s="1960"/>
      <c r="I146" s="2600">
        <v>100000</v>
      </c>
      <c r="J146" s="2601"/>
      <c r="K146" s="1743" t="s">
        <v>93</v>
      </c>
      <c r="L146" s="1783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1944"/>
      <c r="D147" s="1946"/>
      <c r="E147" s="1951"/>
      <c r="F147" s="1954"/>
      <c r="G147" s="2149" t="s">
        <v>11</v>
      </c>
      <c r="H147" s="2150"/>
      <c r="I147" s="2150"/>
      <c r="J147" s="2150"/>
      <c r="K147" s="2150"/>
      <c r="L147" s="1531"/>
      <c r="M147" s="649"/>
      <c r="N147" s="588"/>
      <c r="O147" s="589"/>
      <c r="P147" s="590"/>
      <c r="Q147" s="1517"/>
      <c r="R147" s="582"/>
      <c r="S147" s="576"/>
    </row>
    <row r="148" spans="1:19" ht="7.35" customHeight="1">
      <c r="A148" s="407"/>
      <c r="B148" s="398" t="str">
        <f>'4.1Plan'!B514</f>
        <v>Quang Ngai</v>
      </c>
      <c r="C148" s="1947" t="str">
        <f>'4.1Plan'!C514</f>
        <v>PKGA3</v>
      </c>
      <c r="D148" s="1949"/>
      <c r="E148" s="2143" t="str">
        <f>'4.1Plan'!D514</f>
        <v>MLA3-1</v>
      </c>
      <c r="F148" s="2144"/>
      <c r="G148" s="2598" t="s">
        <v>812</v>
      </c>
      <c r="H148" s="2599"/>
      <c r="I148" s="2602">
        <v>100600</v>
      </c>
      <c r="J148" s="2603"/>
      <c r="K148" s="1790" t="s">
        <v>93</v>
      </c>
      <c r="L148" s="1785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1944"/>
      <c r="D149" s="1946"/>
      <c r="E149" s="1944"/>
      <c r="F149" s="1946"/>
      <c r="G149" s="1956" t="s">
        <v>190</v>
      </c>
      <c r="H149" s="1957"/>
      <c r="I149" s="2101">
        <v>101200</v>
      </c>
      <c r="J149" s="2103"/>
      <c r="K149" s="1742" t="s">
        <v>93</v>
      </c>
      <c r="L149" s="1781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1944"/>
      <c r="D150" s="1946"/>
      <c r="E150" s="1944"/>
      <c r="F150" s="1946"/>
      <c r="G150" s="1956" t="s">
        <v>813</v>
      </c>
      <c r="H150" s="1957"/>
      <c r="I150" s="2101">
        <v>101846</v>
      </c>
      <c r="J150" s="2103"/>
      <c r="K150" s="1742" t="s">
        <v>93</v>
      </c>
      <c r="L150" s="1781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1944"/>
      <c r="D151" s="1946"/>
      <c r="E151" s="1944"/>
      <c r="F151" s="1946"/>
      <c r="G151" s="1956" t="s">
        <v>354</v>
      </c>
      <c r="H151" s="1957"/>
      <c r="I151" s="2101">
        <v>103000</v>
      </c>
      <c r="J151" s="2103"/>
      <c r="K151" s="1742" t="s">
        <v>93</v>
      </c>
      <c r="L151" s="1781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1944"/>
      <c r="D152" s="1946"/>
      <c r="E152" s="1944"/>
      <c r="F152" s="1946"/>
      <c r="G152" s="1956" t="s">
        <v>191</v>
      </c>
      <c r="H152" s="1957"/>
      <c r="I152" s="2101">
        <v>103400</v>
      </c>
      <c r="J152" s="2103"/>
      <c r="K152" s="1742" t="s">
        <v>93</v>
      </c>
      <c r="L152" s="1781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1944"/>
      <c r="D153" s="1946"/>
      <c r="E153" s="1944"/>
      <c r="F153" s="1946"/>
      <c r="G153" s="1956" t="s">
        <v>814</v>
      </c>
      <c r="H153" s="1957"/>
      <c r="I153" s="2101">
        <v>104700</v>
      </c>
      <c r="J153" s="2103"/>
      <c r="K153" s="1742" t="s">
        <v>93</v>
      </c>
      <c r="L153" s="1781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1944"/>
      <c r="D154" s="1946"/>
      <c r="E154" s="1944"/>
      <c r="F154" s="1946"/>
      <c r="G154" s="1959" t="s">
        <v>815</v>
      </c>
      <c r="H154" s="1960"/>
      <c r="I154" s="2600">
        <v>105000</v>
      </c>
      <c r="J154" s="2601"/>
      <c r="K154" s="1743" t="s">
        <v>93</v>
      </c>
      <c r="L154" s="1783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1944"/>
      <c r="D155" s="1946"/>
      <c r="E155" s="1951"/>
      <c r="F155" s="1954"/>
      <c r="G155" s="2149" t="s">
        <v>11</v>
      </c>
      <c r="H155" s="2150"/>
      <c r="I155" s="2150"/>
      <c r="J155" s="2150"/>
      <c r="K155" s="2150"/>
      <c r="L155" s="1531"/>
      <c r="M155" s="649"/>
      <c r="N155" s="588"/>
      <c r="O155" s="589"/>
      <c r="P155" s="590"/>
      <c r="Q155" s="1517"/>
      <c r="R155" s="582"/>
      <c r="S155" s="576"/>
    </row>
    <row r="156" spans="1:19" ht="7.35" customHeight="1">
      <c r="A156" s="407"/>
      <c r="B156" s="399"/>
      <c r="C156" s="1944"/>
      <c r="D156" s="1946"/>
      <c r="E156" s="2143" t="str">
        <f>'4.1Plan'!D538</f>
        <v>MLA3-2</v>
      </c>
      <c r="F156" s="2144"/>
      <c r="G156" s="2598" t="s">
        <v>192</v>
      </c>
      <c r="H156" s="2599"/>
      <c r="I156" s="2602">
        <v>105900</v>
      </c>
      <c r="J156" s="2603"/>
      <c r="K156" s="1790" t="s">
        <v>93</v>
      </c>
      <c r="L156" s="1785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1944"/>
      <c r="D157" s="1946"/>
      <c r="E157" s="1944"/>
      <c r="F157" s="1946"/>
      <c r="G157" s="1956" t="s">
        <v>193</v>
      </c>
      <c r="H157" s="1957"/>
      <c r="I157" s="2101">
        <v>106300</v>
      </c>
      <c r="J157" s="2103"/>
      <c r="K157" s="1742" t="s">
        <v>93</v>
      </c>
      <c r="L157" s="1781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1944"/>
      <c r="D158" s="1946"/>
      <c r="E158" s="1944"/>
      <c r="F158" s="1946"/>
      <c r="G158" s="1956" t="s">
        <v>194</v>
      </c>
      <c r="H158" s="1957"/>
      <c r="I158" s="2101">
        <v>107100</v>
      </c>
      <c r="J158" s="2103"/>
      <c r="K158" s="1742" t="s">
        <v>93</v>
      </c>
      <c r="L158" s="1781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1944"/>
      <c r="D159" s="1946"/>
      <c r="E159" s="2141"/>
      <c r="F159" s="2142"/>
      <c r="G159" s="1959" t="s">
        <v>355</v>
      </c>
      <c r="H159" s="1960"/>
      <c r="I159" s="2600">
        <v>108000</v>
      </c>
      <c r="J159" s="2601"/>
      <c r="K159" s="1743" t="s">
        <v>93</v>
      </c>
      <c r="L159" s="1783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1944"/>
      <c r="D160" s="1946"/>
      <c r="E160" s="1951"/>
      <c r="F160" s="1954"/>
      <c r="G160" s="2162" t="s">
        <v>11</v>
      </c>
      <c r="H160" s="2163"/>
      <c r="I160" s="2163"/>
      <c r="J160" s="2163"/>
      <c r="K160" s="2163"/>
      <c r="L160" s="1532"/>
      <c r="M160" s="648"/>
      <c r="N160" s="571"/>
      <c r="O160" s="572"/>
      <c r="P160" s="573"/>
      <c r="Q160" s="581"/>
      <c r="R160" s="1058"/>
      <c r="S160" s="1832"/>
    </row>
    <row r="161" spans="1:19" ht="7.35" customHeight="1">
      <c r="A161" s="407"/>
      <c r="B161" s="399"/>
      <c r="C161" s="1947" t="str">
        <f>'4.1Plan'!C554</f>
        <v>PKGA4</v>
      </c>
      <c r="D161" s="1949"/>
      <c r="E161" s="2143" t="str">
        <f>'4.1Plan'!D554</f>
        <v>MLA4-1</v>
      </c>
      <c r="F161" s="2144"/>
      <c r="G161" s="2598" t="s">
        <v>816</v>
      </c>
      <c r="H161" s="2599"/>
      <c r="I161" s="2602">
        <v>112411</v>
      </c>
      <c r="J161" s="2603"/>
      <c r="K161" s="1790" t="s">
        <v>93</v>
      </c>
      <c r="L161" s="1785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1944"/>
      <c r="D162" s="1946"/>
      <c r="E162" s="1944"/>
      <c r="F162" s="1946"/>
      <c r="G162" s="1956" t="s">
        <v>817</v>
      </c>
      <c r="H162" s="1957"/>
      <c r="I162" s="2101">
        <v>113447</v>
      </c>
      <c r="J162" s="2103"/>
      <c r="K162" s="1742" t="s">
        <v>93</v>
      </c>
      <c r="L162" s="1781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1944"/>
      <c r="D163" s="1946"/>
      <c r="E163" s="1944"/>
      <c r="F163" s="1946"/>
      <c r="G163" s="1956" t="s">
        <v>818</v>
      </c>
      <c r="H163" s="1957"/>
      <c r="I163" s="2101">
        <v>114180</v>
      </c>
      <c r="J163" s="2103"/>
      <c r="K163" s="1742" t="s">
        <v>93</v>
      </c>
      <c r="L163" s="1781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1944"/>
      <c r="D164" s="1946"/>
      <c r="E164" s="1944"/>
      <c r="F164" s="1946"/>
      <c r="G164" s="1959" t="s">
        <v>819</v>
      </c>
      <c r="H164" s="1960"/>
      <c r="I164" s="2600">
        <v>114975</v>
      </c>
      <c r="J164" s="2601"/>
      <c r="K164" s="1743" t="s">
        <v>93</v>
      </c>
      <c r="L164" s="1783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1944"/>
      <c r="D165" s="1946"/>
      <c r="E165" s="1951"/>
      <c r="F165" s="1954"/>
      <c r="G165" s="2149" t="s">
        <v>11</v>
      </c>
      <c r="H165" s="2150"/>
      <c r="I165" s="2150"/>
      <c r="J165" s="2150"/>
      <c r="K165" s="2150"/>
      <c r="L165" s="1531"/>
      <c r="M165" s="649"/>
      <c r="N165" s="588"/>
      <c r="O165" s="589"/>
      <c r="P165" s="590"/>
      <c r="Q165" s="1517"/>
      <c r="R165" s="582"/>
      <c r="S165" s="576"/>
    </row>
    <row r="166" spans="1:19" ht="7.35" customHeight="1">
      <c r="A166" s="407"/>
      <c r="B166" s="399"/>
      <c r="C166" s="1944"/>
      <c r="D166" s="1946"/>
      <c r="E166" s="2143" t="str">
        <f>'4.1Plan'!D575</f>
        <v>MLA4-2</v>
      </c>
      <c r="F166" s="2144"/>
      <c r="G166" s="2598" t="s">
        <v>820</v>
      </c>
      <c r="H166" s="2599"/>
      <c r="I166" s="2602">
        <v>116441</v>
      </c>
      <c r="J166" s="2603"/>
      <c r="K166" s="1790" t="s">
        <v>93</v>
      </c>
      <c r="L166" s="1785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1944"/>
      <c r="D167" s="1946"/>
      <c r="E167" s="2141"/>
      <c r="F167" s="2142"/>
      <c r="G167" s="1956" t="s">
        <v>195</v>
      </c>
      <c r="H167" s="1957"/>
      <c r="I167" s="2101">
        <v>116892</v>
      </c>
      <c r="J167" s="2103"/>
      <c r="K167" s="1742" t="s">
        <v>93</v>
      </c>
      <c r="L167" s="1781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1944"/>
      <c r="D168" s="1946"/>
      <c r="E168" s="2141"/>
      <c r="F168" s="2142"/>
      <c r="G168" s="1956" t="s">
        <v>196</v>
      </c>
      <c r="H168" s="1957"/>
      <c r="I168" s="2101">
        <v>117356</v>
      </c>
      <c r="J168" s="2103"/>
      <c r="K168" s="1742" t="s">
        <v>93</v>
      </c>
      <c r="L168" s="1781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1944"/>
      <c r="D169" s="1946"/>
      <c r="E169" s="2141"/>
      <c r="F169" s="2142"/>
      <c r="G169" s="1956" t="s">
        <v>821</v>
      </c>
      <c r="H169" s="1957"/>
      <c r="I169" s="2101">
        <v>118547</v>
      </c>
      <c r="J169" s="2103"/>
      <c r="K169" s="1742" t="s">
        <v>93</v>
      </c>
      <c r="L169" s="1781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1944"/>
      <c r="D170" s="1946"/>
      <c r="E170" s="2141"/>
      <c r="F170" s="2142"/>
      <c r="G170" s="1956" t="s">
        <v>822</v>
      </c>
      <c r="H170" s="1957"/>
      <c r="I170" s="2101">
        <v>118958</v>
      </c>
      <c r="J170" s="2103"/>
      <c r="K170" s="1742" t="s">
        <v>93</v>
      </c>
      <c r="L170" s="1781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1944"/>
      <c r="D171" s="1946"/>
      <c r="E171" s="2141"/>
      <c r="F171" s="2142"/>
      <c r="G171" s="1956" t="s">
        <v>823</v>
      </c>
      <c r="H171" s="1957"/>
      <c r="I171" s="2101">
        <v>119234</v>
      </c>
      <c r="J171" s="2103"/>
      <c r="K171" s="1742" t="s">
        <v>93</v>
      </c>
      <c r="L171" s="1781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1944"/>
      <c r="D172" s="1946"/>
      <c r="E172" s="2141"/>
      <c r="F172" s="2142"/>
      <c r="G172" s="1959" t="s">
        <v>356</v>
      </c>
      <c r="H172" s="1960"/>
      <c r="I172" s="2600">
        <v>119687</v>
      </c>
      <c r="J172" s="2601"/>
      <c r="K172" s="1743" t="s">
        <v>93</v>
      </c>
      <c r="L172" s="1783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1944"/>
      <c r="D173" s="1946"/>
      <c r="E173" s="1951"/>
      <c r="F173" s="1954"/>
      <c r="G173" s="2149" t="s">
        <v>11</v>
      </c>
      <c r="H173" s="2150"/>
      <c r="I173" s="2150"/>
      <c r="J173" s="2150"/>
      <c r="K173" s="2150"/>
      <c r="L173" s="1531"/>
      <c r="M173" s="649"/>
      <c r="N173" s="588"/>
      <c r="O173" s="589"/>
      <c r="P173" s="590"/>
      <c r="Q173" s="1517"/>
      <c r="R173" s="582"/>
      <c r="S173" s="576"/>
    </row>
    <row r="174" spans="1:19" ht="7.35" customHeight="1">
      <c r="A174" s="407"/>
      <c r="B174" s="399"/>
      <c r="C174" s="1944"/>
      <c r="D174" s="1946"/>
      <c r="E174" s="2143" t="str">
        <f>'4.1Plan'!D594</f>
        <v>MLA4-3</v>
      </c>
      <c r="F174" s="2144"/>
      <c r="G174" s="2598" t="s">
        <v>197</v>
      </c>
      <c r="H174" s="2599"/>
      <c r="I174" s="2602">
        <v>120687</v>
      </c>
      <c r="J174" s="2603"/>
      <c r="K174" s="1790" t="s">
        <v>93</v>
      </c>
      <c r="L174" s="1785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1944"/>
      <c r="D175" s="1946"/>
      <c r="E175" s="2141"/>
      <c r="F175" s="2142"/>
      <c r="G175" s="1956" t="s">
        <v>198</v>
      </c>
      <c r="H175" s="1957"/>
      <c r="I175" s="2101">
        <v>120985</v>
      </c>
      <c r="J175" s="2103"/>
      <c r="K175" s="1742" t="s">
        <v>93</v>
      </c>
      <c r="L175" s="1781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1944"/>
      <c r="D176" s="1946"/>
      <c r="E176" s="2141"/>
      <c r="F176" s="2142"/>
      <c r="G176" s="1956" t="s">
        <v>199</v>
      </c>
      <c r="H176" s="1957"/>
      <c r="I176" s="2101">
        <v>121144</v>
      </c>
      <c r="J176" s="2103"/>
      <c r="K176" s="1742" t="s">
        <v>93</v>
      </c>
      <c r="L176" s="1781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1944"/>
      <c r="D177" s="1946"/>
      <c r="E177" s="2141"/>
      <c r="F177" s="2142"/>
      <c r="G177" s="1956" t="s">
        <v>200</v>
      </c>
      <c r="H177" s="1957"/>
      <c r="I177" s="2101">
        <v>121287</v>
      </c>
      <c r="J177" s="2103"/>
      <c r="K177" s="1742" t="s">
        <v>93</v>
      </c>
      <c r="L177" s="1781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1944"/>
      <c r="D178" s="1946"/>
      <c r="E178" s="2141"/>
      <c r="F178" s="2142"/>
      <c r="G178" s="1956" t="s">
        <v>824</v>
      </c>
      <c r="H178" s="1957"/>
      <c r="I178" s="2101">
        <v>121555</v>
      </c>
      <c r="J178" s="2103"/>
      <c r="K178" s="1742" t="s">
        <v>93</v>
      </c>
      <c r="L178" s="1781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1944"/>
      <c r="D179" s="1946"/>
      <c r="E179" s="1944"/>
      <c r="F179" s="1946"/>
      <c r="G179" s="1956" t="s">
        <v>825</v>
      </c>
      <c r="H179" s="1957"/>
      <c r="I179" s="2101">
        <v>121946</v>
      </c>
      <c r="J179" s="2103"/>
      <c r="K179" s="1742" t="s">
        <v>93</v>
      </c>
      <c r="L179" s="1781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1944"/>
      <c r="D180" s="1946"/>
      <c r="E180" s="1944"/>
      <c r="F180" s="1946"/>
      <c r="G180" s="1956" t="s">
        <v>826</v>
      </c>
      <c r="H180" s="1957"/>
      <c r="I180" s="2101">
        <v>122029</v>
      </c>
      <c r="J180" s="2103"/>
      <c r="K180" s="1742" t="s">
        <v>93</v>
      </c>
      <c r="L180" s="1781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1944"/>
      <c r="D181" s="1946"/>
      <c r="E181" s="2141"/>
      <c r="F181" s="2142"/>
      <c r="G181" s="1956" t="s">
        <v>357</v>
      </c>
      <c r="H181" s="1957"/>
      <c r="I181" s="2101">
        <v>122580</v>
      </c>
      <c r="J181" s="2103"/>
      <c r="K181" s="1742" t="s">
        <v>93</v>
      </c>
      <c r="L181" s="1781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1944"/>
      <c r="D182" s="1946"/>
      <c r="E182" s="1944"/>
      <c r="F182" s="1946"/>
      <c r="G182" s="1956" t="s">
        <v>358</v>
      </c>
      <c r="H182" s="1957"/>
      <c r="I182" s="2101">
        <v>123131</v>
      </c>
      <c r="J182" s="2103"/>
      <c r="K182" s="1742" t="s">
        <v>93</v>
      </c>
      <c r="L182" s="1781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1944"/>
      <c r="D183" s="1946"/>
      <c r="E183" s="1944"/>
      <c r="F183" s="1946"/>
      <c r="G183" s="1956" t="s">
        <v>827</v>
      </c>
      <c r="H183" s="1957"/>
      <c r="I183" s="2101">
        <v>123647</v>
      </c>
      <c r="J183" s="2103"/>
      <c r="K183" s="1742" t="s">
        <v>93</v>
      </c>
      <c r="L183" s="1781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1944"/>
      <c r="D184" s="1946"/>
      <c r="E184" s="1944"/>
      <c r="F184" s="1946"/>
      <c r="G184" s="1956" t="s">
        <v>201</v>
      </c>
      <c r="H184" s="1957"/>
      <c r="I184" s="2101">
        <v>123927</v>
      </c>
      <c r="J184" s="2103"/>
      <c r="K184" s="1742" t="s">
        <v>93</v>
      </c>
      <c r="L184" s="1781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1944"/>
      <c r="D185" s="1946"/>
      <c r="E185" s="1944"/>
      <c r="F185" s="1946"/>
      <c r="G185" s="1959" t="s">
        <v>828</v>
      </c>
      <c r="H185" s="1960"/>
      <c r="I185" s="2600">
        <v>124073</v>
      </c>
      <c r="J185" s="2601"/>
      <c r="K185" s="1743" t="s">
        <v>93</v>
      </c>
      <c r="L185" s="1783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1951"/>
      <c r="D186" s="1954"/>
      <c r="E186" s="2152"/>
      <c r="F186" s="2153"/>
      <c r="G186" s="2149" t="s">
        <v>11</v>
      </c>
      <c r="H186" s="2150"/>
      <c r="I186" s="2150"/>
      <c r="J186" s="2150"/>
      <c r="K186" s="2150"/>
      <c r="L186" s="1780"/>
      <c r="M186" s="649"/>
      <c r="N186" s="588"/>
      <c r="O186" s="589"/>
      <c r="P186" s="590"/>
      <c r="Q186" s="1747"/>
      <c r="R186" s="582"/>
      <c r="S186" s="576"/>
    </row>
    <row r="187" spans="1:19" ht="7.35" customHeight="1">
      <c r="A187" s="407"/>
      <c r="B187" s="399" t="str">
        <f>'4.1Plan'!B618</f>
        <v>Quang Ngai</v>
      </c>
      <c r="C187" s="1944" t="str">
        <f>'4.1Plan'!C618</f>
        <v>PKGA5</v>
      </c>
      <c r="D187" s="1946"/>
      <c r="E187" s="2141" t="str">
        <f>'4.1Plan'!D618</f>
        <v>MLA5-1</v>
      </c>
      <c r="F187" s="2142"/>
      <c r="G187" s="2532" t="s">
        <v>202</v>
      </c>
      <c r="H187" s="2626"/>
      <c r="I187" s="2104">
        <v>129246</v>
      </c>
      <c r="J187" s="2106"/>
      <c r="K187" s="1525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1944"/>
      <c r="D188" s="1946"/>
      <c r="E188" s="1944"/>
      <c r="F188" s="1946"/>
      <c r="G188" s="1956" t="s">
        <v>829</v>
      </c>
      <c r="H188" s="1957"/>
      <c r="I188" s="2101">
        <v>129905</v>
      </c>
      <c r="J188" s="2103"/>
      <c r="K188" s="1513" t="s">
        <v>93</v>
      </c>
      <c r="L188" s="1536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1944"/>
      <c r="D189" s="1946"/>
      <c r="E189" s="1944"/>
      <c r="F189" s="1946"/>
      <c r="G189" s="1956" t="s">
        <v>203</v>
      </c>
      <c r="H189" s="1957"/>
      <c r="I189" s="2101">
        <v>130246</v>
      </c>
      <c r="J189" s="2103"/>
      <c r="K189" s="1513" t="s">
        <v>93</v>
      </c>
      <c r="L189" s="1536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1944"/>
      <c r="D190" s="1946"/>
      <c r="E190" s="1944"/>
      <c r="F190" s="1946"/>
      <c r="G190" s="1956" t="s">
        <v>830</v>
      </c>
      <c r="H190" s="1957"/>
      <c r="I190" s="2101">
        <v>130394</v>
      </c>
      <c r="J190" s="2103"/>
      <c r="K190" s="1513" t="s">
        <v>93</v>
      </c>
      <c r="L190" s="1536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1944"/>
      <c r="D191" s="1946"/>
      <c r="E191" s="1944"/>
      <c r="F191" s="1946"/>
      <c r="G191" s="1956" t="s">
        <v>831</v>
      </c>
      <c r="H191" s="1957"/>
      <c r="I191" s="2600">
        <v>131000</v>
      </c>
      <c r="J191" s="2601"/>
      <c r="K191" s="1513" t="s">
        <v>93</v>
      </c>
      <c r="L191" s="1536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1951"/>
      <c r="D192" s="1954"/>
      <c r="E192" s="1951"/>
      <c r="F192" s="1954"/>
      <c r="G192" s="2149" t="s">
        <v>11</v>
      </c>
      <c r="H192" s="2150"/>
      <c r="I192" s="2150"/>
      <c r="J192" s="2150"/>
      <c r="K192" s="2150"/>
      <c r="L192" s="1140"/>
      <c r="M192" s="649"/>
      <c r="N192" s="588"/>
      <c r="O192" s="589"/>
      <c r="P192" s="590"/>
      <c r="Q192" s="1517"/>
      <c r="R192" s="582"/>
      <c r="S192" s="576"/>
    </row>
    <row r="193" spans="1:74" ht="7.35" customHeight="1">
      <c r="A193" s="1523"/>
      <c r="B193" s="2186" t="s">
        <v>550</v>
      </c>
      <c r="C193" s="2186"/>
      <c r="D193" s="2186"/>
      <c r="E193" s="2186"/>
      <c r="F193" s="2186"/>
      <c r="G193" s="2186"/>
      <c r="H193" s="2186"/>
      <c r="I193" s="2186"/>
      <c r="J193" s="2186"/>
      <c r="K193" s="2186"/>
      <c r="L193" s="2186"/>
      <c r="M193" s="2186"/>
      <c r="N193" s="2186"/>
      <c r="O193" s="2186"/>
      <c r="P193" s="2186"/>
      <c r="Q193" s="2186"/>
      <c r="R193" s="2186"/>
      <c r="S193" s="2187"/>
    </row>
    <row r="194" spans="1:74" ht="7.35" customHeight="1">
      <c r="A194" s="406"/>
      <c r="B194" s="398" t="str">
        <f>'4.1Plan'!B6</f>
        <v>Danang</v>
      </c>
      <c r="C194" s="2638" t="str">
        <f>'4.1Plan'!C6</f>
        <v>PKG01</v>
      </c>
      <c r="D194" s="1949"/>
      <c r="E194" s="2143" t="str">
        <f>'4.1Plan'!D6</f>
        <v>ML01-1</v>
      </c>
      <c r="F194" s="2144"/>
      <c r="G194" s="2145" t="s">
        <v>467</v>
      </c>
      <c r="H194" s="2146"/>
      <c r="I194" s="2611">
        <v>0</v>
      </c>
      <c r="J194" s="2612"/>
      <c r="K194" s="1549" t="s">
        <v>101</v>
      </c>
      <c r="L194" s="1536"/>
      <c r="M194" s="609"/>
      <c r="N194" s="622"/>
      <c r="O194" s="623"/>
      <c r="P194" s="619"/>
      <c r="Q194" s="604"/>
      <c r="R194" s="578"/>
      <c r="S194" s="579" t="s">
        <v>466</v>
      </c>
    </row>
    <row r="195" spans="1:74" ht="7.35" customHeight="1">
      <c r="A195" s="409"/>
      <c r="B195" s="401"/>
      <c r="C195" s="1951"/>
      <c r="D195" s="1954"/>
      <c r="E195" s="1951"/>
      <c r="F195" s="1954"/>
      <c r="G195" s="2149" t="s">
        <v>11</v>
      </c>
      <c r="H195" s="2150"/>
      <c r="I195" s="2150"/>
      <c r="J195" s="2150"/>
      <c r="K195" s="2150"/>
      <c r="L195" s="1531"/>
      <c r="M195" s="649"/>
      <c r="N195" s="588"/>
      <c r="O195" s="589"/>
      <c r="P195" s="590"/>
      <c r="Q195" s="1517"/>
      <c r="R195" s="582"/>
      <c r="S195" s="576"/>
    </row>
    <row r="196" spans="1:74" ht="7.35" customHeight="1">
      <c r="A196" s="406"/>
      <c r="B196" s="398" t="str">
        <f>'4.2.4CB'!B28</f>
        <v>Quang Nam</v>
      </c>
      <c r="C196" s="2638" t="str">
        <f>'4.1Plan'!C120</f>
        <v>PKG03</v>
      </c>
      <c r="D196" s="1949"/>
      <c r="E196" s="2143" t="str">
        <f>'4.1Plan'!D120</f>
        <v>ML03-1</v>
      </c>
      <c r="F196" s="2144"/>
      <c r="G196" s="2598" t="s">
        <v>468</v>
      </c>
      <c r="H196" s="2599"/>
      <c r="I196" s="2602">
        <v>20805</v>
      </c>
      <c r="J196" s="2603"/>
      <c r="K196" s="1513" t="s">
        <v>101</v>
      </c>
      <c r="L196" s="1536"/>
      <c r="M196" s="578"/>
      <c r="N196" s="555"/>
      <c r="O196" s="556"/>
      <c r="P196" s="557"/>
      <c r="Q196" s="558"/>
      <c r="R196" s="578"/>
      <c r="S196" s="579" t="s">
        <v>447</v>
      </c>
    </row>
    <row r="197" spans="1:74" ht="7.35" customHeight="1">
      <c r="A197" s="407"/>
      <c r="B197" s="399"/>
      <c r="C197" s="2639"/>
      <c r="D197" s="2640"/>
      <c r="E197" s="2141"/>
      <c r="F197" s="2142"/>
      <c r="G197" s="1959" t="s">
        <v>204</v>
      </c>
      <c r="H197" s="1960"/>
      <c r="I197" s="2600">
        <v>20805</v>
      </c>
      <c r="J197" s="2601"/>
      <c r="K197" s="1513" t="s">
        <v>101</v>
      </c>
      <c r="L197" s="1536"/>
      <c r="M197" s="617"/>
      <c r="N197" s="567"/>
      <c r="O197" s="568"/>
      <c r="P197" s="569"/>
      <c r="Q197" s="570"/>
      <c r="R197" s="617"/>
      <c r="S197" s="618" t="s">
        <v>447</v>
      </c>
    </row>
    <row r="198" spans="1:74" ht="7.35" customHeight="1">
      <c r="A198" s="407"/>
      <c r="B198" s="399"/>
      <c r="C198" s="1951"/>
      <c r="D198" s="1954"/>
      <c r="E198" s="1951"/>
      <c r="F198" s="1954"/>
      <c r="G198" s="2149" t="s">
        <v>11</v>
      </c>
      <c r="H198" s="2150"/>
      <c r="I198" s="2150"/>
      <c r="J198" s="2150"/>
      <c r="K198" s="2150"/>
      <c r="L198" s="1531"/>
      <c r="M198" s="649"/>
      <c r="N198" s="588"/>
      <c r="O198" s="589"/>
      <c r="P198" s="590"/>
      <c r="Q198" s="1517"/>
      <c r="R198" s="582"/>
      <c r="S198" s="576"/>
    </row>
    <row r="199" spans="1:74" ht="7.35" customHeight="1">
      <c r="A199" s="407"/>
      <c r="B199" s="399"/>
      <c r="C199" s="2638" t="str">
        <f>'4.1Plan'!C444</f>
        <v>PKGA2</v>
      </c>
      <c r="D199" s="1949"/>
      <c r="E199" s="2143" t="str">
        <f>'4.1Plan'!D444</f>
        <v>MLA2-1</v>
      </c>
      <c r="F199" s="2144"/>
      <c r="G199" s="2598" t="s">
        <v>359</v>
      </c>
      <c r="H199" s="2599"/>
      <c r="I199" s="2602">
        <v>83800</v>
      </c>
      <c r="J199" s="2603"/>
      <c r="K199" s="1513" t="s">
        <v>101</v>
      </c>
      <c r="L199" s="1536"/>
      <c r="M199" s="578"/>
      <c r="N199" s="555"/>
      <c r="O199" s="556"/>
      <c r="P199" s="557"/>
      <c r="Q199" s="558"/>
      <c r="R199" s="578"/>
      <c r="S199" s="579" t="s">
        <v>448</v>
      </c>
    </row>
    <row r="200" spans="1:74" ht="7.35" customHeight="1">
      <c r="A200" s="407"/>
      <c r="B200" s="399"/>
      <c r="C200" s="2639"/>
      <c r="D200" s="2640"/>
      <c r="E200" s="2141"/>
      <c r="F200" s="2142"/>
      <c r="G200" s="1959" t="s">
        <v>205</v>
      </c>
      <c r="H200" s="1960"/>
      <c r="I200" s="2600">
        <v>83800</v>
      </c>
      <c r="J200" s="2601"/>
      <c r="K200" s="1513" t="s">
        <v>101</v>
      </c>
      <c r="L200" s="1536"/>
      <c r="M200" s="617"/>
      <c r="N200" s="567"/>
      <c r="O200" s="568"/>
      <c r="P200" s="569"/>
      <c r="Q200" s="570"/>
      <c r="R200" s="617"/>
      <c r="S200" s="618" t="s">
        <v>448</v>
      </c>
    </row>
    <row r="201" spans="1:74" ht="7.35" customHeight="1">
      <c r="A201" s="407"/>
      <c r="B201" s="399"/>
      <c r="C201" s="1951"/>
      <c r="D201" s="1954"/>
      <c r="E201" s="1951"/>
      <c r="F201" s="1954"/>
      <c r="G201" s="2149" t="s">
        <v>11</v>
      </c>
      <c r="H201" s="2150"/>
      <c r="I201" s="2150"/>
      <c r="J201" s="2150"/>
      <c r="K201" s="2150"/>
      <c r="L201" s="1531"/>
      <c r="M201" s="649"/>
      <c r="N201" s="588"/>
      <c r="O201" s="589"/>
      <c r="P201" s="590"/>
      <c r="Q201" s="1517"/>
      <c r="R201" s="582"/>
      <c r="S201" s="576"/>
    </row>
    <row r="202" spans="1:74" ht="7.35" customHeight="1">
      <c r="A202" s="406"/>
      <c r="B202" s="398" t="str">
        <f>'4.1Plan'!B514</f>
        <v>Quang Ngai</v>
      </c>
      <c r="C202" s="2638" t="str">
        <f>'4.1Plan'!C514</f>
        <v>PKGA3</v>
      </c>
      <c r="D202" s="1949"/>
      <c r="E202" s="2143" t="str">
        <f>'4.1Plan'!D514</f>
        <v>MLA3-1</v>
      </c>
      <c r="F202" s="2144"/>
      <c r="G202" s="2598" t="s">
        <v>206</v>
      </c>
      <c r="H202" s="2599"/>
      <c r="I202" s="2602">
        <v>102255</v>
      </c>
      <c r="J202" s="2603"/>
      <c r="K202" s="1549" t="s">
        <v>101</v>
      </c>
      <c r="L202" s="1536"/>
      <c r="M202" s="578"/>
      <c r="N202" s="555"/>
      <c r="O202" s="556"/>
      <c r="P202" s="557"/>
      <c r="Q202" s="558"/>
      <c r="R202" s="578"/>
      <c r="S202" s="579" t="s">
        <v>449</v>
      </c>
    </row>
    <row r="203" spans="1:74" ht="7.35" customHeight="1">
      <c r="A203" s="407"/>
      <c r="B203" s="399"/>
      <c r="C203" s="2639"/>
      <c r="D203" s="2640"/>
      <c r="E203" s="2141"/>
      <c r="F203" s="2142"/>
      <c r="G203" s="1959" t="s">
        <v>947</v>
      </c>
      <c r="H203" s="1960"/>
      <c r="I203" s="2600">
        <v>102255</v>
      </c>
      <c r="J203" s="2601"/>
      <c r="K203" s="1513" t="s">
        <v>101</v>
      </c>
      <c r="L203" s="1536"/>
      <c r="M203" s="617"/>
      <c r="N203" s="567"/>
      <c r="O203" s="568"/>
      <c r="P203" s="569"/>
      <c r="Q203" s="570"/>
      <c r="R203" s="617"/>
      <c r="S203" s="618" t="s">
        <v>449</v>
      </c>
    </row>
    <row r="204" spans="1:74" ht="7.35" customHeight="1">
      <c r="A204" s="407"/>
      <c r="B204" s="399"/>
      <c r="C204" s="1951"/>
      <c r="D204" s="1954"/>
      <c r="E204" s="1951"/>
      <c r="F204" s="1954"/>
      <c r="G204" s="2149" t="s">
        <v>11</v>
      </c>
      <c r="H204" s="2150"/>
      <c r="I204" s="2150"/>
      <c r="J204" s="2150"/>
      <c r="K204" s="2150"/>
      <c r="L204" s="1531"/>
      <c r="M204" s="649"/>
      <c r="N204" s="588"/>
      <c r="O204" s="589"/>
      <c r="P204" s="590"/>
      <c r="Q204" s="1517"/>
      <c r="R204" s="582"/>
      <c r="S204" s="576"/>
    </row>
    <row r="205" spans="1:74" s="586" customFormat="1" ht="7.35" customHeight="1">
      <c r="A205" s="422"/>
      <c r="B205" s="423"/>
      <c r="C205" s="2638" t="str">
        <f>'4.1Plan'!C554</f>
        <v>PKGA4</v>
      </c>
      <c r="D205" s="1949"/>
      <c r="E205" s="2143" t="str">
        <f>'4.1Plan'!D554</f>
        <v>MLA4-1</v>
      </c>
      <c r="F205" s="2144"/>
      <c r="G205" s="2598" t="s">
        <v>948</v>
      </c>
      <c r="H205" s="2599"/>
      <c r="I205" s="2602">
        <v>112615</v>
      </c>
      <c r="J205" s="2603"/>
      <c r="K205" s="1513" t="s">
        <v>101</v>
      </c>
      <c r="L205" s="1536"/>
      <c r="M205" s="578"/>
      <c r="N205" s="555"/>
      <c r="O205" s="556"/>
      <c r="P205" s="557"/>
      <c r="Q205" s="558"/>
      <c r="R205" s="578"/>
      <c r="S205" s="579" t="s">
        <v>450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639"/>
      <c r="D206" s="2640"/>
      <c r="E206" s="2141"/>
      <c r="F206" s="2142"/>
      <c r="G206" s="1959" t="s">
        <v>949</v>
      </c>
      <c r="H206" s="1960"/>
      <c r="I206" s="2600">
        <v>112615</v>
      </c>
      <c r="J206" s="2601"/>
      <c r="K206" s="1513" t="s">
        <v>101</v>
      </c>
      <c r="L206" s="1536"/>
      <c r="M206" s="617"/>
      <c r="N206" s="567"/>
      <c r="O206" s="568"/>
      <c r="P206" s="569"/>
      <c r="Q206" s="570"/>
      <c r="R206" s="617"/>
      <c r="S206" s="618" t="s">
        <v>450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1944"/>
      <c r="D207" s="1946"/>
      <c r="E207" s="1951"/>
      <c r="F207" s="1954"/>
      <c r="G207" s="2149" t="s">
        <v>11</v>
      </c>
      <c r="H207" s="2150"/>
      <c r="I207" s="2150"/>
      <c r="J207" s="2150"/>
      <c r="K207" s="2150"/>
      <c r="L207" s="1531"/>
      <c r="M207" s="649"/>
      <c r="N207" s="588"/>
      <c r="O207" s="589"/>
      <c r="P207" s="590"/>
      <c r="Q207" s="1517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639"/>
      <c r="D208" s="1946"/>
      <c r="E208" s="2143" t="str">
        <f>'4.1Plan'!D594</f>
        <v>MLA4-3</v>
      </c>
      <c r="F208" s="2144"/>
      <c r="G208" s="2145" t="s">
        <v>950</v>
      </c>
      <c r="H208" s="2146"/>
      <c r="I208" s="2611">
        <v>123915</v>
      </c>
      <c r="J208" s="2612"/>
      <c r="K208" s="1513" t="s">
        <v>101</v>
      </c>
      <c r="L208" s="1536"/>
      <c r="M208" s="578"/>
      <c r="N208" s="555"/>
      <c r="O208" s="556"/>
      <c r="P208" s="557"/>
      <c r="Q208" s="558"/>
      <c r="R208" s="578"/>
      <c r="S208" s="579" t="s">
        <v>451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1951"/>
      <c r="D209" s="1954"/>
      <c r="E209" s="1951"/>
      <c r="F209" s="1954"/>
      <c r="G209" s="2149" t="s">
        <v>11</v>
      </c>
      <c r="H209" s="2150"/>
      <c r="I209" s="2150"/>
      <c r="J209" s="2150"/>
      <c r="K209" s="2150"/>
      <c r="L209" s="1531"/>
      <c r="M209" s="649"/>
      <c r="N209" s="588"/>
      <c r="O209" s="589"/>
      <c r="P209" s="590"/>
      <c r="Q209" s="1517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95"/>
      <c r="B210" s="1595"/>
      <c r="C210" s="1516"/>
      <c r="D210" s="1516"/>
      <c r="E210" s="1516"/>
      <c r="F210" s="1516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515"/>
      <c r="D211" s="1515"/>
      <c r="E211" s="1515"/>
      <c r="F211" s="1515"/>
      <c r="G211" s="1598"/>
      <c r="H211" s="1598"/>
      <c r="I211" s="1598"/>
      <c r="J211" s="1598"/>
      <c r="K211" s="1598"/>
      <c r="L211" s="1533"/>
      <c r="M211" s="648"/>
      <c r="N211" s="645"/>
      <c r="O211" s="1058"/>
      <c r="P211" s="645"/>
      <c r="Q211" s="648"/>
      <c r="R211" s="1058"/>
      <c r="S211" s="1599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158" t="s">
        <v>9</v>
      </c>
      <c r="B212" s="2159"/>
      <c r="C212" s="1947" t="s">
        <v>33</v>
      </c>
      <c r="D212" s="1949"/>
      <c r="E212" s="2158" t="s">
        <v>29</v>
      </c>
      <c r="F212" s="2159"/>
      <c r="G212" s="1947" t="s">
        <v>22</v>
      </c>
      <c r="H212" s="1949"/>
      <c r="I212" s="1947" t="s">
        <v>99</v>
      </c>
      <c r="J212" s="1949"/>
      <c r="K212" s="427" t="s">
        <v>100</v>
      </c>
      <c r="L212" s="2001" t="s">
        <v>5</v>
      </c>
      <c r="M212" s="2002"/>
      <c r="N212" s="2002"/>
      <c r="O212" s="2002"/>
      <c r="P212" s="2002"/>
      <c r="Q212" s="2002"/>
      <c r="R212" s="1947" t="s">
        <v>24</v>
      </c>
      <c r="S212" s="1949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147"/>
      <c r="B213" s="2148"/>
      <c r="C213" s="1944" t="s">
        <v>34</v>
      </c>
      <c r="D213" s="1946"/>
      <c r="E213" s="2147" t="s">
        <v>370</v>
      </c>
      <c r="F213" s="2148"/>
      <c r="G213" s="1944"/>
      <c r="H213" s="1946"/>
      <c r="I213" s="1944"/>
      <c r="J213" s="1946"/>
      <c r="K213" s="428"/>
      <c r="L213" s="2002" t="s">
        <v>1081</v>
      </c>
      <c r="M213" s="2002"/>
      <c r="N213" s="2002"/>
      <c r="O213" s="2002"/>
      <c r="P213" s="2002"/>
      <c r="Q213" s="2189"/>
      <c r="R213" s="1993"/>
      <c r="S213" s="1995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147"/>
      <c r="B214" s="2148"/>
      <c r="C214" s="1944"/>
      <c r="D214" s="1946"/>
      <c r="E214" s="2147"/>
      <c r="F214" s="2148"/>
      <c r="G214" s="1944"/>
      <c r="H214" s="1946"/>
      <c r="I214" s="1944"/>
      <c r="J214" s="1946"/>
      <c r="K214" s="428"/>
      <c r="L214" s="2167" t="str">
        <f>'3.1Cost by Sub-contractors'!M3</f>
        <v>Qty</v>
      </c>
      <c r="M214" s="2168"/>
      <c r="N214" s="2171" t="str">
        <f>'3.1Cost by Sub-contractors'!K3</f>
        <v>Unit Price</v>
      </c>
      <c r="O214" s="2172"/>
      <c r="P214" s="2179" t="str">
        <f>'3.1Cost by Sub-contractors'!O3</f>
        <v>Amount</v>
      </c>
      <c r="Q214" s="2180"/>
      <c r="R214" s="1993"/>
      <c r="S214" s="1995"/>
    </row>
    <row r="215" spans="1:74" ht="7.35" customHeight="1">
      <c r="A215" s="2156"/>
      <c r="B215" s="2157"/>
      <c r="C215" s="1951"/>
      <c r="D215" s="1954"/>
      <c r="E215" s="2152"/>
      <c r="F215" s="2153"/>
      <c r="G215" s="1951"/>
      <c r="H215" s="1954"/>
      <c r="I215" s="1951"/>
      <c r="J215" s="1954"/>
      <c r="K215" s="429"/>
      <c r="L215" s="2193" t="str">
        <f>'3.1Cost by Sub-contractors'!J64</f>
        <v>(km)</v>
      </c>
      <c r="M215" s="2194"/>
      <c r="N215" s="2177" t="str">
        <f>'3.1Cost by Sub-contractors'!K4</f>
        <v>(USD)</v>
      </c>
      <c r="O215" s="2178"/>
      <c r="P215" s="2165" t="str">
        <f>'3.1Cost by Sub-contractors'!O4</f>
        <v>(USD)</v>
      </c>
      <c r="Q215" s="2166"/>
      <c r="R215" s="2007"/>
      <c r="S215" s="2009"/>
    </row>
    <row r="216" spans="1:74" ht="7.35" customHeight="1">
      <c r="A216" s="1523"/>
      <c r="B216" s="2186" t="s">
        <v>832</v>
      </c>
      <c r="C216" s="2186"/>
      <c r="D216" s="2186"/>
      <c r="E216" s="2186"/>
      <c r="F216" s="2186"/>
      <c r="G216" s="2186"/>
      <c r="H216" s="2186"/>
      <c r="I216" s="2186"/>
      <c r="J216" s="2186"/>
      <c r="K216" s="2186"/>
      <c r="L216" s="2186"/>
      <c r="M216" s="2186"/>
      <c r="N216" s="2186"/>
      <c r="O216" s="2186"/>
      <c r="P216" s="2186"/>
      <c r="Q216" s="2186"/>
      <c r="R216" s="2186"/>
      <c r="S216" s="2187"/>
    </row>
    <row r="217" spans="1:74" ht="7.35" customHeight="1">
      <c r="A217" s="407"/>
      <c r="B217" s="399" t="str">
        <f>'4.1Plan'!B514</f>
        <v>Quang Ngai</v>
      </c>
      <c r="C217" s="1944" t="str">
        <f>'4.1Plan'!C618</f>
        <v>PKGA5</v>
      </c>
      <c r="D217" s="1946"/>
      <c r="E217" s="2143" t="str">
        <f>'4.1Plan'!V644</f>
        <v>MLA5-2</v>
      </c>
      <c r="F217" s="2144"/>
      <c r="G217" s="2598" t="s">
        <v>469</v>
      </c>
      <c r="H217" s="2599"/>
      <c r="I217" s="2602">
        <v>131605</v>
      </c>
      <c r="J217" s="2603"/>
      <c r="K217" s="1549" t="s">
        <v>93</v>
      </c>
      <c r="L217" s="1536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1944"/>
      <c r="D218" s="1946"/>
      <c r="E218" s="1944"/>
      <c r="F218" s="1946"/>
      <c r="G218" s="1956" t="s">
        <v>470</v>
      </c>
      <c r="H218" s="1957"/>
      <c r="I218" s="2101">
        <v>133265</v>
      </c>
      <c r="J218" s="2103"/>
      <c r="K218" s="1513" t="s">
        <v>98</v>
      </c>
      <c r="L218" s="1536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1944"/>
      <c r="D219" s="1946"/>
      <c r="E219" s="1944"/>
      <c r="F219" s="1946"/>
      <c r="G219" s="1956" t="s">
        <v>833</v>
      </c>
      <c r="H219" s="1957"/>
      <c r="I219" s="2101">
        <v>133394</v>
      </c>
      <c r="J219" s="2103"/>
      <c r="K219" s="1513" t="s">
        <v>93</v>
      </c>
      <c r="L219" s="1536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1944"/>
      <c r="D220" s="1946"/>
      <c r="E220" s="1944"/>
      <c r="F220" s="1946"/>
      <c r="G220" s="1956" t="s">
        <v>834</v>
      </c>
      <c r="H220" s="1957"/>
      <c r="I220" s="2101">
        <v>133893</v>
      </c>
      <c r="J220" s="2103"/>
      <c r="K220" s="1513" t="s">
        <v>98</v>
      </c>
      <c r="L220" s="1536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1944"/>
      <c r="D221" s="1946"/>
      <c r="E221" s="1944"/>
      <c r="F221" s="1946"/>
      <c r="G221" s="1956" t="s">
        <v>835</v>
      </c>
      <c r="H221" s="1957"/>
      <c r="I221" s="2101">
        <v>134686</v>
      </c>
      <c r="J221" s="2103"/>
      <c r="K221" s="1513" t="s">
        <v>93</v>
      </c>
      <c r="L221" s="1536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1944"/>
      <c r="D222" s="1946"/>
      <c r="E222" s="1944"/>
      <c r="F222" s="1946"/>
      <c r="G222" s="1956" t="s">
        <v>836</v>
      </c>
      <c r="H222" s="1957"/>
      <c r="I222" s="2101">
        <v>134880</v>
      </c>
      <c r="J222" s="2103"/>
      <c r="K222" s="1513" t="s">
        <v>93</v>
      </c>
      <c r="L222" s="1536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1944"/>
      <c r="D223" s="1946"/>
      <c r="E223" s="1944"/>
      <c r="F223" s="1946"/>
      <c r="G223" s="1956" t="s">
        <v>837</v>
      </c>
      <c r="H223" s="1957"/>
      <c r="I223" s="2101">
        <v>134969</v>
      </c>
      <c r="J223" s="2103"/>
      <c r="K223" s="1513" t="s">
        <v>93</v>
      </c>
      <c r="L223" s="1536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1944"/>
      <c r="D224" s="1946"/>
      <c r="E224" s="1944"/>
      <c r="F224" s="1946"/>
      <c r="G224" s="1956" t="s">
        <v>838</v>
      </c>
      <c r="H224" s="1957"/>
      <c r="I224" s="2101">
        <v>135456</v>
      </c>
      <c r="J224" s="2103"/>
      <c r="K224" s="1513" t="s">
        <v>93</v>
      </c>
      <c r="L224" s="1536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1944"/>
      <c r="D225" s="1946"/>
      <c r="E225" s="1944"/>
      <c r="F225" s="1946"/>
      <c r="G225" s="2149" t="s">
        <v>11</v>
      </c>
      <c r="H225" s="2150"/>
      <c r="I225" s="2150"/>
      <c r="J225" s="2150"/>
      <c r="K225" s="2150"/>
      <c r="L225" s="1531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1944"/>
      <c r="D226" s="1946"/>
      <c r="E226" s="2143" t="str">
        <f>'4.1Plan'!V673</f>
        <v>MLA5-3</v>
      </c>
      <c r="F226" s="2144"/>
      <c r="G226" s="1956" t="s">
        <v>839</v>
      </c>
      <c r="H226" s="1957"/>
      <c r="I226" s="2101">
        <v>137361</v>
      </c>
      <c r="J226" s="2103"/>
      <c r="K226" s="1513" t="s">
        <v>98</v>
      </c>
      <c r="L226" s="1536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1944"/>
      <c r="D227" s="1946"/>
      <c r="E227" s="1944"/>
      <c r="F227" s="1946"/>
      <c r="G227" s="1956" t="s">
        <v>840</v>
      </c>
      <c r="H227" s="1957"/>
      <c r="I227" s="2101">
        <v>137461</v>
      </c>
      <c r="J227" s="2103"/>
      <c r="K227" s="1513" t="s">
        <v>98</v>
      </c>
      <c r="L227" s="1536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1944"/>
      <c r="D228" s="1946"/>
      <c r="E228" s="1944"/>
      <c r="F228" s="1946"/>
      <c r="G228" s="1956" t="s">
        <v>841</v>
      </c>
      <c r="H228" s="1957"/>
      <c r="I228" s="2101">
        <v>137724</v>
      </c>
      <c r="J228" s="2103"/>
      <c r="K228" s="1513" t="s">
        <v>98</v>
      </c>
      <c r="L228" s="1536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1944"/>
      <c r="D229" s="1946"/>
      <c r="E229" s="1944"/>
      <c r="F229" s="1946"/>
      <c r="G229" s="1956" t="s">
        <v>842</v>
      </c>
      <c r="H229" s="1957"/>
      <c r="I229" s="2101">
        <v>138265</v>
      </c>
      <c r="J229" s="2103"/>
      <c r="K229" s="1513" t="s">
        <v>98</v>
      </c>
      <c r="L229" s="1536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1944"/>
      <c r="D230" s="1946"/>
      <c r="E230" s="1944"/>
      <c r="F230" s="1946"/>
      <c r="G230" s="1956" t="s">
        <v>843</v>
      </c>
      <c r="H230" s="1957"/>
      <c r="I230" s="2101">
        <v>138353</v>
      </c>
      <c r="J230" s="2103"/>
      <c r="K230" s="1513" t="s">
        <v>98</v>
      </c>
      <c r="L230" s="1536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1944"/>
      <c r="D231" s="1946"/>
      <c r="E231" s="1944"/>
      <c r="F231" s="1946"/>
      <c r="G231" s="1956" t="s">
        <v>361</v>
      </c>
      <c r="H231" s="1957"/>
      <c r="I231" s="2101">
        <v>138803</v>
      </c>
      <c r="J231" s="2103"/>
      <c r="K231" s="1513" t="s">
        <v>98</v>
      </c>
      <c r="L231" s="1536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1944"/>
      <c r="D232" s="1946"/>
      <c r="E232" s="1944"/>
      <c r="F232" s="1946"/>
      <c r="G232" s="1956" t="s">
        <v>362</v>
      </c>
      <c r="H232" s="1957"/>
      <c r="I232" s="2101">
        <v>138903</v>
      </c>
      <c r="J232" s="2103"/>
      <c r="K232" s="1513" t="s">
        <v>98</v>
      </c>
      <c r="L232" s="1536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1944"/>
      <c r="D233" s="1946"/>
      <c r="E233" s="1944"/>
      <c r="F233" s="1946"/>
      <c r="G233" s="1956" t="s">
        <v>363</v>
      </c>
      <c r="H233" s="1957"/>
      <c r="I233" s="2101">
        <v>139006</v>
      </c>
      <c r="J233" s="2103"/>
      <c r="K233" s="1513" t="s">
        <v>98</v>
      </c>
      <c r="L233" s="1536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1944"/>
      <c r="D234" s="1946"/>
      <c r="E234" s="1944"/>
      <c r="F234" s="1946"/>
      <c r="G234" s="1956" t="s">
        <v>364</v>
      </c>
      <c r="H234" s="1957"/>
      <c r="I234" s="2101">
        <v>139108</v>
      </c>
      <c r="J234" s="2103"/>
      <c r="K234" s="1513" t="s">
        <v>98</v>
      </c>
      <c r="L234" s="1536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1944"/>
      <c r="D235" s="1946"/>
      <c r="E235" s="1944"/>
      <c r="F235" s="1946"/>
      <c r="G235" s="1956" t="s">
        <v>365</v>
      </c>
      <c r="H235" s="1957"/>
      <c r="I235" s="2101">
        <v>139212</v>
      </c>
      <c r="J235" s="2103"/>
      <c r="K235" s="1513" t="s">
        <v>98</v>
      </c>
      <c r="L235" s="1536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1944"/>
      <c r="D236" s="1946"/>
      <c r="E236" s="1944"/>
      <c r="F236" s="1946"/>
      <c r="G236" s="1956" t="s">
        <v>844</v>
      </c>
      <c r="H236" s="1957"/>
      <c r="I236" s="2600">
        <v>139316</v>
      </c>
      <c r="J236" s="2601"/>
      <c r="K236" s="1513" t="s">
        <v>98</v>
      </c>
      <c r="L236" s="1536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1951"/>
      <c r="D237" s="1954"/>
      <c r="E237" s="1951"/>
      <c r="F237" s="1954"/>
      <c r="G237" s="2149" t="s">
        <v>11</v>
      </c>
      <c r="H237" s="2150"/>
      <c r="I237" s="2150"/>
      <c r="J237" s="2150"/>
      <c r="K237" s="2150"/>
      <c r="L237" s="1531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E218:F218"/>
    <mergeCell ref="E225:F225"/>
    <mergeCell ref="E228:F228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zoomScale="175" zoomScaleNormal="130" zoomScaleSheetLayoutView="175" workbookViewId="0">
      <selection activeCell="I28" sqref="I28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2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145" t="s">
        <v>452</v>
      </c>
      <c r="B1" s="2356"/>
      <c r="C1" s="2356"/>
      <c r="D1" s="2146"/>
      <c r="E1" s="2154" t="s">
        <v>549</v>
      </c>
      <c r="F1" s="2155"/>
      <c r="G1" s="297"/>
      <c r="H1" s="298"/>
      <c r="I1" s="861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1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651" t="s">
        <v>556</v>
      </c>
      <c r="C2" s="2651"/>
      <c r="D2" s="631"/>
      <c r="E2" s="1134">
        <v>100</v>
      </c>
      <c r="F2" s="1135"/>
      <c r="G2" s="297"/>
      <c r="H2" s="298"/>
      <c r="I2" s="861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1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641" t="s">
        <v>557</v>
      </c>
      <c r="C3" s="2641"/>
      <c r="D3" s="397"/>
      <c r="E3" s="1134">
        <v>20</v>
      </c>
      <c r="F3" s="1136"/>
      <c r="G3" s="297"/>
      <c r="H3" s="298"/>
      <c r="I3" s="861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1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641" t="s">
        <v>554</v>
      </c>
      <c r="C4" s="2641"/>
      <c r="D4" s="397"/>
      <c r="E4" s="1142">
        <v>0.05</v>
      </c>
      <c r="F4" s="1136"/>
      <c r="G4" s="297"/>
      <c r="H4" s="298"/>
      <c r="I4" s="861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1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158" t="s">
        <v>453</v>
      </c>
      <c r="B6" s="2159"/>
      <c r="C6" s="1947" t="s">
        <v>454</v>
      </c>
      <c r="D6" s="1949"/>
      <c r="E6" s="2158" t="s">
        <v>455</v>
      </c>
      <c r="F6" s="2159"/>
      <c r="G6" s="417" t="s">
        <v>456</v>
      </c>
      <c r="H6" s="394" t="s">
        <v>457</v>
      </c>
      <c r="I6" s="2001" t="s">
        <v>5</v>
      </c>
      <c r="J6" s="2002"/>
      <c r="K6" s="2002"/>
      <c r="L6" s="2002"/>
      <c r="M6" s="2002"/>
      <c r="N6" s="2002"/>
      <c r="O6" s="2002"/>
      <c r="P6" s="2002"/>
      <c r="Q6" s="2002"/>
      <c r="R6" s="2002"/>
      <c r="S6" s="2002"/>
      <c r="T6" s="2002"/>
      <c r="U6" s="2002"/>
      <c r="V6" s="2002"/>
      <c r="W6" s="2002"/>
      <c r="X6" s="2002"/>
      <c r="Y6" s="2002"/>
      <c r="Z6" s="2002"/>
      <c r="AA6" s="2002"/>
      <c r="AB6" s="2002"/>
      <c r="AC6" s="2002"/>
      <c r="AD6" s="2002"/>
      <c r="AE6" s="2002"/>
      <c r="AF6" s="2002"/>
      <c r="AG6" s="2002"/>
      <c r="AH6" s="2002"/>
      <c r="AI6" s="2002"/>
      <c r="AJ6" s="2002"/>
      <c r="AK6" s="2002"/>
      <c r="AL6" s="2189"/>
      <c r="AM6" s="1998" t="s">
        <v>458</v>
      </c>
      <c r="AN6" s="2000"/>
    </row>
    <row r="7" spans="1:40" ht="7.35" customHeight="1">
      <c r="A7" s="2147"/>
      <c r="B7" s="2148"/>
      <c r="C7" s="1944" t="s">
        <v>459</v>
      </c>
      <c r="D7" s="1946"/>
      <c r="E7" s="2147" t="s">
        <v>460</v>
      </c>
      <c r="F7" s="2148"/>
      <c r="G7" s="418"/>
      <c r="H7" s="300"/>
      <c r="I7" s="2001" t="s">
        <v>963</v>
      </c>
      <c r="J7" s="2002"/>
      <c r="K7" s="2002"/>
      <c r="L7" s="2002"/>
      <c r="M7" s="2002"/>
      <c r="N7" s="2189"/>
      <c r="O7" s="2001" t="s">
        <v>964</v>
      </c>
      <c r="P7" s="2002"/>
      <c r="Q7" s="2002"/>
      <c r="R7" s="2002"/>
      <c r="S7" s="2002"/>
      <c r="T7" s="2002"/>
      <c r="U7" s="2001" t="s">
        <v>965</v>
      </c>
      <c r="V7" s="2002"/>
      <c r="W7" s="2002"/>
      <c r="X7" s="2002"/>
      <c r="Y7" s="2002"/>
      <c r="Z7" s="2002"/>
      <c r="AA7" s="2001" t="s">
        <v>966</v>
      </c>
      <c r="AB7" s="2002"/>
      <c r="AC7" s="2002"/>
      <c r="AD7" s="2002"/>
      <c r="AE7" s="2002"/>
      <c r="AF7" s="2002"/>
      <c r="AG7" s="2020" t="s">
        <v>967</v>
      </c>
      <c r="AH7" s="2021"/>
      <c r="AI7" s="2021"/>
      <c r="AJ7" s="2021"/>
      <c r="AK7" s="2021"/>
      <c r="AL7" s="2021"/>
      <c r="AM7" s="1993"/>
      <c r="AN7" s="1995"/>
    </row>
    <row r="8" spans="1:40" ht="7.35" customHeight="1">
      <c r="A8" s="2147"/>
      <c r="B8" s="2148"/>
      <c r="C8" s="1944"/>
      <c r="D8" s="1946"/>
      <c r="E8" s="2147"/>
      <c r="F8" s="2148"/>
      <c r="G8" s="418"/>
      <c r="H8" s="300"/>
      <c r="I8" s="2647" t="str">
        <f>'3.1Cost by Sub-contractors'!M3</f>
        <v>Qty</v>
      </c>
      <c r="J8" s="2648"/>
      <c r="K8" s="2171" t="str">
        <f>'3.1Cost by Sub-contractors'!K3</f>
        <v>Unit Price</v>
      </c>
      <c r="L8" s="2172"/>
      <c r="M8" s="2179" t="str">
        <f>'3.1Cost by Sub-contractors'!O3</f>
        <v>Amount</v>
      </c>
      <c r="N8" s="2180"/>
      <c r="O8" s="2167" t="str">
        <f>'3.1Cost by Sub-contractors'!M3</f>
        <v>Qty</v>
      </c>
      <c r="P8" s="2168"/>
      <c r="Q8" s="2171" t="str">
        <f>'3.1Cost by Sub-contractors'!K3</f>
        <v>Unit Price</v>
      </c>
      <c r="R8" s="2172"/>
      <c r="S8" s="2179" t="str">
        <f>'3.1Cost by Sub-contractors'!O3</f>
        <v>Amount</v>
      </c>
      <c r="T8" s="2180"/>
      <c r="U8" s="2643" t="str">
        <f>'3.1Cost by Sub-contractors'!M3</f>
        <v>Qty</v>
      </c>
      <c r="V8" s="2644"/>
      <c r="W8" s="2171" t="str">
        <f>'3.1Cost by Sub-contractors'!K3</f>
        <v>Unit Price</v>
      </c>
      <c r="X8" s="2172"/>
      <c r="Y8" s="2179" t="str">
        <f>'3.1Cost by Sub-contractors'!O3</f>
        <v>Amount</v>
      </c>
      <c r="Z8" s="2180"/>
      <c r="AA8" s="2167" t="str">
        <f>'3.1Cost by Sub-contractors'!M3</f>
        <v>Qty</v>
      </c>
      <c r="AB8" s="2168"/>
      <c r="AC8" s="2171" t="str">
        <f>'3.1Cost by Sub-contractors'!K3</f>
        <v>Unit Price</v>
      </c>
      <c r="AD8" s="2172"/>
      <c r="AE8" s="2179" t="str">
        <f>'3.1Cost by Sub-contractors'!O3</f>
        <v>Amount</v>
      </c>
      <c r="AF8" s="2180"/>
      <c r="AG8" s="2167" t="str">
        <f>'3.1Cost by Sub-contractors'!M3</f>
        <v>Qty</v>
      </c>
      <c r="AH8" s="2168"/>
      <c r="AI8" s="2171" t="str">
        <f>'3.1Cost by Sub-contractors'!K3</f>
        <v>Unit Price</v>
      </c>
      <c r="AJ8" s="2172"/>
      <c r="AK8" s="2179" t="str">
        <f>'3.1Cost by Sub-contractors'!O3</f>
        <v>Amount</v>
      </c>
      <c r="AL8" s="2180"/>
      <c r="AM8" s="1993"/>
      <c r="AN8" s="1995"/>
    </row>
    <row r="9" spans="1:40" ht="7.35" customHeight="1">
      <c r="A9" s="2156"/>
      <c r="B9" s="2157"/>
      <c r="C9" s="1951"/>
      <c r="D9" s="1954"/>
      <c r="E9" s="2152"/>
      <c r="F9" s="2153"/>
      <c r="G9" s="419"/>
      <c r="H9" s="413"/>
      <c r="I9" s="2649" t="str">
        <f>'3.1Cost by Sub-contractors'!J38</f>
        <v>(nos.)</v>
      </c>
      <c r="J9" s="2650"/>
      <c r="K9" s="2177" t="str">
        <f>'3.1Cost by Sub-contractors'!K4</f>
        <v>(USD)</v>
      </c>
      <c r="L9" s="2178"/>
      <c r="M9" s="2165" t="str">
        <f>'3.1Cost by Sub-contractors'!O4</f>
        <v>(USD)</v>
      </c>
      <c r="N9" s="2166"/>
      <c r="O9" s="2193" t="str">
        <f>'3.1Cost by Sub-contractors'!J39</f>
        <v>(km)</v>
      </c>
      <c r="P9" s="2194"/>
      <c r="Q9" s="2177" t="str">
        <f>'3.1Cost by Sub-contractors'!K4</f>
        <v>(USD)</v>
      </c>
      <c r="R9" s="2178"/>
      <c r="S9" s="2165" t="str">
        <f>'3.1Cost by Sub-contractors'!O4</f>
        <v>(USD)</v>
      </c>
      <c r="T9" s="2166"/>
      <c r="U9" s="2645" t="str">
        <f>'3.1Cost by Sub-contractors'!J40</f>
        <v>(ha)</v>
      </c>
      <c r="V9" s="2646"/>
      <c r="W9" s="2177" t="str">
        <f>'3.1Cost by Sub-contractors'!K4</f>
        <v>(USD)</v>
      </c>
      <c r="X9" s="2178"/>
      <c r="Y9" s="2165" t="str">
        <f>'3.1Cost by Sub-contractors'!O4</f>
        <v>(USD)</v>
      </c>
      <c r="Z9" s="2166"/>
      <c r="AA9" s="2193" t="str">
        <f>'3.1Cost by Sub-contractors'!J41</f>
        <v>(km)</v>
      </c>
      <c r="AB9" s="2194"/>
      <c r="AC9" s="2177" t="str">
        <f>'3.1Cost by Sub-contractors'!K4</f>
        <v>(USD)</v>
      </c>
      <c r="AD9" s="2178"/>
      <c r="AE9" s="2165" t="str">
        <f>'3.1Cost by Sub-contractors'!O4</f>
        <v>(USD)</v>
      </c>
      <c r="AF9" s="2166"/>
      <c r="AG9" s="2193" t="str">
        <f>'3.1Cost by Sub-contractors'!J42</f>
        <v>(km)</v>
      </c>
      <c r="AH9" s="2194"/>
      <c r="AI9" s="2177" t="str">
        <f>'3.1Cost by Sub-contractors'!K4</f>
        <v>(USD)</v>
      </c>
      <c r="AJ9" s="2178"/>
      <c r="AK9" s="2165" t="str">
        <f>'3.1Cost by Sub-contractors'!O4</f>
        <v>(USD)</v>
      </c>
      <c r="AL9" s="2166"/>
      <c r="AM9" s="2007"/>
      <c r="AN9" s="2009"/>
    </row>
    <row r="10" spans="1:40" s="43" customFormat="1" ht="7.35" customHeight="1">
      <c r="A10" s="379"/>
      <c r="B10" s="1985" t="s">
        <v>944</v>
      </c>
      <c r="C10" s="1985"/>
      <c r="D10" s="1985"/>
      <c r="E10" s="1985"/>
      <c r="F10" s="1985"/>
      <c r="G10" s="1985"/>
      <c r="H10" s="1985"/>
      <c r="I10" s="1985"/>
      <c r="J10" s="1985"/>
      <c r="K10" s="1985"/>
      <c r="L10" s="1985"/>
      <c r="M10" s="1985"/>
      <c r="N10" s="1985"/>
      <c r="O10" s="1985"/>
      <c r="P10" s="1985"/>
      <c r="Q10" s="1985"/>
      <c r="R10" s="1985"/>
      <c r="S10" s="1985"/>
      <c r="T10" s="1985"/>
      <c r="U10" s="1985"/>
      <c r="V10" s="1985"/>
      <c r="W10" s="1985"/>
      <c r="X10" s="1985"/>
      <c r="Y10" s="1985"/>
      <c r="Z10" s="1985"/>
      <c r="AA10" s="1985"/>
      <c r="AB10" s="1985"/>
      <c r="AC10" s="1985"/>
      <c r="AD10" s="1985"/>
      <c r="AE10" s="1985"/>
      <c r="AF10" s="1985"/>
      <c r="AG10" s="1985"/>
      <c r="AH10" s="1985"/>
      <c r="AI10" s="1985"/>
      <c r="AJ10" s="1985"/>
      <c r="AK10" s="1985"/>
      <c r="AL10" s="1985"/>
      <c r="AM10" s="1985"/>
      <c r="AN10" s="1986"/>
    </row>
    <row r="11" spans="1:40" ht="7.35" customHeight="1">
      <c r="A11" s="406"/>
      <c r="B11" s="1090" t="str">
        <f>'4.1Plan'!B6</f>
        <v>Danang</v>
      </c>
      <c r="C11" s="1998" t="str">
        <f>'4.1Plan'!C6</f>
        <v>PKG01</v>
      </c>
      <c r="D11" s="2000"/>
      <c r="E11" s="2437" t="str">
        <f>'4.1Plan'!D6</f>
        <v>ML01-1</v>
      </c>
      <c r="F11" s="2438"/>
      <c r="G11" s="430" t="s">
        <v>482</v>
      </c>
      <c r="H11" s="1141">
        <v>0</v>
      </c>
      <c r="I11" s="863">
        <v>8</v>
      </c>
      <c r="J11" s="653"/>
      <c r="K11" s="625"/>
      <c r="L11" s="867"/>
      <c r="M11" s="660"/>
      <c r="N11" s="661"/>
      <c r="O11" s="647">
        <v>2</v>
      </c>
      <c r="P11" s="658"/>
      <c r="Q11" s="625"/>
      <c r="R11" s="867"/>
      <c r="S11" s="660"/>
      <c r="T11" s="661"/>
      <c r="U11" s="659">
        <v>60</v>
      </c>
      <c r="V11" s="658"/>
      <c r="W11" s="625"/>
      <c r="X11" s="867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481</v>
      </c>
    </row>
    <row r="12" spans="1:40" s="338" customFormat="1" ht="7.35" customHeight="1">
      <c r="A12" s="440"/>
      <c r="B12" s="1089"/>
      <c r="C12" s="2447"/>
      <c r="D12" s="2448"/>
      <c r="E12" s="2007"/>
      <c r="F12" s="2009"/>
      <c r="G12" s="2195" t="s">
        <v>463</v>
      </c>
      <c r="H12" s="2196"/>
      <c r="I12" s="864">
        <f>I11</f>
        <v>8</v>
      </c>
      <c r="J12" s="654"/>
      <c r="K12" s="370">
        <f>'3.1Cost by Sub-contractors'!K38</f>
        <v>150.63</v>
      </c>
      <c r="L12" s="868"/>
      <c r="M12" s="479">
        <f>I12*K12</f>
        <v>1205.04</v>
      </c>
      <c r="N12" s="468"/>
      <c r="O12" s="372">
        <f>O11</f>
        <v>2</v>
      </c>
      <c r="P12" s="369"/>
      <c r="Q12" s="370">
        <f>'3.1Cost by Sub-contractors'!K39</f>
        <v>67.290000000000006</v>
      </c>
      <c r="R12" s="868"/>
      <c r="S12" s="479">
        <f>O12*Q12</f>
        <v>134.58000000000001</v>
      </c>
      <c r="T12" s="468"/>
      <c r="U12" s="467">
        <f>U11</f>
        <v>60</v>
      </c>
      <c r="V12" s="369"/>
      <c r="W12" s="370">
        <f>'3.1Cost by Sub-contractors'!K40</f>
        <v>175.36</v>
      </c>
      <c r="X12" s="868"/>
      <c r="Y12" s="479">
        <f>U12*W12</f>
        <v>10521.6</v>
      </c>
      <c r="Z12" s="468"/>
      <c r="AA12" s="372">
        <f>AA11</f>
        <v>3.86</v>
      </c>
      <c r="AB12" s="369"/>
      <c r="AC12" s="370">
        <f>'3.1Cost by Sub-contractors'!K41</f>
        <v>438.31</v>
      </c>
      <c r="AD12" s="369"/>
      <c r="AE12" s="479">
        <f>AA12*AC12</f>
        <v>1691.8766000000001</v>
      </c>
      <c r="AF12" s="468"/>
      <c r="AG12" s="372">
        <f>AG11</f>
        <v>20.265000000000001</v>
      </c>
      <c r="AH12" s="369"/>
      <c r="AI12" s="370">
        <f>'3.1Cost by Sub-contractors'!K42</f>
        <v>572.73</v>
      </c>
      <c r="AJ12" s="369"/>
      <c r="AK12" s="479">
        <f>AG12*AI12</f>
        <v>11606.373450000001</v>
      </c>
      <c r="AL12" s="468"/>
      <c r="AM12" s="421"/>
      <c r="AN12" s="387"/>
    </row>
    <row r="13" spans="1:40" ht="7.35" customHeight="1">
      <c r="A13" s="407"/>
      <c r="B13" s="1091" t="str">
        <f>'4.1Plan'!B53</f>
        <v>Quang Nam</v>
      </c>
      <c r="C13" s="1998" t="str">
        <f>'4.1Plan'!C120</f>
        <v>PKG03</v>
      </c>
      <c r="D13" s="2000"/>
      <c r="E13" s="2437" t="str">
        <f>'4.1Plan'!D120</f>
        <v>ML03-1</v>
      </c>
      <c r="F13" s="2438"/>
      <c r="G13" s="431" t="s">
        <v>483</v>
      </c>
      <c r="H13" s="432">
        <v>20805</v>
      </c>
      <c r="I13" s="865">
        <v>8</v>
      </c>
      <c r="J13" s="655"/>
      <c r="K13" s="470"/>
      <c r="L13" s="869"/>
      <c r="M13" s="449"/>
      <c r="N13" s="472"/>
      <c r="O13" s="633">
        <v>2</v>
      </c>
      <c r="Q13" s="470"/>
      <c r="R13" s="869"/>
      <c r="S13" s="449"/>
      <c r="T13" s="472"/>
      <c r="U13" s="662">
        <v>27</v>
      </c>
      <c r="V13" s="76"/>
      <c r="W13" s="470"/>
      <c r="X13" s="869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485</v>
      </c>
    </row>
    <row r="14" spans="1:40" ht="7.35" customHeight="1">
      <c r="A14" s="407"/>
      <c r="B14" s="1091"/>
      <c r="C14" s="2007"/>
      <c r="D14" s="2009"/>
      <c r="E14" s="1993"/>
      <c r="F14" s="1995"/>
      <c r="G14" s="2195" t="s">
        <v>463</v>
      </c>
      <c r="H14" s="2196"/>
      <c r="I14" s="864">
        <f>I13</f>
        <v>8</v>
      </c>
      <c r="J14" s="654"/>
      <c r="K14" s="370">
        <f>'3.1Cost by Sub-contractors'!K38</f>
        <v>150.63</v>
      </c>
      <c r="L14" s="868"/>
      <c r="M14" s="479">
        <f>I14*K14</f>
        <v>1205.04</v>
      </c>
      <c r="N14" s="468"/>
      <c r="O14" s="372">
        <f>O13</f>
        <v>2</v>
      </c>
      <c r="P14" s="369"/>
      <c r="Q14" s="370">
        <f>'3.1Cost by Sub-contractors'!K39</f>
        <v>67.290000000000006</v>
      </c>
      <c r="R14" s="868"/>
      <c r="S14" s="479">
        <f>O14*Q14</f>
        <v>134.58000000000001</v>
      </c>
      <c r="T14" s="468"/>
      <c r="U14" s="467">
        <f>U13</f>
        <v>27</v>
      </c>
      <c r="V14" s="369"/>
      <c r="W14" s="370">
        <f>'3.1Cost by Sub-contractors'!K40</f>
        <v>175.36</v>
      </c>
      <c r="X14" s="868"/>
      <c r="Y14" s="479">
        <f>U14*W14</f>
        <v>4734.72</v>
      </c>
      <c r="Z14" s="468"/>
      <c r="AA14" s="372">
        <f>AA13</f>
        <v>2.5</v>
      </c>
      <c r="AB14" s="369"/>
      <c r="AC14" s="370">
        <f>'3.1Cost by Sub-contractors'!K41</f>
        <v>438.31</v>
      </c>
      <c r="AD14" s="369"/>
      <c r="AE14" s="479">
        <f>AA14*AC14</f>
        <v>1095.7750000000001</v>
      </c>
      <c r="AF14" s="468"/>
      <c r="AG14" s="372">
        <f>AG13</f>
        <v>13.125</v>
      </c>
      <c r="AH14" s="369"/>
      <c r="AI14" s="370">
        <f>'3.1Cost by Sub-contractors'!K42</f>
        <v>572.73</v>
      </c>
      <c r="AJ14" s="369"/>
      <c r="AK14" s="479">
        <f>AG14*AI14</f>
        <v>7517.0812500000002</v>
      </c>
      <c r="AL14" s="468"/>
      <c r="AM14" s="421"/>
      <c r="AN14" s="387"/>
    </row>
    <row r="15" spans="1:40" ht="7.35" customHeight="1">
      <c r="A15" s="407"/>
      <c r="B15" s="1091"/>
      <c r="C15" s="1998" t="str">
        <f>'4.1Plan'!C203</f>
        <v>PKG05</v>
      </c>
      <c r="D15" s="2000"/>
      <c r="E15" s="2437" t="str">
        <f>'4.1Plan'!D216</f>
        <v>ML05-2</v>
      </c>
      <c r="F15" s="2438"/>
      <c r="G15" s="431" t="s">
        <v>484</v>
      </c>
      <c r="H15" s="433">
        <v>40776</v>
      </c>
      <c r="I15" s="865">
        <v>8</v>
      </c>
      <c r="J15" s="655"/>
      <c r="K15" s="470"/>
      <c r="L15" s="869"/>
      <c r="M15" s="449"/>
      <c r="N15" s="472"/>
      <c r="O15" s="633">
        <v>2</v>
      </c>
      <c r="Q15" s="470"/>
      <c r="R15" s="869"/>
      <c r="S15" s="625"/>
      <c r="T15" s="661"/>
      <c r="U15" s="662">
        <v>33</v>
      </c>
      <c r="V15" s="76"/>
      <c r="W15" s="470"/>
      <c r="X15" s="869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486</v>
      </c>
    </row>
    <row r="16" spans="1:40" ht="7.35" customHeight="1">
      <c r="A16" s="407"/>
      <c r="B16" s="1091"/>
      <c r="C16" s="2007"/>
      <c r="D16" s="2009"/>
      <c r="E16" s="1993"/>
      <c r="F16" s="1995"/>
      <c r="G16" s="2195" t="s">
        <v>463</v>
      </c>
      <c r="H16" s="2196"/>
      <c r="I16" s="864">
        <f>I15</f>
        <v>8</v>
      </c>
      <c r="J16" s="654"/>
      <c r="K16" s="370">
        <f>'3.1Cost by Sub-contractors'!K38</f>
        <v>150.63</v>
      </c>
      <c r="L16" s="868"/>
      <c r="M16" s="479">
        <f>I16*K16</f>
        <v>1205.04</v>
      </c>
      <c r="N16" s="468"/>
      <c r="O16" s="372">
        <f>O15</f>
        <v>2</v>
      </c>
      <c r="P16" s="369"/>
      <c r="Q16" s="370">
        <f>'3.1Cost by Sub-contractors'!K39</f>
        <v>67.290000000000006</v>
      </c>
      <c r="R16" s="868"/>
      <c r="S16" s="479">
        <f>O16*Q16</f>
        <v>134.58000000000001</v>
      </c>
      <c r="T16" s="378"/>
      <c r="U16" s="467">
        <f>U15</f>
        <v>33</v>
      </c>
      <c r="V16" s="369"/>
      <c r="W16" s="370">
        <f>'3.1Cost by Sub-contractors'!K40</f>
        <v>175.36</v>
      </c>
      <c r="X16" s="868"/>
      <c r="Y16" s="479">
        <f>U16*W16</f>
        <v>5786.88</v>
      </c>
      <c r="Z16" s="378"/>
      <c r="AA16" s="372">
        <f>AA15</f>
        <v>2.46</v>
      </c>
      <c r="AB16" s="369"/>
      <c r="AC16" s="370">
        <f>'3.1Cost by Sub-contractors'!K41</f>
        <v>438.31</v>
      </c>
      <c r="AD16" s="369"/>
      <c r="AE16" s="479">
        <f>AA16*AC16</f>
        <v>1078.2426</v>
      </c>
      <c r="AF16" s="378"/>
      <c r="AG16" s="372">
        <f>AG15</f>
        <v>12.915000000000001</v>
      </c>
      <c r="AH16" s="369"/>
      <c r="AI16" s="370">
        <f>'3.1Cost by Sub-contractors'!K42</f>
        <v>572.73</v>
      </c>
      <c r="AJ16" s="369"/>
      <c r="AK16" s="479">
        <f>AG16*AI16</f>
        <v>7396.8079500000003</v>
      </c>
      <c r="AL16" s="378"/>
      <c r="AM16" s="390"/>
      <c r="AN16" s="387"/>
    </row>
    <row r="17" spans="1:40" ht="7.35" customHeight="1">
      <c r="A17" s="407"/>
      <c r="B17" s="1091"/>
      <c r="C17" s="1993" t="str">
        <f>'4.1Plan'!C309</f>
        <v>PKG07</v>
      </c>
      <c r="D17" s="1995"/>
      <c r="E17" s="2437" t="str">
        <f>'4.1Plan'!D355</f>
        <v>ML07-3</v>
      </c>
      <c r="F17" s="2438"/>
      <c r="G17" s="431" t="s">
        <v>487</v>
      </c>
      <c r="H17" s="433">
        <v>64200</v>
      </c>
      <c r="I17" s="863">
        <v>8</v>
      </c>
      <c r="J17" s="653"/>
      <c r="K17" s="625"/>
      <c r="L17" s="867"/>
      <c r="M17" s="660"/>
      <c r="N17" s="661"/>
      <c r="O17" s="647">
        <v>2</v>
      </c>
      <c r="P17" s="658"/>
      <c r="Q17" s="625"/>
      <c r="R17" s="867"/>
      <c r="S17" s="625"/>
      <c r="T17" s="661"/>
      <c r="U17" s="659">
        <v>28</v>
      </c>
      <c r="V17" s="658"/>
      <c r="W17" s="625"/>
      <c r="X17" s="867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488</v>
      </c>
    </row>
    <row r="18" spans="1:40" ht="7.35" customHeight="1">
      <c r="A18" s="407"/>
      <c r="B18" s="1091"/>
      <c r="C18" s="1993"/>
      <c r="D18" s="1995"/>
      <c r="E18" s="2007"/>
      <c r="F18" s="2009"/>
      <c r="G18" s="2195" t="s">
        <v>463</v>
      </c>
      <c r="H18" s="2196"/>
      <c r="I18" s="864">
        <f>I17</f>
        <v>8</v>
      </c>
      <c r="J18" s="654"/>
      <c r="K18" s="370">
        <f>'3.1Cost by Sub-contractors'!K38</f>
        <v>150.63</v>
      </c>
      <c r="L18" s="868"/>
      <c r="M18" s="479">
        <f>I18*K18</f>
        <v>1205.04</v>
      </c>
      <c r="N18" s="468"/>
      <c r="O18" s="372">
        <f>O17</f>
        <v>2</v>
      </c>
      <c r="P18" s="369"/>
      <c r="Q18" s="370">
        <f>'3.1Cost by Sub-contractors'!K39</f>
        <v>67.290000000000006</v>
      </c>
      <c r="R18" s="868"/>
      <c r="S18" s="479">
        <f>O18*Q18</f>
        <v>134.58000000000001</v>
      </c>
      <c r="T18" s="378"/>
      <c r="U18" s="467">
        <f>U17</f>
        <v>28</v>
      </c>
      <c r="V18" s="369"/>
      <c r="W18" s="370">
        <f>'3.1Cost by Sub-contractors'!K40</f>
        <v>175.36</v>
      </c>
      <c r="X18" s="868"/>
      <c r="Y18" s="479">
        <f>U18*W18</f>
        <v>4910.08</v>
      </c>
      <c r="Z18" s="378"/>
      <c r="AA18" s="372">
        <f>AA17</f>
        <v>2.4300000000000002</v>
      </c>
      <c r="AB18" s="369"/>
      <c r="AC18" s="370">
        <f>'3.1Cost by Sub-contractors'!K41</f>
        <v>438.31</v>
      </c>
      <c r="AD18" s="369"/>
      <c r="AE18" s="479">
        <f>AA18*AC18</f>
        <v>1065.0933</v>
      </c>
      <c r="AF18" s="378"/>
      <c r="AG18" s="372">
        <f>AG17</f>
        <v>12.810000000000002</v>
      </c>
      <c r="AH18" s="369"/>
      <c r="AI18" s="370">
        <f>'3.1Cost by Sub-contractors'!K42</f>
        <v>572.73</v>
      </c>
      <c r="AJ18" s="369"/>
      <c r="AK18" s="479">
        <f>AG18*AI18</f>
        <v>7336.6713000000018</v>
      </c>
      <c r="AL18" s="378"/>
      <c r="AM18" s="390"/>
      <c r="AN18" s="387"/>
    </row>
    <row r="19" spans="1:40" ht="7.35" customHeight="1">
      <c r="A19" s="407"/>
      <c r="B19" s="1091"/>
      <c r="C19" s="1998" t="str">
        <f>'4.1Plan'!C444</f>
        <v>PKGA2</v>
      </c>
      <c r="D19" s="2000"/>
      <c r="E19" s="2437" t="str">
        <f>'4.1Plan'!D444</f>
        <v>MLA2-1</v>
      </c>
      <c r="F19" s="2438"/>
      <c r="G19" s="431" t="s">
        <v>489</v>
      </c>
      <c r="H19" s="432">
        <v>83800</v>
      </c>
      <c r="I19" s="865">
        <v>8</v>
      </c>
      <c r="J19" s="655"/>
      <c r="K19" s="470"/>
      <c r="L19" s="869"/>
      <c r="M19" s="449"/>
      <c r="N19" s="472"/>
      <c r="O19" s="633">
        <v>2</v>
      </c>
      <c r="Q19" s="470"/>
      <c r="R19" s="869"/>
      <c r="S19" s="449"/>
      <c r="T19" s="472"/>
      <c r="U19" s="662">
        <v>28</v>
      </c>
      <c r="V19" s="76"/>
      <c r="W19" s="470"/>
      <c r="X19" s="869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490</v>
      </c>
    </row>
    <row r="20" spans="1:40" ht="7.35" customHeight="1">
      <c r="A20" s="407"/>
      <c r="B20" s="1091"/>
      <c r="C20" s="2007"/>
      <c r="D20" s="2009"/>
      <c r="E20" s="2007"/>
      <c r="F20" s="2009"/>
      <c r="G20" s="2195" t="s">
        <v>463</v>
      </c>
      <c r="H20" s="2196"/>
      <c r="I20" s="864">
        <f>I19</f>
        <v>8</v>
      </c>
      <c r="J20" s="654"/>
      <c r="K20" s="370">
        <f>'3.1Cost by Sub-contractors'!K38</f>
        <v>150.63</v>
      </c>
      <c r="L20" s="868"/>
      <c r="M20" s="479">
        <f>I20*K20</f>
        <v>1205.04</v>
      </c>
      <c r="N20" s="468"/>
      <c r="O20" s="372">
        <f>O19</f>
        <v>2</v>
      </c>
      <c r="P20" s="369"/>
      <c r="Q20" s="370">
        <f>'3.1Cost by Sub-contractors'!K39</f>
        <v>67.290000000000006</v>
      </c>
      <c r="R20" s="868"/>
      <c r="S20" s="479">
        <f>O20*Q20</f>
        <v>134.58000000000001</v>
      </c>
      <c r="T20" s="378"/>
      <c r="U20" s="467">
        <f>U19</f>
        <v>28</v>
      </c>
      <c r="V20" s="369"/>
      <c r="W20" s="370">
        <f>'3.1Cost by Sub-contractors'!K40</f>
        <v>175.36</v>
      </c>
      <c r="X20" s="868"/>
      <c r="Y20" s="479">
        <f>U20*W20</f>
        <v>4910.08</v>
      </c>
      <c r="Z20" s="378"/>
      <c r="AA20" s="372">
        <f>AA19</f>
        <v>1.92</v>
      </c>
      <c r="AB20" s="369"/>
      <c r="AC20" s="370">
        <f>'3.1Cost by Sub-contractors'!K41</f>
        <v>438.31</v>
      </c>
      <c r="AD20" s="369"/>
      <c r="AE20" s="479">
        <f>AA20*AC20</f>
        <v>841.55520000000001</v>
      </c>
      <c r="AF20" s="378"/>
      <c r="AG20" s="372">
        <f>AG19</f>
        <v>10.080000000000002</v>
      </c>
      <c r="AH20" s="369"/>
      <c r="AI20" s="370">
        <f>'3.1Cost by Sub-contractors'!K42</f>
        <v>572.73</v>
      </c>
      <c r="AJ20" s="369"/>
      <c r="AK20" s="479">
        <f>AG20*AI20</f>
        <v>5773.1184000000012</v>
      </c>
      <c r="AL20" s="378"/>
      <c r="AM20" s="390"/>
      <c r="AN20" s="387"/>
    </row>
    <row r="21" spans="1:40" ht="7.35" customHeight="1">
      <c r="A21" s="406"/>
      <c r="B21" s="1090" t="str">
        <f>'4.1Plan'!B514</f>
        <v>Quang Ngai</v>
      </c>
      <c r="C21" s="1993" t="str">
        <f>'4.1Plan'!C514</f>
        <v>PKGA3</v>
      </c>
      <c r="D21" s="1995"/>
      <c r="E21" s="2029" t="str">
        <f>'4.1Plan'!D514</f>
        <v>MLA3-1</v>
      </c>
      <c r="F21" s="2031"/>
      <c r="G21" s="431" t="s">
        <v>491</v>
      </c>
      <c r="H21" s="432">
        <v>102255</v>
      </c>
      <c r="I21" s="866">
        <v>8</v>
      </c>
      <c r="J21" s="656"/>
      <c r="K21" s="374"/>
      <c r="L21" s="870"/>
      <c r="M21" s="543"/>
      <c r="N21" s="376"/>
      <c r="O21" s="461">
        <v>2</v>
      </c>
      <c r="P21" s="373"/>
      <c r="Q21" s="374"/>
      <c r="R21" s="870"/>
      <c r="S21" s="543"/>
      <c r="T21" s="376"/>
      <c r="U21" s="457">
        <v>28</v>
      </c>
      <c r="V21" s="373"/>
      <c r="W21" s="374"/>
      <c r="X21" s="870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492</v>
      </c>
    </row>
    <row r="22" spans="1:40" ht="7.35" customHeight="1">
      <c r="A22" s="407"/>
      <c r="B22" s="1091"/>
      <c r="C22" s="1993"/>
      <c r="D22" s="1995"/>
      <c r="E22" s="1993"/>
      <c r="F22" s="1995"/>
      <c r="G22" s="2195" t="s">
        <v>463</v>
      </c>
      <c r="H22" s="2196"/>
      <c r="I22" s="864">
        <f>I21</f>
        <v>8</v>
      </c>
      <c r="J22" s="654"/>
      <c r="K22" s="370">
        <f>'3.1Cost by Sub-contractors'!K38</f>
        <v>150.63</v>
      </c>
      <c r="L22" s="868"/>
      <c r="M22" s="479">
        <f>I22*K22</f>
        <v>1205.04</v>
      </c>
      <c r="N22" s="468"/>
      <c r="O22" s="372">
        <f>O21</f>
        <v>2</v>
      </c>
      <c r="P22" s="369"/>
      <c r="Q22" s="370">
        <f>'3.1Cost by Sub-contractors'!K39</f>
        <v>67.290000000000006</v>
      </c>
      <c r="R22" s="868"/>
      <c r="S22" s="479">
        <f>O22*Q22</f>
        <v>134.58000000000001</v>
      </c>
      <c r="T22" s="378"/>
      <c r="U22" s="467">
        <f>U21</f>
        <v>28</v>
      </c>
      <c r="V22" s="369"/>
      <c r="W22" s="370">
        <f>'3.1Cost by Sub-contractors'!K40</f>
        <v>175.36</v>
      </c>
      <c r="X22" s="868"/>
      <c r="Y22" s="479">
        <f>U22*W22</f>
        <v>4910.08</v>
      </c>
      <c r="Z22" s="378"/>
      <c r="AA22" s="372">
        <f>AA21</f>
        <v>1.58</v>
      </c>
      <c r="AB22" s="369"/>
      <c r="AC22" s="370">
        <f>'3.1Cost by Sub-contractors'!K41</f>
        <v>438.31</v>
      </c>
      <c r="AD22" s="369"/>
      <c r="AE22" s="479">
        <f>AA22*AC22</f>
        <v>692.52980000000002</v>
      </c>
      <c r="AF22" s="378"/>
      <c r="AG22" s="372">
        <f>AG21</f>
        <v>8.2949999999999999</v>
      </c>
      <c r="AH22" s="369"/>
      <c r="AI22" s="370">
        <f>'3.1Cost by Sub-contractors'!K42</f>
        <v>572.73</v>
      </c>
      <c r="AJ22" s="369"/>
      <c r="AK22" s="479">
        <f>AG22*AI22</f>
        <v>4750.7953500000003</v>
      </c>
      <c r="AL22" s="378"/>
      <c r="AM22" s="390"/>
      <c r="AN22" s="387"/>
    </row>
    <row r="23" spans="1:40" ht="7.35" customHeight="1">
      <c r="A23" s="407"/>
      <c r="B23" s="1091"/>
      <c r="C23" s="1998" t="str">
        <f>'4.1Plan'!C554</f>
        <v>PKGA4</v>
      </c>
      <c r="D23" s="2000"/>
      <c r="E23" s="2437" t="str">
        <f>'4.1Plan'!D554</f>
        <v>MLA4-1</v>
      </c>
      <c r="F23" s="2438"/>
      <c r="G23" s="431" t="s">
        <v>493</v>
      </c>
      <c r="H23" s="432">
        <v>112615</v>
      </c>
      <c r="I23" s="866">
        <v>8</v>
      </c>
      <c r="J23" s="656"/>
      <c r="K23" s="374"/>
      <c r="L23" s="870"/>
      <c r="M23" s="543"/>
      <c r="N23" s="376"/>
      <c r="O23" s="461">
        <v>2</v>
      </c>
      <c r="P23" s="373"/>
      <c r="Q23" s="374"/>
      <c r="R23" s="870"/>
      <c r="S23" s="543"/>
      <c r="T23" s="376"/>
      <c r="U23" s="457">
        <v>28</v>
      </c>
      <c r="V23" s="373"/>
      <c r="W23" s="374"/>
      <c r="X23" s="870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494</v>
      </c>
    </row>
    <row r="24" spans="1:40" ht="7.35" customHeight="1">
      <c r="A24" s="407"/>
      <c r="B24" s="1091"/>
      <c r="C24" s="1993"/>
      <c r="D24" s="1995"/>
      <c r="E24" s="2007"/>
      <c r="F24" s="2009"/>
      <c r="G24" s="2195" t="s">
        <v>463</v>
      </c>
      <c r="H24" s="2196"/>
      <c r="I24" s="864">
        <f>I23</f>
        <v>8</v>
      </c>
      <c r="J24" s="654"/>
      <c r="K24" s="370">
        <f>'3.1Cost by Sub-contractors'!K38</f>
        <v>150.63</v>
      </c>
      <c r="L24" s="868"/>
      <c r="M24" s="479">
        <f>I24*K24</f>
        <v>1205.04</v>
      </c>
      <c r="N24" s="468"/>
      <c r="O24" s="372">
        <f>O23</f>
        <v>2</v>
      </c>
      <c r="P24" s="369"/>
      <c r="Q24" s="370">
        <f>'3.1Cost by Sub-contractors'!K39</f>
        <v>67.290000000000006</v>
      </c>
      <c r="R24" s="868"/>
      <c r="S24" s="479">
        <f>O24*Q24</f>
        <v>134.58000000000001</v>
      </c>
      <c r="T24" s="378"/>
      <c r="U24" s="467">
        <f>U23</f>
        <v>28</v>
      </c>
      <c r="V24" s="369"/>
      <c r="W24" s="370">
        <f>'3.1Cost by Sub-contractors'!K40</f>
        <v>175.36</v>
      </c>
      <c r="X24" s="868"/>
      <c r="Y24" s="479">
        <f>U24*W24</f>
        <v>4910.08</v>
      </c>
      <c r="Z24" s="378"/>
      <c r="AA24" s="372">
        <f>AA23</f>
        <v>1.93</v>
      </c>
      <c r="AB24" s="369"/>
      <c r="AC24" s="370">
        <f>'3.1Cost by Sub-contractors'!K41</f>
        <v>438.31</v>
      </c>
      <c r="AD24" s="369"/>
      <c r="AE24" s="479">
        <f>AA24*AC24</f>
        <v>845.93830000000003</v>
      </c>
      <c r="AF24" s="378"/>
      <c r="AG24" s="372">
        <f>AG23</f>
        <v>10.185000000000002</v>
      </c>
      <c r="AH24" s="369"/>
      <c r="AI24" s="370">
        <f>'3.1Cost by Sub-contractors'!K42</f>
        <v>572.73</v>
      </c>
      <c r="AJ24" s="369"/>
      <c r="AK24" s="479">
        <f>AG24*AI24</f>
        <v>5833.2550500000016</v>
      </c>
      <c r="AL24" s="378"/>
      <c r="AM24" s="390"/>
      <c r="AN24" s="387"/>
    </row>
    <row r="25" spans="1:40" ht="7.35" customHeight="1">
      <c r="A25" s="407"/>
      <c r="B25" s="1091"/>
      <c r="C25" s="1993"/>
      <c r="D25" s="1995"/>
      <c r="E25" s="2437" t="str">
        <f>'4.1Plan'!D594</f>
        <v>MLA4-3</v>
      </c>
      <c r="F25" s="2438"/>
      <c r="G25" s="431" t="s">
        <v>495</v>
      </c>
      <c r="H25" s="432">
        <v>123915</v>
      </c>
      <c r="I25" s="866">
        <v>8</v>
      </c>
      <c r="J25" s="656"/>
      <c r="K25" s="374"/>
      <c r="L25" s="870"/>
      <c r="M25" s="543"/>
      <c r="N25" s="376"/>
      <c r="O25" s="461">
        <v>2</v>
      </c>
      <c r="P25" s="373"/>
      <c r="Q25" s="374"/>
      <c r="R25" s="870"/>
      <c r="S25" s="543"/>
      <c r="T25" s="376"/>
      <c r="U25" s="457">
        <v>28</v>
      </c>
      <c r="V25" s="373"/>
      <c r="W25" s="374"/>
      <c r="X25" s="870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496</v>
      </c>
    </row>
    <row r="26" spans="1:40" ht="7.35" customHeight="1">
      <c r="A26" s="407"/>
      <c r="B26" s="1091"/>
      <c r="C26" s="2007"/>
      <c r="D26" s="2009"/>
      <c r="E26" s="2007"/>
      <c r="F26" s="2009"/>
      <c r="G26" s="2195" t="s">
        <v>463</v>
      </c>
      <c r="H26" s="2196"/>
      <c r="I26" s="864">
        <f>I25</f>
        <v>8</v>
      </c>
      <c r="J26" s="654"/>
      <c r="K26" s="370">
        <f>'3.1Cost by Sub-contractors'!K38</f>
        <v>150.63</v>
      </c>
      <c r="L26" s="868"/>
      <c r="M26" s="479">
        <f>I26*K26</f>
        <v>1205.04</v>
      </c>
      <c r="N26" s="468"/>
      <c r="O26" s="372">
        <f>O25</f>
        <v>2</v>
      </c>
      <c r="P26" s="369"/>
      <c r="Q26" s="370">
        <f>'3.1Cost by Sub-contractors'!K39</f>
        <v>67.290000000000006</v>
      </c>
      <c r="R26" s="868"/>
      <c r="S26" s="479">
        <f>O26*Q26</f>
        <v>134.58000000000001</v>
      </c>
      <c r="T26" s="378"/>
      <c r="U26" s="467">
        <f>U25</f>
        <v>28</v>
      </c>
      <c r="V26" s="369"/>
      <c r="W26" s="370">
        <f>'3.1Cost by Sub-contractors'!K40</f>
        <v>175.36</v>
      </c>
      <c r="X26" s="868"/>
      <c r="Y26" s="479">
        <f>U26*W26</f>
        <v>4910.08</v>
      </c>
      <c r="Z26" s="378"/>
      <c r="AA26" s="372">
        <f>AA25</f>
        <v>1.84</v>
      </c>
      <c r="AB26" s="369"/>
      <c r="AC26" s="370">
        <f>'3.1Cost by Sub-contractors'!K41</f>
        <v>438.31</v>
      </c>
      <c r="AD26" s="369"/>
      <c r="AE26" s="479">
        <f>AA26*AC26</f>
        <v>806.49040000000002</v>
      </c>
      <c r="AF26" s="378"/>
      <c r="AG26" s="372">
        <f>AG25</f>
        <v>9.6600000000000019</v>
      </c>
      <c r="AH26" s="369"/>
      <c r="AI26" s="370">
        <f>'3.1Cost by Sub-contractors'!K42</f>
        <v>572.73</v>
      </c>
      <c r="AJ26" s="369"/>
      <c r="AK26" s="479">
        <f>AG26*AI26</f>
        <v>5532.5718000000015</v>
      </c>
      <c r="AL26" s="378"/>
      <c r="AM26" s="390"/>
      <c r="AN26" s="387"/>
    </row>
    <row r="27" spans="1:40" ht="7.35" customHeight="1">
      <c r="A27" s="407"/>
      <c r="B27" s="1091"/>
      <c r="C27" s="1998" t="str">
        <f>'4.1Plan'!C618</f>
        <v>PKGA5</v>
      </c>
      <c r="D27" s="2000"/>
      <c r="E27" s="2437" t="str">
        <f>'4.1Plan'!D618</f>
        <v>MLA5-1</v>
      </c>
      <c r="F27" s="2438"/>
      <c r="G27" s="431" t="s">
        <v>497</v>
      </c>
      <c r="H27" s="432">
        <v>130750</v>
      </c>
      <c r="I27" s="866">
        <v>8</v>
      </c>
      <c r="J27" s="656"/>
      <c r="K27" s="374"/>
      <c r="L27" s="870"/>
      <c r="M27" s="543"/>
      <c r="N27" s="376"/>
      <c r="O27" s="461">
        <v>2</v>
      </c>
      <c r="P27" s="373"/>
      <c r="Q27" s="374"/>
      <c r="R27" s="870"/>
      <c r="S27" s="543"/>
      <c r="T27" s="376"/>
      <c r="U27" s="457">
        <v>16</v>
      </c>
      <c r="V27" s="373"/>
      <c r="W27" s="374"/>
      <c r="X27" s="870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498</v>
      </c>
    </row>
    <row r="28" spans="1:40">
      <c r="A28" s="409"/>
      <c r="B28" s="1092"/>
      <c r="C28" s="2007"/>
      <c r="D28" s="2009"/>
      <c r="E28" s="2007"/>
      <c r="F28" s="2009"/>
      <c r="G28" s="2195" t="s">
        <v>463</v>
      </c>
      <c r="H28" s="2196"/>
      <c r="I28" s="864">
        <f>I27</f>
        <v>8</v>
      </c>
      <c r="J28" s="654"/>
      <c r="K28" s="370">
        <f>'3.1Cost by Sub-contractors'!K38</f>
        <v>150.63</v>
      </c>
      <c r="L28" s="868"/>
      <c r="M28" s="479">
        <f>I28*K28</f>
        <v>1205.04</v>
      </c>
      <c r="N28" s="468"/>
      <c r="O28" s="372">
        <f>O27</f>
        <v>2</v>
      </c>
      <c r="P28" s="369"/>
      <c r="Q28" s="370">
        <f>'3.1Cost by Sub-contractors'!K39</f>
        <v>67.290000000000006</v>
      </c>
      <c r="R28" s="868"/>
      <c r="S28" s="479">
        <f>O28*Q28</f>
        <v>134.58000000000001</v>
      </c>
      <c r="T28" s="378"/>
      <c r="U28" s="467">
        <f>U27</f>
        <v>16</v>
      </c>
      <c r="V28" s="369"/>
      <c r="W28" s="370">
        <f>'3.1Cost by Sub-contractors'!K40</f>
        <v>175.36</v>
      </c>
      <c r="X28" s="868"/>
      <c r="Y28" s="479">
        <f>U28*W28</f>
        <v>2805.76</v>
      </c>
      <c r="Z28" s="378"/>
      <c r="AA28" s="372">
        <f>AA27</f>
        <v>0.88</v>
      </c>
      <c r="AB28" s="369"/>
      <c r="AC28" s="370">
        <f>'3.1Cost by Sub-contractors'!K41</f>
        <v>438.31</v>
      </c>
      <c r="AD28" s="369"/>
      <c r="AE28" s="479">
        <f>AA28*AC28</f>
        <v>385.71280000000002</v>
      </c>
      <c r="AF28" s="378"/>
      <c r="AG28" s="372">
        <f>AG27</f>
        <v>4.620000000000001</v>
      </c>
      <c r="AH28" s="369"/>
      <c r="AI28" s="370">
        <f>'3.1Cost by Sub-contractors'!K42</f>
        <v>572.73</v>
      </c>
      <c r="AJ28" s="369"/>
      <c r="AK28" s="479">
        <f>AG28*AI28</f>
        <v>2646.0126000000005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H19" sqref="H19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158" t="s">
        <v>9</v>
      </c>
      <c r="B1" s="2159"/>
      <c r="C1" s="1947" t="s">
        <v>33</v>
      </c>
      <c r="D1" s="1949"/>
      <c r="E1" s="414" t="s">
        <v>29</v>
      </c>
      <c r="F1" s="417" t="s">
        <v>22</v>
      </c>
      <c r="G1" s="393" t="s">
        <v>99</v>
      </c>
      <c r="H1" s="2001" t="s">
        <v>5</v>
      </c>
      <c r="I1" s="2002"/>
      <c r="J1" s="2002"/>
      <c r="K1" s="2002"/>
      <c r="L1" s="2002"/>
      <c r="M1" s="2189"/>
      <c r="N1" s="1947" t="s">
        <v>24</v>
      </c>
      <c r="O1" s="1949"/>
    </row>
    <row r="2" spans="1:15" ht="7.35" customHeight="1">
      <c r="A2" s="2147"/>
      <c r="B2" s="2148"/>
      <c r="C2" s="1944" t="s">
        <v>34</v>
      </c>
      <c r="D2" s="1946"/>
      <c r="E2" s="379" t="s">
        <v>370</v>
      </c>
      <c r="F2" s="418"/>
      <c r="G2" s="410"/>
      <c r="H2" s="2001" t="s">
        <v>968</v>
      </c>
      <c r="I2" s="2002"/>
      <c r="J2" s="2002"/>
      <c r="K2" s="2002"/>
      <c r="L2" s="2002"/>
      <c r="M2" s="2189"/>
      <c r="N2" s="1944"/>
      <c r="O2" s="1946"/>
    </row>
    <row r="3" spans="1:15" ht="7.35" customHeight="1">
      <c r="A3" s="2147"/>
      <c r="B3" s="2148"/>
      <c r="C3" s="1944"/>
      <c r="D3" s="1946"/>
      <c r="E3" s="379"/>
      <c r="F3" s="418"/>
      <c r="G3" s="410"/>
      <c r="H3" s="2643" t="str">
        <f>'3.1Cost by Sub-contractors'!M3</f>
        <v>Qty</v>
      </c>
      <c r="I3" s="2644"/>
      <c r="J3" s="2171" t="str">
        <f>'3.1Cost by Sub-contractors'!K3</f>
        <v>Unit Price</v>
      </c>
      <c r="K3" s="2172"/>
      <c r="L3" s="2179" t="str">
        <f>'3.1Cost by Sub-contractors'!O3</f>
        <v>Amount</v>
      </c>
      <c r="M3" s="2180"/>
      <c r="N3" s="1993"/>
      <c r="O3" s="1995"/>
    </row>
    <row r="4" spans="1:15" ht="7.35" customHeight="1">
      <c r="A4" s="2156"/>
      <c r="B4" s="2157"/>
      <c r="C4" s="1951"/>
      <c r="D4" s="1954"/>
      <c r="E4" s="412"/>
      <c r="F4" s="419"/>
      <c r="G4" s="395"/>
      <c r="H4" s="2645" t="str">
        <f>'3.1Cost by Sub-contractors'!J44</f>
        <v>(ha)</v>
      </c>
      <c r="I4" s="2646"/>
      <c r="J4" s="2177" t="str">
        <f>'3.1Cost by Sub-contractors'!K4</f>
        <v>(USD)</v>
      </c>
      <c r="K4" s="2178"/>
      <c r="L4" s="2165" t="str">
        <f>'3.1Cost by Sub-contractors'!O4</f>
        <v>(USD)</v>
      </c>
      <c r="M4" s="2166"/>
      <c r="N4" s="2007"/>
      <c r="O4" s="2009"/>
    </row>
    <row r="5" spans="1:15" s="443" customFormat="1" ht="7.35" customHeight="1">
      <c r="A5" s="379"/>
      <c r="B5" s="2139" t="s">
        <v>943</v>
      </c>
      <c r="C5" s="2139"/>
      <c r="D5" s="2139"/>
      <c r="E5" s="2139"/>
      <c r="F5" s="2139"/>
      <c r="G5" s="2139"/>
      <c r="H5" s="2139"/>
      <c r="I5" s="2139"/>
      <c r="J5" s="2139"/>
      <c r="K5" s="2139"/>
      <c r="L5" s="2139"/>
      <c r="M5" s="2139"/>
      <c r="N5" s="2139"/>
      <c r="O5" s="2140"/>
    </row>
    <row r="6" spans="1:15" ht="7.35" customHeight="1">
      <c r="A6" s="406"/>
      <c r="B6" s="398" t="str">
        <f>'4.1Plan'!B6</f>
        <v>Danang</v>
      </c>
      <c r="C6" s="1947" t="str">
        <f>'4.1Plan'!C6</f>
        <v>PKG01</v>
      </c>
      <c r="D6" s="1949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471</v>
      </c>
    </row>
    <row r="7" spans="1:15" s="577" customFormat="1" ht="7.35" customHeight="1">
      <c r="A7" s="408"/>
      <c r="B7" s="400"/>
      <c r="C7" s="2160"/>
      <c r="D7" s="2161"/>
      <c r="E7" s="395"/>
      <c r="F7" s="2149" t="s">
        <v>11</v>
      </c>
      <c r="G7" s="2150"/>
      <c r="H7" s="467">
        <f>H6</f>
        <v>2.8</v>
      </c>
      <c r="I7" s="589"/>
      <c r="J7" s="588">
        <f>'3.1Cost by Sub-contractors'!K44</f>
        <v>175.36</v>
      </c>
      <c r="K7" s="589"/>
      <c r="L7" s="590">
        <f>H7*J7</f>
        <v>491.00799999999998</v>
      </c>
      <c r="M7" s="616"/>
      <c r="N7" s="582"/>
      <c r="O7" s="576"/>
    </row>
    <row r="8" spans="1:15" ht="7.35" customHeight="1">
      <c r="A8" s="407"/>
      <c r="B8" s="399"/>
      <c r="C8" s="1944"/>
      <c r="D8" s="1946"/>
      <c r="E8" s="392" t="str">
        <f>'4.1Plan'!D33</f>
        <v>ML01-2</v>
      </c>
      <c r="F8" s="614" t="s">
        <v>472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744</v>
      </c>
    </row>
    <row r="9" spans="1:15" ht="7.35" customHeight="1">
      <c r="A9" s="409"/>
      <c r="B9" s="401"/>
      <c r="C9" s="1951"/>
      <c r="D9" s="1954"/>
      <c r="E9" s="395"/>
      <c r="F9" s="2149" t="s">
        <v>11</v>
      </c>
      <c r="G9" s="2150"/>
      <c r="H9" s="467">
        <f>H8</f>
        <v>2.84</v>
      </c>
      <c r="I9" s="649"/>
      <c r="J9" s="588">
        <f>'3.1Cost by Sub-contractors'!K44</f>
        <v>175.36</v>
      </c>
      <c r="K9" s="589"/>
      <c r="L9" s="590">
        <f>H9*J9</f>
        <v>498.0224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1947" t="str">
        <f>'4.1Plan'!C149</f>
        <v>PKG04</v>
      </c>
      <c r="D10" s="1949"/>
      <c r="E10" s="411" t="str">
        <f>'4.1Plan'!D173</f>
        <v>ML04-2</v>
      </c>
      <c r="F10" s="614" t="s">
        <v>474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473</v>
      </c>
    </row>
    <row r="11" spans="1:15" ht="7.35" customHeight="1">
      <c r="A11" s="407"/>
      <c r="B11" s="399"/>
      <c r="C11" s="1951"/>
      <c r="D11" s="1954"/>
      <c r="E11" s="395"/>
      <c r="F11" s="2149" t="s">
        <v>11</v>
      </c>
      <c r="G11" s="2150"/>
      <c r="H11" s="467">
        <f>H10</f>
        <v>1.8</v>
      </c>
      <c r="I11" s="649"/>
      <c r="J11" s="588">
        <f>'3.1Cost by Sub-contractors'!K44</f>
        <v>175.36</v>
      </c>
      <c r="K11" s="589"/>
      <c r="L11" s="590">
        <f>H11*J11</f>
        <v>315.64800000000002</v>
      </c>
      <c r="M11" s="591"/>
      <c r="N11" s="582"/>
      <c r="O11" s="576"/>
    </row>
    <row r="12" spans="1:15" ht="7.35" customHeight="1">
      <c r="A12" s="407"/>
      <c r="B12" s="399"/>
      <c r="C12" s="1944" t="str">
        <f>'4.1Plan'!C309</f>
        <v>PKG07</v>
      </c>
      <c r="D12" s="1946"/>
      <c r="E12" s="392" t="str">
        <f>'4.1Plan'!D355</f>
        <v>ML07-3</v>
      </c>
      <c r="F12" s="628" t="s">
        <v>475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476</v>
      </c>
    </row>
    <row r="13" spans="1:15" ht="7.35" customHeight="1">
      <c r="A13" s="407"/>
      <c r="B13" s="399"/>
      <c r="C13" s="1944"/>
      <c r="D13" s="1946"/>
      <c r="E13" s="395"/>
      <c r="F13" s="2149" t="s">
        <v>11</v>
      </c>
      <c r="G13" s="2150"/>
      <c r="H13" s="467">
        <f>H12</f>
        <v>0.98</v>
      </c>
      <c r="I13" s="649"/>
      <c r="J13" s="588">
        <f>'3.1Cost by Sub-contractors'!K44</f>
        <v>175.36</v>
      </c>
      <c r="K13" s="589"/>
      <c r="L13" s="590">
        <f>H13*J13</f>
        <v>171.8528</v>
      </c>
      <c r="M13" s="591"/>
      <c r="N13" s="582"/>
      <c r="O13" s="576"/>
    </row>
    <row r="14" spans="1:15" ht="7.35" customHeight="1">
      <c r="A14" s="407"/>
      <c r="B14" s="399"/>
      <c r="C14" s="1947" t="str">
        <f>'4.1Plan'!C377</f>
        <v>PKGA1</v>
      </c>
      <c r="D14" s="1949"/>
      <c r="E14" s="411" t="str">
        <f>'4.1Plan'!D377</f>
        <v>MLA1-1</v>
      </c>
      <c r="F14" s="551" t="s">
        <v>478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477</v>
      </c>
    </row>
    <row r="15" spans="1:15" ht="7.35" customHeight="1">
      <c r="A15" s="407"/>
      <c r="B15" s="399"/>
      <c r="C15" s="1951"/>
      <c r="D15" s="1954"/>
      <c r="E15" s="410"/>
      <c r="F15" s="2149" t="s">
        <v>11</v>
      </c>
      <c r="G15" s="2150"/>
      <c r="H15" s="467">
        <f>H14</f>
        <v>7.4</v>
      </c>
      <c r="I15" s="649"/>
      <c r="J15" s="588">
        <f>'3.1Cost by Sub-contractors'!K44</f>
        <v>175.36</v>
      </c>
      <c r="K15" s="589"/>
      <c r="L15" s="590">
        <f>H15*J15</f>
        <v>1297.6640000000002</v>
      </c>
      <c r="M15" s="591"/>
      <c r="N15" s="582"/>
      <c r="O15" s="576"/>
    </row>
    <row r="16" spans="1:15" ht="7.35" customHeight="1">
      <c r="A16" s="407"/>
      <c r="B16" s="399"/>
      <c r="C16" s="1944" t="str">
        <f>'4.1Plan'!C444</f>
        <v>PKGA2</v>
      </c>
      <c r="D16" s="1946"/>
      <c r="E16" s="411" t="str">
        <f>'4.1Plan'!D489</f>
        <v>MLA2-3</v>
      </c>
      <c r="F16" s="551" t="s">
        <v>479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473</v>
      </c>
    </row>
    <row r="17" spans="1:15" ht="7.35" customHeight="1">
      <c r="A17" s="409"/>
      <c r="B17" s="401"/>
      <c r="C17" s="1951"/>
      <c r="D17" s="1954"/>
      <c r="E17" s="395"/>
      <c r="F17" s="2149" t="s">
        <v>11</v>
      </c>
      <c r="G17" s="2150"/>
      <c r="H17" s="467">
        <f>H16</f>
        <v>1.8</v>
      </c>
      <c r="I17" s="649"/>
      <c r="J17" s="588">
        <f>'3.1Cost by Sub-contractors'!K44</f>
        <v>175.36</v>
      </c>
      <c r="K17" s="589"/>
      <c r="L17" s="590">
        <f>H17*J17</f>
        <v>315.64800000000002</v>
      </c>
      <c r="M17" s="591"/>
      <c r="N17" s="582"/>
      <c r="O17" s="576"/>
    </row>
    <row r="18" spans="1:15" ht="7.35" customHeight="1">
      <c r="A18" s="407"/>
      <c r="B18" s="399" t="str">
        <f>'4.1Plan'!B618</f>
        <v>Quang Ngai</v>
      </c>
      <c r="C18" s="1947" t="str">
        <f>'4.1Plan'!C618</f>
        <v>PKGA5</v>
      </c>
      <c r="D18" s="1949"/>
      <c r="E18" s="411" t="str">
        <f>'4.1Plan'!D618</f>
        <v>MLA5-1</v>
      </c>
      <c r="F18" s="551" t="s">
        <v>480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745</v>
      </c>
    </row>
    <row r="19" spans="1:15">
      <c r="A19" s="409"/>
      <c r="B19" s="401"/>
      <c r="C19" s="1951"/>
      <c r="D19" s="1954"/>
      <c r="E19" s="395"/>
      <c r="F19" s="2149" t="s">
        <v>11</v>
      </c>
      <c r="G19" s="2150"/>
      <c r="H19" s="847">
        <f>H18</f>
        <v>2.84</v>
      </c>
      <c r="I19" s="649"/>
      <c r="J19" s="588">
        <f>'3.1Cost by Sub-contractors'!K44</f>
        <v>175.36</v>
      </c>
      <c r="K19" s="589"/>
      <c r="L19" s="590">
        <f>H19*J19</f>
        <v>498.0224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P36" sqref="P36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500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206" t="s">
        <v>452</v>
      </c>
      <c r="B1" s="2207"/>
      <c r="C1" s="2207"/>
      <c r="D1" s="2154" t="s">
        <v>1009</v>
      </c>
      <c r="E1" s="2634"/>
      <c r="F1" s="2634"/>
      <c r="G1" s="2155"/>
      <c r="H1" s="2654" t="s">
        <v>760</v>
      </c>
      <c r="I1" s="2655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657" t="s">
        <v>558</v>
      </c>
      <c r="C2" s="2657"/>
      <c r="D2" s="2617">
        <v>100</v>
      </c>
      <c r="E2" s="2618"/>
      <c r="F2" s="2618"/>
      <c r="G2" s="1491"/>
      <c r="H2" s="1454">
        <v>50</v>
      </c>
      <c r="I2" s="1488"/>
      <c r="J2" s="405"/>
      <c r="K2" s="1334"/>
      <c r="L2" s="1455"/>
      <c r="M2" s="88"/>
      <c r="N2" s="1456"/>
      <c r="O2" s="88"/>
      <c r="P2" s="1501"/>
      <c r="Q2" s="481"/>
      <c r="R2" s="1455"/>
      <c r="S2" s="88"/>
      <c r="T2" s="1456"/>
      <c r="U2" s="88"/>
      <c r="V2" s="1147"/>
      <c r="W2" s="88"/>
      <c r="X2" s="1455"/>
      <c r="Y2" s="88"/>
      <c r="Z2" s="1456"/>
      <c r="AA2" s="88"/>
      <c r="AB2" s="1457"/>
      <c r="AC2" s="1458"/>
    </row>
    <row r="3" spans="1:29" s="43" customFormat="1" ht="7.35" customHeight="1">
      <c r="A3" s="403"/>
      <c r="B3" s="2657" t="s">
        <v>985</v>
      </c>
      <c r="C3" s="2658"/>
      <c r="D3" s="2617">
        <v>400</v>
      </c>
      <c r="E3" s="2618"/>
      <c r="F3" s="2618"/>
      <c r="G3" s="1492"/>
      <c r="H3" s="1167">
        <v>100</v>
      </c>
      <c r="I3" s="1489"/>
      <c r="J3" s="405"/>
      <c r="K3" s="1334"/>
      <c r="L3" s="1455"/>
      <c r="M3" s="88"/>
      <c r="N3" s="1456"/>
      <c r="O3" s="88"/>
      <c r="P3" s="1501"/>
      <c r="Q3" s="481"/>
      <c r="R3" s="1455"/>
      <c r="S3" s="88"/>
      <c r="T3" s="1456"/>
      <c r="U3" s="88"/>
      <c r="V3" s="1147"/>
      <c r="W3" s="88"/>
      <c r="X3" s="1455"/>
      <c r="Y3" s="88"/>
      <c r="Z3" s="1456"/>
      <c r="AA3" s="88"/>
      <c r="AB3" s="1457"/>
      <c r="AC3" s="1458"/>
    </row>
    <row r="4" spans="1:29" s="43" customFormat="1" ht="7.35" customHeight="1">
      <c r="A4" s="403"/>
      <c r="B4" s="2657" t="s">
        <v>986</v>
      </c>
      <c r="C4" s="2657"/>
      <c r="D4" s="2617">
        <v>60</v>
      </c>
      <c r="E4" s="2618"/>
      <c r="F4" s="2618"/>
      <c r="G4" s="1492"/>
      <c r="H4" s="1167">
        <v>30</v>
      </c>
      <c r="I4" s="1489"/>
      <c r="J4" s="405"/>
      <c r="K4" s="1334"/>
      <c r="L4" s="1455"/>
      <c r="M4" s="88"/>
      <c r="N4" s="1456"/>
      <c r="O4" s="88"/>
      <c r="P4" s="1501"/>
      <c r="Q4" s="481"/>
      <c r="R4" s="1455"/>
      <c r="S4" s="88"/>
      <c r="T4" s="1456"/>
      <c r="U4" s="88"/>
      <c r="V4" s="1147"/>
      <c r="W4" s="88"/>
      <c r="X4" s="1455"/>
      <c r="Y4" s="88"/>
      <c r="Z4" s="1456"/>
      <c r="AA4" s="88"/>
      <c r="AB4" s="1457"/>
      <c r="AC4" s="1458"/>
    </row>
    <row r="5" spans="1:29" ht="7.35" customHeight="1">
      <c r="A5" s="403"/>
      <c r="B5" s="2657" t="s">
        <v>559</v>
      </c>
      <c r="C5" s="2657"/>
      <c r="D5" s="2656">
        <v>20</v>
      </c>
      <c r="E5" s="2263"/>
      <c r="F5" s="2263"/>
      <c r="G5" s="1493"/>
      <c r="H5" s="1137">
        <v>20</v>
      </c>
      <c r="I5" s="1490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158" t="s">
        <v>453</v>
      </c>
      <c r="B7" s="2159"/>
      <c r="C7" s="393" t="s">
        <v>454</v>
      </c>
      <c r="D7" s="2158" t="s">
        <v>455</v>
      </c>
      <c r="E7" s="2159"/>
      <c r="F7" s="1947" t="s">
        <v>456</v>
      </c>
      <c r="G7" s="1949"/>
      <c r="H7" s="1947" t="s">
        <v>457</v>
      </c>
      <c r="I7" s="1949"/>
      <c r="J7" s="2020" t="s">
        <v>5</v>
      </c>
      <c r="K7" s="2021"/>
      <c r="L7" s="2021"/>
      <c r="M7" s="2021"/>
      <c r="N7" s="2021"/>
      <c r="O7" s="2021"/>
      <c r="P7" s="2021"/>
      <c r="Q7" s="2021"/>
      <c r="R7" s="2021"/>
      <c r="S7" s="2021"/>
      <c r="T7" s="2021"/>
      <c r="U7" s="2021"/>
      <c r="V7" s="2021"/>
      <c r="W7" s="2021"/>
      <c r="X7" s="2021"/>
      <c r="Y7" s="2021"/>
      <c r="Z7" s="2021"/>
      <c r="AA7" s="2022"/>
      <c r="AB7" s="1947" t="s">
        <v>458</v>
      </c>
      <c r="AC7" s="1949"/>
    </row>
    <row r="8" spans="1:29" ht="7.35" customHeight="1">
      <c r="A8" s="2147"/>
      <c r="B8" s="2148"/>
      <c r="C8" s="410" t="s">
        <v>459</v>
      </c>
      <c r="D8" s="2147" t="s">
        <v>460</v>
      </c>
      <c r="E8" s="2148"/>
      <c r="F8" s="1944"/>
      <c r="G8" s="1946"/>
      <c r="H8" s="1944"/>
      <c r="I8" s="1946"/>
      <c r="J8" s="2020" t="s">
        <v>779</v>
      </c>
      <c r="K8" s="2021"/>
      <c r="L8" s="2021"/>
      <c r="M8" s="2021"/>
      <c r="N8" s="2021"/>
      <c r="O8" s="2022"/>
      <c r="P8" s="2020" t="s">
        <v>780</v>
      </c>
      <c r="Q8" s="2021"/>
      <c r="R8" s="2021"/>
      <c r="S8" s="2021"/>
      <c r="T8" s="2021"/>
      <c r="U8" s="2022"/>
      <c r="V8" s="2020" t="s">
        <v>999</v>
      </c>
      <c r="W8" s="2021"/>
      <c r="X8" s="2021"/>
      <c r="Y8" s="2021"/>
      <c r="Z8" s="2021"/>
      <c r="AA8" s="2022"/>
      <c r="AB8" s="1944"/>
      <c r="AC8" s="1946"/>
    </row>
    <row r="9" spans="1:29" ht="7.35" customHeight="1">
      <c r="A9" s="2147"/>
      <c r="B9" s="2148"/>
      <c r="C9" s="410"/>
      <c r="D9" s="2147"/>
      <c r="E9" s="2148"/>
      <c r="F9" s="1944"/>
      <c r="G9" s="1946"/>
      <c r="H9" s="1944"/>
      <c r="I9" s="1946"/>
      <c r="J9" s="2167" t="str">
        <f>'3.1Cost by Sub-contractors'!M3</f>
        <v>Qty</v>
      </c>
      <c r="K9" s="2168"/>
      <c r="L9" s="2171" t="str">
        <f>'3.1Cost by Sub-contractors'!K3</f>
        <v>Unit Price</v>
      </c>
      <c r="M9" s="2172"/>
      <c r="N9" s="2179" t="str">
        <f>'3.1Cost by Sub-contractors'!O3</f>
        <v>Amount</v>
      </c>
      <c r="O9" s="2180"/>
      <c r="P9" s="2167" t="str">
        <f>'3.1Cost by Sub-contractors'!M3</f>
        <v>Qty</v>
      </c>
      <c r="Q9" s="2168"/>
      <c r="R9" s="2171" t="str">
        <f>'3.1Cost by Sub-contractors'!K3</f>
        <v>Unit Price</v>
      </c>
      <c r="S9" s="2172"/>
      <c r="T9" s="2179" t="str">
        <f>'3.1Cost by Sub-contractors'!O3</f>
        <v>Amount</v>
      </c>
      <c r="U9" s="2180"/>
      <c r="V9" s="2167" t="str">
        <f>'3.1Cost by Sub-contractors'!M3</f>
        <v>Qty</v>
      </c>
      <c r="W9" s="2168"/>
      <c r="X9" s="2171" t="s">
        <v>461</v>
      </c>
      <c r="Y9" s="2172"/>
      <c r="Z9" s="2179" t="s">
        <v>462</v>
      </c>
      <c r="AA9" s="2180"/>
      <c r="AB9" s="1993"/>
      <c r="AC9" s="1995"/>
    </row>
    <row r="10" spans="1:29" ht="7.35" customHeight="1">
      <c r="A10" s="2156"/>
      <c r="B10" s="2157"/>
      <c r="C10" s="395"/>
      <c r="D10" s="2152"/>
      <c r="E10" s="2153"/>
      <c r="F10" s="1951"/>
      <c r="G10" s="1954"/>
      <c r="H10" s="1951"/>
      <c r="I10" s="1954"/>
      <c r="J10" s="2193" t="str">
        <f>'3.1Cost by Sub-contractors'!J66</f>
        <v>(ha)</v>
      </c>
      <c r="K10" s="2194"/>
      <c r="L10" s="2177" t="str">
        <f>'3.1Cost by Sub-contractors'!K4</f>
        <v>(USD)</v>
      </c>
      <c r="M10" s="2178"/>
      <c r="N10" s="2165" t="str">
        <f>'3.1Cost by Sub-contractors'!O4</f>
        <v>(USD)</v>
      </c>
      <c r="O10" s="2166"/>
      <c r="P10" s="2193" t="str">
        <f>'3.1Cost by Sub-contractors'!J67</f>
        <v>(km)</v>
      </c>
      <c r="Q10" s="2194"/>
      <c r="R10" s="2177" t="str">
        <f>'3.1Cost by Sub-contractors'!K4</f>
        <v>(USD)</v>
      </c>
      <c r="S10" s="2178"/>
      <c r="T10" s="2165" t="str">
        <f>'3.1Cost by Sub-contractors'!O4</f>
        <v>(USD)</v>
      </c>
      <c r="U10" s="2166"/>
      <c r="V10" s="2193" t="str">
        <f>'3.1Cost by Sub-contractors'!J68</f>
        <v>(km)</v>
      </c>
      <c r="W10" s="2194"/>
      <c r="X10" s="2177" t="str">
        <f>'3.1Cost by Sub-contractors'!K4</f>
        <v>(USD)</v>
      </c>
      <c r="Y10" s="2178"/>
      <c r="Z10" s="2165" t="str">
        <f>'3.1Cost by Sub-contractors'!O4</f>
        <v>(USD)</v>
      </c>
      <c r="AA10" s="2166"/>
      <c r="AB10" s="2007"/>
      <c r="AC10" s="2009"/>
    </row>
    <row r="11" spans="1:29" s="43" customFormat="1" ht="7.35" customHeight="1">
      <c r="A11" s="403"/>
      <c r="B11" s="2186" t="s">
        <v>781</v>
      </c>
      <c r="C11" s="2186"/>
      <c r="D11" s="2186"/>
      <c r="E11" s="2186"/>
      <c r="F11" s="2186"/>
      <c r="G11" s="2186"/>
      <c r="H11" s="2186"/>
      <c r="I11" s="2186"/>
      <c r="J11" s="2186"/>
      <c r="K11" s="2186"/>
      <c r="L11" s="2186"/>
      <c r="M11" s="2186"/>
      <c r="N11" s="2186"/>
      <c r="O11" s="2186"/>
      <c r="P11" s="2186"/>
      <c r="Q11" s="2186"/>
      <c r="R11" s="2186"/>
      <c r="S11" s="2186"/>
      <c r="T11" s="2186"/>
      <c r="U11" s="2186"/>
      <c r="V11" s="2186"/>
      <c r="W11" s="2186"/>
      <c r="X11" s="2186"/>
      <c r="Y11" s="2186"/>
      <c r="Z11" s="2186"/>
      <c r="AA11" s="2186"/>
      <c r="AB11" s="2186"/>
      <c r="AC11" s="2187"/>
    </row>
    <row r="12" spans="1:29" s="43" customFormat="1" ht="7.35" customHeight="1">
      <c r="A12" s="414"/>
      <c r="B12" s="1482" t="str">
        <f>'4.1Plan'!B6</f>
        <v>Danang</v>
      </c>
      <c r="C12" s="1483" t="str">
        <f>'4.1Plan'!C6</f>
        <v>PKG01</v>
      </c>
      <c r="D12" s="2143" t="str">
        <f>'4.1Plan'!D6</f>
        <v>ML01-1</v>
      </c>
      <c r="E12" s="2144"/>
      <c r="F12" s="2207" t="s">
        <v>755</v>
      </c>
      <c r="G12" s="2207"/>
      <c r="H12" s="2652">
        <v>0</v>
      </c>
      <c r="I12" s="2653"/>
      <c r="J12" s="1494">
        <f>D2*D3/10000</f>
        <v>4</v>
      </c>
      <c r="K12" s="1482"/>
      <c r="L12" s="1486"/>
      <c r="M12" s="1487"/>
      <c r="N12" s="1482"/>
      <c r="O12" s="398"/>
      <c r="P12" s="1502">
        <f>D3/1000</f>
        <v>0.4</v>
      </c>
      <c r="Q12" s="1482"/>
      <c r="R12" s="1486"/>
      <c r="S12" s="1487"/>
      <c r="T12" s="1482"/>
      <c r="U12" s="1482"/>
      <c r="V12" s="476">
        <f>ROUND(D3/D5,0)*D4/1000</f>
        <v>1.2</v>
      </c>
      <c r="W12" s="1482"/>
      <c r="X12" s="1486"/>
      <c r="Y12" s="1487"/>
      <c r="Z12" s="1482"/>
      <c r="AA12" s="398"/>
      <c r="AB12" s="1482"/>
      <c r="AC12" s="420" t="s">
        <v>1000</v>
      </c>
    </row>
    <row r="13" spans="1:29" s="43" customFormat="1" ht="7.35" customHeight="1">
      <c r="A13" s="1479"/>
      <c r="B13" s="1484"/>
      <c r="C13" s="1485"/>
      <c r="D13" s="2152"/>
      <c r="E13" s="2153"/>
      <c r="F13" s="2149" t="s">
        <v>463</v>
      </c>
      <c r="G13" s="2150"/>
      <c r="H13" s="2150"/>
      <c r="I13" s="2151"/>
      <c r="J13" s="1495">
        <f>J12</f>
        <v>4</v>
      </c>
      <c r="K13" s="390"/>
      <c r="L13" s="370">
        <f>'3.1Cost by Sub-contractors'!K66</f>
        <v>175.36</v>
      </c>
      <c r="M13" s="369"/>
      <c r="N13" s="479">
        <f>J13*L13</f>
        <v>701.44</v>
      </c>
      <c r="O13" s="468"/>
      <c r="P13" s="1481">
        <f>P12</f>
        <v>0.4</v>
      </c>
      <c r="Q13" s="390"/>
      <c r="R13" s="370">
        <f>'3.1Cost by Sub-contractors'!K67</f>
        <v>438.31</v>
      </c>
      <c r="S13" s="369"/>
      <c r="T13" s="479">
        <f>P13*R13</f>
        <v>175.32400000000001</v>
      </c>
      <c r="U13" s="390"/>
      <c r="V13" s="372">
        <f>V12</f>
        <v>1.2</v>
      </c>
      <c r="W13" s="390"/>
      <c r="X13" s="370">
        <f>'3.1Cost by Sub-contractors'!K68</f>
        <v>572.73</v>
      </c>
      <c r="Y13" s="369"/>
      <c r="Z13" s="546">
        <f>V13*X13</f>
        <v>687.27599999999995</v>
      </c>
      <c r="AA13" s="341"/>
      <c r="AB13" s="445"/>
      <c r="AC13" s="387"/>
    </row>
    <row r="14" spans="1:29" s="43" customFormat="1" ht="7.35" customHeight="1">
      <c r="A14" s="414"/>
      <c r="B14" s="1482" t="str">
        <f>'4.1Plan'!B120</f>
        <v>Quang Nam</v>
      </c>
      <c r="C14" s="1483" t="str">
        <f>'4.1Plan'!C120</f>
        <v>PKG03</v>
      </c>
      <c r="D14" s="2143" t="str">
        <f>'4.1Plan'!D120</f>
        <v>ML03-1</v>
      </c>
      <c r="E14" s="2144"/>
      <c r="F14" s="2207" t="s">
        <v>756</v>
      </c>
      <c r="G14" s="2207"/>
      <c r="H14" s="2652">
        <f>'4.1Plan'!AB141</f>
        <v>20805</v>
      </c>
      <c r="I14" s="2653"/>
      <c r="J14" s="1494">
        <f>D2*D3/10000</f>
        <v>4</v>
      </c>
      <c r="K14" s="1482"/>
      <c r="L14" s="1486"/>
      <c r="M14" s="1487"/>
      <c r="N14" s="1482"/>
      <c r="O14" s="398"/>
      <c r="P14" s="1502">
        <f>D3/1000</f>
        <v>0.4</v>
      </c>
      <c r="Q14" s="1482"/>
      <c r="R14" s="1486"/>
      <c r="S14" s="1487"/>
      <c r="T14" s="1482"/>
      <c r="U14" s="1482"/>
      <c r="V14" s="476">
        <f>ROUND(D3/D5,0)*D4/1000</f>
        <v>1.2</v>
      </c>
      <c r="W14" s="1482"/>
      <c r="X14" s="1486"/>
      <c r="Y14" s="1487"/>
      <c r="Z14" s="1482"/>
      <c r="AA14" s="398"/>
      <c r="AB14" s="1482"/>
      <c r="AC14" s="388" t="s">
        <v>1001</v>
      </c>
    </row>
    <row r="15" spans="1:29" s="43" customFormat="1" ht="7.35" customHeight="1">
      <c r="A15" s="379"/>
      <c r="B15" s="399"/>
      <c r="C15" s="1485"/>
      <c r="D15" s="2152"/>
      <c r="E15" s="2153"/>
      <c r="F15" s="2149" t="s">
        <v>463</v>
      </c>
      <c r="G15" s="2150"/>
      <c r="H15" s="2150"/>
      <c r="I15" s="2151"/>
      <c r="J15" s="1495">
        <f>J14</f>
        <v>4</v>
      </c>
      <c r="K15" s="390"/>
      <c r="L15" s="370">
        <f>'3.1Cost by Sub-contractors'!K66</f>
        <v>175.36</v>
      </c>
      <c r="M15" s="369"/>
      <c r="N15" s="479">
        <f>J15*L15</f>
        <v>701.44</v>
      </c>
      <c r="O15" s="468"/>
      <c r="P15" s="1481">
        <f>P14</f>
        <v>0.4</v>
      </c>
      <c r="Q15" s="390"/>
      <c r="R15" s="370">
        <f>'3.1Cost by Sub-contractors'!K67</f>
        <v>438.31</v>
      </c>
      <c r="S15" s="369"/>
      <c r="T15" s="479">
        <f>P15*R15</f>
        <v>175.32400000000001</v>
      </c>
      <c r="U15" s="390"/>
      <c r="V15" s="372">
        <f>V14</f>
        <v>1.2</v>
      </c>
      <c r="W15" s="390"/>
      <c r="X15" s="370">
        <f>'3.1Cost by Sub-contractors'!K68</f>
        <v>572.73</v>
      </c>
      <c r="Y15" s="369"/>
      <c r="Z15" s="546">
        <f>V15*X15</f>
        <v>687.27599999999995</v>
      </c>
      <c r="AA15" s="341"/>
      <c r="AB15" s="445"/>
      <c r="AC15" s="387"/>
    </row>
    <row r="16" spans="1:29" s="43" customFormat="1" ht="7.35" customHeight="1">
      <c r="A16" s="379"/>
      <c r="B16" s="399"/>
      <c r="C16" s="1483" t="str">
        <f>'4.1Plan'!C203</f>
        <v>PKG05</v>
      </c>
      <c r="D16" s="2143" t="str">
        <f>'4.1Plan'!D216</f>
        <v>ML05-2</v>
      </c>
      <c r="E16" s="2144"/>
      <c r="F16" s="2207" t="s">
        <v>757</v>
      </c>
      <c r="G16" s="2207"/>
      <c r="H16" s="2652">
        <f>'4.1Plan'!AB246</f>
        <v>40776</v>
      </c>
      <c r="I16" s="2653"/>
      <c r="J16" s="1494">
        <f>D2*D3/10000</f>
        <v>4</v>
      </c>
      <c r="K16" s="1482"/>
      <c r="L16" s="1486"/>
      <c r="M16" s="1487"/>
      <c r="N16" s="1482"/>
      <c r="O16" s="398"/>
      <c r="P16" s="1502">
        <f>D3/1000</f>
        <v>0.4</v>
      </c>
      <c r="Q16" s="1482"/>
      <c r="R16" s="1486"/>
      <c r="S16" s="1487"/>
      <c r="T16" s="1482"/>
      <c r="U16" s="1482"/>
      <c r="V16" s="476">
        <f>ROUND(D3/D5,0)*D4/1000</f>
        <v>1.2</v>
      </c>
      <c r="W16" s="1482"/>
      <c r="X16" s="1486"/>
      <c r="Y16" s="1487"/>
      <c r="Z16" s="1482"/>
      <c r="AA16" s="398"/>
      <c r="AB16" s="1482"/>
      <c r="AC16" s="388" t="s">
        <v>1002</v>
      </c>
    </row>
    <row r="17" spans="1:29" s="43" customFormat="1" ht="7.35" customHeight="1">
      <c r="A17" s="379"/>
      <c r="B17" s="399"/>
      <c r="C17" s="1485"/>
      <c r="D17" s="2152"/>
      <c r="E17" s="2153"/>
      <c r="F17" s="2149" t="s">
        <v>463</v>
      </c>
      <c r="G17" s="2150"/>
      <c r="H17" s="2150"/>
      <c r="I17" s="2151"/>
      <c r="J17" s="1495">
        <f>J16</f>
        <v>4</v>
      </c>
      <c r="K17" s="390"/>
      <c r="L17" s="370">
        <f>'3.1Cost by Sub-contractors'!K66</f>
        <v>175.36</v>
      </c>
      <c r="M17" s="369"/>
      <c r="N17" s="479">
        <f>J17*L17</f>
        <v>701.44</v>
      </c>
      <c r="O17" s="468"/>
      <c r="P17" s="1481">
        <f>P16</f>
        <v>0.4</v>
      </c>
      <c r="Q17" s="390"/>
      <c r="R17" s="370">
        <f>'3.1Cost by Sub-contractors'!K67</f>
        <v>438.31</v>
      </c>
      <c r="S17" s="369"/>
      <c r="T17" s="479">
        <f>P17*R17</f>
        <v>175.32400000000001</v>
      </c>
      <c r="U17" s="390"/>
      <c r="V17" s="372">
        <f>V16</f>
        <v>1.2</v>
      </c>
      <c r="W17" s="390"/>
      <c r="X17" s="370">
        <f>'3.1Cost by Sub-contractors'!K68</f>
        <v>572.73</v>
      </c>
      <c r="Y17" s="369"/>
      <c r="Z17" s="546">
        <f>V17*X17</f>
        <v>687.27599999999995</v>
      </c>
      <c r="AA17" s="341"/>
      <c r="AB17" s="445"/>
      <c r="AC17" s="387"/>
    </row>
    <row r="18" spans="1:29" s="43" customFormat="1" ht="7.35" customHeight="1">
      <c r="A18" s="379"/>
      <c r="B18" s="399"/>
      <c r="C18" s="1483" t="str">
        <f>'4.1Plan'!C309</f>
        <v>PKG07</v>
      </c>
      <c r="D18" s="2143" t="str">
        <f>'4.1Plan'!D355</f>
        <v>ML07-3</v>
      </c>
      <c r="E18" s="2144"/>
      <c r="F18" s="2207" t="s">
        <v>758</v>
      </c>
      <c r="G18" s="2207"/>
      <c r="H18" s="2652">
        <f>'4.1Plan'!AB369</f>
        <v>64200</v>
      </c>
      <c r="I18" s="2653"/>
      <c r="J18" s="1494">
        <f>D2*D3/10000</f>
        <v>4</v>
      </c>
      <c r="K18" s="1482"/>
      <c r="L18" s="1486"/>
      <c r="M18" s="1487"/>
      <c r="N18" s="1482"/>
      <c r="O18" s="398"/>
      <c r="P18" s="1502">
        <f>D3/1000</f>
        <v>0.4</v>
      </c>
      <c r="Q18" s="1482"/>
      <c r="R18" s="1486"/>
      <c r="S18" s="1487"/>
      <c r="T18" s="1482"/>
      <c r="U18" s="1482"/>
      <c r="V18" s="476">
        <f>ROUND(D3/D5,0)*D4/1000</f>
        <v>1.2</v>
      </c>
      <c r="W18" s="1482"/>
      <c r="X18" s="1486"/>
      <c r="Y18" s="1487"/>
      <c r="Z18" s="1482"/>
      <c r="AA18" s="398"/>
      <c r="AB18" s="1482"/>
      <c r="AC18" s="388" t="s">
        <v>1003</v>
      </c>
    </row>
    <row r="19" spans="1:29" s="43" customFormat="1" ht="7.35" customHeight="1">
      <c r="A19" s="379"/>
      <c r="B19" s="399"/>
      <c r="C19" s="1485"/>
      <c r="D19" s="2152"/>
      <c r="E19" s="2153"/>
      <c r="F19" s="2149" t="s">
        <v>463</v>
      </c>
      <c r="G19" s="2150"/>
      <c r="H19" s="2150"/>
      <c r="I19" s="2151"/>
      <c r="J19" s="1495">
        <f>J18</f>
        <v>4</v>
      </c>
      <c r="K19" s="390"/>
      <c r="L19" s="370">
        <f>'3.1Cost by Sub-contractors'!K66</f>
        <v>175.36</v>
      </c>
      <c r="M19" s="369"/>
      <c r="N19" s="479">
        <f>J19*L19</f>
        <v>701.44</v>
      </c>
      <c r="O19" s="468"/>
      <c r="P19" s="1481">
        <f>P18</f>
        <v>0.4</v>
      </c>
      <c r="Q19" s="390"/>
      <c r="R19" s="370">
        <f>'3.1Cost by Sub-contractors'!K67</f>
        <v>438.31</v>
      </c>
      <c r="S19" s="369"/>
      <c r="T19" s="479">
        <f>P19*R19</f>
        <v>175.32400000000001</v>
      </c>
      <c r="U19" s="390"/>
      <c r="V19" s="372">
        <f>V18</f>
        <v>1.2</v>
      </c>
      <c r="W19" s="390"/>
      <c r="X19" s="370">
        <f>'3.1Cost by Sub-contractors'!K68</f>
        <v>572.73</v>
      </c>
      <c r="Y19" s="369"/>
      <c r="Z19" s="546">
        <f>V19*X19</f>
        <v>687.27599999999995</v>
      </c>
      <c r="AA19" s="341"/>
      <c r="AB19" s="445"/>
      <c r="AC19" s="387"/>
    </row>
    <row r="20" spans="1:29" s="43" customFormat="1" ht="7.35" customHeight="1">
      <c r="A20" s="379"/>
      <c r="B20" s="399"/>
      <c r="C20" s="1483" t="str">
        <f>'4.1Plan'!C444</f>
        <v>PKGA2</v>
      </c>
      <c r="D20" s="2143" t="str">
        <f>'4.1Plan'!D444</f>
        <v>MLA2-1</v>
      </c>
      <c r="E20" s="2144"/>
      <c r="F20" s="2207" t="s">
        <v>989</v>
      </c>
      <c r="G20" s="2207"/>
      <c r="H20" s="2652">
        <f>'4.1Plan'!AB455</f>
        <v>83800</v>
      </c>
      <c r="I20" s="2653"/>
      <c r="J20" s="1494">
        <f>D2*D3/10000</f>
        <v>4</v>
      </c>
      <c r="K20" s="1482"/>
      <c r="L20" s="1486"/>
      <c r="M20" s="1487"/>
      <c r="N20" s="1482"/>
      <c r="O20" s="398"/>
      <c r="P20" s="1502">
        <f>D3/1000</f>
        <v>0.4</v>
      </c>
      <c r="Q20" s="1482"/>
      <c r="R20" s="1486"/>
      <c r="S20" s="1487"/>
      <c r="T20" s="1482"/>
      <c r="U20" s="1482"/>
      <c r="V20" s="476">
        <f>ROUND(D3/D5,0)*D4/1000</f>
        <v>1.2</v>
      </c>
      <c r="W20" s="1482"/>
      <c r="X20" s="1486"/>
      <c r="Y20" s="1487"/>
      <c r="Z20" s="1482"/>
      <c r="AA20" s="398"/>
      <c r="AB20" s="1482"/>
      <c r="AC20" s="388" t="s">
        <v>1004</v>
      </c>
    </row>
    <row r="21" spans="1:29" s="43" customFormat="1" ht="7.35" customHeight="1">
      <c r="A21" s="1479"/>
      <c r="B21" s="401"/>
      <c r="C21" s="1485"/>
      <c r="D21" s="2152"/>
      <c r="E21" s="2153"/>
      <c r="F21" s="2149" t="s">
        <v>463</v>
      </c>
      <c r="G21" s="2150"/>
      <c r="H21" s="2150"/>
      <c r="I21" s="2151"/>
      <c r="J21" s="1495">
        <f>J20</f>
        <v>4</v>
      </c>
      <c r="K21" s="390"/>
      <c r="L21" s="370">
        <f>'3.1Cost by Sub-contractors'!K66</f>
        <v>175.36</v>
      </c>
      <c r="M21" s="369"/>
      <c r="N21" s="479">
        <f>J21*L21</f>
        <v>701.44</v>
      </c>
      <c r="O21" s="468"/>
      <c r="P21" s="1481">
        <f>P20</f>
        <v>0.4</v>
      </c>
      <c r="Q21" s="390"/>
      <c r="R21" s="370">
        <f>'3.1Cost by Sub-contractors'!K67</f>
        <v>438.31</v>
      </c>
      <c r="S21" s="369"/>
      <c r="T21" s="479">
        <f>P21*R21</f>
        <v>175.32400000000001</v>
      </c>
      <c r="U21" s="390"/>
      <c r="V21" s="372">
        <f>V20</f>
        <v>1.2</v>
      </c>
      <c r="W21" s="390"/>
      <c r="X21" s="370">
        <f>'3.1Cost by Sub-contractors'!K68</f>
        <v>572.73</v>
      </c>
      <c r="Y21" s="369"/>
      <c r="Z21" s="546">
        <f>V21*X21</f>
        <v>687.27599999999995</v>
      </c>
      <c r="AA21" s="341"/>
      <c r="AB21" s="445"/>
      <c r="AC21" s="387"/>
    </row>
    <row r="22" spans="1:29" s="43" customFormat="1" ht="7.35" customHeight="1">
      <c r="A22" s="414"/>
      <c r="B22" s="1482" t="str">
        <f>'4.1Plan'!B514</f>
        <v>Quang Ngai</v>
      </c>
      <c r="C22" s="1483" t="str">
        <f>'4.1Plan'!C514</f>
        <v>PKGA3</v>
      </c>
      <c r="D22" s="2143" t="str">
        <f>'4.1Plan'!D514</f>
        <v>MLA3-1</v>
      </c>
      <c r="E22" s="2144"/>
      <c r="F22" s="2207" t="s">
        <v>990</v>
      </c>
      <c r="G22" s="2207"/>
      <c r="H22" s="2652">
        <f>'4.1Plan'!AB524</f>
        <v>102255</v>
      </c>
      <c r="I22" s="2653"/>
      <c r="J22" s="1494">
        <f>D2*D3/10000</f>
        <v>4</v>
      </c>
      <c r="K22" s="1482"/>
      <c r="L22" s="1486"/>
      <c r="M22" s="1487"/>
      <c r="N22" s="1482"/>
      <c r="O22" s="398"/>
      <c r="P22" s="1502">
        <f>D3/1000</f>
        <v>0.4</v>
      </c>
      <c r="Q22" s="1482"/>
      <c r="R22" s="1486"/>
      <c r="S22" s="1487"/>
      <c r="T22" s="1482"/>
      <c r="U22" s="1482"/>
      <c r="V22" s="476">
        <f>ROUND(D3/D5,0)*D4/1000</f>
        <v>1.2</v>
      </c>
      <c r="W22" s="1482"/>
      <c r="X22" s="1486"/>
      <c r="Y22" s="1487"/>
      <c r="Z22" s="1482"/>
      <c r="AA22" s="398"/>
      <c r="AB22" s="1482"/>
      <c r="AC22" s="388" t="s">
        <v>1005</v>
      </c>
    </row>
    <row r="23" spans="1:29" s="43" customFormat="1" ht="7.35" customHeight="1">
      <c r="A23" s="1518"/>
      <c r="B23" s="399"/>
      <c r="C23" s="1485"/>
      <c r="D23" s="2152"/>
      <c r="E23" s="2153"/>
      <c r="F23" s="2149" t="s">
        <v>463</v>
      </c>
      <c r="G23" s="2150"/>
      <c r="H23" s="2150"/>
      <c r="I23" s="2151"/>
      <c r="J23" s="1495">
        <f>J22</f>
        <v>4</v>
      </c>
      <c r="K23" s="390"/>
      <c r="L23" s="370">
        <f>'3.1Cost by Sub-contractors'!K66</f>
        <v>175.36</v>
      </c>
      <c r="M23" s="369"/>
      <c r="N23" s="479">
        <f>J23*L23</f>
        <v>701.44</v>
      </c>
      <c r="O23" s="468"/>
      <c r="P23" s="1481">
        <f>P22</f>
        <v>0.4</v>
      </c>
      <c r="Q23" s="390"/>
      <c r="R23" s="370">
        <f>'3.1Cost by Sub-contractors'!K67</f>
        <v>438.31</v>
      </c>
      <c r="S23" s="369"/>
      <c r="T23" s="479">
        <f>P23*R23</f>
        <v>175.32400000000001</v>
      </c>
      <c r="U23" s="390"/>
      <c r="V23" s="372">
        <f>V22</f>
        <v>1.2</v>
      </c>
      <c r="W23" s="390"/>
      <c r="X23" s="370">
        <f>'3.1Cost by Sub-contractors'!K68</f>
        <v>572.73</v>
      </c>
      <c r="Y23" s="369"/>
      <c r="Z23" s="546">
        <f>V23*X23</f>
        <v>687.27599999999995</v>
      </c>
      <c r="AA23" s="341"/>
      <c r="AB23" s="445"/>
      <c r="AC23" s="387"/>
    </row>
    <row r="24" spans="1:29" s="43" customFormat="1" ht="7.35" customHeight="1">
      <c r="A24" s="1518"/>
      <c r="B24" s="399"/>
      <c r="C24" s="1483" t="str">
        <f>'4.1Plan'!C554</f>
        <v>PKGA4</v>
      </c>
      <c r="D24" s="2143" t="str">
        <f>'4.1Plan'!D554</f>
        <v>MLA4-1</v>
      </c>
      <c r="E24" s="2144"/>
      <c r="F24" s="2207" t="s">
        <v>991</v>
      </c>
      <c r="G24" s="2207"/>
      <c r="H24" s="2652">
        <f>'4.1Plan'!AB566</f>
        <v>112615</v>
      </c>
      <c r="I24" s="2653"/>
      <c r="J24" s="1494">
        <f>D2*D3/10000</f>
        <v>4</v>
      </c>
      <c r="K24" s="1482"/>
      <c r="L24" s="1486"/>
      <c r="M24" s="1487"/>
      <c r="N24" s="1482"/>
      <c r="O24" s="398"/>
      <c r="P24" s="1502">
        <f>D3/1000</f>
        <v>0.4</v>
      </c>
      <c r="Q24" s="1482"/>
      <c r="R24" s="1486"/>
      <c r="S24" s="1487"/>
      <c r="T24" s="1482"/>
      <c r="U24" s="1482"/>
      <c r="V24" s="476">
        <f>ROUND(D3/D5,0)*D4/1000</f>
        <v>1.2</v>
      </c>
      <c r="W24" s="1482"/>
      <c r="X24" s="1486"/>
      <c r="Y24" s="1487"/>
      <c r="Z24" s="1482"/>
      <c r="AA24" s="398"/>
      <c r="AB24" s="1482"/>
      <c r="AC24" s="388" t="s">
        <v>1006</v>
      </c>
    </row>
    <row r="25" spans="1:29" s="43" customFormat="1" ht="7.35" customHeight="1">
      <c r="A25" s="1518"/>
      <c r="B25" s="399"/>
      <c r="C25" s="1647"/>
      <c r="D25" s="2152"/>
      <c r="E25" s="2153"/>
      <c r="F25" s="2149" t="s">
        <v>463</v>
      </c>
      <c r="G25" s="2150"/>
      <c r="H25" s="2150"/>
      <c r="I25" s="2151"/>
      <c r="J25" s="1495">
        <f>J24</f>
        <v>4</v>
      </c>
      <c r="K25" s="390"/>
      <c r="L25" s="370">
        <f>'3.1Cost by Sub-contractors'!K66</f>
        <v>175.36</v>
      </c>
      <c r="M25" s="369"/>
      <c r="N25" s="479">
        <f>J25*L25</f>
        <v>701.44</v>
      </c>
      <c r="O25" s="468"/>
      <c r="P25" s="1481">
        <f>P24</f>
        <v>0.4</v>
      </c>
      <c r="Q25" s="390"/>
      <c r="R25" s="370">
        <f>'3.1Cost by Sub-contractors'!K67</f>
        <v>438.31</v>
      </c>
      <c r="S25" s="369"/>
      <c r="T25" s="479">
        <f>P25*R25</f>
        <v>175.32400000000001</v>
      </c>
      <c r="U25" s="390"/>
      <c r="V25" s="372">
        <f>V24</f>
        <v>1.2</v>
      </c>
      <c r="W25" s="390"/>
      <c r="X25" s="370">
        <f>'3.1Cost by Sub-contractors'!K68</f>
        <v>572.73</v>
      </c>
      <c r="Y25" s="369"/>
      <c r="Z25" s="546">
        <f>V25*X25</f>
        <v>687.27599999999995</v>
      </c>
      <c r="AA25" s="341"/>
      <c r="AB25" s="445"/>
      <c r="AC25" s="387"/>
    </row>
    <row r="26" spans="1:29" s="43" customFormat="1" ht="7.35" customHeight="1">
      <c r="A26" s="1518"/>
      <c r="B26" s="399"/>
      <c r="C26" s="1378"/>
      <c r="D26" s="2143" t="str">
        <f>'4.1Plan'!D594</f>
        <v>MLA4-3</v>
      </c>
      <c r="E26" s="2144"/>
      <c r="F26" s="2207" t="s">
        <v>992</v>
      </c>
      <c r="G26" s="2207"/>
      <c r="H26" s="2652">
        <f>'4.1Plan'!AB611</f>
        <v>123915</v>
      </c>
      <c r="I26" s="2653"/>
      <c r="J26" s="1494">
        <f>D2*D3/10000</f>
        <v>4</v>
      </c>
      <c r="K26" s="1482"/>
      <c r="L26" s="1486"/>
      <c r="M26" s="1487"/>
      <c r="N26" s="1482"/>
      <c r="O26" s="398"/>
      <c r="P26" s="1502">
        <f>D3/1000</f>
        <v>0.4</v>
      </c>
      <c r="Q26" s="1482"/>
      <c r="R26" s="1486"/>
      <c r="S26" s="1487"/>
      <c r="T26" s="1482"/>
      <c r="U26" s="1482"/>
      <c r="V26" s="476">
        <f>ROUND(D3/D5,0)*D4/1000</f>
        <v>1.2</v>
      </c>
      <c r="W26" s="1482"/>
      <c r="X26" s="1486"/>
      <c r="Y26" s="1487"/>
      <c r="Z26" s="1482"/>
      <c r="AA26" s="398"/>
      <c r="AB26" s="1482"/>
      <c r="AC26" s="388" t="s">
        <v>1007</v>
      </c>
    </row>
    <row r="27" spans="1:29" s="43" customFormat="1" ht="7.35" customHeight="1">
      <c r="A27" s="1518"/>
      <c r="B27" s="399"/>
      <c r="C27" s="1485"/>
      <c r="D27" s="2152"/>
      <c r="E27" s="2153"/>
      <c r="F27" s="2149" t="s">
        <v>463</v>
      </c>
      <c r="G27" s="2150"/>
      <c r="H27" s="2150"/>
      <c r="I27" s="2151"/>
      <c r="J27" s="1495">
        <f>J26</f>
        <v>4</v>
      </c>
      <c r="K27" s="390"/>
      <c r="L27" s="370">
        <f>'3.1Cost by Sub-contractors'!K66</f>
        <v>175.36</v>
      </c>
      <c r="M27" s="369"/>
      <c r="N27" s="479">
        <f>J27*L27</f>
        <v>701.44</v>
      </c>
      <c r="O27" s="468"/>
      <c r="P27" s="1481">
        <f>P26</f>
        <v>0.4</v>
      </c>
      <c r="Q27" s="390"/>
      <c r="R27" s="370">
        <f>'3.1Cost by Sub-contractors'!K67</f>
        <v>438.31</v>
      </c>
      <c r="S27" s="369"/>
      <c r="T27" s="479">
        <f>P27*R27</f>
        <v>175.32400000000001</v>
      </c>
      <c r="U27" s="390"/>
      <c r="V27" s="372">
        <f>V26</f>
        <v>1.2</v>
      </c>
      <c r="W27" s="390"/>
      <c r="X27" s="370">
        <f>'3.1Cost by Sub-contractors'!K68</f>
        <v>572.73</v>
      </c>
      <c r="Y27" s="369"/>
      <c r="Z27" s="546">
        <f>V27*X27</f>
        <v>687.27599999999995</v>
      </c>
      <c r="AA27" s="341"/>
      <c r="AB27" s="445"/>
      <c r="AC27" s="387"/>
    </row>
    <row r="28" spans="1:29" s="43" customFormat="1" ht="7.35" customHeight="1">
      <c r="A28" s="1518"/>
      <c r="B28" s="399"/>
      <c r="C28" s="1483" t="str">
        <f>'4.1Plan'!C618</f>
        <v>PKGA5</v>
      </c>
      <c r="D28" s="2143" t="str">
        <f>'4.1Plan'!D618</f>
        <v>MLA5-1</v>
      </c>
      <c r="E28" s="2144"/>
      <c r="F28" s="2207" t="s">
        <v>993</v>
      </c>
      <c r="G28" s="2207"/>
      <c r="H28" s="2652">
        <f>'4.1Plan'!AB639</f>
        <v>130750</v>
      </c>
      <c r="I28" s="2653"/>
      <c r="J28" s="1494">
        <f>D2*D3/10000</f>
        <v>4</v>
      </c>
      <c r="K28" s="1482"/>
      <c r="L28" s="1486"/>
      <c r="M28" s="1487"/>
      <c r="N28" s="1482"/>
      <c r="O28" s="398"/>
      <c r="P28" s="1502">
        <f>D3/1000</f>
        <v>0.4</v>
      </c>
      <c r="Q28" s="1482"/>
      <c r="R28" s="1486"/>
      <c r="S28" s="1487"/>
      <c r="T28" s="1482"/>
      <c r="U28" s="1482"/>
      <c r="V28" s="476">
        <f>ROUND(D3/D5,0)*D4/1000</f>
        <v>1.2</v>
      </c>
      <c r="W28" s="1482"/>
      <c r="X28" s="1486"/>
      <c r="Y28" s="1487"/>
      <c r="Z28" s="1482"/>
      <c r="AA28" s="398"/>
      <c r="AB28" s="1482"/>
      <c r="AC28" s="388" t="s">
        <v>1008</v>
      </c>
    </row>
    <row r="29" spans="1:29" s="43" customFormat="1" ht="7.35" customHeight="1">
      <c r="A29" s="1518"/>
      <c r="B29" s="399"/>
      <c r="C29" s="1647"/>
      <c r="D29" s="2152"/>
      <c r="E29" s="2153"/>
      <c r="F29" s="2149" t="s">
        <v>463</v>
      </c>
      <c r="G29" s="2150"/>
      <c r="H29" s="2150"/>
      <c r="I29" s="2151"/>
      <c r="J29" s="1495">
        <f>J28</f>
        <v>4</v>
      </c>
      <c r="K29" s="390"/>
      <c r="L29" s="370">
        <f>'3.1Cost by Sub-contractors'!K66</f>
        <v>175.36</v>
      </c>
      <c r="M29" s="369"/>
      <c r="N29" s="479">
        <f>J29*L29</f>
        <v>701.44</v>
      </c>
      <c r="O29" s="468"/>
      <c r="P29" s="1481">
        <f>P28</f>
        <v>0.4</v>
      </c>
      <c r="Q29" s="390"/>
      <c r="R29" s="370">
        <f>'3.1Cost by Sub-contractors'!K67</f>
        <v>438.31</v>
      </c>
      <c r="S29" s="369"/>
      <c r="T29" s="479">
        <f>P29*R29</f>
        <v>175.32400000000001</v>
      </c>
      <c r="U29" s="390"/>
      <c r="V29" s="372">
        <f>V28</f>
        <v>1.2</v>
      </c>
      <c r="W29" s="390"/>
      <c r="X29" s="370">
        <f>'3.1Cost by Sub-contractors'!K68</f>
        <v>572.73</v>
      </c>
      <c r="Y29" s="369"/>
      <c r="Z29" s="546">
        <f>V29*X29</f>
        <v>687.27599999999995</v>
      </c>
      <c r="AA29" s="341"/>
      <c r="AB29" s="445"/>
      <c r="AC29" s="1349"/>
    </row>
    <row r="30" spans="1:29" s="43" customFormat="1" ht="7.35" customHeight="1">
      <c r="A30" s="407"/>
      <c r="B30" s="399"/>
      <c r="C30" s="418"/>
      <c r="D30" s="2143" t="str">
        <f>'4.1Plan'!V644</f>
        <v>MLA5-2</v>
      </c>
      <c r="E30" s="2144"/>
      <c r="F30" s="2659" t="s">
        <v>994</v>
      </c>
      <c r="G30" s="2660"/>
      <c r="H30" s="2602">
        <v>133371</v>
      </c>
      <c r="I30" s="2603"/>
      <c r="J30" s="452">
        <f>H2*H3/10000</f>
        <v>0.5</v>
      </c>
      <c r="K30" s="1103"/>
      <c r="L30" s="1104"/>
      <c r="M30" s="1105"/>
      <c r="N30" s="1103"/>
      <c r="O30" s="1103"/>
      <c r="P30" s="1110">
        <f>H3/1000</f>
        <v>0.1</v>
      </c>
      <c r="Q30" s="1103"/>
      <c r="R30" s="1104"/>
      <c r="S30" s="1105"/>
      <c r="T30" s="1103"/>
      <c r="U30" s="1103"/>
      <c r="V30" s="1112">
        <f>ROUND(H3/H5,0)*H4/1000</f>
        <v>0.15</v>
      </c>
      <c r="W30" s="1103"/>
      <c r="X30" s="1104"/>
      <c r="Y30" s="1105"/>
      <c r="Z30" s="1103"/>
      <c r="AA30" s="1106"/>
      <c r="AB30" s="1102"/>
      <c r="AC30" s="1106"/>
    </row>
    <row r="31" spans="1:29" s="43" customFormat="1" ht="7.35" customHeight="1">
      <c r="A31" s="407"/>
      <c r="B31" s="399"/>
      <c r="C31" s="410"/>
      <c r="D31" s="2141"/>
      <c r="E31" s="2142"/>
      <c r="F31" s="2663" t="s">
        <v>995</v>
      </c>
      <c r="G31" s="2664"/>
      <c r="H31" s="2101">
        <v>134222</v>
      </c>
      <c r="I31" s="2103"/>
      <c r="J31" s="1496">
        <f>H2*H3/10000</f>
        <v>0.5</v>
      </c>
      <c r="K31" s="976"/>
      <c r="L31" s="1108"/>
      <c r="M31" s="1109"/>
      <c r="N31" s="976"/>
      <c r="O31" s="976"/>
      <c r="P31" s="1111">
        <f>H3/1000</f>
        <v>0.1</v>
      </c>
      <c r="Q31" s="976"/>
      <c r="R31" s="1108"/>
      <c r="S31" s="1109"/>
      <c r="T31" s="976"/>
      <c r="U31" s="976"/>
      <c r="V31" s="1113">
        <f>ROUND(H3/H5,0)*H4/1000</f>
        <v>0.15</v>
      </c>
      <c r="W31" s="976"/>
      <c r="X31" s="1108"/>
      <c r="Y31" s="1109"/>
      <c r="Z31" s="976"/>
      <c r="AA31" s="977"/>
      <c r="AB31" s="1107"/>
      <c r="AC31" s="977"/>
    </row>
    <row r="32" spans="1:29" s="43" customFormat="1" ht="7.35" customHeight="1">
      <c r="A32" s="407"/>
      <c r="B32" s="399"/>
      <c r="C32" s="410"/>
      <c r="D32" s="2141"/>
      <c r="E32" s="2142"/>
      <c r="F32" s="2665" t="s">
        <v>996</v>
      </c>
      <c r="G32" s="2666"/>
      <c r="H32" s="2600">
        <v>135415</v>
      </c>
      <c r="I32" s="2601"/>
      <c r="J32" s="1497">
        <f>H2*H3/10000</f>
        <v>0.5</v>
      </c>
      <c r="K32" s="1364"/>
      <c r="L32" s="1365"/>
      <c r="M32" s="1366"/>
      <c r="N32" s="1364"/>
      <c r="O32" s="1364"/>
      <c r="P32" s="1367">
        <f>H3/1000</f>
        <v>0.1</v>
      </c>
      <c r="Q32" s="1364"/>
      <c r="R32" s="1365"/>
      <c r="S32" s="1366"/>
      <c r="T32" s="1364"/>
      <c r="U32" s="1364"/>
      <c r="V32" s="1369">
        <f>ROUND(H3/H5,0)*H4/1000</f>
        <v>0.15</v>
      </c>
      <c r="W32" s="1364"/>
      <c r="X32" s="1365"/>
      <c r="Y32" s="1366"/>
      <c r="Z32" s="1364"/>
      <c r="AA32" s="1368"/>
      <c r="AB32" s="1370"/>
      <c r="AC32" s="1368"/>
    </row>
    <row r="33" spans="1:57" s="43" customFormat="1" ht="7.35" customHeight="1">
      <c r="A33" s="407"/>
      <c r="B33" s="399"/>
      <c r="C33" s="410"/>
      <c r="D33" s="2141"/>
      <c r="E33" s="2142"/>
      <c r="F33" s="2149" t="s">
        <v>463</v>
      </c>
      <c r="G33" s="2150"/>
      <c r="H33" s="2150"/>
      <c r="I33" s="2151"/>
      <c r="J33" s="1495">
        <f>SUM(J30:J32)</f>
        <v>1.5</v>
      </c>
      <c r="K33" s="390"/>
      <c r="L33" s="370">
        <f>'3.1Cost by Sub-contractors'!K66</f>
        <v>175.36</v>
      </c>
      <c r="M33" s="369"/>
      <c r="N33" s="479">
        <f>J33*L33</f>
        <v>263.04000000000002</v>
      </c>
      <c r="O33" s="390"/>
      <c r="P33" s="1480">
        <f>SUM(P30:P32)</f>
        <v>0.30000000000000004</v>
      </c>
      <c r="Q33" s="390"/>
      <c r="R33" s="370">
        <f>'3.1Cost by Sub-contractors'!K67</f>
        <v>438.31</v>
      </c>
      <c r="S33" s="369"/>
      <c r="T33" s="479">
        <f>P33*R33</f>
        <v>131.49300000000002</v>
      </c>
      <c r="U33" s="390"/>
      <c r="V33" s="372">
        <f>SUM(V30:V32)</f>
        <v>0.44999999999999996</v>
      </c>
      <c r="W33" s="390"/>
      <c r="X33" s="588">
        <f>'3.1Cost by Sub-contractors'!K68</f>
        <v>572.73</v>
      </c>
      <c r="Y33" s="589"/>
      <c r="Z33" s="590">
        <f>V33*X33</f>
        <v>257.7285</v>
      </c>
      <c r="AA33" s="616"/>
      <c r="AB33" s="1251"/>
      <c r="AC33" s="1550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143" t="str">
        <f>'4.1Plan'!V673</f>
        <v>MLA5-3</v>
      </c>
      <c r="E34" s="2144"/>
      <c r="F34" s="2659" t="s">
        <v>997</v>
      </c>
      <c r="G34" s="2660"/>
      <c r="H34" s="2602">
        <v>137215</v>
      </c>
      <c r="I34" s="2603"/>
      <c r="J34" s="1498">
        <f>H2*H3/10000</f>
        <v>0.5</v>
      </c>
      <c r="K34" s="1371"/>
      <c r="L34" s="1372"/>
      <c r="M34" s="1373"/>
      <c r="N34" s="1371"/>
      <c r="O34" s="1371"/>
      <c r="P34" s="1374">
        <f>H3/1000</f>
        <v>0.1</v>
      </c>
      <c r="Q34" s="1371"/>
      <c r="R34" s="1372"/>
      <c r="S34" s="1373"/>
      <c r="T34" s="1371"/>
      <c r="U34" s="1371"/>
      <c r="V34" s="1376">
        <f>ROUND(H3/H5,0)*H4/1000</f>
        <v>0.15</v>
      </c>
      <c r="W34" s="1371"/>
      <c r="X34" s="1372"/>
      <c r="Y34" s="1373"/>
      <c r="Z34" s="1371"/>
      <c r="AA34" s="1375"/>
      <c r="AB34" s="1377"/>
      <c r="AC34" s="1375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141"/>
      <c r="E35" s="2142"/>
      <c r="F35" s="2661" t="s">
        <v>998</v>
      </c>
      <c r="G35" s="2662"/>
      <c r="H35" s="2600">
        <v>139522</v>
      </c>
      <c r="I35" s="2601"/>
      <c r="J35" s="642">
        <f>D2*D3/10000</f>
        <v>4</v>
      </c>
      <c r="K35" s="1096"/>
      <c r="L35" s="1097"/>
      <c r="M35" s="473"/>
      <c r="N35" s="1098"/>
      <c r="O35" s="1096"/>
      <c r="P35" s="466">
        <f>D3/1000</f>
        <v>0.4</v>
      </c>
      <c r="Q35" s="1096"/>
      <c r="R35" s="1097"/>
      <c r="S35" s="473"/>
      <c r="T35" s="1098"/>
      <c r="U35" s="1096"/>
      <c r="V35" s="466">
        <f>ROUND(D3/D5,0)*D4/1000</f>
        <v>1.2</v>
      </c>
      <c r="W35" s="1096"/>
      <c r="X35" s="567"/>
      <c r="Y35" s="568"/>
      <c r="Z35" s="569"/>
      <c r="AA35" s="570"/>
      <c r="AB35" s="1602"/>
      <c r="AC35" s="618" t="s">
        <v>759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152"/>
      <c r="E36" s="2153"/>
      <c r="F36" s="2149" t="s">
        <v>463</v>
      </c>
      <c r="G36" s="2150"/>
      <c r="H36" s="2150"/>
      <c r="I36" s="2151"/>
      <c r="J36" s="1499">
        <f>SUM(J34:J35)</f>
        <v>4.5</v>
      </c>
      <c r="K36" s="390"/>
      <c r="L36" s="370">
        <f>'3.1Cost by Sub-contractors'!K66</f>
        <v>175.36</v>
      </c>
      <c r="M36" s="369"/>
      <c r="N36" s="479">
        <f>J36*L36</f>
        <v>789.12000000000012</v>
      </c>
      <c r="O36" s="390"/>
      <c r="P36" s="1480">
        <f>SUM(P34:P35)</f>
        <v>0.5</v>
      </c>
      <c r="Q36" s="390"/>
      <c r="R36" s="370">
        <f>'3.1Cost by Sub-contractors'!K67</f>
        <v>438.31</v>
      </c>
      <c r="S36" s="369"/>
      <c r="T36" s="479">
        <f>P36*R36</f>
        <v>219.155</v>
      </c>
      <c r="U36" s="390"/>
      <c r="V36" s="372">
        <f>SUM(V34:V35)</f>
        <v>1.3499999999999999</v>
      </c>
      <c r="W36" s="390"/>
      <c r="X36" s="588">
        <f>'3.1Cost by Sub-contractors'!K68</f>
        <v>572.73</v>
      </c>
      <c r="Y36" s="589"/>
      <c r="Z36" s="590">
        <f>V36*X36</f>
        <v>773.18549999999993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I32" sqref="I32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145" t="s">
        <v>746</v>
      </c>
      <c r="B1" s="2356"/>
      <c r="C1" s="2356"/>
      <c r="D1" s="2146"/>
      <c r="E1" s="2154" t="s">
        <v>778</v>
      </c>
      <c r="F1" s="2155"/>
      <c r="G1" s="496"/>
      <c r="H1" s="497"/>
      <c r="I1" s="657"/>
      <c r="J1" s="450"/>
      <c r="K1" s="1129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7"/>
      <c r="B2" s="1090" t="s">
        <v>30</v>
      </c>
      <c r="C2" s="1070"/>
      <c r="D2" s="1070" t="s">
        <v>724</v>
      </c>
      <c r="E2" s="1134">
        <v>40</v>
      </c>
      <c r="F2" s="1135"/>
      <c r="G2" s="496"/>
      <c r="H2" s="497"/>
      <c r="I2" s="657"/>
      <c r="J2" s="450"/>
      <c r="K2" s="1129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8"/>
      <c r="C3" s="1069"/>
      <c r="D3" s="397" t="s">
        <v>723</v>
      </c>
      <c r="E3" s="1134">
        <v>20</v>
      </c>
      <c r="F3" s="1136"/>
      <c r="G3" s="496"/>
      <c r="H3" s="497"/>
      <c r="I3" s="657"/>
      <c r="J3" s="450"/>
      <c r="K3" s="1129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315" t="s">
        <v>747</v>
      </c>
      <c r="B5" s="2317"/>
      <c r="C5" s="1998" t="s">
        <v>748</v>
      </c>
      <c r="D5" s="2000"/>
      <c r="E5" s="2315" t="s">
        <v>749</v>
      </c>
      <c r="F5" s="2317"/>
      <c r="G5" s="1" t="s">
        <v>750</v>
      </c>
      <c r="H5" s="1065" t="s">
        <v>99</v>
      </c>
      <c r="I5" s="2020" t="s">
        <v>5</v>
      </c>
      <c r="J5" s="2021"/>
      <c r="K5" s="2021"/>
      <c r="L5" s="2021"/>
      <c r="M5" s="2021"/>
      <c r="N5" s="2021"/>
      <c r="O5" s="2021"/>
      <c r="P5" s="2021"/>
      <c r="Q5" s="2021"/>
      <c r="R5" s="2021"/>
      <c r="S5" s="2021"/>
      <c r="T5" s="2022"/>
      <c r="U5" s="1998" t="s">
        <v>751</v>
      </c>
      <c r="V5" s="2000"/>
    </row>
    <row r="6" spans="1:22" ht="7.35" customHeight="1">
      <c r="A6" s="2318"/>
      <c r="B6" s="2320"/>
      <c r="C6" s="1993" t="s">
        <v>752</v>
      </c>
      <c r="D6" s="1995"/>
      <c r="E6" s="2318" t="s">
        <v>753</v>
      </c>
      <c r="F6" s="2320"/>
      <c r="G6" s="1130"/>
      <c r="H6" s="3"/>
      <c r="I6" s="2020" t="s">
        <v>1082</v>
      </c>
      <c r="J6" s="2021"/>
      <c r="K6" s="2021"/>
      <c r="L6" s="2021"/>
      <c r="M6" s="2021"/>
      <c r="N6" s="2021"/>
      <c r="O6" s="2020" t="s">
        <v>1083</v>
      </c>
      <c r="P6" s="2021"/>
      <c r="Q6" s="2021"/>
      <c r="R6" s="2021"/>
      <c r="S6" s="2021"/>
      <c r="T6" s="2022"/>
      <c r="U6" s="1993"/>
      <c r="V6" s="1995"/>
    </row>
    <row r="7" spans="1:22" ht="7.35" customHeight="1">
      <c r="A7" s="2318"/>
      <c r="B7" s="2320"/>
      <c r="C7" s="1993"/>
      <c r="D7" s="1995"/>
      <c r="E7" s="2318"/>
      <c r="F7" s="2320"/>
      <c r="G7" s="1130"/>
      <c r="H7" s="3"/>
      <c r="I7" s="2167" t="str">
        <f>'3.1Cost by Sub-contractors'!M3</f>
        <v>Qty</v>
      </c>
      <c r="J7" s="2168"/>
      <c r="K7" s="2171" t="str">
        <f>'3.1Cost by Sub-contractors'!K3</f>
        <v>Unit Price</v>
      </c>
      <c r="L7" s="2172"/>
      <c r="M7" s="2179" t="str">
        <f>'3.1Cost by Sub-contractors'!O3</f>
        <v>Amount</v>
      </c>
      <c r="N7" s="2180"/>
      <c r="O7" s="2167" t="str">
        <f>'3.1Cost by Sub-contractors'!M3</f>
        <v>Qty</v>
      </c>
      <c r="P7" s="2168"/>
      <c r="Q7" s="2171" t="str">
        <f>'3.1Cost by Sub-contractors'!K3</f>
        <v>Unit Price</v>
      </c>
      <c r="R7" s="2172"/>
      <c r="S7" s="2179" t="str">
        <f>'3.1Cost by Sub-contractors'!O3</f>
        <v>Amount</v>
      </c>
      <c r="T7" s="2180"/>
      <c r="U7" s="1993"/>
      <c r="V7" s="1995"/>
    </row>
    <row r="8" spans="1:22" ht="7.35" customHeight="1">
      <c r="A8" s="2321"/>
      <c r="B8" s="2323"/>
      <c r="C8" s="2007"/>
      <c r="D8" s="2009"/>
      <c r="E8" s="2045"/>
      <c r="F8" s="2047"/>
      <c r="G8" s="1131"/>
      <c r="H8" s="1066"/>
      <c r="I8" s="2193" t="str">
        <f>'3.1Cost by Sub-contractors'!J35</f>
        <v>(km)</v>
      </c>
      <c r="J8" s="2194"/>
      <c r="K8" s="2177" t="str">
        <f>'3.1Cost by Sub-contractors'!K4</f>
        <v>(USD)</v>
      </c>
      <c r="L8" s="2178"/>
      <c r="M8" s="2165" t="str">
        <f>'3.1Cost by Sub-contractors'!O4</f>
        <v>(USD)</v>
      </c>
      <c r="N8" s="2166"/>
      <c r="O8" s="2193" t="str">
        <f>'3.1Cost by Sub-contractors'!J36</f>
        <v>(km)</v>
      </c>
      <c r="P8" s="2194"/>
      <c r="Q8" s="2177" t="str">
        <f>'3.1Cost by Sub-contractors'!K4</f>
        <v>(USD)</v>
      </c>
      <c r="R8" s="2178"/>
      <c r="S8" s="2165" t="str">
        <f>'3.1Cost by Sub-contractors'!O4</f>
        <v>(USD)</v>
      </c>
      <c r="T8" s="2166"/>
      <c r="U8" s="2007"/>
      <c r="V8" s="2009"/>
    </row>
    <row r="9" spans="1:22" s="43" customFormat="1" ht="7.35" customHeight="1">
      <c r="A9" s="1068"/>
      <c r="B9" s="1985" t="s">
        <v>942</v>
      </c>
      <c r="C9" s="1985"/>
      <c r="D9" s="1985"/>
      <c r="E9" s="1985"/>
      <c r="F9" s="1985"/>
      <c r="G9" s="1985"/>
      <c r="H9" s="1985"/>
      <c r="I9" s="1985"/>
      <c r="J9" s="1985"/>
      <c r="K9" s="1985"/>
      <c r="L9" s="1985"/>
      <c r="M9" s="1985"/>
      <c r="N9" s="1985"/>
      <c r="O9" s="1985"/>
      <c r="P9" s="1985"/>
      <c r="Q9" s="1985"/>
      <c r="R9" s="1985"/>
      <c r="S9" s="1985"/>
      <c r="T9" s="1985"/>
      <c r="U9" s="1985"/>
      <c r="V9" s="1986"/>
    </row>
    <row r="10" spans="1:22" ht="7.35" customHeight="1">
      <c r="A10" s="1132"/>
      <c r="B10" s="1090" t="str">
        <f>'4.1Plan'!B6</f>
        <v>Danang</v>
      </c>
      <c r="C10" s="1998" t="str">
        <f>'4.1Plan'!C6</f>
        <v>PKG01</v>
      </c>
      <c r="D10" s="2000"/>
      <c r="E10" s="2437" t="str">
        <f>'4.1Plan'!D33</f>
        <v>ML01-2</v>
      </c>
      <c r="F10" s="2438"/>
      <c r="G10" s="430" t="s">
        <v>761</v>
      </c>
      <c r="H10" s="1119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795</v>
      </c>
    </row>
    <row r="11" spans="1:22" s="338" customFormat="1" ht="7.35" customHeight="1">
      <c r="A11" s="1133"/>
      <c r="B11" s="1089"/>
      <c r="C11" s="2447"/>
      <c r="D11" s="2448"/>
      <c r="E11" s="2007"/>
      <c r="F11" s="2009"/>
      <c r="G11" s="2195" t="s">
        <v>754</v>
      </c>
      <c r="H11" s="2196"/>
      <c r="I11" s="372">
        <f>I10</f>
        <v>0.46</v>
      </c>
      <c r="J11" s="369"/>
      <c r="K11" s="370">
        <f>'3.1Cost by Sub-contractors'!K35</f>
        <v>438.31</v>
      </c>
      <c r="L11" s="369"/>
      <c r="M11" s="479">
        <f>I11*K11</f>
        <v>201.62260000000001</v>
      </c>
      <c r="N11" s="468"/>
      <c r="O11" s="372">
        <f>O10</f>
        <v>0.92</v>
      </c>
      <c r="P11" s="369"/>
      <c r="Q11" s="370">
        <f>'3.1Cost by Sub-contractors'!K36</f>
        <v>572.73</v>
      </c>
      <c r="R11" s="369"/>
      <c r="S11" s="479">
        <f>O11*Q11</f>
        <v>526.91160000000002</v>
      </c>
      <c r="T11" s="468"/>
      <c r="U11" s="421"/>
      <c r="V11" s="387"/>
    </row>
    <row r="12" spans="1:22" ht="7.35" customHeight="1">
      <c r="A12" s="422"/>
      <c r="B12" s="1091" t="str">
        <f>'4.1Plan'!B53</f>
        <v>Quang Nam</v>
      </c>
      <c r="C12" s="1998" t="str">
        <f>'4.1Plan'!C53</f>
        <v>PKG02</v>
      </c>
      <c r="D12" s="2000"/>
      <c r="E12" s="2437" t="str">
        <f>'4.1Plan'!D53</f>
        <v>ML02-1</v>
      </c>
      <c r="F12" s="2438"/>
      <c r="G12" s="1122" t="s">
        <v>762</v>
      </c>
      <c r="H12" s="1120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794</v>
      </c>
    </row>
    <row r="13" spans="1:22" ht="7.35" customHeight="1">
      <c r="A13" s="422"/>
      <c r="B13" s="1091"/>
      <c r="C13" s="1993"/>
      <c r="D13" s="1995"/>
      <c r="E13" s="2029"/>
      <c r="F13" s="2031"/>
      <c r="G13" s="1121" t="s">
        <v>763</v>
      </c>
      <c r="H13" s="1118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793</v>
      </c>
    </row>
    <row r="14" spans="1:22" ht="7.35" customHeight="1">
      <c r="A14" s="422"/>
      <c r="B14" s="1091"/>
      <c r="C14" s="1993"/>
      <c r="D14" s="1995"/>
      <c r="E14" s="2029"/>
      <c r="F14" s="2031"/>
      <c r="G14" s="1121" t="s">
        <v>764</v>
      </c>
      <c r="H14" s="1118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792</v>
      </c>
    </row>
    <row r="15" spans="1:22" ht="7.35" customHeight="1">
      <c r="A15" s="422"/>
      <c r="B15" s="1091"/>
      <c r="C15" s="1993"/>
      <c r="D15" s="1995"/>
      <c r="E15" s="2029"/>
      <c r="F15" s="2031"/>
      <c r="G15" s="1121" t="s">
        <v>765</v>
      </c>
      <c r="H15" s="1118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791</v>
      </c>
    </row>
    <row r="16" spans="1:22" ht="7.35" customHeight="1">
      <c r="A16" s="422"/>
      <c r="B16" s="1091"/>
      <c r="C16" s="1993"/>
      <c r="D16" s="1995"/>
      <c r="E16" s="1993"/>
      <c r="F16" s="1995"/>
      <c r="G16" s="2195" t="s">
        <v>754</v>
      </c>
      <c r="H16" s="2196"/>
      <c r="I16" s="372">
        <f>SUM(I12:I15)</f>
        <v>1</v>
      </c>
      <c r="J16" s="369"/>
      <c r="K16" s="370">
        <f>'3.1Cost by Sub-contractors'!K35</f>
        <v>438.31</v>
      </c>
      <c r="L16" s="369"/>
      <c r="M16" s="479">
        <f>I16*K16</f>
        <v>438.31</v>
      </c>
      <c r="N16" s="468"/>
      <c r="O16" s="372">
        <f>SUM(O12:O15)</f>
        <v>2</v>
      </c>
      <c r="P16" s="369"/>
      <c r="Q16" s="370">
        <f>'3.1Cost by Sub-contractors'!K36</f>
        <v>572.73</v>
      </c>
      <c r="R16" s="369"/>
      <c r="S16" s="479">
        <f>O16*Q16</f>
        <v>1145.46</v>
      </c>
      <c r="T16" s="468"/>
      <c r="U16" s="421"/>
      <c r="V16" s="387"/>
    </row>
    <row r="17" spans="1:57" ht="7.35" customHeight="1">
      <c r="A17" s="422"/>
      <c r="B17" s="1091"/>
      <c r="C17" s="1993"/>
      <c r="D17" s="1995"/>
      <c r="E17" s="2437" t="str">
        <f>'4.1Plan'!D89</f>
        <v>ML02-2</v>
      </c>
      <c r="F17" s="2438"/>
      <c r="G17" s="1123" t="s">
        <v>766</v>
      </c>
      <c r="H17" s="1124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790</v>
      </c>
    </row>
    <row r="18" spans="1:57" ht="7.35" customHeight="1">
      <c r="A18" s="422"/>
      <c r="B18" s="1091"/>
      <c r="C18" s="1993"/>
      <c r="D18" s="1995"/>
      <c r="E18" s="2029"/>
      <c r="F18" s="2031"/>
      <c r="G18" s="1121" t="s">
        <v>767</v>
      </c>
      <c r="H18" s="1125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930</v>
      </c>
    </row>
    <row r="19" spans="1:57" ht="7.35" customHeight="1">
      <c r="A19" s="422"/>
      <c r="B19" s="1091"/>
      <c r="C19" s="1993"/>
      <c r="D19" s="1995"/>
      <c r="E19" s="2029"/>
      <c r="F19" s="2031"/>
      <c r="G19" s="1121" t="s">
        <v>768</v>
      </c>
      <c r="H19" s="1125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789</v>
      </c>
    </row>
    <row r="20" spans="1:57" ht="7.35" customHeight="1">
      <c r="A20" s="422"/>
      <c r="B20" s="1091"/>
      <c r="C20" s="2007"/>
      <c r="D20" s="2009"/>
      <c r="E20" s="1993"/>
      <c r="F20" s="1995"/>
      <c r="G20" s="2195" t="s">
        <v>754</v>
      </c>
      <c r="H20" s="2196"/>
      <c r="I20" s="372">
        <f>SUM(I17:I19)</f>
        <v>0.55000000000000004</v>
      </c>
      <c r="J20" s="369"/>
      <c r="K20" s="370">
        <f>'3.1Cost by Sub-contractors'!K35</f>
        <v>438.31</v>
      </c>
      <c r="L20" s="369"/>
      <c r="M20" s="479">
        <f>I20*K20</f>
        <v>241.07050000000001</v>
      </c>
      <c r="N20" s="378"/>
      <c r="O20" s="372">
        <f>SUM(O17:O19)</f>
        <v>1.1200000000000001</v>
      </c>
      <c r="P20" s="369"/>
      <c r="Q20" s="370">
        <f>'3.1Cost by Sub-contractors'!K36</f>
        <v>572.73</v>
      </c>
      <c r="R20" s="369"/>
      <c r="S20" s="479">
        <f>O20*Q20</f>
        <v>641.45760000000007</v>
      </c>
      <c r="T20" s="378"/>
      <c r="U20" s="390"/>
      <c r="V20" s="387"/>
    </row>
    <row r="21" spans="1:57" ht="7.35" customHeight="1">
      <c r="A21" s="422"/>
      <c r="B21" s="1091"/>
      <c r="C21" s="1993" t="str">
        <f>'4.1Plan'!C252</f>
        <v>PKG06</v>
      </c>
      <c r="D21" s="1995"/>
      <c r="E21" s="2437" t="str">
        <f>'4.1Plan'!D252</f>
        <v>ML06-1</v>
      </c>
      <c r="F21" s="2438"/>
      <c r="G21" s="431" t="s">
        <v>769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788</v>
      </c>
    </row>
    <row r="22" spans="1:57" ht="7.35" customHeight="1">
      <c r="A22" s="422"/>
      <c r="B22" s="1091"/>
      <c r="C22" s="1993"/>
      <c r="D22" s="1995"/>
      <c r="E22" s="2007"/>
      <c r="F22" s="2009"/>
      <c r="G22" s="2195" t="s">
        <v>754</v>
      </c>
      <c r="H22" s="2196"/>
      <c r="I22" s="372">
        <f>I21</f>
        <v>0.14299999999999999</v>
      </c>
      <c r="J22" s="369"/>
      <c r="K22" s="370">
        <f>'3.1Cost by Sub-contractors'!K35</f>
        <v>438.31</v>
      </c>
      <c r="L22" s="369"/>
      <c r="M22" s="479">
        <f>I22*K22</f>
        <v>62.678329999999995</v>
      </c>
      <c r="N22" s="378"/>
      <c r="O22" s="372">
        <f>O21</f>
        <v>0.28000000000000003</v>
      </c>
      <c r="P22" s="369"/>
      <c r="Q22" s="370">
        <f>'3.1Cost by Sub-contractors'!K36</f>
        <v>572.73</v>
      </c>
      <c r="R22" s="369"/>
      <c r="S22" s="479">
        <f>O22*Q22</f>
        <v>160.36440000000002</v>
      </c>
      <c r="T22" s="378"/>
      <c r="U22" s="390"/>
      <c r="V22" s="387"/>
    </row>
    <row r="23" spans="1:57" ht="7.35" customHeight="1">
      <c r="A23" s="422"/>
      <c r="B23" s="1091"/>
      <c r="C23" s="1998" t="str">
        <f>'4.1Plan'!C309</f>
        <v>PKG07</v>
      </c>
      <c r="D23" s="2000"/>
      <c r="E23" s="2437" t="str">
        <f>'4.1Plan'!D355</f>
        <v>ML07-3</v>
      </c>
      <c r="F23" s="2438"/>
      <c r="G23" s="1123" t="s">
        <v>770</v>
      </c>
      <c r="H23" s="1127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787</v>
      </c>
    </row>
    <row r="24" spans="1:57" ht="7.35" customHeight="1">
      <c r="A24" s="422"/>
      <c r="B24" s="1091"/>
      <c r="C24" s="1993"/>
      <c r="D24" s="1995"/>
      <c r="E24" s="2029"/>
      <c r="F24" s="2031"/>
      <c r="G24" s="1101" t="s">
        <v>771</v>
      </c>
      <c r="H24" s="1128">
        <v>62720</v>
      </c>
      <c r="I24" s="466">
        <f>255/1000</f>
        <v>0.255</v>
      </c>
      <c r="J24" s="1096"/>
      <c r="K24" s="1097"/>
      <c r="L24" s="473"/>
      <c r="M24" s="1098"/>
      <c r="N24" s="1099"/>
      <c r="O24" s="466">
        <f>ROUND(255/E3,0)*E2/1000</f>
        <v>0.52</v>
      </c>
      <c r="P24" s="1096"/>
      <c r="Q24" s="1097"/>
      <c r="R24" s="473"/>
      <c r="S24" s="1098"/>
      <c r="T24" s="1099"/>
      <c r="U24" s="1096"/>
      <c r="V24" s="1100" t="s">
        <v>786</v>
      </c>
    </row>
    <row r="25" spans="1:57" ht="7.35" customHeight="1">
      <c r="A25" s="422"/>
      <c r="B25" s="1091"/>
      <c r="C25" s="1993"/>
      <c r="D25" s="1995"/>
      <c r="E25" s="2007"/>
      <c r="F25" s="2009"/>
      <c r="G25" s="2195" t="s">
        <v>754</v>
      </c>
      <c r="H25" s="2196"/>
      <c r="I25" s="372">
        <f>SUM(I23:I24)</f>
        <v>0.38</v>
      </c>
      <c r="J25" s="369"/>
      <c r="K25" s="370">
        <f>'3.1Cost by Sub-contractors'!K35</f>
        <v>438.31</v>
      </c>
      <c r="L25" s="369"/>
      <c r="M25" s="479">
        <f>I25*K25</f>
        <v>166.55780000000001</v>
      </c>
      <c r="N25" s="378"/>
      <c r="O25" s="372">
        <f>SUM(O23:O24)</f>
        <v>0.76</v>
      </c>
      <c r="P25" s="369"/>
      <c r="Q25" s="370">
        <f>'3.1Cost by Sub-contractors'!K36</f>
        <v>572.73</v>
      </c>
      <c r="R25" s="369"/>
      <c r="S25" s="479">
        <f>O25*Q25</f>
        <v>435.27480000000003</v>
      </c>
      <c r="T25" s="378"/>
      <c r="U25" s="390"/>
      <c r="V25" s="387"/>
    </row>
    <row r="26" spans="1:57" ht="7.35" customHeight="1">
      <c r="A26" s="422"/>
      <c r="B26" s="1091"/>
      <c r="C26" s="1993"/>
      <c r="D26" s="1995"/>
      <c r="E26" s="2029" t="str">
        <f>'4.1Plan'!D377</f>
        <v>MLA1-1</v>
      </c>
      <c r="F26" s="2031"/>
      <c r="G26" s="430" t="s">
        <v>773</v>
      </c>
      <c r="H26" s="1648">
        <v>66200</v>
      </c>
      <c r="I26" s="1785">
        <f>360/1000</f>
        <v>0.36</v>
      </c>
      <c r="J26" s="366"/>
      <c r="K26" s="453"/>
      <c r="L26" s="454"/>
      <c r="M26" s="540"/>
      <c r="N26" s="455"/>
      <c r="O26" s="1785">
        <f>ROUND(360/E3,0)*E2/1000</f>
        <v>0.72</v>
      </c>
      <c r="P26" s="366"/>
      <c r="Q26" s="453"/>
      <c r="R26" s="454"/>
      <c r="S26" s="540"/>
      <c r="T26" s="455"/>
      <c r="U26" s="366"/>
      <c r="V26" s="384" t="s">
        <v>785</v>
      </c>
    </row>
    <row r="27" spans="1:57" ht="7.35" customHeight="1">
      <c r="A27" s="422"/>
      <c r="B27" s="1091"/>
      <c r="C27" s="1993"/>
      <c r="D27" s="1995"/>
      <c r="E27" s="2029"/>
      <c r="F27" s="2031"/>
      <c r="G27" s="1126" t="s">
        <v>772</v>
      </c>
      <c r="H27" s="1649">
        <v>66815</v>
      </c>
      <c r="I27" s="1781">
        <f>130/1000</f>
        <v>0.13</v>
      </c>
      <c r="J27" s="367"/>
      <c r="K27" s="458"/>
      <c r="L27" s="459"/>
      <c r="M27" s="541"/>
      <c r="N27" s="460"/>
      <c r="O27" s="1781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782</v>
      </c>
    </row>
    <row r="28" spans="1:57" ht="7.35" customHeight="1">
      <c r="A28" s="422"/>
      <c r="B28" s="1091"/>
      <c r="C28" s="1993"/>
      <c r="D28" s="1995"/>
      <c r="E28" s="2029"/>
      <c r="F28" s="2031"/>
      <c r="G28" s="1126" t="s">
        <v>774</v>
      </c>
      <c r="H28" s="1649">
        <v>67178</v>
      </c>
      <c r="I28" s="1781">
        <f>395/1000</f>
        <v>0.39500000000000002</v>
      </c>
      <c r="J28" s="367"/>
      <c r="K28" s="458"/>
      <c r="L28" s="459"/>
      <c r="M28" s="541"/>
      <c r="N28" s="460"/>
      <c r="O28" s="1781">
        <f>ROUND(395/E3,0)*E2/1000</f>
        <v>0.8</v>
      </c>
      <c r="P28" s="367"/>
      <c r="Q28" s="458"/>
      <c r="R28" s="459"/>
      <c r="S28" s="541"/>
      <c r="T28" s="460"/>
      <c r="U28" s="367"/>
      <c r="V28" s="385" t="s">
        <v>796</v>
      </c>
    </row>
    <row r="29" spans="1:57" ht="7.35" customHeight="1">
      <c r="A29" s="422"/>
      <c r="B29" s="1091"/>
      <c r="C29" s="1993"/>
      <c r="D29" s="1995"/>
      <c r="E29" s="2029"/>
      <c r="F29" s="2031"/>
      <c r="G29" s="1839" t="s">
        <v>775</v>
      </c>
      <c r="H29" s="1840">
        <v>71000</v>
      </c>
      <c r="I29" s="1783">
        <f>366/1000</f>
        <v>0.36599999999999999</v>
      </c>
      <c r="J29" s="1096"/>
      <c r="K29" s="1097"/>
      <c r="L29" s="473"/>
      <c r="M29" s="1098"/>
      <c r="N29" s="1099"/>
      <c r="O29" s="1783">
        <f>ROUND(366/E3,0)*E2/1000</f>
        <v>0.72</v>
      </c>
      <c r="P29" s="1096"/>
      <c r="Q29" s="1097"/>
      <c r="R29" s="473"/>
      <c r="S29" s="1098"/>
      <c r="T29" s="1099"/>
      <c r="U29" s="1096"/>
      <c r="V29" s="1100" t="s">
        <v>783</v>
      </c>
    </row>
    <row r="30" spans="1:57" ht="7.35" customHeight="1">
      <c r="A30" s="422"/>
      <c r="B30" s="1091"/>
      <c r="C30" s="1993"/>
      <c r="D30" s="1995"/>
      <c r="E30" s="2007"/>
      <c r="F30" s="2009"/>
      <c r="G30" s="2195" t="s">
        <v>754</v>
      </c>
      <c r="H30" s="2196"/>
      <c r="I30" s="372">
        <f>SUM(I26:I29)</f>
        <v>1.2509999999999999</v>
      </c>
      <c r="J30" s="369"/>
      <c r="K30" s="370">
        <f>'3.1Cost by Sub-contractors'!K35</f>
        <v>438.31</v>
      </c>
      <c r="L30" s="369"/>
      <c r="M30" s="479">
        <f>I30*K30</f>
        <v>548.32580999999993</v>
      </c>
      <c r="N30" s="378"/>
      <c r="O30" s="372">
        <f>SUM(O26:O29)</f>
        <v>2.52</v>
      </c>
      <c r="P30" s="369"/>
      <c r="Q30" s="370">
        <f>'3.1Cost by Sub-contractors'!K36</f>
        <v>572.73</v>
      </c>
      <c r="R30" s="369"/>
      <c r="S30" s="479">
        <f>O30*Q30</f>
        <v>1443.2796000000001</v>
      </c>
      <c r="T30" s="378"/>
      <c r="U30" s="390"/>
      <c r="V30" s="387"/>
    </row>
    <row r="31" spans="1:57" ht="7.35" customHeight="1">
      <c r="A31" s="422"/>
      <c r="B31" s="1091"/>
      <c r="C31" s="1993"/>
      <c r="D31" s="1995"/>
      <c r="E31" s="2437" t="str">
        <f>'4.1Plan'!D404</f>
        <v>MLA1-2</v>
      </c>
      <c r="F31" s="2438"/>
      <c r="G31" s="431" t="s">
        <v>776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784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2"/>
      <c r="C32" s="2007"/>
      <c r="D32" s="2009"/>
      <c r="E32" s="2007"/>
      <c r="F32" s="2009"/>
      <c r="G32" s="2195" t="s">
        <v>754</v>
      </c>
      <c r="H32" s="2196"/>
      <c r="I32" s="372">
        <f>I31</f>
        <v>0.12</v>
      </c>
      <c r="J32" s="369"/>
      <c r="K32" s="370">
        <f>'3.1Cost by Sub-contractors'!K35</f>
        <v>438.31</v>
      </c>
      <c r="L32" s="369"/>
      <c r="M32" s="479">
        <f>I32*K32</f>
        <v>52.597200000000001</v>
      </c>
      <c r="N32" s="378"/>
      <c r="O32" s="372">
        <f>O31</f>
        <v>0.24</v>
      </c>
      <c r="P32" s="369"/>
      <c r="Q32" s="370">
        <f>'3.1Cost by Sub-contractors'!K36</f>
        <v>572.73</v>
      </c>
      <c r="R32" s="369"/>
      <c r="S32" s="479">
        <f>O32*Q32</f>
        <v>137.45519999999999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C11:D11"/>
    <mergeCell ref="C7:D7"/>
    <mergeCell ref="C6:D6"/>
    <mergeCell ref="C26:D26"/>
    <mergeCell ref="C23:D23"/>
    <mergeCell ref="C22:D22"/>
    <mergeCell ref="C20:D20"/>
    <mergeCell ref="C17:D17"/>
    <mergeCell ref="E23:F23"/>
    <mergeCell ref="C30:D30"/>
    <mergeCell ref="C25:D25"/>
    <mergeCell ref="C24:D24"/>
    <mergeCell ref="C31:D31"/>
    <mergeCell ref="C27:D27"/>
    <mergeCell ref="C29:D29"/>
    <mergeCell ref="G30:H30"/>
    <mergeCell ref="E30:F30"/>
    <mergeCell ref="E27:F27"/>
    <mergeCell ref="E28:F28"/>
    <mergeCell ref="G25:H25"/>
    <mergeCell ref="E29:F29"/>
    <mergeCell ref="E20:F20"/>
    <mergeCell ref="E17:F17"/>
    <mergeCell ref="C18:D18"/>
    <mergeCell ref="C19:D19"/>
    <mergeCell ref="E18:F18"/>
    <mergeCell ref="E19:F19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26</vt:i4>
      </vt:variant>
    </vt:vector>
  </HeadingPairs>
  <TitlesOfParts>
    <vt:vector size="41" baseType="lpstr">
      <vt:lpstr>Cover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Ippei Iwamoto</cp:lastModifiedBy>
  <cp:lastPrinted>2011-08-09T04:49:35Z</cp:lastPrinted>
  <dcterms:created xsi:type="dcterms:W3CDTF">2011-04-03T07:53:06Z</dcterms:created>
  <dcterms:modified xsi:type="dcterms:W3CDTF">2011-08-09T05:24:10Z</dcterms:modified>
</cp:coreProperties>
</file>